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activeX/activeX2.bin" ContentType="application/vnd.ms-office.activeX"/>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bin" ContentType="application/vnd.openxmlformats-officedocument.spreadsheetml.customProperty"/>
  <Override PartName="/xl/activeX/activeX5.xml" ContentType="application/vnd.ms-office.activeX+xml"/>
  <Override PartName="/xl/activeX/activeX5.bin" ContentType="application/vnd.ms-office.activeX"/>
  <Override PartName="/xl/customProperty2.bin" ContentType="application/vnd.openxmlformats-officedocument.spreadsheetml.customProperty"/>
  <Override PartName="/xl/activeX/activeX6.xml" ContentType="application/vnd.ms-office.activeX+xml"/>
  <Override PartName="/xl/activeX/activeX6.bin" ContentType="application/vnd.ms-office.activeX"/>
  <Override PartName="/xl/customProperty3.bin" ContentType="application/vnd.openxmlformats-officedocument.spreadsheetml.customProperty"/>
  <Override PartName="/xl/activeX/activeX7.xml" ContentType="application/vnd.ms-office.activeX+xml"/>
  <Override PartName="/xl/activeX/activeX1.xml" ContentType="application/vnd.ms-office.activeX+xml"/>
  <Override PartName="/xl/activeX/activeX1.bin" ContentType="application/vnd.ms-office.activeX"/>
  <Override PartName="/xl/activeX/activeX8.xml" ContentType="application/vnd.ms-office.activeX+xml"/>
  <Override PartName="/xl/activeX/activeX8.bin" ContentType="application/vnd.ms-office.activeX"/>
  <Override PartName="/xl/activeX/activeX2.xml" ContentType="application/vnd.ms-office.activeX+xml"/>
  <Override PartName="/xl/activeX/activeX9.xml" ContentType="application/vnd.ms-office.activeX+xml"/>
  <Override PartName="/xl/activeX/activeX9.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xl/activeX/activeX4.xml" ContentType="application/vnd.ms-office.activeX+xml"/>
  <Override PartName="/docProps/core.xml" ContentType="application/vnd.openxmlformats-package.core-properties+xml"/>
  <Override PartName="/docProps/app.xml" ContentType="application/vnd.openxmlformats-officedocument.extended-properties+xml"/>
  <Override PartName="/xl/activeX/activeX4.bin" ContentType="application/vnd.ms-office.activeX"/>
  <Override PartName="/xl/ctrlProps/ctrlProp44.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activeX/activeX7.bin" ContentType="application/vnd.ms-office.activeX"/>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Z:\2024\MFR Supporting Workpapers\Additional Documents\Revenue\"/>
    </mc:Choice>
  </mc:AlternateContent>
  <xr:revisionPtr revIDLastSave="0" documentId="13_ncr:1_{82655098-C270-4C93-B97C-4A9D9E2B9943}" xr6:coauthVersionLast="47" xr6:coauthVersionMax="47" xr10:uidLastSave="{00000000-0000-0000-0000-000000000000}"/>
  <bookViews>
    <workbookView xWindow="-108" yWindow="-108" windowWidth="23256" windowHeight="12576" firstSheet="1" activeTab="1" xr2:uid="{00000000-000D-0000-FFFF-FFFF00000000}"/>
  </bookViews>
  <sheets>
    <sheet name="EPMFormattingSheet" sheetId="3" state="hidden" r:id="rId1"/>
    <sheet name="REVENUE_REPORT_STATISTICS" sheetId="2" r:id="rId2"/>
  </sheets>
  <definedNames>
    <definedName name="__FPMExcelClient_CellBasedFunctionStatus" localSheetId="1" hidden="1">"2_1_2_2_2_2"</definedName>
    <definedName name="__FPMExcelClient_Connection" localSheetId="1">"_FPM_BPCNW10_[https://selfservice.tecoenergy.com/sap/bpc/]_[TECO_FINANCE]_[TECO_PLANNING]_[false]_[false]"</definedName>
    <definedName name="__FPMExcelClient_RefreshTime" localSheetId="1">636609893008090000</definedName>
    <definedName name="AddDimension" localSheetId="0" hidden="1">EPMFormattingSheet!$D$144</definedName>
    <definedName name="AddLevelFirst" localSheetId="0" hidden="1">EPMFormattingSheet!$D$38</definedName>
    <definedName name="AddLevelSecond" localSheetId="0" hidden="1">EPMFormattingSheet!$D$59</definedName>
    <definedName name="AddMemberFirst" localSheetId="0" hidden="1">EPMFormattingSheet!$D$112</definedName>
    <definedName name="AddMemberFirst_1" localSheetId="0" hidden="1">EPMFormattingSheet!$D$107</definedName>
    <definedName name="AddMemberFirst_2" localSheetId="0" hidden="1">EPMFormattingSheet!$D$110</definedName>
    <definedName name="AddMemberSecond" localSheetId="0" hidden="1">EPMFormattingSheet!$D$85</definedName>
    <definedName name="DataFirst" localSheetId="0" hidden="1">EPMFormattingSheet!$E$88:$G$88</definedName>
    <definedName name="DataSecond" localSheetId="0" hidden="1">EPMFormattingSheet!$E$127:$G$127</definedName>
    <definedName name="DataUseFirst" localSheetId="0" hidden="1">EPMFormattingSheet!$H$88</definedName>
    <definedName name="DataUseSecond" localSheetId="0" hidden="1">EPMFormattingSheet!$H$127</definedName>
    <definedName name="EPMClientFormattingSheet" localSheetId="0" hidden="1">"2_0"</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venDataFirst" localSheetId="0" hidden="1">EPMFormattingSheet!$F$124</definedName>
    <definedName name="EvenDataSecond" localSheetId="0" hidden="1">EPMFormattingSheet!$F$132</definedName>
    <definedName name="EvenDataUseFirst" localSheetId="0" hidden="1">EPMFormattingSheet!$H$124</definedName>
    <definedName name="EvenDataUseSecond" localSheetId="0" hidden="1">EPMFormattingSheet!$H$132</definedName>
    <definedName name="EvenHeaderFirst" localSheetId="0" hidden="1">EPMFormattingSheet!$J$124</definedName>
    <definedName name="EvenHeaderSecond" localSheetId="0" hidden="1">EPMFormattingSheet!$J$132</definedName>
    <definedName name="EvenHeaderUseFirst" localSheetId="0" hidden="1">EPMFormattingSheet!$L$124</definedName>
    <definedName name="EvenHeaderUseSecond" localSheetId="0" hidden="1">EPMFormattingSheet!$L$132</definedName>
    <definedName name="HeaderFirst" localSheetId="0" hidden="1">EPMFormattingSheet!$I$88:$K$88</definedName>
    <definedName name="HeaderSecond" localSheetId="0" hidden="1">EPMFormattingSheet!$I$127:$K$127</definedName>
    <definedName name="HeaderSmallGrid" localSheetId="0" hidden="1">EPMFormattingSheet!$E$138:$G$138</definedName>
    <definedName name="HeaderUseFirst" localSheetId="0" hidden="1">EPMFormattingSheet!$L$88</definedName>
    <definedName name="HeaderUseSecond" localSheetId="0" hidden="1">EPMFormattingSheet!$L$127</definedName>
    <definedName name="HeaderUseSmallGrid" localSheetId="0" hidden="1">EPMFormattingSheet!$H$138:$L$138</definedName>
    <definedName name="LevelEndBlock" localSheetId="0" hidden="1">EPMFormattingSheet!$B$61</definedName>
    <definedName name="LevelFirstBlock" localSheetId="0" hidden="1">EPMFormattingSheet!$B$7:$B$39</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Level_4" localSheetId="0" hidden="1">EPMFormattingSheet!$F$27</definedName>
    <definedName name="LevelFirstDataLevel_5" localSheetId="0" hidden="1">EPMFormattingSheet!$F$30</definedName>
    <definedName name="LevelFirstDataLevel_6" localSheetId="0" hidden="1">EPMFormattingSheet!$F$33</definedName>
    <definedName name="LevelFirstDataLevel_7" localSheetId="0" hidden="1">EPMFormattingSheet!$F$36</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DataUseLevel_4" localSheetId="0" hidden="1">EPMFormattingSheet!$H$27</definedName>
    <definedName name="LevelFirstDataUseLevel_5" localSheetId="0" hidden="1">EPMFormattingSheet!$H$30</definedName>
    <definedName name="LevelFirstDataUseLevel_6" localSheetId="0" hidden="1">EPMFormattingSheet!$H$33</definedName>
    <definedName name="LevelFirstDataUseLevel_7" localSheetId="0" hidden="1">EPMFormattingSheet!$H$36</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Level_4" localSheetId="0" hidden="1">EPMFormattingSheet!$J$27</definedName>
    <definedName name="LevelFirstHeaderLevel_5" localSheetId="0" hidden="1">EPMFormattingSheet!$J$30</definedName>
    <definedName name="LevelFirstHeaderLevel_6" localSheetId="0" hidden="1">EPMFormattingSheet!$J$33</definedName>
    <definedName name="LevelFirstHeaderLevel_7" localSheetId="0" hidden="1">EPMFormattingSheet!$J$36</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FirstHeaderUseLevel_4" localSheetId="0" hidden="1">EPMFormattingSheet!$L$27</definedName>
    <definedName name="LevelFirstHeaderUseLevel_5" localSheetId="0" hidden="1">EPMFormattingSheet!$L$30</definedName>
    <definedName name="LevelFirstHeaderUseLevel_6" localSheetId="0" hidden="1">EPMFormattingSheet!$L$33</definedName>
    <definedName name="LevelFirstHeaderUseLevel_7" localSheetId="0" hidden="1">EPMFormattingSheet!$L$36</definedName>
    <definedName name="LevelSecondBlock" localSheetId="0" hidden="1">EPMFormattingSheet!$B$40:$B$60</definedName>
    <definedName name="LevelSecondDataDefault" localSheetId="0" hidden="1">EPMFormattingSheet!$F$44</definedName>
    <definedName name="LevelSecondDataLeaf" localSheetId="0" hidden="1">EPMFormattingSheet!$F$47</definedName>
    <definedName name="LevelSecondDataLevel_1" localSheetId="0" hidden="1">EPMFormattingSheet!$F$51</definedName>
    <definedName name="LevelSecondDataLevel_2" localSheetId="0" hidden="1">EPMFormattingSheet!$F$54</definedName>
    <definedName name="LevelSecondDataLevel_3" localSheetId="0" hidden="1">EPMFormattingSheet!$F$57</definedName>
    <definedName name="LevelSecondDataUseDefault" localSheetId="0" hidden="1">EPMFormattingSheet!$H$44</definedName>
    <definedName name="LevelSecondDataUseLeaf" localSheetId="0" hidden="1">EPMFormattingSheet!$H$47</definedName>
    <definedName name="LevelSecondDataUseLevel_1" localSheetId="0" hidden="1">EPMFormattingSheet!$H$51</definedName>
    <definedName name="LevelSecondDataUseLevel_2" localSheetId="0" hidden="1">EPMFormattingSheet!$H$54</definedName>
    <definedName name="LevelSecondDataUseLevel_3" localSheetId="0" hidden="1">EPMFormattingSheet!$H$57</definedName>
    <definedName name="LevelSecondHeaderDefault" localSheetId="0" hidden="1">EPMFormattingSheet!$J$44</definedName>
    <definedName name="LevelSecondHeaderLeaf" localSheetId="0" hidden="1">EPMFormattingSheet!$J$47</definedName>
    <definedName name="LevelSecondHeaderLevel_1" localSheetId="0" hidden="1">EPMFormattingSheet!$J$51</definedName>
    <definedName name="LevelSecondHeaderLevel_2" localSheetId="0" hidden="1">EPMFormattingSheet!$J$54</definedName>
    <definedName name="LevelSecondHeaderLevel_3" localSheetId="0" hidden="1">EPMFormattingSheet!$J$57</definedName>
    <definedName name="LevelSecondHeaderUseDefault" localSheetId="0" hidden="1">EPMFormattingSheet!$L$44</definedName>
    <definedName name="LevelSecondHeaderUseLeaf" localSheetId="0" hidden="1">EPMFormattingSheet!$L$47</definedName>
    <definedName name="LevelSecondHeaderUseLevel_1" localSheetId="0" hidden="1">EPMFormattingSheet!$L$51</definedName>
    <definedName name="LevelSecondHeaderUseLevel_2" localSheetId="0" hidden="1">EPMFormattingSheet!$L$54</definedName>
    <definedName name="LevelSecondHeaderUseLevel_3" localSheetId="0" hidden="1">EPMFormattingSheet!$L$57</definedName>
    <definedName name="MemberEndBlock" localSheetId="0" hidden="1">EPMFormattingSheet!$B$114</definedName>
    <definedName name="MemberFirstBlock" localSheetId="0" hidden="1">EPMFormattingSheet!$B$87:$B$113</definedName>
    <definedName name="MemberFirstDataCalculated" localSheetId="0" hidden="1">EPMFormattingSheet!$F$93</definedName>
    <definedName name="MemberFirstDataChanged" localSheetId="0" hidden="1">EPMFormattingSheet!$F$102</definedName>
    <definedName name="MemberFirstDataCustom" localSheetId="0" hidden="1">EPMFormattingSheet!$F$90</definedName>
    <definedName name="MemberFirstDataInputable" localSheetId="0" hidden="1">EPMFormattingSheet!$F$96</definedName>
    <definedName name="MemberFirstDataItem_1" localSheetId="0" hidden="1">EPMFormattingSheet!$F$107</definedName>
    <definedName name="MemberFirstDataItem_2" localSheetId="0" hidden="1">EPMFormattingSheet!$F$110</definedName>
    <definedName name="MemberFirstDataLocal" localSheetId="0" hidden="1">EPMFormattingSheet!$F$99</definedName>
    <definedName name="MemberFirstDataUseCalculated" localSheetId="0" hidden="1">EPMFormattingSheet!$H$93</definedName>
    <definedName name="MemberFirstDataUseChanged" localSheetId="0" hidden="1">EPMFormattingSheet!$H$102</definedName>
    <definedName name="MemberFirstDataUseCustom" localSheetId="0" hidden="1">EPMFormattingSheet!$H$90</definedName>
    <definedName name="MemberFirstDataUseInputable" localSheetId="0" hidden="1">EPMFormattingSheet!$H$96</definedName>
    <definedName name="MemberFirstDataUseItem_1" localSheetId="0" hidden="1">EPMFormattingSheet!$H$107</definedName>
    <definedName name="MemberFirstDataUseItem_2" localSheetId="0" hidden="1">EPMFormattingSheet!$H$110</definedName>
    <definedName name="MemberFirstDataUseLocal" localSheetId="0" hidden="1">EPMFormattingSheet!$H$99</definedName>
    <definedName name="MemberFirstHeaderCalculated" localSheetId="0" hidden="1">EPMFormattingSheet!$J$93</definedName>
    <definedName name="MemberFirstHeaderChanged" localSheetId="0" hidden="1">EPMFormattingSheet!$J$102</definedName>
    <definedName name="MemberFirstHeaderCustom" localSheetId="0" hidden="1">EPMFormattingSheet!$J$90</definedName>
    <definedName name="MemberFirstHeaderInputable" localSheetId="0" hidden="1">EPMFormattingSheet!$J$96</definedName>
    <definedName name="MemberFirstHeaderItem_1" localSheetId="0" hidden="1">EPMFormattingSheet!$J$107</definedName>
    <definedName name="MemberFirstHeaderItem_2" localSheetId="0" hidden="1">EPMFormattingSheet!$J$110</definedName>
    <definedName name="MemberFirstHeaderLocal" localSheetId="0" hidden="1">EPMFormattingSheet!$J$99</definedName>
    <definedName name="MemberFirstHeaderUseCalculated" localSheetId="0" hidden="1">EPMFormattingSheet!$L$93</definedName>
    <definedName name="MemberFirstHeaderUseChanged" localSheetId="0" hidden="1">EPMFormattingSheet!$L$102</definedName>
    <definedName name="MemberFirstHeaderUseCustom" localSheetId="0" hidden="1">EPMFormattingSheet!$L$90</definedName>
    <definedName name="MemberFirstHeaderUseInputable" localSheetId="0" hidden="1">EPMFormattingSheet!$L$96</definedName>
    <definedName name="MemberFirstHeaderUseItem_1" localSheetId="0" hidden="1">EPMFormattingSheet!$L$107</definedName>
    <definedName name="MemberFirstHeaderUseItem_2" localSheetId="0" hidden="1">EPMFormattingSheet!$L$110</definedName>
    <definedName name="MemberFirstHeaderUseLocal" localSheetId="0" hidden="1">EPMFormattingSheet!$L$99</definedName>
    <definedName name="MemberSecondBlock" localSheetId="0" hidden="1">EPMFormattingSheet!$B$66:$B$86</definedName>
    <definedName name="MemberSecondDataCalculated" localSheetId="0" hidden="1">EPMFormattingSheet!$F$72</definedName>
    <definedName name="MemberSecondDataChanged" localSheetId="0" hidden="1">EPMFormattingSheet!$F$81</definedName>
    <definedName name="MemberSecondDataCustom" localSheetId="0" hidden="1">EPMFormattingSheet!$F$69</definedName>
    <definedName name="MemberSecondDataInputable" localSheetId="0" hidden="1">EPMFormattingSheet!$F$75</definedName>
    <definedName name="MemberSecondDataLocal" localSheetId="0" hidden="1">EPMFormattingSheet!$F$78</definedName>
    <definedName name="MemberSecondDataUseCalculated" localSheetId="0" hidden="1">EPMFormattingSheet!$H$72</definedName>
    <definedName name="MemberSecondDataUseChanged" localSheetId="0" hidden="1">EPMFormattingSheet!$H$81</definedName>
    <definedName name="MemberSecondDataUseCustom" localSheetId="0" hidden="1">EPMFormattingSheet!$H$69</definedName>
    <definedName name="MemberSecondDataUseInputable" localSheetId="0" hidden="1">EPMFormattingSheet!$H$75</definedName>
    <definedName name="MemberSecondDataUseLocal" localSheetId="0" hidden="1">EPMFormattingSheet!$H$78</definedName>
    <definedName name="MemberSecondHeaderCalculated" localSheetId="0" hidden="1">EPMFormattingSheet!$J$72</definedName>
    <definedName name="MemberSecondHeaderChanged" localSheetId="0" hidden="1">EPMFormattingSheet!$J$81</definedName>
    <definedName name="MemberSecondHeaderCustom" localSheetId="0" hidden="1">EPMFormattingSheet!$J$69</definedName>
    <definedName name="MemberSecondHeaderInputable" localSheetId="0" hidden="1">EPMFormattingSheet!$J$75</definedName>
    <definedName name="MemberSecondHeaderLocal" localSheetId="0" hidden="1">EPMFormattingSheet!$J$78</definedName>
    <definedName name="MemberSecondHeaderUseCalculated" localSheetId="0" hidden="1">EPMFormattingSheet!$L$72</definedName>
    <definedName name="MemberSecondHeaderUseChanged" localSheetId="0" hidden="1">EPMFormattingSheet!$L$81</definedName>
    <definedName name="MemberSecondHeaderUseCustom" localSheetId="0" hidden="1">EPMFormattingSheet!$L$69</definedName>
    <definedName name="MemberSecondHeaderUseInputable" localSheetId="0" hidden="1">EPMFormattingSheet!$L$75</definedName>
    <definedName name="MemberSecondHeaderUseLocal" localSheetId="0" hidden="1">EPMFormattingSheet!$L$78</definedName>
    <definedName name="OddDataFirst" localSheetId="0" hidden="1">EPMFormattingSheet!$F$121</definedName>
    <definedName name="OddDataSecond" localSheetId="0" hidden="1">EPMFormattingSheet!$F$129</definedName>
    <definedName name="OddDataUseFirst" localSheetId="0" hidden="1">EPMFormattingSheet!$H$121</definedName>
    <definedName name="OddDataUseSecond" localSheetId="0" hidden="1">EPMFormattingSheet!$H$129</definedName>
    <definedName name="OddEvenEndBlock" localSheetId="0" hidden="1">EPMFormattingSheet!$B$134</definedName>
    <definedName name="OddEvenFirstBlock" localSheetId="0" hidden="1">EPMFormattingSheet!$B$118:$B$125</definedName>
    <definedName name="OddEvenSecondBlock" localSheetId="0" hidden="1">EPMFormattingSheet!$B$126:$B$133</definedName>
    <definedName name="OddHeaderFirst" localSheetId="0" hidden="1">EPMFormattingSheet!$J$121</definedName>
    <definedName name="OddHeaderSecond" localSheetId="0" hidden="1">EPMFormattingSheet!$J$129</definedName>
    <definedName name="OddHeaderUseFirst" localSheetId="0" hidden="1">EPMFormattingSheet!$L$121</definedName>
    <definedName name="OddHeaderUseSecond" localSheetId="0" hidden="1">EPMFormattingSheet!$L$129</definedName>
    <definedName name="PageHeaderDefaultHeader" localSheetId="0" hidden="1">EPMFormattingSheet!$F$140</definedName>
    <definedName name="PageHeaderDefaultHeaderUse" localSheetId="0" hidden="1">EPMFormattingSheet!$H$140:$L$140</definedName>
    <definedName name="_xlnm.Print_Area" localSheetId="1">REVENUE_REPORT_STATISTICS!$I$2:$U$1048576</definedName>
    <definedName name="_xlnm.Print_Titles" localSheetId="1">REVENUE_REPORT_STATISTICS!$I:$J,REVENUE_REPORT_STATISTICS!$19:$31</definedName>
    <definedName name="RemoveLevelFirst" localSheetId="0" hidden="1">EPMFormattingSheet!$D$38</definedName>
    <definedName name="RemoveLevelSecond" localSheetId="0" hidden="1">EPMFormattingSheet!$D$59</definedName>
    <definedName name="SUPRESS">REVENUE_REPORT_STATISTICS!$M$1</definedName>
    <definedName name="SUPRESS2">REVENUE_REPORT_STATISTICS!$L$1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8" i="2" l="1"/>
  <c r="X65" i="2"/>
  <c r="X61" i="2"/>
  <c r="X45" i="2"/>
  <c r="X33" i="2"/>
  <c r="X32" i="2"/>
  <c r="B8" i="2"/>
  <c r="B14" i="2"/>
  <c r="B12" i="2"/>
  <c r="B10" i="2"/>
  <c r="B11" i="2"/>
  <c r="A17" i="2"/>
  <c r="A16" i="2"/>
  <c r="M1" i="2" l="1"/>
  <c r="L2" i="2"/>
  <c r="I73" i="2"/>
  <c r="J73" i="2" s="1"/>
  <c r="I50" i="2"/>
  <c r="J50" i="2" s="1"/>
  <c r="I59" i="2"/>
  <c r="J59" i="2" s="1"/>
  <c r="I33" i="2"/>
  <c r="J33" i="2" s="1"/>
  <c r="I68" i="2"/>
  <c r="J68" i="2" s="1"/>
  <c r="I85" i="2"/>
  <c r="J85" i="2" s="1"/>
  <c r="I86" i="2"/>
  <c r="J86" i="2" s="1"/>
  <c r="I48" i="2"/>
  <c r="J48" i="2" s="1"/>
  <c r="I56" i="2"/>
  <c r="J56" i="2" s="1"/>
  <c r="I66" i="2"/>
  <c r="J66" i="2" s="1"/>
  <c r="I101" i="2"/>
  <c r="J101" i="2" s="1"/>
  <c r="I38" i="2"/>
  <c r="J38" i="2" s="1"/>
  <c r="I47" i="2"/>
  <c r="J47" i="2" s="1"/>
  <c r="I64" i="2"/>
  <c r="J64" i="2" s="1"/>
  <c r="I54" i="2"/>
  <c r="J54" i="2" s="1"/>
  <c r="I95" i="2"/>
  <c r="J95" i="2" s="1"/>
  <c r="I57" i="2"/>
  <c r="J57" i="2" s="1"/>
  <c r="I71" i="2"/>
  <c r="J71" i="2" s="1"/>
  <c r="I79" i="2"/>
  <c r="J79" i="2" s="1"/>
  <c r="I98" i="2"/>
  <c r="J98" i="2" s="1"/>
  <c r="I43" i="2"/>
  <c r="J43" i="2" s="1"/>
  <c r="I52" i="2"/>
  <c r="J52" i="2" s="1"/>
  <c r="I69" i="2"/>
  <c r="J69" i="2" s="1"/>
  <c r="I32" i="2"/>
  <c r="J32" i="2" s="1"/>
  <c r="I42" i="2"/>
  <c r="J42" i="2" s="1"/>
  <c r="I51" i="2"/>
  <c r="J51" i="2" s="1"/>
  <c r="I81" i="2"/>
  <c r="J81" i="2" s="1"/>
  <c r="I65" i="2"/>
  <c r="J65" i="2" s="1"/>
  <c r="I40" i="2"/>
  <c r="J40" i="2" s="1"/>
  <c r="I58" i="2"/>
  <c r="J58" i="2" s="1"/>
  <c r="I49" i="2"/>
  <c r="J49" i="2" s="1"/>
  <c r="I67" i="2"/>
  <c r="J67" i="2" s="1"/>
  <c r="I89" i="2"/>
  <c r="J89" i="2" s="1"/>
  <c r="I76" i="2"/>
  <c r="J76" i="2" s="1"/>
  <c r="I93" i="2"/>
  <c r="J93" i="2" s="1"/>
  <c r="I94" i="2"/>
  <c r="J94" i="2" s="1"/>
  <c r="I39" i="2"/>
  <c r="J39" i="2" s="1"/>
  <c r="I105" i="2"/>
  <c r="J105" i="2" s="1"/>
  <c r="I75" i="2"/>
  <c r="J75" i="2" s="1"/>
  <c r="I84" i="2"/>
  <c r="J84" i="2" s="1"/>
  <c r="I37" i="2"/>
  <c r="J37" i="2" s="1"/>
  <c r="I102" i="2"/>
  <c r="J102" i="2" s="1"/>
  <c r="I55" i="2"/>
  <c r="J55" i="2" s="1"/>
  <c r="I99" i="2"/>
  <c r="J99" i="2" s="1"/>
  <c r="I108" i="2"/>
  <c r="J108" i="2" s="1"/>
  <c r="I97" i="2"/>
  <c r="J97" i="2" s="1"/>
  <c r="I96" i="2"/>
  <c r="J96" i="2" s="1"/>
  <c r="I106" i="2"/>
  <c r="J106" i="2" s="1"/>
  <c r="I87" i="2"/>
  <c r="J87" i="2" s="1"/>
  <c r="I77" i="2"/>
  <c r="J77" i="2" s="1"/>
  <c r="I78" i="2"/>
  <c r="J78" i="2" s="1"/>
  <c r="I104" i="2"/>
  <c r="J104" i="2" s="1"/>
  <c r="I74" i="2"/>
  <c r="J74" i="2" s="1"/>
  <c r="I83" i="2"/>
  <c r="J83" i="2" s="1"/>
  <c r="I92" i="2"/>
  <c r="J92" i="2" s="1"/>
  <c r="I45" i="2"/>
  <c r="J45" i="2" s="1"/>
  <c r="I109" i="2"/>
  <c r="J109" i="2" s="1"/>
  <c r="I46" i="2"/>
  <c r="J46" i="2" s="1"/>
  <c r="I63" i="2"/>
  <c r="J63" i="2" s="1"/>
  <c r="I72" i="2"/>
  <c r="J72" i="2" s="1"/>
  <c r="I82" i="2"/>
  <c r="J82" i="2" s="1"/>
  <c r="I91" i="2"/>
  <c r="J91" i="2" s="1"/>
  <c r="I36" i="2"/>
  <c r="J36" i="2" s="1"/>
  <c r="I100" i="2"/>
  <c r="J100" i="2" s="1"/>
  <c r="I53" i="2"/>
  <c r="J53" i="2" s="1"/>
  <c r="I80" i="2"/>
  <c r="J80" i="2" s="1"/>
  <c r="I90" i="2"/>
  <c r="J90" i="2" s="1"/>
  <c r="I35" i="2"/>
  <c r="J35" i="2" s="1"/>
  <c r="I44" i="2"/>
  <c r="J44" i="2" s="1"/>
  <c r="I61" i="2"/>
  <c r="J61" i="2" s="1"/>
  <c r="I62" i="2"/>
  <c r="J62" i="2" s="1"/>
  <c r="I88" i="2"/>
  <c r="J88" i="2" s="1"/>
  <c r="I34" i="2"/>
  <c r="J34" i="2" s="1"/>
  <c r="I107" i="2"/>
  <c r="J107" i="2" s="1"/>
  <c r="I41" i="2"/>
  <c r="J41" i="2" s="1"/>
  <c r="I103" i="2"/>
  <c r="J103" i="2" s="1"/>
  <c r="I70" i="2"/>
  <c r="J70" i="2" s="1"/>
  <c r="J23" i="2"/>
  <c r="I60" i="2"/>
  <c r="J60" i="2" s="1"/>
  <c r="J16" i="2"/>
  <c r="J24" i="2"/>
  <c r="B6" i="2" s="1"/>
  <c r="J21" i="2"/>
  <c r="B7" i="2" s="1"/>
  <c r="B15" i="2"/>
  <c r="J22" i="2"/>
  <c r="B9" i="2" s="1"/>
  <c r="J27" i="2"/>
  <c r="C16" i="2" l="1"/>
  <c r="L1" i="2"/>
  <c r="D36" i="3" l="1"/>
  <c r="D33" i="3"/>
  <c r="D30" i="3"/>
  <c r="D27" i="3"/>
  <c r="W30" i="2"/>
  <c r="V30" i="2"/>
  <c r="D57" i="3" l="1"/>
  <c r="D54" i="3"/>
  <c r="D51" i="3"/>
  <c r="D24" i="3"/>
  <c r="D21" i="3"/>
  <c r="D18" i="3"/>
  <c r="B1" i="2"/>
  <c r="C15" i="2" s="1"/>
  <c r="K21" i="2"/>
  <c r="K22" i="2"/>
  <c r="K24" i="2"/>
  <c r="W13" i="2" l="1"/>
  <c r="V13" i="2"/>
  <c r="U13" i="2"/>
  <c r="K13" i="2"/>
  <c r="L13" i="2"/>
  <c r="S13" i="2"/>
  <c r="R13" i="2"/>
  <c r="P13" i="2"/>
  <c r="M13" i="2"/>
  <c r="O13" i="2"/>
  <c r="T13" i="2"/>
  <c r="Q13" i="2"/>
  <c r="N13" i="2"/>
  <c r="M31" i="2"/>
  <c r="W16" i="2"/>
  <c r="U31" i="2"/>
  <c r="O31" i="2"/>
  <c r="S16" i="2"/>
  <c r="R11" i="2"/>
  <c r="N31" i="2"/>
  <c r="V16" i="2"/>
  <c r="K11" i="2"/>
  <c r="S30" i="2"/>
  <c r="L11" i="2"/>
  <c r="L16" i="2"/>
  <c r="W31" i="2"/>
  <c r="P16" i="2"/>
  <c r="P11" i="2"/>
  <c r="K23" i="2"/>
  <c r="M16" i="2"/>
  <c r="K31" i="2"/>
  <c r="K30" i="2"/>
  <c r="M30" i="2"/>
  <c r="T31" i="2"/>
  <c r="N11" i="2"/>
  <c r="R30" i="2"/>
  <c r="P31" i="2"/>
  <c r="L30" i="2"/>
  <c r="T16" i="2"/>
  <c r="L31" i="2"/>
  <c r="N30" i="2"/>
  <c r="N16" i="2"/>
  <c r="Q31" i="2"/>
  <c r="T11" i="2"/>
  <c r="S31" i="2"/>
  <c r="R31" i="2"/>
  <c r="T30" i="2"/>
  <c r="U30" i="2"/>
  <c r="R16" i="2"/>
  <c r="K16" i="2"/>
  <c r="P30" i="2"/>
  <c r="V31" i="2"/>
  <c r="S11" i="2"/>
  <c r="O11" i="2"/>
  <c r="Q30" i="2"/>
  <c r="O30" i="2"/>
  <c r="U11" i="2"/>
  <c r="Q16" i="2"/>
  <c r="O16" i="2"/>
  <c r="M11" i="2"/>
  <c r="U16"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Avila-Gonzalez, Alexis A.</author>
  </authors>
  <commentList>
    <comment ref="D107" authorId="0" shapeId="0" xr:uid="{00000000-0006-0000-0000-000001000000}">
      <text>
        <r>
          <rPr>
            <sz val="9"/>
            <color indexed="81"/>
            <rFont val="Tahoma"/>
            <family val="2"/>
          </rPr>
          <t>#NEW_MULTIPLECRITERIA||#NEW_PROPERTY|Dimension:C_ACCOUNT|Hierarchy:|Condition:CALC|Operator:Equals|Value:Y|HighValue:</t>
        </r>
      </text>
    </comment>
    <comment ref="D110" authorId="0" shapeId="0" xr:uid="{00000000-0006-0000-0000-000002000000}">
      <text>
        <r>
          <rPr>
            <sz val="9"/>
            <color indexed="81"/>
            <rFont val="Tahoma"/>
            <family val="2"/>
          </rPr>
          <t>#NEW_PROPERTY|Dimension:C_ACCOUNT|Hierarchy:|Condition:CALC|Operator:Equals|Value:N|HighValue:</t>
        </r>
      </text>
    </comment>
  </commentList>
</comments>
</file>

<file path=xl/sharedStrings.xml><?xml version="1.0" encoding="utf-8"?>
<sst xmlns="http://schemas.openxmlformats.org/spreadsheetml/2006/main" count="227" uniqueCount="91">
  <si>
    <t>TIME</t>
  </si>
  <si>
    <t>REPORT_ID</t>
  </si>
  <si>
    <t>REPORT CELLS</t>
  </si>
  <si>
    <t xml:space="preserve">EPMOLAP </t>
  </si>
  <si>
    <t>REPORT_NAME</t>
  </si>
  <si>
    <t>INPUT CELLS</t>
  </si>
  <si>
    <t>REPORT_MODEL</t>
  </si>
  <si>
    <t>LOCAL MEMBER</t>
  </si>
  <si>
    <t>ROW AXIS</t>
  </si>
  <si>
    <t>&lt;&lt; ROW AXIS</t>
  </si>
  <si>
    <t>&lt;&lt; FIXED</t>
  </si>
  <si>
    <t>CATEGORY</t>
  </si>
  <si>
    <t>ENTITY</t>
  </si>
  <si>
    <t>FLOW</t>
  </si>
  <si>
    <t>RPTCURRENCY</t>
  </si>
  <si>
    <t>COL AXIS</t>
  </si>
  <si>
    <t>&lt;&lt; COL AXIS</t>
  </si>
  <si>
    <t>MEASURES</t>
  </si>
  <si>
    <t>EPMOLAP</t>
  </si>
  <si>
    <t>I_ENTITY</t>
  </si>
  <si>
    <t>C_ACCOUNT</t>
  </si>
  <si>
    <t>DATASOURCE</t>
  </si>
  <si>
    <t>EPMCOPYRANGE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</si>
  <si>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</si>
  <si>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</si>
  <si>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</si>
  <si>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</si>
  <si>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</si>
  <si>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</si>
  <si>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</si>
  <si>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</si>
  <si>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</si>
  <si>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</si>
  <si>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</si>
  <si>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</si>
  <si>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</si>
  <si>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</si>
  <si>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</si>
  <si>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</si>
  <si>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</si>
  <si>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</si>
  <si>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</si>
  <si>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</si>
  <si>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</si>
  <si>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</si>
  <si>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</si>
  <si>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</si>
  <si>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</si>
  <si>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</si>
  <si>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</si>
  <si>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</si>
  <si>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</si>
  <si>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</si>
  <si>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</si>
  <si>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</si>
  <si>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Version_1_1</t>
  </si>
  <si>
    <t>TECO_PLANNING</t>
  </si>
  <si>
    <t>NO SUPRESS ZERO</t>
  </si>
  <si>
    <t>JAN</t>
  </si>
  <si>
    <t>FEB</t>
  </si>
  <si>
    <t>MAR</t>
  </si>
  <si>
    <t>APR</t>
  </si>
  <si>
    <t>MAY</t>
  </si>
  <si>
    <t>JUN</t>
  </si>
  <si>
    <t>JUL</t>
  </si>
  <si>
    <t>AUG</t>
  </si>
  <si>
    <t>SEP</t>
  </si>
  <si>
    <t>OCT</t>
  </si>
  <si>
    <t>NOV</t>
  </si>
  <si>
    <t>DEC</t>
  </si>
  <si>
    <t>ACCOUNT DESCRIPTION</t>
  </si>
  <si>
    <t>ACCOUNT ID</t>
  </si>
  <si>
    <t>COSTCENTER</t>
  </si>
  <si>
    <t>TOTAL</t>
  </si>
  <si>
    <t>None</t>
  </si>
  <si>
    <t xml:space="preserve">C_ACCOUNT.Calc member flag = Y </t>
  </si>
  <si>
    <t xml:space="preserve">C_ACCOUNT.Calc member flag = N </t>
  </si>
  <si>
    <r>
      <rPr>
        <b/>
        <sz val="8"/>
        <color rgb="FFC00000"/>
        <rFont val="Calibri"/>
        <family val="2"/>
        <scheme val="minor"/>
      </rPr>
      <t>NOTE</t>
    </r>
    <r>
      <rPr>
        <b/>
        <sz val="8"/>
        <color theme="1"/>
        <rFont val="Calibri"/>
        <family val="2"/>
        <scheme val="minor"/>
      </rPr>
      <t xml:space="preserve"> - PLEASE RUN A REFRESH IF YOU CHANGE THIS SETTING.</t>
    </r>
  </si>
  <si>
    <r>
      <t xml:space="preserve">Select </t>
    </r>
    <r>
      <rPr>
        <b/>
        <sz val="8"/>
        <color rgb="FF0000FF"/>
        <rFont val="Calibri"/>
        <family val="2"/>
        <scheme val="minor"/>
      </rPr>
      <t>COST CENTER</t>
    </r>
    <r>
      <rPr>
        <b/>
        <sz val="8"/>
        <rFont val="Calibri"/>
        <family val="2"/>
        <scheme val="minor"/>
      </rPr>
      <t xml:space="preserve"> &gt;&gt;&gt;</t>
    </r>
  </si>
  <si>
    <r>
      <t xml:space="preserve">Select </t>
    </r>
    <r>
      <rPr>
        <b/>
        <sz val="8"/>
        <color rgb="FF0000FF"/>
        <rFont val="Calibri"/>
        <family val="2"/>
        <scheme val="minor"/>
      </rPr>
      <t>TIME</t>
    </r>
    <r>
      <rPr>
        <b/>
        <sz val="8"/>
        <rFont val="Calibri"/>
        <family val="2"/>
        <scheme val="minor"/>
      </rPr>
      <t xml:space="preserve"> &gt;&gt;&gt;</t>
    </r>
  </si>
  <si>
    <r>
      <t xml:space="preserve">Select </t>
    </r>
    <r>
      <rPr>
        <b/>
        <sz val="8"/>
        <color rgb="FF0000FF"/>
        <rFont val="Calibri"/>
        <family val="2"/>
        <scheme val="minor"/>
      </rPr>
      <t>CATEGORY</t>
    </r>
    <r>
      <rPr>
        <b/>
        <sz val="8"/>
        <rFont val="Calibri"/>
        <family val="2"/>
        <scheme val="minor"/>
      </rPr>
      <t xml:space="preserve"> &gt;&gt;&gt;</t>
    </r>
  </si>
  <si>
    <r>
      <t xml:space="preserve">&lt;&lt; </t>
    </r>
    <r>
      <rPr>
        <b/>
        <sz val="9"/>
        <color rgb="FF0000FF"/>
        <rFont val="Calibri"/>
        <family val="2"/>
        <scheme val="minor"/>
      </rPr>
      <t>PICK</t>
    </r>
  </si>
  <si>
    <t>LARGE_COMMERCIAL</t>
  </si>
  <si>
    <t>SUPRESS ZERO</t>
  </si>
  <si>
    <t>REVENUE_REPORT</t>
  </si>
  <si>
    <t>WKG_BUDGET</t>
  </si>
  <si>
    <t>FORECAST</t>
  </si>
  <si>
    <r>
      <t xml:space="preserve">Select </t>
    </r>
    <r>
      <rPr>
        <b/>
        <sz val="8"/>
        <color rgb="FF0000FF"/>
        <rFont val="Calibri"/>
        <family val="2"/>
        <scheme val="minor"/>
      </rPr>
      <t>ENTITY</t>
    </r>
    <r>
      <rPr>
        <b/>
        <sz val="8"/>
        <rFont val="Calibri"/>
        <family val="2"/>
        <scheme val="minor"/>
      </rPr>
      <t xml:space="preserve"> &gt;&gt;&gt;</t>
    </r>
  </si>
  <si>
    <r>
      <rPr>
        <b/>
        <sz val="9"/>
        <color rgb="FFFF0000"/>
        <rFont val="Calibri"/>
        <family val="2"/>
        <scheme val="minor"/>
      </rPr>
      <t>NOTE</t>
    </r>
    <r>
      <rPr>
        <sz val="9"/>
        <color theme="1"/>
        <rFont val="Calibri"/>
        <family val="2"/>
        <scheme val="minor"/>
      </rPr>
      <t xml:space="preserve"> - BEFORE STARTING ANY WORK ON THIS TAB, PLEASE RUN A REFRESH</t>
    </r>
  </si>
  <si>
    <t>REVENUE REPORT BY MONTH</t>
  </si>
  <si>
    <t>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</si>
</sst>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4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0000FF"/>
      <name val="Arial"/>
      <family val="2"/>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11"/>
      <color rgb="FFFFFFFF"/>
      <name val="Arial"/>
      <family val="2"/>
    </font>
    <font>
      <sz val="8"/>
      <color rgb="FF000000"/>
      <name val="Segoe UI"/>
      <family val="2"/>
    </font>
    <font>
      <i/>
      <sz val="10"/>
      <color theme="1"/>
      <name val="Arial"/>
      <family val="2"/>
    </font>
    <font>
      <sz val="9"/>
      <color indexed="81"/>
      <name val="Tahoma"/>
      <family val="2"/>
    </font>
    <font>
      <sz val="8"/>
      <color theme="1"/>
      <name val="Calibri"/>
      <family val="2"/>
      <scheme val="minor"/>
    </font>
    <font>
      <b/>
      <sz val="8"/>
      <color theme="1"/>
      <name val="Calibri"/>
      <family val="2"/>
      <scheme val="minor"/>
    </font>
    <font>
      <b/>
      <sz val="8"/>
      <color rgb="FFC00000"/>
      <name val="Calibri"/>
      <family val="2"/>
      <scheme val="minor"/>
    </font>
    <font>
      <b/>
      <sz val="8"/>
      <name val="Calibri"/>
      <family val="2"/>
      <scheme val="minor"/>
    </font>
    <font>
      <b/>
      <sz val="8"/>
      <color rgb="FF0000FF"/>
      <name val="Calibri"/>
      <family val="2"/>
      <scheme val="minor"/>
    </font>
    <font>
      <b/>
      <sz val="8"/>
      <color theme="3"/>
      <name val="Calibri"/>
      <family val="2"/>
      <scheme val="minor"/>
    </font>
    <font>
      <b/>
      <sz val="8"/>
      <color theme="0"/>
      <name val="Calibri"/>
      <family val="2"/>
      <scheme val="minor"/>
    </font>
    <font>
      <b/>
      <sz val="9"/>
      <color theme="1"/>
      <name val="Calibri"/>
      <family val="2"/>
      <scheme val="minor"/>
    </font>
    <font>
      <b/>
      <sz val="9"/>
      <color rgb="FF0000FF"/>
      <name val="Calibri"/>
      <family val="2"/>
      <scheme val="minor"/>
    </font>
    <font>
      <sz val="9"/>
      <color theme="1"/>
      <name val="Calibri"/>
      <family val="2"/>
      <scheme val="minor"/>
    </font>
    <font>
      <b/>
      <sz val="9"/>
      <name val="Calibri"/>
      <family val="2"/>
      <scheme val="minor"/>
    </font>
    <font>
      <b/>
      <sz val="9"/>
      <color theme="4" tint="-0.499984740745262"/>
      <name val="Calibri"/>
      <family val="2"/>
      <scheme val="minor"/>
    </font>
    <font>
      <b/>
      <sz val="9"/>
      <color rgb="FF000099"/>
      <name val="Calibri"/>
      <family val="2"/>
      <scheme val="minor"/>
    </font>
    <font>
      <b/>
      <sz val="9"/>
      <color theme="0"/>
      <name val="Calibri"/>
      <family val="2"/>
      <scheme val="minor"/>
    </font>
    <font>
      <sz val="9"/>
      <color theme="0"/>
      <name val="Calibri"/>
      <family val="2"/>
      <scheme val="minor"/>
    </font>
    <font>
      <b/>
      <sz val="12"/>
      <color theme="0"/>
      <name val="Calibri"/>
      <family val="2"/>
      <scheme val="minor"/>
    </font>
    <font>
      <b/>
      <sz val="14"/>
      <color theme="0"/>
      <name val="Calibri"/>
      <family val="2"/>
      <scheme val="minor"/>
    </font>
    <font>
      <sz val="11"/>
      <color rgb="FF000000"/>
      <name val="Calibri"/>
      <family val="2"/>
    </font>
    <font>
      <b/>
      <sz val="11"/>
      <color rgb="FF0000FF"/>
      <name val="Arial"/>
      <family val="2"/>
    </font>
    <font>
      <sz val="9"/>
      <name val="Arial"/>
      <family val="2"/>
    </font>
    <font>
      <sz val="9"/>
      <name val="Calibri"/>
      <family val="2"/>
      <scheme val="minor"/>
    </font>
    <font>
      <b/>
      <sz val="9"/>
      <color rgb="FFFF0000"/>
      <name val="Calibri"/>
      <family val="2"/>
      <scheme val="minor"/>
    </font>
    <font>
      <b/>
      <sz val="9"/>
      <color rgb="FF000099"/>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4"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theme="9" tint="-0.499984740745262"/>
      </left>
      <right style="medium">
        <color theme="9" tint="-0.499984740745262"/>
      </right>
      <top style="medium">
        <color theme="9" tint="-0.499984740745262"/>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5" tint="-0.24994659260841701"/>
      </left>
      <right style="medium">
        <color theme="5" tint="-0.24994659260841701"/>
      </right>
      <top style="medium">
        <color theme="8" tint="-0.499984740745262"/>
      </top>
      <bottom style="medium">
        <color theme="5"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theme="0"/>
      </right>
      <top/>
      <bottom style="medium">
        <color auto="1"/>
      </bottom>
      <diagonal/>
    </border>
    <border>
      <left style="medium">
        <color auto="1"/>
      </left>
      <right style="thin">
        <color theme="0"/>
      </right>
      <top/>
      <bottom/>
      <diagonal/>
    </border>
    <border>
      <left style="medium">
        <color auto="1"/>
      </left>
      <right/>
      <top/>
      <bottom style="medium">
        <color auto="1"/>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57">
    <xf numFmtId="0" fontId="0" fillId="0" borderId="0" xfId="0"/>
    <xf numFmtId="0" fontId="2" fillId="0" borderId="0" xfId="0" applyFont="1" applyProtection="1">
      <protection locked="0"/>
    </xf>
    <xf numFmtId="41" fontId="2" fillId="0" borderId="7" xfId="1" quotePrefix="1" applyNumberFormat="1" applyFont="1" applyFill="1" applyBorder="1" applyAlignment="1" applyProtection="1">
      <alignment horizontal="left" vertical="center"/>
      <protection locked="0"/>
    </xf>
    <xf numFmtId="0" fontId="5" fillId="0" borderId="0" xfId="0" applyFont="1" applyAlignment="1" applyProtection="1">
      <alignment horizontal="left" indent="10"/>
      <protection locked="0"/>
    </xf>
    <xf numFmtId="0" fontId="5" fillId="0" borderId="0" xfId="0" applyFont="1"/>
    <xf numFmtId="0" fontId="5" fillId="0" borderId="0" xfId="0" applyFont="1" applyAlignment="1">
      <alignment horizontal="center"/>
    </xf>
    <xf numFmtId="0" fontId="8" fillId="0" borderId="0" xfId="0" applyFont="1" applyAlignment="1">
      <alignment horizontal="left"/>
    </xf>
    <xf numFmtId="0" fontId="6" fillId="10" borderId="1" xfId="0" applyFont="1" applyFill="1" applyBorder="1" applyAlignment="1">
      <alignment horizontal="center" vertic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xf numFmtId="0" fontId="5" fillId="1" borderId="11" xfId="0" applyFont="1" applyFill="1" applyBorder="1" applyAlignment="1">
      <alignment horizontal="center"/>
    </xf>
    <xf numFmtId="0" fontId="5" fillId="0" borderId="16" xfId="0" applyFont="1" applyBorder="1" applyAlignment="1">
      <alignment horizontal="center"/>
    </xf>
    <xf numFmtId="0" fontId="5" fillId="0" borderId="17" xfId="0" applyFont="1" applyBorder="1" applyAlignment="1" applyProtection="1">
      <alignment horizontal="left" vertical="center"/>
      <protection locked="0"/>
    </xf>
    <xf numFmtId="0" fontId="5" fillId="0" borderId="17" xfId="0" applyFont="1" applyBorder="1" applyAlignment="1">
      <alignment horizontal="center"/>
    </xf>
    <xf numFmtId="0" fontId="5" fillId="0" borderId="20" xfId="0" applyFont="1" applyBorder="1" applyAlignment="1">
      <alignment horizontal="center"/>
    </xf>
    <xf numFmtId="0" fontId="5" fillId="0" borderId="27" xfId="0" applyFont="1" applyBorder="1" applyAlignment="1">
      <alignment horizontal="center"/>
    </xf>
    <xf numFmtId="0" fontId="6" fillId="10" borderId="29" xfId="0" applyFont="1" applyFill="1" applyBorder="1" applyAlignment="1">
      <alignment horizontal="center" vertical="center"/>
    </xf>
    <xf numFmtId="0" fontId="5" fillId="1" borderId="0" xfId="0" applyFont="1" applyFill="1" applyAlignment="1">
      <alignment horizontal="center"/>
    </xf>
    <xf numFmtId="0" fontId="8" fillId="0" borderId="0" xfId="0" applyFont="1" applyAlignment="1">
      <alignment horizontal="left" vertical="center"/>
    </xf>
    <xf numFmtId="0" fontId="5" fillId="0" borderId="27" xfId="0" applyFont="1" applyBorder="1" applyAlignment="1" applyProtection="1">
      <alignment horizontal="left" vertical="center"/>
      <protection locked="0"/>
    </xf>
    <xf numFmtId="0" fontId="5" fillId="0" borderId="30" xfId="0" applyFont="1" applyBorder="1" applyAlignment="1">
      <alignment horizontal="center"/>
    </xf>
    <xf numFmtId="0" fontId="11" fillId="0" borderId="0" xfId="0" applyFont="1" applyAlignment="1">
      <alignment horizontal="left" vertical="center" indent="1"/>
    </xf>
    <xf numFmtId="0" fontId="11" fillId="0" borderId="0" xfId="0" applyFont="1" applyAlignment="1">
      <alignment horizontal="left" vertical="center" indent="2"/>
    </xf>
    <xf numFmtId="0" fontId="11" fillId="0" borderId="0" xfId="0" applyFont="1" applyAlignment="1">
      <alignment horizontal="left" vertical="center" indent="3"/>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7" xfId="0" applyFont="1" applyBorder="1" applyAlignment="1">
      <alignment horizontal="center"/>
    </xf>
    <xf numFmtId="0" fontId="5" fillId="0" borderId="40" xfId="0" applyFont="1" applyBorder="1" applyAlignment="1">
      <alignment horizontal="center"/>
    </xf>
    <xf numFmtId="0" fontId="5" fillId="1" borderId="33" xfId="0" applyFont="1" applyFill="1" applyBorder="1" applyAlignment="1">
      <alignment horizontal="center"/>
    </xf>
    <xf numFmtId="0" fontId="5" fillId="0" borderId="9" xfId="0" applyFont="1" applyBorder="1" applyAlignment="1">
      <alignment horizontal="center"/>
    </xf>
    <xf numFmtId="0" fontId="9" fillId="12" borderId="1" xfId="0" applyFont="1" applyFill="1" applyBorder="1" applyAlignment="1">
      <alignment horizontal="center" vertical="center"/>
    </xf>
    <xf numFmtId="0" fontId="12" fillId="0" borderId="8" xfId="0" applyFont="1" applyBorder="1" applyAlignment="1">
      <alignment horizontal="left" vertical="center"/>
    </xf>
    <xf numFmtId="0" fontId="13" fillId="0" borderId="20" xfId="0" applyFont="1" applyBorder="1"/>
    <xf numFmtId="0" fontId="12" fillId="0" borderId="20" xfId="0" applyFont="1" applyBorder="1" applyAlignment="1">
      <alignment horizontal="left" vertical="center"/>
    </xf>
    <xf numFmtId="0" fontId="12" fillId="0" borderId="20" xfId="0" applyFont="1" applyBorder="1" applyAlignment="1" applyProtection="1">
      <alignment horizontal="left" vertical="center"/>
      <protection locked="0"/>
    </xf>
    <xf numFmtId="0" fontId="13" fillId="0" borderId="9" xfId="0" applyFont="1" applyBorder="1"/>
    <xf numFmtId="0" fontId="14" fillId="0" borderId="0" xfId="0" applyFont="1" applyAlignment="1">
      <alignment horizontal="center"/>
    </xf>
    <xf numFmtId="0" fontId="4" fillId="4" borderId="5" xfId="0" applyFont="1" applyFill="1" applyBorder="1" applyAlignment="1" applyProtection="1">
      <alignment horizontal="center" vertical="center"/>
      <protection locked="0"/>
    </xf>
    <xf numFmtId="0" fontId="4" fillId="0" borderId="1" xfId="1" quotePrefix="1" applyNumberFormat="1" applyFont="1" applyFill="1" applyBorder="1" applyAlignment="1" applyProtection="1">
      <alignment horizontal="center" vertical="center"/>
      <protection locked="0"/>
    </xf>
    <xf numFmtId="0" fontId="4" fillId="14" borderId="4" xfId="0" applyFont="1" applyFill="1" applyBorder="1" applyAlignment="1" applyProtection="1">
      <alignment horizontal="center" vertical="center"/>
      <protection locked="0"/>
    </xf>
    <xf numFmtId="41" fontId="3" fillId="0" borderId="13" xfId="1" quotePrefix="1" applyNumberFormat="1" applyFont="1" applyFill="1" applyBorder="1" applyAlignment="1" applyProtection="1">
      <alignment horizontal="left" vertical="center"/>
      <protection locked="0"/>
    </xf>
    <xf numFmtId="0" fontId="8" fillId="0" borderId="18" xfId="0" applyFont="1" applyBorder="1" applyAlignment="1">
      <alignment horizontal="left" vertical="center"/>
    </xf>
    <xf numFmtId="0" fontId="16" fillId="0" borderId="0" xfId="0" quotePrefix="1" applyFont="1" applyAlignment="1">
      <alignment horizontal="left" vertical="center"/>
    </xf>
    <xf numFmtId="0" fontId="21" fillId="2" borderId="13" xfId="0" applyFont="1" applyFill="1" applyBorder="1" applyProtection="1">
      <protection locked="0"/>
    </xf>
    <xf numFmtId="0" fontId="18" fillId="0" borderId="0" xfId="0" applyFont="1" applyAlignment="1" applyProtection="1">
      <alignment horizontal="left" indent="2"/>
      <protection locked="0"/>
    </xf>
    <xf numFmtId="0" fontId="22" fillId="3" borderId="5" xfId="0" applyFont="1" applyFill="1" applyBorder="1" applyAlignment="1" applyProtection="1">
      <alignment horizontal="center" vertical="center"/>
      <protection locked="0"/>
    </xf>
    <xf numFmtId="0" fontId="21" fillId="0" borderId="43" xfId="0" applyFont="1" applyBorder="1" applyAlignment="1" applyProtection="1">
      <alignment horizontal="right" vertical="center"/>
      <protection locked="0"/>
    </xf>
    <xf numFmtId="0" fontId="23" fillId="0" borderId="0" xfId="0" applyFont="1" applyAlignment="1" applyProtection="1">
      <alignment horizontal="left"/>
      <protection locked="0"/>
    </xf>
    <xf numFmtId="0" fontId="18" fillId="0" borderId="0" xfId="0" applyFont="1" applyProtection="1">
      <protection locked="0"/>
    </xf>
    <xf numFmtId="0" fontId="19" fillId="0" borderId="0" xfId="0" quotePrefix="1" applyFont="1" applyAlignment="1" applyProtection="1">
      <alignment horizontal="left" vertical="center"/>
      <protection locked="0"/>
    </xf>
    <xf numFmtId="0" fontId="19" fillId="0" borderId="0" xfId="0" applyFont="1" applyAlignment="1" applyProtection="1">
      <alignment horizontal="right" wrapText="1"/>
      <protection locked="0"/>
    </xf>
    <xf numFmtId="41" fontId="24" fillId="16" borderId="15" xfId="1" quotePrefix="1" applyNumberFormat="1" applyFont="1" applyFill="1" applyBorder="1" applyAlignment="1" applyProtection="1">
      <alignment horizontal="center" vertical="center" wrapText="1"/>
      <protection locked="0"/>
    </xf>
    <xf numFmtId="41" fontId="24" fillId="16" borderId="1" xfId="1" quotePrefix="1"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protection locked="0"/>
    </xf>
    <xf numFmtId="41" fontId="26" fillId="0" borderId="1" xfId="1" quotePrefix="1" applyNumberFormat="1" applyFont="1" applyFill="1" applyBorder="1" applyAlignment="1" applyProtection="1">
      <alignment horizontal="center" vertical="center"/>
      <protection locked="0"/>
    </xf>
    <xf numFmtId="0" fontId="27" fillId="0" borderId="0" xfId="0" applyFont="1" applyProtection="1">
      <protection locked="0"/>
    </xf>
    <xf numFmtId="0" fontId="26" fillId="4" borderId="2" xfId="0" applyFont="1" applyFill="1" applyBorder="1" applyAlignment="1" applyProtection="1">
      <alignment horizontal="center" vertical="center"/>
      <protection locked="0"/>
    </xf>
    <xf numFmtId="41" fontId="28" fillId="0" borderId="1" xfId="1" quotePrefix="1" applyNumberFormat="1"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41" fontId="28" fillId="6" borderId="1" xfId="1" quotePrefix="1" applyNumberFormat="1" applyFont="1" applyFill="1" applyBorder="1" applyAlignment="1" applyProtection="1">
      <alignment horizontal="center" vertical="center"/>
      <protection locked="0"/>
    </xf>
    <xf numFmtId="0" fontId="26" fillId="7" borderId="4" xfId="0" applyFont="1" applyFill="1" applyBorder="1" applyAlignment="1" applyProtection="1">
      <alignment horizontal="center" vertical="center"/>
      <protection locked="0"/>
    </xf>
    <xf numFmtId="0" fontId="29" fillId="8" borderId="10" xfId="0" applyFont="1" applyFill="1" applyBorder="1" applyAlignment="1" applyProtection="1">
      <alignment horizontal="centerContinuous" vertical="center"/>
      <protection locked="0"/>
    </xf>
    <xf numFmtId="0" fontId="26" fillId="4" borderId="5" xfId="0" applyFont="1" applyFill="1" applyBorder="1" applyAlignment="1" applyProtection="1">
      <alignment horizontal="center" vertical="center"/>
      <protection locked="0"/>
    </xf>
    <xf numFmtId="0" fontId="25" fillId="2" borderId="1" xfId="0" applyFont="1" applyFill="1" applyBorder="1" applyAlignment="1" applyProtection="1">
      <alignment horizontal="left" vertical="center" indent="1"/>
      <protection locked="0"/>
    </xf>
    <xf numFmtId="0" fontId="27" fillId="0" borderId="0" xfId="0" applyFont="1" applyAlignment="1" applyProtection="1">
      <alignment horizontal="left" vertical="center" indent="1"/>
      <protection locked="0"/>
    </xf>
    <xf numFmtId="0" fontId="27" fillId="0" borderId="0" xfId="0" applyFont="1" applyAlignment="1" applyProtection="1">
      <alignment horizontal="center"/>
      <protection locked="0"/>
    </xf>
    <xf numFmtId="0" fontId="30" fillId="8" borderId="6" xfId="0" applyFont="1" applyFill="1" applyBorder="1" applyAlignment="1" applyProtection="1">
      <alignment horizontal="center" vertical="center"/>
      <protection locked="0"/>
    </xf>
    <xf numFmtId="0" fontId="27" fillId="0" borderId="1" xfId="0" applyFont="1" applyBorder="1" applyAlignment="1" applyProtection="1">
      <alignment horizontal="center"/>
      <protection locked="0"/>
    </xf>
    <xf numFmtId="0" fontId="26" fillId="2" borderId="9" xfId="1" quotePrefix="1" applyNumberFormat="1" applyFont="1" applyFill="1" applyBorder="1" applyAlignment="1" applyProtection="1">
      <alignment horizontal="center" vertical="center"/>
      <protection locked="0"/>
    </xf>
    <xf numFmtId="0" fontId="25" fillId="2" borderId="8" xfId="0" applyFont="1" applyFill="1" applyBorder="1" applyAlignment="1" applyProtection="1">
      <alignment vertical="center"/>
      <protection locked="0"/>
    </xf>
    <xf numFmtId="0" fontId="31" fillId="13" borderId="38" xfId="0" applyFont="1" applyFill="1" applyBorder="1" applyAlignment="1" applyProtection="1">
      <alignment horizontal="left" vertical="top" indent="2"/>
      <protection locked="0"/>
    </xf>
    <xf numFmtId="0" fontId="32" fillId="13" borderId="37" xfId="0" applyFont="1" applyFill="1" applyBorder="1" applyAlignment="1" applyProtection="1">
      <alignment horizontal="center" vertical="center"/>
      <protection locked="0"/>
    </xf>
    <xf numFmtId="41" fontId="27" fillId="0" borderId="0" xfId="1" quotePrefix="1" applyNumberFormat="1" applyFont="1" applyFill="1" applyBorder="1" applyAlignment="1" applyProtection="1">
      <alignment horizontal="center" vertical="center"/>
      <protection locked="0"/>
    </xf>
    <xf numFmtId="0" fontId="32" fillId="13" borderId="34" xfId="0" applyFont="1" applyFill="1" applyBorder="1" applyAlignment="1" applyProtection="1">
      <alignment horizontal="center" vertical="center"/>
      <protection locked="0"/>
    </xf>
    <xf numFmtId="41" fontId="32" fillId="16" borderId="45" xfId="1" quotePrefix="1" applyNumberFormat="1" applyFont="1" applyFill="1" applyBorder="1" applyAlignment="1" applyProtection="1">
      <alignment horizontal="center" vertical="center"/>
      <protection locked="0"/>
    </xf>
    <xf numFmtId="41" fontId="32" fillId="16" borderId="27" xfId="1" quotePrefix="1" applyNumberFormat="1" applyFont="1" applyFill="1" applyBorder="1" applyAlignment="1" applyProtection="1">
      <alignment horizontal="center" vertical="center"/>
      <protection locked="0"/>
    </xf>
    <xf numFmtId="0" fontId="27" fillId="0" borderId="0" xfId="0" applyFont="1" applyAlignment="1" applyProtection="1">
      <alignment vertical="center"/>
      <protection locked="0"/>
    </xf>
    <xf numFmtId="41" fontId="33" fillId="16" borderId="44" xfId="1" quotePrefix="1" applyNumberFormat="1" applyFont="1" applyFill="1" applyBorder="1" applyAlignment="1" applyProtection="1">
      <alignment horizontal="center" vertical="center"/>
      <protection locked="0"/>
    </xf>
    <xf numFmtId="41" fontId="33" fillId="16" borderId="34" xfId="1" quotePrefix="1" applyNumberFormat="1" applyFont="1" applyFill="1" applyBorder="1" applyAlignment="1" applyProtection="1">
      <alignment horizontal="center" vertical="center"/>
      <protection locked="0"/>
    </xf>
    <xf numFmtId="0" fontId="11" fillId="0" borderId="0" xfId="0" applyFont="1" applyAlignment="1">
      <alignment horizontal="left" vertical="center" indent="4"/>
    </xf>
    <xf numFmtId="41" fontId="2" fillId="1" borderId="0" xfId="1" quotePrefix="1" applyNumberFormat="1" applyFont="1" applyFill="1" applyBorder="1" applyAlignment="1" applyProtection="1">
      <alignment horizontal="left" vertical="center"/>
      <protection locked="0"/>
    </xf>
    <xf numFmtId="0" fontId="4" fillId="1" borderId="0" xfId="0" applyFont="1" applyFill="1" applyAlignment="1" applyProtection="1">
      <alignment horizontal="center" vertical="center"/>
      <protection locked="0"/>
    </xf>
    <xf numFmtId="0" fontId="11" fillId="0" borderId="18" xfId="0" applyFont="1" applyBorder="1" applyAlignment="1">
      <alignment horizontal="left" vertical="center" indent="3"/>
    </xf>
    <xf numFmtId="41" fontId="2" fillId="1" borderId="11" xfId="1" quotePrefix="1" applyNumberFormat="1" applyFont="1" applyFill="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 fillId="1" borderId="11" xfId="0" applyFont="1" applyFill="1" applyBorder="1" applyAlignment="1" applyProtection="1">
      <alignment horizontal="center" vertical="center"/>
      <protection locked="0"/>
    </xf>
    <xf numFmtId="0" fontId="5" fillId="0" borderId="30" xfId="0" applyFont="1" applyBorder="1" applyAlignment="1" applyProtection="1">
      <alignment horizontal="left" vertical="center"/>
      <protection locked="0"/>
    </xf>
    <xf numFmtId="41" fontId="5" fillId="0" borderId="0" xfId="1" quotePrefix="1" applyNumberFormat="1" applyFont="1" applyFill="1" applyBorder="1" applyAlignment="1" applyProtection="1">
      <alignment horizontal="right" vertical="center"/>
      <protection locked="0"/>
    </xf>
    <xf numFmtId="0" fontId="11" fillId="0" borderId="0" xfId="0" applyFont="1" applyAlignment="1">
      <alignment horizontal="left" vertical="center" indent="5"/>
    </xf>
    <xf numFmtId="41" fontId="5" fillId="1" borderId="0" xfId="1" quotePrefix="1" applyNumberFormat="1" applyFont="1" applyFill="1" applyBorder="1" applyAlignment="1" applyProtection="1">
      <alignment horizontal="right" vertical="center"/>
      <protection locked="0"/>
    </xf>
    <xf numFmtId="0" fontId="36" fillId="1" borderId="0" xfId="0" applyFont="1" applyFill="1" applyAlignment="1" applyProtection="1">
      <alignment horizontal="left" vertical="center"/>
      <protection locked="0"/>
    </xf>
    <xf numFmtId="0" fontId="11" fillId="0" borderId="18" xfId="0" applyFont="1" applyBorder="1" applyAlignment="1">
      <alignment horizontal="left" vertical="center" indent="4"/>
    </xf>
    <xf numFmtId="41" fontId="5" fillId="1" borderId="11" xfId="1" quotePrefix="1" applyNumberFormat="1" applyFont="1" applyFill="1" applyBorder="1" applyAlignment="1" applyProtection="1">
      <alignment horizontal="right" vertical="center"/>
      <protection locked="0"/>
    </xf>
    <xf numFmtId="0" fontId="36" fillId="1" borderId="11" xfId="0" applyFont="1" applyFill="1" applyBorder="1" applyAlignment="1" applyProtection="1">
      <alignment horizontal="left" vertical="center"/>
      <protection locked="0"/>
    </xf>
    <xf numFmtId="0" fontId="11" fillId="0" borderId="0" xfId="0" applyFont="1" applyAlignment="1">
      <alignment horizontal="left" vertical="center" indent="6"/>
    </xf>
    <xf numFmtId="0" fontId="11" fillId="0" borderId="18" xfId="0" applyFont="1" applyBorder="1" applyAlignment="1">
      <alignment horizontal="left" vertical="center" indent="5"/>
    </xf>
    <xf numFmtId="0" fontId="11" fillId="0" borderId="0" xfId="0" applyFont="1" applyAlignment="1">
      <alignment horizontal="left" vertical="center" indent="7"/>
    </xf>
    <xf numFmtId="0" fontId="4" fillId="1" borderId="0" xfId="0" applyFont="1" applyFill="1" applyAlignment="1" applyProtection="1">
      <alignment horizontal="left" vertical="top" indent="5"/>
      <protection locked="0"/>
    </xf>
    <xf numFmtId="0" fontId="11" fillId="0" borderId="18" xfId="0" applyFont="1" applyBorder="1" applyAlignment="1">
      <alignment horizontal="left" vertical="center" indent="6"/>
    </xf>
    <xf numFmtId="0" fontId="4" fillId="1" borderId="11" xfId="0" applyFont="1" applyFill="1" applyBorder="1" applyAlignment="1" applyProtection="1">
      <alignment horizontal="left" vertical="top" indent="5"/>
      <protection locked="0"/>
    </xf>
    <xf numFmtId="43" fontId="21" fillId="2" borderId="1" xfId="0" applyNumberFormat="1" applyFont="1" applyFill="1" applyBorder="1" applyProtection="1">
      <protection locked="0"/>
    </xf>
    <xf numFmtId="0" fontId="38" fillId="2" borderId="1" xfId="0" applyFont="1" applyFill="1" applyBorder="1" applyAlignment="1" applyProtection="1">
      <alignment horizontal="left" vertical="center" indent="1"/>
      <protection locked="0"/>
    </xf>
    <xf numFmtId="0" fontId="38" fillId="2" borderId="1" xfId="0" applyFont="1" applyFill="1" applyBorder="1" applyAlignment="1" applyProtection="1">
      <alignment horizontal="left" vertical="center" indent="2"/>
      <protection locked="0"/>
    </xf>
    <xf numFmtId="0" fontId="38" fillId="2" borderId="1" xfId="0" applyFont="1" applyFill="1" applyBorder="1" applyAlignment="1" applyProtection="1">
      <alignment horizontal="left" vertical="center" indent="3"/>
      <protection locked="0"/>
    </xf>
    <xf numFmtId="0" fontId="38" fillId="2" borderId="1" xfId="0" applyFont="1" applyFill="1" applyBorder="1" applyAlignment="1" applyProtection="1">
      <alignment horizontal="left" vertical="center" indent="4"/>
      <protection locked="0"/>
    </xf>
    <xf numFmtId="0" fontId="38" fillId="2" borderId="1" xfId="0" applyFont="1" applyFill="1" applyBorder="1" applyAlignment="1" applyProtection="1">
      <alignment horizontal="left" vertical="center" indent="5"/>
      <protection locked="0"/>
    </xf>
    <xf numFmtId="0" fontId="34" fillId="13" borderId="46" xfId="0" applyFont="1" applyFill="1" applyBorder="1" applyAlignment="1" applyProtection="1">
      <alignment horizontal="left" vertical="top" indent="9"/>
      <protection locked="0"/>
    </xf>
    <xf numFmtId="43" fontId="18" fillId="0" borderId="20" xfId="0" applyNumberFormat="1" applyFont="1" applyBorder="1" applyAlignment="1" applyProtection="1">
      <alignment horizontal="left" indent="2"/>
      <protection locked="0"/>
    </xf>
    <xf numFmtId="0" fontId="2" fillId="17" borderId="1" xfId="0" applyFont="1" applyFill="1" applyBorder="1" applyAlignment="1" applyProtection="1">
      <alignment vertical="center"/>
      <protection locked="0"/>
    </xf>
    <xf numFmtId="41" fontId="4" fillId="0" borderId="1" xfId="1" quotePrefix="1" applyNumberFormat="1" applyFont="1" applyFill="1" applyBorder="1" applyAlignment="1" applyProtection="1">
      <alignment horizontal="center" vertical="center"/>
      <protection locked="0"/>
    </xf>
    <xf numFmtId="2" fontId="4" fillId="0" borderId="1" xfId="1" quotePrefix="1" applyNumberFormat="1" applyFont="1" applyFill="1" applyBorder="1" applyAlignment="1" applyProtection="1">
      <alignment horizontal="center" vertical="center"/>
      <protection locked="0"/>
    </xf>
    <xf numFmtId="0" fontId="37" fillId="15" borderId="47" xfId="0" applyFont="1" applyFill="1" applyBorder="1" applyAlignment="1" applyProtection="1">
      <alignment horizontal="left" vertical="top" indent="6"/>
      <protection locked="0"/>
    </xf>
    <xf numFmtId="0" fontId="37" fillId="15" borderId="47" xfId="0" applyFont="1" applyFill="1" applyBorder="1" applyAlignment="1" applyProtection="1">
      <alignment horizontal="left" vertical="center" indent="6"/>
      <protection locked="0"/>
    </xf>
    <xf numFmtId="0" fontId="25" fillId="0" borderId="0" xfId="0" quotePrefix="1" applyFont="1" applyAlignment="1" applyProtection="1">
      <alignment horizontal="left" indent="13"/>
      <protection locked="0"/>
    </xf>
    <xf numFmtId="0" fontId="4" fillId="0" borderId="8" xfId="1" quotePrefix="1" applyNumberFormat="1" applyFont="1" applyFill="1" applyBorder="1" applyAlignment="1" applyProtection="1">
      <alignment horizontal="center" vertical="center"/>
      <protection locked="0"/>
    </xf>
    <xf numFmtId="0" fontId="27" fillId="18" borderId="1" xfId="0" applyFont="1" applyFill="1" applyBorder="1" applyProtection="1">
      <protection locked="0"/>
    </xf>
    <xf numFmtId="0" fontId="27" fillId="0" borderId="0" xfId="0" quotePrefix="1" applyFont="1" applyProtection="1">
      <protection locked="0"/>
    </xf>
    <xf numFmtId="0" fontId="40" fillId="8" borderId="6" xfId="0" applyFont="1" applyFill="1" applyBorder="1" applyAlignment="1">
      <alignment horizontal="center" vertical="center"/>
    </xf>
    <xf numFmtId="0" fontId="34" fillId="13" borderId="43" xfId="0" applyFont="1" applyFill="1" applyBorder="1" applyAlignment="1" applyProtection="1">
      <alignment horizontal="center" vertical="center"/>
      <protection locked="0"/>
    </xf>
    <xf numFmtId="0" fontId="5" fillId="0" borderId="20" xfId="0" applyFont="1" applyBorder="1" applyAlignment="1">
      <alignment horizontal="center"/>
    </xf>
    <xf numFmtId="0" fontId="6" fillId="10" borderId="14"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5" xfId="0" applyFont="1" applyFill="1" applyBorder="1" applyAlignment="1">
      <alignment horizontal="center" vertical="center"/>
    </xf>
    <xf numFmtId="0" fontId="10" fillId="11" borderId="26" xfId="0" applyFont="1" applyFill="1" applyBorder="1" applyAlignment="1" applyProtection="1">
      <alignment horizontal="center" vertical="center"/>
      <protection hidden="1"/>
    </xf>
    <xf numFmtId="0" fontId="10" fillId="11" borderId="28" xfId="0" applyFont="1" applyFill="1" applyBorder="1" applyAlignment="1" applyProtection="1">
      <alignment horizontal="center" vertical="center"/>
      <protection hidden="1"/>
    </xf>
    <xf numFmtId="0" fontId="10" fillId="11" borderId="31" xfId="0" applyFont="1" applyFill="1" applyBorder="1" applyAlignment="1" applyProtection="1">
      <alignment horizontal="center" vertical="center"/>
      <protection hidden="1"/>
    </xf>
    <xf numFmtId="0" fontId="8" fillId="0" borderId="0" xfId="0" applyFont="1" applyAlignment="1">
      <alignment horizontal="left" vertical="center"/>
    </xf>
    <xf numFmtId="0" fontId="7" fillId="0" borderId="0" xfId="0" applyFont="1" applyAlignment="1" applyProtection="1">
      <alignment horizontal="center" vertical="center"/>
      <protection locked="0"/>
    </xf>
    <xf numFmtId="0" fontId="9" fillId="9" borderId="21"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23" xfId="0" applyFont="1" applyFill="1" applyBorder="1" applyAlignment="1">
      <alignment horizontal="center" vertical="center"/>
    </xf>
    <xf numFmtId="0" fontId="5" fillId="0" borderId="24"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8" xfId="0" applyFont="1" applyBorder="1" applyAlignment="1">
      <alignment horizontal="center"/>
    </xf>
    <xf numFmtId="0" fontId="5" fillId="0" borderId="9" xfId="0" applyFont="1" applyBorder="1" applyAlignment="1">
      <alignment horizontal="center"/>
    </xf>
    <xf numFmtId="0" fontId="9" fillId="9" borderId="38" xfId="0" applyFont="1" applyFill="1" applyBorder="1" applyAlignment="1">
      <alignment horizontal="center" vertical="center"/>
    </xf>
    <xf numFmtId="0" fontId="9" fillId="9" borderId="35" xfId="0" applyFont="1" applyFill="1" applyBorder="1" applyAlignment="1">
      <alignment horizontal="center" vertical="center"/>
    </xf>
    <xf numFmtId="0" fontId="9" fillId="9" borderId="37" xfId="0" applyFont="1" applyFill="1" applyBorder="1" applyAlignment="1">
      <alignment horizontal="center" vertical="center"/>
    </xf>
    <xf numFmtId="0" fontId="5" fillId="0" borderId="39" xfId="0" applyFont="1" applyBorder="1" applyAlignment="1">
      <alignment horizontal="center"/>
    </xf>
    <xf numFmtId="0" fontId="5" fillId="0" borderId="11" xfId="0" applyFont="1" applyBorder="1" applyAlignment="1">
      <alignment horizontal="center"/>
    </xf>
    <xf numFmtId="0" fontId="5" fillId="0" borderId="30" xfId="0" applyFont="1" applyBorder="1" applyAlignment="1">
      <alignment horizontal="center"/>
    </xf>
    <xf numFmtId="0" fontId="10" fillId="11" borderId="36" xfId="0" applyFont="1" applyFill="1" applyBorder="1" applyAlignment="1" applyProtection="1">
      <alignment horizontal="center" vertical="center"/>
      <protection hidden="1"/>
    </xf>
    <xf numFmtId="0" fontId="5" fillId="11" borderId="20" xfId="0" applyFont="1" applyFill="1" applyBorder="1" applyAlignment="1">
      <alignment horizontal="center"/>
    </xf>
    <xf numFmtId="0" fontId="5" fillId="11" borderId="9" xfId="0" applyFont="1" applyFill="1" applyBorder="1" applyAlignment="1">
      <alignment horizontal="center"/>
    </xf>
    <xf numFmtId="0" fontId="5"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32" xfId="0" applyFont="1" applyBorder="1" applyAlignment="1">
      <alignment horizontal="center"/>
    </xf>
    <xf numFmtId="0" fontId="9" fillId="9" borderId="4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6" xfId="0" applyFont="1" applyFill="1" applyBorder="1" applyAlignment="1">
      <alignment horizontal="center" vertical="center"/>
    </xf>
    <xf numFmtId="0" fontId="13" fillId="0" borderId="20" xfId="0" applyFont="1" applyBorder="1" applyAlignment="1" applyProtection="1">
      <alignment horizontal="left" vertical="top" wrapText="1"/>
      <protection locked="0"/>
    </xf>
    <xf numFmtId="0" fontId="10" fillId="11" borderId="42" xfId="0" applyFont="1" applyFill="1" applyBorder="1" applyAlignment="1" applyProtection="1">
      <alignment horizontal="center" vertical="center"/>
      <protection hidden="1"/>
    </xf>
    <xf numFmtId="43" fontId="2" fillId="0" borderId="0" xfId="0" applyNumberFormat="1" applyFont="1" applyProtection="1">
      <protection locked="0"/>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AA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checked="Checked" fmlaLink="AB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5" Type="http://schemas.openxmlformats.org/officeDocument/2006/relationships/image" Target="../media/image5.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68580</xdr:rowOff>
        </xdr:from>
        <xdr:to>
          <xdr:col>7</xdr:col>
          <xdr:colOff>1607820</xdr:colOff>
          <xdr:row>4</xdr:row>
          <xdr:rowOff>342900</xdr:rowOff>
        </xdr:to>
        <xdr:sp macro="" textlink="">
          <xdr:nvSpPr>
            <xdr:cNvPr id="3073" name="cbApplyLevelFormatting"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2811780</xdr:colOff>
          <xdr:row>6</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5</xdr:row>
          <xdr:rowOff>68580</xdr:rowOff>
        </xdr:from>
        <xdr:to>
          <xdr:col>3</xdr:col>
          <xdr:colOff>2621280</xdr:colOff>
          <xdr:row>5</xdr:row>
          <xdr:rowOff>274320</xdr:rowOff>
        </xdr:to>
        <xdr:sp macro="" textlink="">
          <xdr:nvSpPr>
            <xdr:cNvPr id="3075" name="obLevelRowFirst"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xdr:row>
          <xdr:rowOff>68580</xdr:rowOff>
        </xdr:from>
        <xdr:to>
          <xdr:col>3</xdr:col>
          <xdr:colOff>449580</xdr:colOff>
          <xdr:row>5</xdr:row>
          <xdr:rowOff>274320</xdr:rowOff>
        </xdr:to>
        <xdr:sp macro="" textlink="">
          <xdr:nvSpPr>
            <xdr:cNvPr id="3076" name="obLevelColumnFirst"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2750820</xdr:colOff>
          <xdr:row>5</xdr:row>
          <xdr:rowOff>0</xdr:rowOff>
        </xdr:from>
        <xdr:to>
          <xdr:col>9</xdr:col>
          <xdr:colOff>1173480</xdr:colOff>
          <xdr:row>6</xdr:row>
          <xdr:rowOff>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68580</xdr:rowOff>
        </xdr:from>
        <xdr:to>
          <xdr:col>6</xdr:col>
          <xdr:colOff>182880</xdr:colOff>
          <xdr:row>5</xdr:row>
          <xdr:rowOff>274320</xdr:rowOff>
        </xdr:to>
        <xdr:sp macro="" textlink="">
          <xdr:nvSpPr>
            <xdr:cNvPr id="3078" name="obRelativeLevelHierarchy"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2773680</xdr:colOff>
          <xdr:row>5</xdr:row>
          <xdr:rowOff>68580</xdr:rowOff>
        </xdr:from>
        <xdr:to>
          <xdr:col>3</xdr:col>
          <xdr:colOff>4198620</xdr:colOff>
          <xdr:row>5</xdr:row>
          <xdr:rowOff>274320</xdr:rowOff>
        </xdr:to>
        <xdr:sp macro="" textlink="">
          <xdr:nvSpPr>
            <xdr:cNvPr id="3079" name="obDatabaseLevelHierarchy"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xdr:row>
          <xdr:rowOff>0</xdr:rowOff>
        </xdr:from>
        <xdr:to>
          <xdr:col>11</xdr:col>
          <xdr:colOff>563880</xdr:colOff>
          <xdr:row>5</xdr:row>
          <xdr:rowOff>335280</xdr:rowOff>
        </xdr:to>
        <xdr:sp macro="" textlink="">
          <xdr:nvSpPr>
            <xdr:cNvPr id="3080" name="cbApplyLevelFromTopToBottom"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6</xdr:row>
          <xdr:rowOff>144780</xdr:rowOff>
        </xdr:from>
        <xdr:to>
          <xdr:col>11</xdr:col>
          <xdr:colOff>1135380</xdr:colOff>
          <xdr:row>7</xdr:row>
          <xdr:rowOff>121920</xdr:rowOff>
        </xdr:to>
        <xdr:sp macro="" textlink="">
          <xdr:nvSpPr>
            <xdr:cNvPr id="3081" name="LVL1tbFormattingByLevel"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xdr:row>
          <xdr:rowOff>0</xdr:rowOff>
        </xdr:from>
        <xdr:to>
          <xdr:col>12</xdr:col>
          <xdr:colOff>0</xdr:colOff>
          <xdr:row>8</xdr:row>
          <xdr:rowOff>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6</xdr:row>
          <xdr:rowOff>228600</xdr:rowOff>
        </xdr:from>
        <xdr:to>
          <xdr:col>11</xdr:col>
          <xdr:colOff>2103120</xdr:colOff>
          <xdr:row>7</xdr:row>
          <xdr:rowOff>152400</xdr:rowOff>
        </xdr:to>
        <xdr:sp macro="" textlink="">
          <xdr:nvSpPr>
            <xdr:cNvPr id="3083" name="obLevelOuterFirst"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6</xdr:row>
          <xdr:rowOff>30480</xdr:rowOff>
        </xdr:from>
        <xdr:to>
          <xdr:col>11</xdr:col>
          <xdr:colOff>2103120</xdr:colOff>
          <xdr:row>6</xdr:row>
          <xdr:rowOff>236220</xdr:rowOff>
        </xdr:to>
        <xdr:sp macro="" textlink="">
          <xdr:nvSpPr>
            <xdr:cNvPr id="3084" name="obLevelInnerFirst"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xdr:row>
          <xdr:rowOff>198120</xdr:rowOff>
        </xdr:from>
        <xdr:to>
          <xdr:col>2</xdr:col>
          <xdr:colOff>1021080</xdr:colOff>
          <xdr:row>11</xdr:row>
          <xdr:rowOff>38100</xdr:rowOff>
        </xdr:to>
        <xdr:sp macro="" textlink="">
          <xdr:nvSpPr>
            <xdr:cNvPr id="3085" name="cbUseDefaultLevelFirst"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xdr:row>
          <xdr:rowOff>0</xdr:rowOff>
        </xdr:from>
        <xdr:to>
          <xdr:col>2</xdr:col>
          <xdr:colOff>1021080</xdr:colOff>
          <xdr:row>14</xdr:row>
          <xdr:rowOff>38100</xdr:rowOff>
        </xdr:to>
        <xdr:sp macro="" textlink="">
          <xdr:nvSpPr>
            <xdr:cNvPr id="3086" name="cbUseLeafLevelFirst"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38100</xdr:rowOff>
        </xdr:from>
        <xdr:to>
          <xdr:col>2</xdr:col>
          <xdr:colOff>1021080</xdr:colOff>
          <xdr:row>16</xdr:row>
          <xdr:rowOff>114300</xdr:rowOff>
        </xdr:to>
        <xdr:sp macro="" textlink="">
          <xdr:nvSpPr>
            <xdr:cNvPr id="3087" name="cbUseSpecificLevelFirst"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37</xdr:row>
          <xdr:rowOff>30480</xdr:rowOff>
        </xdr:from>
        <xdr:to>
          <xdr:col>3</xdr:col>
          <xdr:colOff>2125980</xdr:colOff>
          <xdr:row>38</xdr:row>
          <xdr:rowOff>7620</xdr:rowOff>
        </xdr:to>
        <xdr:sp macro="" textlink="">
          <xdr:nvSpPr>
            <xdr:cNvPr id="3088" name="AddLevelFirst"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2240280</xdr:colOff>
          <xdr:row>37</xdr:row>
          <xdr:rowOff>30480</xdr:rowOff>
        </xdr:from>
        <xdr:to>
          <xdr:col>3</xdr:col>
          <xdr:colOff>4297680</xdr:colOff>
          <xdr:row>38</xdr:row>
          <xdr:rowOff>7620</xdr:rowOff>
        </xdr:to>
        <xdr:sp macro="" textlink="">
          <xdr:nvSpPr>
            <xdr:cNvPr id="3089" name="RemoveLevelFirst"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39</xdr:row>
          <xdr:rowOff>144780</xdr:rowOff>
        </xdr:from>
        <xdr:to>
          <xdr:col>11</xdr:col>
          <xdr:colOff>1135380</xdr:colOff>
          <xdr:row>40</xdr:row>
          <xdr:rowOff>144780</xdr:rowOff>
        </xdr:to>
        <xdr:sp macro="" textlink="">
          <xdr:nvSpPr>
            <xdr:cNvPr id="3090" name="LVL2tbFormattingByLevel"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39</xdr:row>
          <xdr:rowOff>0</xdr:rowOff>
        </xdr:from>
        <xdr:to>
          <xdr:col>12</xdr:col>
          <xdr:colOff>0</xdr:colOff>
          <xdr:row>41</xdr:row>
          <xdr:rowOff>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39</xdr:row>
          <xdr:rowOff>228600</xdr:rowOff>
        </xdr:from>
        <xdr:to>
          <xdr:col>11</xdr:col>
          <xdr:colOff>2103120</xdr:colOff>
          <xdr:row>40</xdr:row>
          <xdr:rowOff>182880</xdr:rowOff>
        </xdr:to>
        <xdr:sp macro="" textlink="">
          <xdr:nvSpPr>
            <xdr:cNvPr id="3092" name="obLevelOuterSecond"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39</xdr:row>
          <xdr:rowOff>38100</xdr:rowOff>
        </xdr:from>
        <xdr:to>
          <xdr:col>11</xdr:col>
          <xdr:colOff>2103120</xdr:colOff>
          <xdr:row>39</xdr:row>
          <xdr:rowOff>259080</xdr:rowOff>
        </xdr:to>
        <xdr:sp macro="" textlink="">
          <xdr:nvSpPr>
            <xdr:cNvPr id="3093" name="obLevelInnerSecond"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42</xdr:row>
          <xdr:rowOff>0</xdr:rowOff>
        </xdr:from>
        <xdr:to>
          <xdr:col>2</xdr:col>
          <xdr:colOff>1021080</xdr:colOff>
          <xdr:row>44</xdr:row>
          <xdr:rowOff>38100</xdr:rowOff>
        </xdr:to>
        <xdr:sp macro="" textlink="">
          <xdr:nvSpPr>
            <xdr:cNvPr id="3094" name="cbUseDefaultLevelSecond"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45</xdr:row>
          <xdr:rowOff>0</xdr:rowOff>
        </xdr:from>
        <xdr:to>
          <xdr:col>2</xdr:col>
          <xdr:colOff>1021080</xdr:colOff>
          <xdr:row>47</xdr:row>
          <xdr:rowOff>38100</xdr:rowOff>
        </xdr:to>
        <xdr:sp macro="" textlink="">
          <xdr:nvSpPr>
            <xdr:cNvPr id="3095" name="cbUseLeafLevelSecond"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48</xdr:row>
          <xdr:rowOff>38100</xdr:rowOff>
        </xdr:from>
        <xdr:to>
          <xdr:col>2</xdr:col>
          <xdr:colOff>1021080</xdr:colOff>
          <xdr:row>49</xdr:row>
          <xdr:rowOff>114300</xdr:rowOff>
        </xdr:to>
        <xdr:sp macro="" textlink="">
          <xdr:nvSpPr>
            <xdr:cNvPr id="3096" name="cbUseSpecificLevelSecond"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58</xdr:row>
          <xdr:rowOff>30480</xdr:rowOff>
        </xdr:from>
        <xdr:to>
          <xdr:col>3</xdr:col>
          <xdr:colOff>2125980</xdr:colOff>
          <xdr:row>59</xdr:row>
          <xdr:rowOff>0</xdr:rowOff>
        </xdr:to>
        <xdr:sp macro="" textlink="">
          <xdr:nvSpPr>
            <xdr:cNvPr id="3097" name="AddLevelSecond"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2240280</xdr:colOff>
          <xdr:row>58</xdr:row>
          <xdr:rowOff>30480</xdr:rowOff>
        </xdr:from>
        <xdr:to>
          <xdr:col>3</xdr:col>
          <xdr:colOff>4297680</xdr:colOff>
          <xdr:row>59</xdr:row>
          <xdr:rowOff>0</xdr:rowOff>
        </xdr:to>
        <xdr:sp macro="" textlink="">
          <xdr:nvSpPr>
            <xdr:cNvPr id="3098" name="RemoveLevelSecond"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63</xdr:row>
          <xdr:rowOff>68580</xdr:rowOff>
        </xdr:from>
        <xdr:to>
          <xdr:col>9</xdr:col>
          <xdr:colOff>601980</xdr:colOff>
          <xdr:row>63</xdr:row>
          <xdr:rowOff>342900</xdr:rowOff>
        </xdr:to>
        <xdr:sp macro="" textlink="">
          <xdr:nvSpPr>
            <xdr:cNvPr id="3099" name="cbApplyMemberFormatting"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11</xdr:col>
          <xdr:colOff>693420</xdr:colOff>
          <xdr:row>65</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64</xdr:row>
          <xdr:rowOff>68580</xdr:rowOff>
        </xdr:from>
        <xdr:to>
          <xdr:col>3</xdr:col>
          <xdr:colOff>2621280</xdr:colOff>
          <xdr:row>64</xdr:row>
          <xdr:rowOff>274320</xdr:rowOff>
        </xdr:to>
        <xdr:sp macro="" textlink="">
          <xdr:nvSpPr>
            <xdr:cNvPr id="3101" name="obMemberRowFirst"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64</xdr:row>
          <xdr:rowOff>68580</xdr:rowOff>
        </xdr:from>
        <xdr:to>
          <xdr:col>3</xdr:col>
          <xdr:colOff>449580</xdr:colOff>
          <xdr:row>64</xdr:row>
          <xdr:rowOff>274320</xdr:rowOff>
        </xdr:to>
        <xdr:sp macro="" textlink="">
          <xdr:nvSpPr>
            <xdr:cNvPr id="3102" name="obMemberColumnFirst"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87</xdr:row>
          <xdr:rowOff>198120</xdr:rowOff>
        </xdr:from>
        <xdr:to>
          <xdr:col>2</xdr:col>
          <xdr:colOff>1021080</xdr:colOff>
          <xdr:row>90</xdr:row>
          <xdr:rowOff>38100</xdr:rowOff>
        </xdr:to>
        <xdr:sp macro="" textlink="">
          <xdr:nvSpPr>
            <xdr:cNvPr id="3103" name="cbApplyCustomMemberDefaultFirst"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90</xdr:row>
          <xdr:rowOff>45720</xdr:rowOff>
        </xdr:from>
        <xdr:to>
          <xdr:col>2</xdr:col>
          <xdr:colOff>1021080</xdr:colOff>
          <xdr:row>93</xdr:row>
          <xdr:rowOff>38100</xdr:rowOff>
        </xdr:to>
        <xdr:sp macro="" textlink="">
          <xdr:nvSpPr>
            <xdr:cNvPr id="3104" name="cbApplyCalculatedMemberFirst"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94</xdr:row>
          <xdr:rowOff>0</xdr:rowOff>
        </xdr:from>
        <xdr:to>
          <xdr:col>2</xdr:col>
          <xdr:colOff>1021080</xdr:colOff>
          <xdr:row>96</xdr:row>
          <xdr:rowOff>38100</xdr:rowOff>
        </xdr:to>
        <xdr:sp macro="" textlink="">
          <xdr:nvSpPr>
            <xdr:cNvPr id="3105" name="cbApplyImputableMemberFirst"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97</xdr:row>
          <xdr:rowOff>0</xdr:rowOff>
        </xdr:from>
        <xdr:to>
          <xdr:col>2</xdr:col>
          <xdr:colOff>1021080</xdr:colOff>
          <xdr:row>99</xdr:row>
          <xdr:rowOff>38100</xdr:rowOff>
        </xdr:to>
        <xdr:sp macro="" textlink="">
          <xdr:nvSpPr>
            <xdr:cNvPr id="3106" name="cbApplyLocalMemberFirst"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100</xdr:row>
          <xdr:rowOff>0</xdr:rowOff>
        </xdr:from>
        <xdr:to>
          <xdr:col>2</xdr:col>
          <xdr:colOff>1021080</xdr:colOff>
          <xdr:row>102</xdr:row>
          <xdr:rowOff>38100</xdr:rowOff>
        </xdr:to>
        <xdr:sp macro="" textlink="">
          <xdr:nvSpPr>
            <xdr:cNvPr id="3107" name="cbApplyChangedMemberFirst"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103</xdr:row>
          <xdr:rowOff>45720</xdr:rowOff>
        </xdr:from>
        <xdr:to>
          <xdr:col>2</xdr:col>
          <xdr:colOff>1021080</xdr:colOff>
          <xdr:row>105</xdr:row>
          <xdr:rowOff>0</xdr:rowOff>
        </xdr:to>
        <xdr:sp macro="" textlink="">
          <xdr:nvSpPr>
            <xdr:cNvPr id="3108" name="cbApplySpecificMemberFirst"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111</xdr:row>
          <xdr:rowOff>30480</xdr:rowOff>
        </xdr:from>
        <xdr:to>
          <xdr:col>3</xdr:col>
          <xdr:colOff>4297680</xdr:colOff>
          <xdr:row>111</xdr:row>
          <xdr:rowOff>266700</xdr:rowOff>
        </xdr:to>
        <xdr:sp macro="" textlink="">
          <xdr:nvSpPr>
            <xdr:cNvPr id="3109" name="AddMemberFirst"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67</xdr:row>
          <xdr:rowOff>0</xdr:rowOff>
        </xdr:from>
        <xdr:to>
          <xdr:col>2</xdr:col>
          <xdr:colOff>1021080</xdr:colOff>
          <xdr:row>69</xdr:row>
          <xdr:rowOff>38100</xdr:rowOff>
        </xdr:to>
        <xdr:sp macro="" textlink="">
          <xdr:nvSpPr>
            <xdr:cNvPr id="3110" name="cbApplyCustomMemberDefaultSecond"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69</xdr:row>
          <xdr:rowOff>45720</xdr:rowOff>
        </xdr:from>
        <xdr:to>
          <xdr:col>2</xdr:col>
          <xdr:colOff>1021080</xdr:colOff>
          <xdr:row>72</xdr:row>
          <xdr:rowOff>38100</xdr:rowOff>
        </xdr:to>
        <xdr:sp macro="" textlink="">
          <xdr:nvSpPr>
            <xdr:cNvPr id="3111" name="cbApplyCalculatedMemberSecond"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73</xdr:row>
          <xdr:rowOff>0</xdr:rowOff>
        </xdr:from>
        <xdr:to>
          <xdr:col>2</xdr:col>
          <xdr:colOff>1021080</xdr:colOff>
          <xdr:row>75</xdr:row>
          <xdr:rowOff>38100</xdr:rowOff>
        </xdr:to>
        <xdr:sp macro="" textlink="">
          <xdr:nvSpPr>
            <xdr:cNvPr id="3112" name="cbApplyImputableMemberSecond"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76</xdr:row>
          <xdr:rowOff>0</xdr:rowOff>
        </xdr:from>
        <xdr:to>
          <xdr:col>2</xdr:col>
          <xdr:colOff>1021080</xdr:colOff>
          <xdr:row>78</xdr:row>
          <xdr:rowOff>38100</xdr:rowOff>
        </xdr:to>
        <xdr:sp macro="" textlink="">
          <xdr:nvSpPr>
            <xdr:cNvPr id="3113" name="cbApplyLocalMemberSecond"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79</xdr:row>
          <xdr:rowOff>0</xdr:rowOff>
        </xdr:from>
        <xdr:to>
          <xdr:col>2</xdr:col>
          <xdr:colOff>1021080</xdr:colOff>
          <xdr:row>81</xdr:row>
          <xdr:rowOff>38100</xdr:rowOff>
        </xdr:to>
        <xdr:sp macro="" textlink="">
          <xdr:nvSpPr>
            <xdr:cNvPr id="3114" name="cbApplyChangedMemberSecond"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82</xdr:row>
          <xdr:rowOff>45720</xdr:rowOff>
        </xdr:from>
        <xdr:to>
          <xdr:col>2</xdr:col>
          <xdr:colOff>1021080</xdr:colOff>
          <xdr:row>84</xdr:row>
          <xdr:rowOff>0</xdr:rowOff>
        </xdr:to>
        <xdr:sp macro="" textlink="">
          <xdr:nvSpPr>
            <xdr:cNvPr id="3115" name="cbApplySpecificMemberSecond"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84</xdr:row>
          <xdr:rowOff>30480</xdr:rowOff>
        </xdr:from>
        <xdr:to>
          <xdr:col>3</xdr:col>
          <xdr:colOff>4297680</xdr:colOff>
          <xdr:row>84</xdr:row>
          <xdr:rowOff>266700</xdr:rowOff>
        </xdr:to>
        <xdr:sp macro="" textlink="">
          <xdr:nvSpPr>
            <xdr:cNvPr id="3116" name="AddMemberSecond"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68580</xdr:rowOff>
        </xdr:from>
        <xdr:to>
          <xdr:col>7</xdr:col>
          <xdr:colOff>1798320</xdr:colOff>
          <xdr:row>115</xdr:row>
          <xdr:rowOff>342900</xdr:rowOff>
        </xdr:to>
        <xdr:sp macro="" textlink="">
          <xdr:nvSpPr>
            <xdr:cNvPr id="3117" name="cbApplyOddEvenFormatting"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11</xdr:col>
          <xdr:colOff>693420</xdr:colOff>
          <xdr:row>117</xdr:row>
          <xdr:rowOff>0</xdr:rowOff>
        </xdr:to>
        <xdr:sp macro="" textlink="">
          <xdr:nvSpPr>
            <xdr:cNvPr id="3118" name="Group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116</xdr:row>
          <xdr:rowOff>68580</xdr:rowOff>
        </xdr:from>
        <xdr:to>
          <xdr:col>3</xdr:col>
          <xdr:colOff>2621280</xdr:colOff>
          <xdr:row>116</xdr:row>
          <xdr:rowOff>274320</xdr:rowOff>
        </xdr:to>
        <xdr:sp macro="" textlink="">
          <xdr:nvSpPr>
            <xdr:cNvPr id="3119" name="obOddEvenRowFirst"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116</xdr:row>
          <xdr:rowOff>68580</xdr:rowOff>
        </xdr:from>
        <xdr:to>
          <xdr:col>3</xdr:col>
          <xdr:colOff>449580</xdr:colOff>
          <xdr:row>116</xdr:row>
          <xdr:rowOff>274320</xdr:rowOff>
        </xdr:to>
        <xdr:sp macro="" textlink="">
          <xdr:nvSpPr>
            <xdr:cNvPr id="3120" name="obOddEvenColumnFirst"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119</xdr:row>
          <xdr:rowOff>0</xdr:rowOff>
        </xdr:from>
        <xdr:to>
          <xdr:col>2</xdr:col>
          <xdr:colOff>1021080</xdr:colOff>
          <xdr:row>121</xdr:row>
          <xdr:rowOff>38100</xdr:rowOff>
        </xdr:to>
        <xdr:sp macro="" textlink="">
          <xdr:nvSpPr>
            <xdr:cNvPr id="3121" name="cbUseOddFirst"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122</xdr:row>
          <xdr:rowOff>0</xdr:rowOff>
        </xdr:from>
        <xdr:to>
          <xdr:col>2</xdr:col>
          <xdr:colOff>1021080</xdr:colOff>
          <xdr:row>124</xdr:row>
          <xdr:rowOff>38100</xdr:rowOff>
        </xdr:to>
        <xdr:sp macro="" textlink="">
          <xdr:nvSpPr>
            <xdr:cNvPr id="3122" name="cbUseEvenFirst"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127</xdr:row>
          <xdr:rowOff>0</xdr:rowOff>
        </xdr:from>
        <xdr:to>
          <xdr:col>2</xdr:col>
          <xdr:colOff>1021080</xdr:colOff>
          <xdr:row>129</xdr:row>
          <xdr:rowOff>38100</xdr:rowOff>
        </xdr:to>
        <xdr:sp macro="" textlink="">
          <xdr:nvSpPr>
            <xdr:cNvPr id="3123" name="cbUseOddSecond"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129</xdr:row>
          <xdr:rowOff>45720</xdr:rowOff>
        </xdr:from>
        <xdr:to>
          <xdr:col>2</xdr:col>
          <xdr:colOff>1021080</xdr:colOff>
          <xdr:row>132</xdr:row>
          <xdr:rowOff>38100</xdr:rowOff>
        </xdr:to>
        <xdr:sp macro="" textlink="">
          <xdr:nvSpPr>
            <xdr:cNvPr id="3124" name="cbUseEvenSecond"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68580</xdr:rowOff>
        </xdr:from>
        <xdr:to>
          <xdr:col>7</xdr:col>
          <xdr:colOff>1645920</xdr:colOff>
          <xdr:row>135</xdr:row>
          <xdr:rowOff>342900</xdr:rowOff>
        </xdr:to>
        <xdr:sp macro="" textlink="">
          <xdr:nvSpPr>
            <xdr:cNvPr id="3125" name="cbApplyPageHeaderFormatting"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137</xdr:row>
          <xdr:rowOff>198120</xdr:rowOff>
        </xdr:from>
        <xdr:to>
          <xdr:col>2</xdr:col>
          <xdr:colOff>1021080</xdr:colOff>
          <xdr:row>140</xdr:row>
          <xdr:rowOff>38100</xdr:rowOff>
        </xdr:to>
        <xdr:sp macro="" textlink="">
          <xdr:nvSpPr>
            <xdr:cNvPr id="3126" name="cbUseDefaultPageHeaderFormat"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141</xdr:row>
          <xdr:rowOff>0</xdr:rowOff>
        </xdr:from>
        <xdr:to>
          <xdr:col>2</xdr:col>
          <xdr:colOff>1021080</xdr:colOff>
          <xdr:row>142</xdr:row>
          <xdr:rowOff>182880</xdr:rowOff>
        </xdr:to>
        <xdr:sp macro="" textlink="">
          <xdr:nvSpPr>
            <xdr:cNvPr id="3127" name="cbUseDimensionFormatting"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143</xdr:row>
          <xdr:rowOff>30480</xdr:rowOff>
        </xdr:from>
        <xdr:to>
          <xdr:col>3</xdr:col>
          <xdr:colOff>4297680</xdr:colOff>
          <xdr:row>144</xdr:row>
          <xdr:rowOff>0</xdr:rowOff>
        </xdr:to>
        <xdr:sp macro="" textlink="">
          <xdr:nvSpPr>
            <xdr:cNvPr id="3128" name="AddDimension"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731520</xdr:colOff>
          <xdr:row>107</xdr:row>
          <xdr:rowOff>7620</xdr:rowOff>
        </xdr:to>
        <xdr:sp macro="" textlink="">
          <xdr:nvSpPr>
            <xdr:cNvPr id="3135" name="AddedMember1_1"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106</xdr:row>
          <xdr:rowOff>0</xdr:rowOff>
        </xdr:from>
        <xdr:to>
          <xdr:col>13</xdr:col>
          <xdr:colOff>754380</xdr:colOff>
          <xdr:row>107</xdr:row>
          <xdr:rowOff>7620</xdr:rowOff>
        </xdr:to>
        <xdr:sp macro="" textlink="">
          <xdr:nvSpPr>
            <xdr:cNvPr id="3136" name="ChangeMember1_1"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731520</xdr:colOff>
          <xdr:row>107</xdr:row>
          <xdr:rowOff>7620</xdr:rowOff>
        </xdr:to>
        <xdr:sp macro="" textlink="">
          <xdr:nvSpPr>
            <xdr:cNvPr id="3137" name="UpMember1_1"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754380</xdr:colOff>
          <xdr:row>106</xdr:row>
          <xdr:rowOff>0</xdr:rowOff>
        </xdr:from>
        <xdr:to>
          <xdr:col>15</xdr:col>
          <xdr:colOff>731520</xdr:colOff>
          <xdr:row>107</xdr:row>
          <xdr:rowOff>7620</xdr:rowOff>
        </xdr:to>
        <xdr:sp macro="" textlink="">
          <xdr:nvSpPr>
            <xdr:cNvPr id="3138" name="DownMember1_1"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693420</xdr:colOff>
          <xdr:row>110</xdr:row>
          <xdr:rowOff>0</xdr:rowOff>
        </xdr:to>
        <xdr:sp macro="" textlink="">
          <xdr:nvSpPr>
            <xdr:cNvPr id="3198" name="AddedMember1_2"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693420</xdr:colOff>
          <xdr:row>110</xdr:row>
          <xdr:rowOff>0</xdr:rowOff>
        </xdr:to>
        <xdr:sp macro="" textlink="">
          <xdr:nvSpPr>
            <xdr:cNvPr id="3199" name="ChangeMember1_2"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693420</xdr:colOff>
          <xdr:row>110</xdr:row>
          <xdr:rowOff>0</xdr:rowOff>
        </xdr:to>
        <xdr:sp macro="" textlink="">
          <xdr:nvSpPr>
            <xdr:cNvPr id="3200" name="UpMember1_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693420</xdr:colOff>
          <xdr:row>110</xdr:row>
          <xdr:rowOff>0</xdr:rowOff>
        </xdr:to>
        <xdr:sp macro="" textlink="">
          <xdr:nvSpPr>
            <xdr:cNvPr id="3201" name="DownMember1_2"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49" name="FPMExcelClientSheetOptions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0" name="ConnectionDescriptorsInfotb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1" name="MultipleReportManagerInfotb1"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2" name="AnalyzerDynReport000tb1"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3" name="CustomMemberDispatchertb1"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37357</xdr:colOff>
      <xdr:row>18</xdr:row>
      <xdr:rowOff>358591</xdr:rowOff>
    </xdr:from>
    <xdr:to>
      <xdr:col>9</xdr:col>
      <xdr:colOff>1207812</xdr:colOff>
      <xdr:row>19</xdr:row>
      <xdr:rowOff>65038</xdr:rowOff>
    </xdr:to>
    <xdr:sp macro="[0]!REFRESH1" textlink="">
      <xdr:nvSpPr>
        <xdr:cNvPr id="9" name="Rectangle 8">
          <a:extLst>
            <a:ext uri="{FF2B5EF4-FFF2-40B4-BE49-F238E27FC236}">
              <a16:creationId xmlns:a16="http://schemas.microsoft.com/office/drawing/2014/main" id="{00000000-0008-0000-0100-000009000000}"/>
            </a:ext>
          </a:extLst>
        </xdr:cNvPr>
        <xdr:cNvSpPr/>
      </xdr:nvSpPr>
      <xdr:spPr>
        <a:xfrm>
          <a:off x="2353239" y="358591"/>
          <a:ext cx="1170455" cy="281682"/>
        </a:xfrm>
        <a:prstGeom prst="rect">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rgbClr val="002060"/>
              </a:solidFill>
              <a:latin typeface="Arial" panose="020B0604020202020204" pitchFamily="34" charset="0"/>
              <a:cs typeface="Arial" panose="020B0604020202020204" pitchFamily="34" charset="0"/>
            </a:rPr>
            <a:t>REFRESH</a:t>
          </a:r>
        </a:p>
      </xdr:txBody>
    </xdr:sp>
    <xdr:clientData/>
  </xdr:twoCellAnchor>
  <xdr:twoCellAnchor editAs="oneCell">
    <xdr:from>
      <xdr:col>7</xdr:col>
      <xdr:colOff>147267</xdr:colOff>
      <xdr:row>18</xdr:row>
      <xdr:rowOff>73637</xdr:rowOff>
    </xdr:from>
    <xdr:to>
      <xdr:col>8</xdr:col>
      <xdr:colOff>1959184</xdr:colOff>
      <xdr:row>19</xdr:row>
      <xdr:rowOff>93041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147267" y="73637"/>
          <a:ext cx="1961329" cy="594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4.xml"/><Relationship Id="rId18" Type="http://schemas.openxmlformats.org/officeDocument/2006/relationships/ctrlProp" Target="../ctrlProps/ctrlProp4.xml"/><Relationship Id="rId26" Type="http://schemas.openxmlformats.org/officeDocument/2006/relationships/ctrlProp" Target="../ctrlProps/ctrlProp12.xml"/><Relationship Id="rId39" Type="http://schemas.openxmlformats.org/officeDocument/2006/relationships/ctrlProp" Target="../ctrlProps/ctrlProp25.xml"/><Relationship Id="rId21" Type="http://schemas.openxmlformats.org/officeDocument/2006/relationships/ctrlProp" Target="../ctrlProps/ctrlProp7.xml"/><Relationship Id="rId34" Type="http://schemas.openxmlformats.org/officeDocument/2006/relationships/ctrlProp" Target="../ctrlProps/ctrlProp20.xml"/><Relationship Id="rId42" Type="http://schemas.openxmlformats.org/officeDocument/2006/relationships/ctrlProp" Target="../ctrlProps/ctrlProp28.xml"/><Relationship Id="rId47" Type="http://schemas.openxmlformats.org/officeDocument/2006/relationships/ctrlProp" Target="../ctrlProps/ctrlProp33.xml"/><Relationship Id="rId50" Type="http://schemas.openxmlformats.org/officeDocument/2006/relationships/ctrlProp" Target="../ctrlProps/ctrlProp36.xml"/><Relationship Id="rId55" Type="http://schemas.openxmlformats.org/officeDocument/2006/relationships/ctrlProp" Target="../ctrlProps/ctrlProp41.xml"/><Relationship Id="rId63" Type="http://schemas.openxmlformats.org/officeDocument/2006/relationships/ctrlProp" Target="../ctrlProps/ctrlProp49.xml"/><Relationship Id="rId68" Type="http://schemas.openxmlformats.org/officeDocument/2006/relationships/ctrlProp" Target="../ctrlProps/ctrlProp54.xml"/><Relationship Id="rId7" Type="http://schemas.openxmlformats.org/officeDocument/2006/relationships/control" Target="../activeX/activeX1.xml"/><Relationship Id="rId71" Type="http://schemas.openxmlformats.org/officeDocument/2006/relationships/ctrlProp" Target="../ctrlProps/ctrlProp57.xml"/><Relationship Id="rId2" Type="http://schemas.openxmlformats.org/officeDocument/2006/relationships/customProperty" Target="../customProperty1.bin"/><Relationship Id="rId16" Type="http://schemas.openxmlformats.org/officeDocument/2006/relationships/ctrlProp" Target="../ctrlProps/ctrlProp2.xml"/><Relationship Id="rId29" Type="http://schemas.openxmlformats.org/officeDocument/2006/relationships/ctrlProp" Target="../ctrlProps/ctrlProp15.xml"/><Relationship Id="rId11" Type="http://schemas.openxmlformats.org/officeDocument/2006/relationships/control" Target="../activeX/activeX3.xml"/><Relationship Id="rId24" Type="http://schemas.openxmlformats.org/officeDocument/2006/relationships/ctrlProp" Target="../ctrlProps/ctrlProp10.xml"/><Relationship Id="rId32" Type="http://schemas.openxmlformats.org/officeDocument/2006/relationships/ctrlProp" Target="../ctrlProps/ctrlProp18.xml"/><Relationship Id="rId37" Type="http://schemas.openxmlformats.org/officeDocument/2006/relationships/ctrlProp" Target="../ctrlProps/ctrlProp23.xml"/><Relationship Id="rId40" Type="http://schemas.openxmlformats.org/officeDocument/2006/relationships/ctrlProp" Target="../ctrlProps/ctrlProp26.xml"/><Relationship Id="rId45" Type="http://schemas.openxmlformats.org/officeDocument/2006/relationships/ctrlProp" Target="../ctrlProps/ctrlProp31.xml"/><Relationship Id="rId53" Type="http://schemas.openxmlformats.org/officeDocument/2006/relationships/ctrlProp" Target="../ctrlProps/ctrlProp39.xml"/><Relationship Id="rId58" Type="http://schemas.openxmlformats.org/officeDocument/2006/relationships/ctrlProp" Target="../ctrlProps/ctrlProp44.xml"/><Relationship Id="rId66" Type="http://schemas.openxmlformats.org/officeDocument/2006/relationships/ctrlProp" Target="../ctrlProps/ctrlProp52.xml"/><Relationship Id="rId74" Type="http://schemas.openxmlformats.org/officeDocument/2006/relationships/ctrlProp" Target="../ctrlProps/ctrlProp60.xml"/><Relationship Id="rId5" Type="http://schemas.openxmlformats.org/officeDocument/2006/relationships/drawing" Target="../drawings/drawing1.xml"/><Relationship Id="rId15" Type="http://schemas.openxmlformats.org/officeDocument/2006/relationships/ctrlProp" Target="../ctrlProps/ctrlProp1.xml"/><Relationship Id="rId23" Type="http://schemas.openxmlformats.org/officeDocument/2006/relationships/ctrlProp" Target="../ctrlProps/ctrlProp9.xml"/><Relationship Id="rId28" Type="http://schemas.openxmlformats.org/officeDocument/2006/relationships/ctrlProp" Target="../ctrlProps/ctrlProp14.xml"/><Relationship Id="rId36" Type="http://schemas.openxmlformats.org/officeDocument/2006/relationships/ctrlProp" Target="../ctrlProps/ctrlProp22.xml"/><Relationship Id="rId49" Type="http://schemas.openxmlformats.org/officeDocument/2006/relationships/ctrlProp" Target="../ctrlProps/ctrlProp35.xml"/><Relationship Id="rId57" Type="http://schemas.openxmlformats.org/officeDocument/2006/relationships/ctrlProp" Target="../ctrlProps/ctrlProp43.xml"/><Relationship Id="rId61" Type="http://schemas.openxmlformats.org/officeDocument/2006/relationships/ctrlProp" Target="../ctrlProps/ctrlProp47.xml"/><Relationship Id="rId10" Type="http://schemas.openxmlformats.org/officeDocument/2006/relationships/image" Target="../media/image2.emf"/><Relationship Id="rId19" Type="http://schemas.openxmlformats.org/officeDocument/2006/relationships/ctrlProp" Target="../ctrlProps/ctrlProp5.xml"/><Relationship Id="rId31" Type="http://schemas.openxmlformats.org/officeDocument/2006/relationships/ctrlProp" Target="../ctrlProps/ctrlProp17.xml"/><Relationship Id="rId44" Type="http://schemas.openxmlformats.org/officeDocument/2006/relationships/ctrlProp" Target="../ctrlProps/ctrlProp30.xml"/><Relationship Id="rId52" Type="http://schemas.openxmlformats.org/officeDocument/2006/relationships/ctrlProp" Target="../ctrlProps/ctrlProp38.xml"/><Relationship Id="rId60" Type="http://schemas.openxmlformats.org/officeDocument/2006/relationships/ctrlProp" Target="../ctrlProps/ctrlProp46.xml"/><Relationship Id="rId65" Type="http://schemas.openxmlformats.org/officeDocument/2006/relationships/ctrlProp" Target="../ctrlProps/ctrlProp51.xml"/><Relationship Id="rId73" Type="http://schemas.openxmlformats.org/officeDocument/2006/relationships/ctrlProp" Target="../ctrlProps/ctrlProp59.xml"/><Relationship Id="rId4" Type="http://schemas.openxmlformats.org/officeDocument/2006/relationships/customProperty" Target="../customProperty3.bin"/><Relationship Id="rId9" Type="http://schemas.openxmlformats.org/officeDocument/2006/relationships/control" Target="../activeX/activeX2.xml"/><Relationship Id="rId14" Type="http://schemas.openxmlformats.org/officeDocument/2006/relationships/image" Target="../media/image4.emf"/><Relationship Id="rId22" Type="http://schemas.openxmlformats.org/officeDocument/2006/relationships/ctrlProp" Target="../ctrlProps/ctrlProp8.xml"/><Relationship Id="rId27" Type="http://schemas.openxmlformats.org/officeDocument/2006/relationships/ctrlProp" Target="../ctrlProps/ctrlProp13.xml"/><Relationship Id="rId30" Type="http://schemas.openxmlformats.org/officeDocument/2006/relationships/ctrlProp" Target="../ctrlProps/ctrlProp16.xml"/><Relationship Id="rId35" Type="http://schemas.openxmlformats.org/officeDocument/2006/relationships/ctrlProp" Target="../ctrlProps/ctrlProp21.xml"/><Relationship Id="rId43" Type="http://schemas.openxmlformats.org/officeDocument/2006/relationships/ctrlProp" Target="../ctrlProps/ctrlProp29.xml"/><Relationship Id="rId48" Type="http://schemas.openxmlformats.org/officeDocument/2006/relationships/ctrlProp" Target="../ctrlProps/ctrlProp34.xml"/><Relationship Id="rId56" Type="http://schemas.openxmlformats.org/officeDocument/2006/relationships/ctrlProp" Target="../ctrlProps/ctrlProp42.xml"/><Relationship Id="rId64" Type="http://schemas.openxmlformats.org/officeDocument/2006/relationships/ctrlProp" Target="../ctrlProps/ctrlProp50.xml"/><Relationship Id="rId69" Type="http://schemas.openxmlformats.org/officeDocument/2006/relationships/ctrlProp" Target="../ctrlProps/ctrlProp55.xml"/><Relationship Id="rId8" Type="http://schemas.openxmlformats.org/officeDocument/2006/relationships/image" Target="../media/image1.emf"/><Relationship Id="rId51" Type="http://schemas.openxmlformats.org/officeDocument/2006/relationships/ctrlProp" Target="../ctrlProps/ctrlProp37.xml"/><Relationship Id="rId72" Type="http://schemas.openxmlformats.org/officeDocument/2006/relationships/ctrlProp" Target="../ctrlProps/ctrlProp58.xml"/><Relationship Id="rId3" Type="http://schemas.openxmlformats.org/officeDocument/2006/relationships/customProperty" Target="../customProperty2.bin"/><Relationship Id="rId12" Type="http://schemas.openxmlformats.org/officeDocument/2006/relationships/image" Target="../media/image3.emf"/><Relationship Id="rId17" Type="http://schemas.openxmlformats.org/officeDocument/2006/relationships/ctrlProp" Target="../ctrlProps/ctrlProp3.xml"/><Relationship Id="rId25" Type="http://schemas.openxmlformats.org/officeDocument/2006/relationships/ctrlProp" Target="../ctrlProps/ctrlProp11.xml"/><Relationship Id="rId33" Type="http://schemas.openxmlformats.org/officeDocument/2006/relationships/ctrlProp" Target="../ctrlProps/ctrlProp19.xml"/><Relationship Id="rId38" Type="http://schemas.openxmlformats.org/officeDocument/2006/relationships/ctrlProp" Target="../ctrlProps/ctrlProp24.xml"/><Relationship Id="rId46" Type="http://schemas.openxmlformats.org/officeDocument/2006/relationships/ctrlProp" Target="../ctrlProps/ctrlProp32.xml"/><Relationship Id="rId59" Type="http://schemas.openxmlformats.org/officeDocument/2006/relationships/ctrlProp" Target="../ctrlProps/ctrlProp45.xml"/><Relationship Id="rId67" Type="http://schemas.openxmlformats.org/officeDocument/2006/relationships/ctrlProp" Target="../ctrlProps/ctrlProp53.xml"/><Relationship Id="rId20" Type="http://schemas.openxmlformats.org/officeDocument/2006/relationships/ctrlProp" Target="../ctrlProps/ctrlProp6.xml"/><Relationship Id="rId41" Type="http://schemas.openxmlformats.org/officeDocument/2006/relationships/ctrlProp" Target="../ctrlProps/ctrlProp27.xml"/><Relationship Id="rId54" Type="http://schemas.openxmlformats.org/officeDocument/2006/relationships/ctrlProp" Target="../ctrlProps/ctrlProp40.xml"/><Relationship Id="rId62" Type="http://schemas.openxmlformats.org/officeDocument/2006/relationships/ctrlProp" Target="../ctrlProps/ctrlProp48.xml"/><Relationship Id="rId70" Type="http://schemas.openxmlformats.org/officeDocument/2006/relationships/ctrlProp" Target="../ctrlProps/ctrlProp56.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0.bin"/><Relationship Id="rId13" Type="http://schemas.openxmlformats.org/officeDocument/2006/relationships/control" Target="../activeX/activeX6.xml"/><Relationship Id="rId18" Type="http://schemas.openxmlformats.org/officeDocument/2006/relationships/image" Target="../media/image8.emf"/><Relationship Id="rId3" Type="http://schemas.openxmlformats.org/officeDocument/2006/relationships/customProperty" Target="../customProperty5.bin"/><Relationship Id="rId7" Type="http://schemas.openxmlformats.org/officeDocument/2006/relationships/customProperty" Target="../customProperty9.bin"/><Relationship Id="rId12" Type="http://schemas.openxmlformats.org/officeDocument/2006/relationships/image" Target="../media/image5.emf"/><Relationship Id="rId17" Type="http://schemas.openxmlformats.org/officeDocument/2006/relationships/control" Target="../activeX/activeX8.xml"/><Relationship Id="rId2" Type="http://schemas.openxmlformats.org/officeDocument/2006/relationships/customProperty" Target="../customProperty4.bin"/><Relationship Id="rId16" Type="http://schemas.openxmlformats.org/officeDocument/2006/relationships/image" Target="../media/image7.emf"/><Relationship Id="rId20" Type="http://schemas.openxmlformats.org/officeDocument/2006/relationships/image" Target="../media/image9.emf"/><Relationship Id="rId1" Type="http://schemas.openxmlformats.org/officeDocument/2006/relationships/printerSettings" Target="../printerSettings/printerSettings2.bin"/><Relationship Id="rId6" Type="http://schemas.openxmlformats.org/officeDocument/2006/relationships/customProperty" Target="../customProperty8.bin"/><Relationship Id="rId11" Type="http://schemas.openxmlformats.org/officeDocument/2006/relationships/control" Target="../activeX/activeX5.xml"/><Relationship Id="rId5" Type="http://schemas.openxmlformats.org/officeDocument/2006/relationships/customProperty" Target="../customProperty7.bin"/><Relationship Id="rId15" Type="http://schemas.openxmlformats.org/officeDocument/2006/relationships/control" Target="../activeX/activeX7.xml"/><Relationship Id="rId10" Type="http://schemas.openxmlformats.org/officeDocument/2006/relationships/vmlDrawing" Target="../drawings/vmlDrawing2.vml"/><Relationship Id="rId19" Type="http://schemas.openxmlformats.org/officeDocument/2006/relationships/control" Target="../activeX/activeX9.xml"/><Relationship Id="rId4" Type="http://schemas.openxmlformats.org/officeDocument/2006/relationships/customProperty" Target="../customProperty6.bin"/><Relationship Id="rId9" Type="http://schemas.openxmlformats.org/officeDocument/2006/relationships/drawing" Target="../drawings/drawing2.xml"/><Relationship Id="rId14" Type="http://schemas.openxmlformats.org/officeDocument/2006/relationships/image" Target="../media/image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157"/>
  <sheetViews>
    <sheetView showGridLines="0" topLeftCell="B7" zoomScale="70" zoomScaleNormal="70" workbookViewId="0">
      <selection activeCell="J14" sqref="J14"/>
    </sheetView>
  </sheetViews>
  <sheetFormatPr defaultColWidth="9.109375" defaultRowHeight="13.8" x14ac:dyDescent="0.25"/>
  <cols>
    <col min="1" max="1" width="1.88671875" style="4" customWidth="1"/>
    <col min="2" max="2" width="12.88671875" style="4" customWidth="1"/>
    <col min="3" max="3" width="15.88671875" style="4" customWidth="1"/>
    <col min="4" max="4" width="64.88671875" style="4" customWidth="1"/>
    <col min="5" max="5" width="3.109375" style="4" customWidth="1"/>
    <col min="6" max="6" width="14.109375" style="4" customWidth="1"/>
    <col min="7" max="7" width="3.109375" style="4" customWidth="1"/>
    <col min="8" max="8" width="30.88671875" style="4" customWidth="1"/>
    <col min="9" max="9" width="3.109375" style="4" customWidth="1"/>
    <col min="10" max="10" width="41.109375" style="4" customWidth="1"/>
    <col min="11" max="11" width="3.109375" style="4" customWidth="1"/>
    <col min="12" max="12" width="36.88671875" style="4" customWidth="1"/>
    <col min="13" max="16" width="10.88671875" style="4" customWidth="1"/>
    <col min="17" max="17" width="90.88671875" style="4" customWidth="1"/>
    <col min="18" max="27" width="9.109375" style="4"/>
    <col min="28" max="28" width="21.109375" style="4" bestFit="1" customWidth="1"/>
    <col min="29" max="16384" width="9.109375" style="4"/>
  </cols>
  <sheetData>
    <row r="1" spans="1:28" ht="42" customHeight="1" x14ac:dyDescent="0.25">
      <c r="A1" s="5"/>
      <c r="B1" s="130" t="s">
        <v>23</v>
      </c>
      <c r="C1" s="130"/>
      <c r="D1" s="130"/>
      <c r="E1" s="130"/>
      <c r="F1" s="130"/>
      <c r="G1" s="130"/>
      <c r="H1" s="130"/>
      <c r="I1" s="130"/>
      <c r="J1" s="130"/>
      <c r="K1" s="130"/>
      <c r="L1" s="130"/>
      <c r="AA1" s="3">
        <v>1</v>
      </c>
      <c r="AB1" s="3" t="b">
        <v>1</v>
      </c>
    </row>
    <row r="2" spans="1:28" ht="15.75" customHeight="1" x14ac:dyDescent="0.3">
      <c r="A2" s="39" t="s">
        <v>55</v>
      </c>
      <c r="B2" s="5"/>
      <c r="C2" s="5"/>
      <c r="D2" s="5"/>
      <c r="E2" s="5"/>
      <c r="F2"/>
      <c r="G2" s="5"/>
      <c r="H2" s="5"/>
      <c r="I2" s="5"/>
      <c r="J2" s="5"/>
      <c r="K2" s="5"/>
      <c r="L2" s="5"/>
    </row>
    <row r="3" spans="1:28" ht="15.75" customHeight="1" x14ac:dyDescent="0.25">
      <c r="A3" s="5"/>
      <c r="B3" s="6" t="s">
        <v>24</v>
      </c>
      <c r="C3" s="5"/>
      <c r="D3" s="5"/>
      <c r="E3" s="5"/>
      <c r="F3" s="5"/>
      <c r="G3" s="5"/>
      <c r="H3" s="5"/>
      <c r="I3" s="5"/>
      <c r="J3" s="5"/>
      <c r="K3" s="5"/>
      <c r="L3" s="5"/>
    </row>
    <row r="4" spans="1:28" ht="18" customHeight="1" thickBot="1" x14ac:dyDescent="0.3">
      <c r="A4" s="5"/>
      <c r="B4" s="5"/>
      <c r="C4" s="5"/>
      <c r="D4" s="5"/>
      <c r="E4" s="5"/>
      <c r="F4" s="5"/>
      <c r="G4" s="5"/>
      <c r="H4" s="5"/>
      <c r="I4" s="5"/>
      <c r="J4" s="5"/>
      <c r="K4" s="5"/>
      <c r="L4" s="5"/>
    </row>
    <row r="5" spans="1:28" ht="28.35" customHeight="1" x14ac:dyDescent="0.25">
      <c r="A5" s="5"/>
      <c r="B5" s="131" t="s">
        <v>25</v>
      </c>
      <c r="C5" s="132"/>
      <c r="D5" s="132"/>
      <c r="E5" s="132"/>
      <c r="F5" s="132"/>
      <c r="G5" s="132"/>
      <c r="H5" s="132"/>
      <c r="I5" s="132"/>
      <c r="J5" s="132"/>
      <c r="K5" s="132"/>
      <c r="L5" s="133"/>
      <c r="Q5" s="33" t="s">
        <v>48</v>
      </c>
    </row>
    <row r="6" spans="1:28" ht="28.35" customHeight="1" x14ac:dyDescent="0.25">
      <c r="A6" s="5"/>
      <c r="B6" s="134"/>
      <c r="C6" s="135"/>
      <c r="D6" s="135"/>
      <c r="E6" s="135"/>
      <c r="F6" s="135"/>
      <c r="G6" s="135"/>
      <c r="H6" s="135"/>
      <c r="I6" s="135"/>
      <c r="J6" s="135"/>
      <c r="K6" s="135"/>
      <c r="L6" s="136"/>
      <c r="Q6" s="34" t="s">
        <v>49</v>
      </c>
    </row>
    <row r="7" spans="1:28" ht="21.75" customHeight="1" x14ac:dyDescent="0.25">
      <c r="A7" s="5"/>
      <c r="B7" s="126" t="s">
        <v>29</v>
      </c>
      <c r="C7" s="5"/>
      <c r="D7" s="5"/>
      <c r="E7" s="5"/>
      <c r="F7" s="5"/>
      <c r="G7" s="5"/>
      <c r="H7" s="5"/>
      <c r="I7" s="5"/>
      <c r="J7" s="5"/>
      <c r="K7" s="5"/>
      <c r="L7" s="16"/>
      <c r="Q7" s="154" t="s">
        <v>51</v>
      </c>
    </row>
    <row r="8" spans="1:28" ht="18" customHeight="1" x14ac:dyDescent="0.25">
      <c r="A8" s="5"/>
      <c r="B8" s="127"/>
      <c r="C8" s="5"/>
      <c r="D8" s="5"/>
      <c r="E8" s="5"/>
      <c r="F8" s="5"/>
      <c r="G8" s="5"/>
      <c r="H8" s="5"/>
      <c r="I8" s="5"/>
      <c r="J8" s="5"/>
      <c r="K8" s="5"/>
      <c r="L8" s="16"/>
      <c r="Q8" s="154"/>
    </row>
    <row r="9" spans="1:28" ht="17.100000000000001" customHeight="1" x14ac:dyDescent="0.25">
      <c r="A9" s="5"/>
      <c r="B9" s="127"/>
      <c r="C9" s="8"/>
      <c r="D9" s="9"/>
      <c r="E9" s="123" t="s">
        <v>26</v>
      </c>
      <c r="F9" s="124"/>
      <c r="G9" s="125"/>
      <c r="H9" s="7" t="s">
        <v>27</v>
      </c>
      <c r="I9" s="123" t="s">
        <v>28</v>
      </c>
      <c r="J9" s="124"/>
      <c r="K9" s="125"/>
      <c r="L9" s="17" t="s">
        <v>27</v>
      </c>
      <c r="Q9" s="154"/>
    </row>
    <row r="10" spans="1:28" ht="5.0999999999999996" customHeight="1" thickBot="1" x14ac:dyDescent="0.3">
      <c r="A10" s="5"/>
      <c r="B10" s="127"/>
      <c r="C10" s="137"/>
      <c r="D10" s="5"/>
      <c r="E10" s="18"/>
      <c r="F10" s="18"/>
      <c r="G10" s="18"/>
      <c r="H10" s="12"/>
      <c r="I10" s="18"/>
      <c r="J10" s="18"/>
      <c r="K10" s="18"/>
      <c r="L10" s="16"/>
      <c r="Q10" s="154"/>
    </row>
    <row r="11" spans="1:28" ht="15.75" customHeight="1" thickBot="1" x14ac:dyDescent="0.3">
      <c r="A11" s="5"/>
      <c r="B11" s="127"/>
      <c r="C11" s="122"/>
      <c r="D11" s="19" t="s">
        <v>30</v>
      </c>
      <c r="E11" s="18"/>
      <c r="F11" s="2">
        <v>10000</v>
      </c>
      <c r="G11" s="18"/>
      <c r="H11" s="13" t="s">
        <v>31</v>
      </c>
      <c r="I11" s="18"/>
      <c r="J11" s="40" t="s">
        <v>32</v>
      </c>
      <c r="K11" s="18"/>
      <c r="L11" s="20" t="s">
        <v>31</v>
      </c>
      <c r="Q11" s="154"/>
    </row>
    <row r="12" spans="1:28" ht="5.0999999999999996" customHeight="1" x14ac:dyDescent="0.25">
      <c r="A12" s="5"/>
      <c r="B12" s="127"/>
      <c r="C12" s="138"/>
      <c r="D12" s="10"/>
      <c r="E12" s="11"/>
      <c r="F12" s="11"/>
      <c r="G12" s="11"/>
      <c r="H12" s="9"/>
      <c r="I12" s="11"/>
      <c r="J12" s="11"/>
      <c r="K12" s="11"/>
      <c r="L12" s="21"/>
      <c r="Q12" s="154"/>
    </row>
    <row r="13" spans="1:28" ht="5.0999999999999996" customHeight="1" x14ac:dyDescent="0.25">
      <c r="A13" s="5"/>
      <c r="B13" s="127"/>
      <c r="C13" s="122"/>
      <c r="D13" s="5"/>
      <c r="E13" s="18"/>
      <c r="F13" s="18"/>
      <c r="G13" s="18"/>
      <c r="H13" s="14"/>
      <c r="I13" s="18"/>
      <c r="J13" s="18"/>
      <c r="K13" s="18"/>
      <c r="L13" s="16"/>
      <c r="Q13" s="154"/>
    </row>
    <row r="14" spans="1:28" ht="15.75" customHeight="1" x14ac:dyDescent="0.25">
      <c r="A14" s="5"/>
      <c r="B14" s="127"/>
      <c r="C14" s="122"/>
      <c r="D14" s="19" t="s">
        <v>33</v>
      </c>
      <c r="E14" s="18"/>
      <c r="F14" s="2">
        <v>10000</v>
      </c>
      <c r="G14" s="18"/>
      <c r="H14" s="13" t="s">
        <v>31</v>
      </c>
      <c r="I14" s="18"/>
      <c r="J14" s="115" t="s">
        <v>82</v>
      </c>
      <c r="K14" s="18"/>
      <c r="L14" s="20" t="s">
        <v>31</v>
      </c>
      <c r="Q14" s="154"/>
    </row>
    <row r="15" spans="1:28" ht="5.0999999999999996" customHeight="1" x14ac:dyDescent="0.25">
      <c r="A15" s="5"/>
      <c r="B15" s="127"/>
      <c r="C15" s="138"/>
      <c r="D15" s="10"/>
      <c r="E15" s="11"/>
      <c r="F15" s="11"/>
      <c r="G15" s="11"/>
      <c r="H15" s="9"/>
      <c r="I15" s="11"/>
      <c r="J15" s="11"/>
      <c r="K15" s="11"/>
      <c r="L15" s="21"/>
      <c r="Q15" s="154"/>
    </row>
    <row r="16" spans="1:28" ht="11.1" customHeight="1" x14ac:dyDescent="0.25">
      <c r="A16" s="5"/>
      <c r="B16" s="127"/>
      <c r="C16" s="122"/>
      <c r="D16" s="129" t="s">
        <v>34</v>
      </c>
      <c r="E16" s="18"/>
      <c r="F16" s="18"/>
      <c r="G16" s="18"/>
      <c r="H16" s="14"/>
      <c r="I16" s="18"/>
      <c r="J16" s="18"/>
      <c r="K16" s="18"/>
      <c r="L16" s="16"/>
      <c r="Q16" s="154"/>
    </row>
    <row r="17" spans="1:17" ht="11.1" customHeight="1" x14ac:dyDescent="0.25">
      <c r="A17" s="5"/>
      <c r="B17" s="127"/>
      <c r="C17" s="122"/>
      <c r="D17" s="129"/>
      <c r="E17" s="18"/>
      <c r="F17" s="18"/>
      <c r="G17" s="18"/>
      <c r="H17" s="14"/>
      <c r="I17" s="18"/>
      <c r="J17" s="18"/>
      <c r="K17" s="18"/>
      <c r="L17" s="16"/>
      <c r="Q17" s="154"/>
    </row>
    <row r="18" spans="1:17" ht="15.75" customHeight="1" x14ac:dyDescent="0.25">
      <c r="A18" s="5"/>
      <c r="B18" s="127"/>
      <c r="C18" s="15"/>
      <c r="D18" s="22" t="str">
        <f>IF(AA1=2, "Level 1", IF(AB1=TRUE, IF(A38-1=0, "Lowest Level","Lowest Level -"&amp;(A38-1)), "Level 1"))</f>
        <v>Lowest Level -6</v>
      </c>
      <c r="E18" s="18"/>
      <c r="F18" s="2">
        <v>10000</v>
      </c>
      <c r="G18" s="18"/>
      <c r="H18" s="13" t="s">
        <v>31</v>
      </c>
      <c r="I18" s="18"/>
      <c r="J18" s="103" t="s">
        <v>82</v>
      </c>
      <c r="K18" s="18"/>
      <c r="L18" s="20" t="s">
        <v>31</v>
      </c>
      <c r="Q18" s="154"/>
    </row>
    <row r="19" spans="1:17" ht="5.0999999999999996" customHeight="1" x14ac:dyDescent="0.25">
      <c r="A19" s="5"/>
      <c r="B19" s="127"/>
      <c r="C19" s="15"/>
      <c r="D19" s="10"/>
      <c r="E19" s="11"/>
      <c r="F19" s="11"/>
      <c r="G19" s="11"/>
      <c r="H19" s="9"/>
      <c r="I19" s="11"/>
      <c r="J19" s="11"/>
      <c r="K19" s="11"/>
      <c r="L19" s="21"/>
      <c r="Q19" s="154"/>
    </row>
    <row r="20" spans="1:17" ht="5.0999999999999996" customHeight="1" x14ac:dyDescent="0.3">
      <c r="A20" s="5"/>
      <c r="B20" s="127"/>
      <c r="C20" s="15"/>
      <c r="D20" s="5"/>
      <c r="E20" s="18"/>
      <c r="F20" s="18"/>
      <c r="G20" s="18"/>
      <c r="H20" s="14"/>
      <c r="I20" s="18"/>
      <c r="J20" s="18"/>
      <c r="K20" s="18"/>
      <c r="L20" s="16"/>
      <c r="Q20" s="35"/>
    </row>
    <row r="21" spans="1:17" ht="15.75" customHeight="1" x14ac:dyDescent="0.25">
      <c r="A21" s="5"/>
      <c r="B21" s="127"/>
      <c r="C21" s="15"/>
      <c r="D21" s="23" t="str">
        <f>IF(AA1=2, "Level 2", IF(AB1=TRUE, IF(A38-2=0, "Lowest Level","Lowest Level -"&amp;(A38-2)), "Level 2"))</f>
        <v>Lowest Level -5</v>
      </c>
      <c r="E21" s="18"/>
      <c r="F21" s="2">
        <v>10000</v>
      </c>
      <c r="G21" s="18"/>
      <c r="H21" s="13" t="s">
        <v>31</v>
      </c>
      <c r="I21" s="18"/>
      <c r="J21" s="104" t="s">
        <v>82</v>
      </c>
      <c r="K21" s="18"/>
      <c r="L21" s="20" t="s">
        <v>31</v>
      </c>
      <c r="Q21" s="36" t="s">
        <v>52</v>
      </c>
    </row>
    <row r="22" spans="1:17" ht="5.0999999999999996" customHeight="1" x14ac:dyDescent="0.25">
      <c r="A22" s="5"/>
      <c r="B22" s="127"/>
      <c r="C22" s="15"/>
      <c r="D22" s="10"/>
      <c r="E22" s="11"/>
      <c r="F22" s="11"/>
      <c r="G22" s="11"/>
      <c r="H22" s="9"/>
      <c r="I22" s="11"/>
      <c r="J22" s="11"/>
      <c r="K22" s="11"/>
      <c r="L22" s="21"/>
      <c r="Q22" s="154" t="s">
        <v>53</v>
      </c>
    </row>
    <row r="23" spans="1:17" ht="5.0999999999999996" customHeight="1" x14ac:dyDescent="0.25">
      <c r="A23" s="5"/>
      <c r="B23" s="127"/>
      <c r="C23" s="15"/>
      <c r="D23" s="5"/>
      <c r="E23" s="18"/>
      <c r="F23" s="18"/>
      <c r="G23" s="18"/>
      <c r="H23" s="14"/>
      <c r="I23" s="18"/>
      <c r="J23" s="18"/>
      <c r="K23" s="18"/>
      <c r="L23" s="16"/>
      <c r="Q23" s="154"/>
    </row>
    <row r="24" spans="1:17" ht="15.75" customHeight="1" x14ac:dyDescent="0.25">
      <c r="A24" s="5"/>
      <c r="B24" s="127"/>
      <c r="C24" s="15"/>
      <c r="D24" s="24" t="str">
        <f>IF(AA1=2, "Level 3", IF(AB1=TRUE, IF(A38-3=0, "Lowest Level","Lowest Level -"&amp;(A38-3)), "Level 3"))</f>
        <v>Lowest Level -4</v>
      </c>
      <c r="E24" s="18"/>
      <c r="F24" s="2">
        <v>10000</v>
      </c>
      <c r="G24" s="18"/>
      <c r="H24" s="13" t="s">
        <v>31</v>
      </c>
      <c r="I24" s="18"/>
      <c r="J24" s="105" t="s">
        <v>82</v>
      </c>
      <c r="K24" s="18"/>
      <c r="L24" s="20" t="s">
        <v>31</v>
      </c>
      <c r="Q24" s="154"/>
    </row>
    <row r="25" spans="1:17" ht="5.0999999999999996" customHeight="1" x14ac:dyDescent="0.25">
      <c r="A25" s="5"/>
      <c r="B25" s="127"/>
      <c r="C25" s="15"/>
      <c r="D25" s="85"/>
      <c r="E25" s="11"/>
      <c r="F25" s="86"/>
      <c r="G25" s="11"/>
      <c r="H25" s="87"/>
      <c r="I25" s="11"/>
      <c r="J25" s="88"/>
      <c r="K25" s="11"/>
      <c r="L25" s="89"/>
      <c r="Q25" s="154"/>
    </row>
    <row r="26" spans="1:17" ht="5.0999999999999996" customHeight="1" x14ac:dyDescent="0.25">
      <c r="A26" s="5"/>
      <c r="B26" s="127"/>
      <c r="C26" s="15"/>
      <c r="D26" s="24"/>
      <c r="E26" s="18"/>
      <c r="F26" s="83"/>
      <c r="G26" s="18"/>
      <c r="H26" s="13"/>
      <c r="I26" s="18"/>
      <c r="J26" s="84"/>
      <c r="K26" s="18"/>
      <c r="L26" s="20"/>
      <c r="Q26" s="154"/>
    </row>
    <row r="27" spans="1:17" ht="15.75" customHeight="1" x14ac:dyDescent="0.25">
      <c r="A27" s="5"/>
      <c r="B27" s="127"/>
      <c r="C27" s="15"/>
      <c r="D27" s="82" t="str">
        <f>IF(AA1=2, "Level 4", IF(AB1=TRUE, IF(A38-4=0, "Lowest Level","Lowest Level -"&amp;(A38-4)), "Level 4"))</f>
        <v>Lowest Level -3</v>
      </c>
      <c r="E27" s="18"/>
      <c r="F27" s="90">
        <v>10000</v>
      </c>
      <c r="G27" s="18"/>
      <c r="H27" s="13" t="s">
        <v>31</v>
      </c>
      <c r="I27" s="18"/>
      <c r="J27" s="106" t="s">
        <v>82</v>
      </c>
      <c r="K27" s="18"/>
      <c r="L27" s="20" t="s">
        <v>31</v>
      </c>
      <c r="Q27" s="154"/>
    </row>
    <row r="28" spans="1:17" ht="5.0999999999999996" customHeight="1" x14ac:dyDescent="0.25">
      <c r="A28" s="5"/>
      <c r="B28" s="127"/>
      <c r="C28" s="15"/>
      <c r="D28" s="94"/>
      <c r="E28" s="11"/>
      <c r="F28" s="95"/>
      <c r="G28" s="11"/>
      <c r="H28" s="87"/>
      <c r="I28" s="11"/>
      <c r="J28" s="96"/>
      <c r="K28" s="11"/>
      <c r="L28" s="89"/>
      <c r="Q28" s="154"/>
    </row>
    <row r="29" spans="1:17" ht="5.0999999999999996" customHeight="1" x14ac:dyDescent="0.25">
      <c r="A29" s="5"/>
      <c r="B29" s="127"/>
      <c r="C29" s="15"/>
      <c r="D29" s="82"/>
      <c r="E29" s="18"/>
      <c r="F29" s="92"/>
      <c r="G29" s="18"/>
      <c r="H29" s="13"/>
      <c r="I29" s="18"/>
      <c r="J29" s="93"/>
      <c r="K29" s="18"/>
      <c r="L29" s="20"/>
      <c r="Q29" s="154"/>
    </row>
    <row r="30" spans="1:17" ht="15.75" customHeight="1" x14ac:dyDescent="0.25">
      <c r="A30" s="5"/>
      <c r="B30" s="127"/>
      <c r="C30" s="15"/>
      <c r="D30" s="91" t="str">
        <f>IF(AA1=2, "Level 5", IF(AB1=TRUE, IF(A38-5=0, "Lowest Level","Lowest Level -"&amp;(A38-5)), "Level 5"))</f>
        <v>Lowest Level -2</v>
      </c>
      <c r="E30" s="18"/>
      <c r="F30" s="90">
        <v>10000</v>
      </c>
      <c r="G30" s="18"/>
      <c r="H30" s="13" t="s">
        <v>31</v>
      </c>
      <c r="I30" s="18"/>
      <c r="J30" s="107" t="s">
        <v>82</v>
      </c>
      <c r="K30" s="18"/>
      <c r="L30" s="20" t="s">
        <v>31</v>
      </c>
      <c r="Q30" s="154"/>
    </row>
    <row r="31" spans="1:17" ht="5.0999999999999996" customHeight="1" x14ac:dyDescent="0.25">
      <c r="A31" s="5"/>
      <c r="B31" s="127"/>
      <c r="C31" s="15"/>
      <c r="D31" s="98"/>
      <c r="E31" s="11"/>
      <c r="F31" s="95"/>
      <c r="G31" s="11"/>
      <c r="H31" s="87"/>
      <c r="I31" s="11"/>
      <c r="J31" s="96"/>
      <c r="K31" s="11"/>
      <c r="L31" s="89"/>
      <c r="Q31" s="154"/>
    </row>
    <row r="32" spans="1:17" ht="5.0999999999999996" customHeight="1" x14ac:dyDescent="0.25">
      <c r="A32" s="5"/>
      <c r="B32" s="127"/>
      <c r="C32" s="15"/>
      <c r="D32" s="91"/>
      <c r="E32" s="18"/>
      <c r="F32" s="92"/>
      <c r="G32" s="18"/>
      <c r="H32" s="13"/>
      <c r="I32" s="18"/>
      <c r="J32" s="93"/>
      <c r="K32" s="18"/>
      <c r="L32" s="20"/>
      <c r="Q32" s="154"/>
    </row>
    <row r="33" spans="1:17" ht="15.75" customHeight="1" x14ac:dyDescent="0.25">
      <c r="A33" s="5"/>
      <c r="B33" s="127"/>
      <c r="C33" s="15"/>
      <c r="D33" s="97" t="str">
        <f>IF(AA1=2, "Level 6", IF(AB1=TRUE, IF(A38-6=0, "Lowest Level","Lowest Level -"&amp;(A38-6)), "Level 6"))</f>
        <v>Lowest Level -1</v>
      </c>
      <c r="E33" s="18"/>
      <c r="F33" s="90">
        <v>10000</v>
      </c>
      <c r="G33" s="18"/>
      <c r="H33" s="13" t="s">
        <v>31</v>
      </c>
      <c r="I33" s="18"/>
      <c r="J33" s="108" t="s">
        <v>82</v>
      </c>
      <c r="K33" s="18"/>
      <c r="L33" s="20" t="s">
        <v>31</v>
      </c>
      <c r="Q33" s="154"/>
    </row>
    <row r="34" spans="1:17" ht="5.0999999999999996" customHeight="1" x14ac:dyDescent="0.25">
      <c r="A34" s="5"/>
      <c r="B34" s="127"/>
      <c r="C34" s="15"/>
      <c r="D34" s="101"/>
      <c r="E34" s="11"/>
      <c r="F34" s="95"/>
      <c r="G34" s="11"/>
      <c r="H34" s="87"/>
      <c r="I34" s="11"/>
      <c r="J34" s="102"/>
      <c r="K34" s="11"/>
      <c r="L34" s="89"/>
      <c r="Q34" s="154"/>
    </row>
    <row r="35" spans="1:17" ht="5.0999999999999996" customHeight="1" x14ac:dyDescent="0.25">
      <c r="A35" s="5"/>
      <c r="B35" s="127"/>
      <c r="C35" s="15"/>
      <c r="D35" s="97"/>
      <c r="E35" s="18"/>
      <c r="F35" s="92"/>
      <c r="G35" s="18"/>
      <c r="H35" s="13"/>
      <c r="I35" s="18"/>
      <c r="J35" s="100"/>
      <c r="K35" s="18"/>
      <c r="L35" s="20"/>
      <c r="Q35" s="154"/>
    </row>
    <row r="36" spans="1:17" ht="15.75" customHeight="1" x14ac:dyDescent="0.25">
      <c r="A36" s="5"/>
      <c r="B36" s="127"/>
      <c r="C36" s="15"/>
      <c r="D36" s="99" t="str">
        <f>IF(AA1=2, "Level 7", IF(AB1=TRUE, IF(A38-7=0, "Lowest Level","Lowest Level -"&amp;(A38-7)), "Level 7"))</f>
        <v>Lowest Level</v>
      </c>
      <c r="E36" s="18"/>
      <c r="F36" s="90">
        <v>10000</v>
      </c>
      <c r="G36" s="18"/>
      <c r="H36" s="13" t="s">
        <v>31</v>
      </c>
      <c r="I36" s="18"/>
      <c r="J36" s="114" t="s">
        <v>82</v>
      </c>
      <c r="K36" s="18"/>
      <c r="L36" s="20" t="s">
        <v>31</v>
      </c>
      <c r="Q36" s="154"/>
    </row>
    <row r="37" spans="1:17" ht="5.0999999999999996" customHeight="1" x14ac:dyDescent="0.25">
      <c r="A37" s="5"/>
      <c r="B37" s="127"/>
      <c r="C37" s="15"/>
      <c r="D37" s="10"/>
      <c r="E37" s="11"/>
      <c r="F37" s="11"/>
      <c r="G37" s="11"/>
      <c r="H37" s="9"/>
      <c r="I37" s="11"/>
      <c r="J37" s="11"/>
      <c r="K37" s="11"/>
      <c r="L37" s="21"/>
      <c r="Q37" s="154"/>
    </row>
    <row r="38" spans="1:17" ht="21.9" customHeight="1" x14ac:dyDescent="0.25">
      <c r="A38" s="5">
        <v>7</v>
      </c>
      <c r="B38" s="127"/>
      <c r="C38" s="15"/>
      <c r="D38" s="5"/>
      <c r="E38" s="5"/>
      <c r="F38" s="5"/>
      <c r="G38" s="5"/>
      <c r="H38" s="5"/>
      <c r="I38" s="5"/>
      <c r="J38" s="5"/>
      <c r="K38" s="5"/>
      <c r="L38" s="16"/>
      <c r="Q38" s="154"/>
    </row>
    <row r="39" spans="1:17" ht="5.0999999999999996" customHeight="1" thickBot="1" x14ac:dyDescent="0.3">
      <c r="A39" s="5"/>
      <c r="B39" s="128"/>
      <c r="C39" s="25"/>
      <c r="D39" s="26"/>
      <c r="E39" s="26"/>
      <c r="F39" s="26"/>
      <c r="G39" s="26"/>
      <c r="H39" s="26"/>
      <c r="I39" s="26"/>
      <c r="J39" s="26"/>
      <c r="K39" s="26"/>
      <c r="L39" s="27"/>
      <c r="Q39" s="154"/>
    </row>
    <row r="40" spans="1:17" ht="21.75" customHeight="1" x14ac:dyDescent="0.25">
      <c r="A40" s="5"/>
      <c r="B40" s="145" t="s">
        <v>35</v>
      </c>
      <c r="C40" s="28"/>
      <c r="D40" s="28"/>
      <c r="E40" s="28"/>
      <c r="F40" s="28"/>
      <c r="G40" s="28"/>
      <c r="H40" s="28"/>
      <c r="I40" s="28"/>
      <c r="J40" s="28"/>
      <c r="K40" s="28"/>
      <c r="L40" s="29"/>
      <c r="Q40" s="154"/>
    </row>
    <row r="41" spans="1:17" ht="18" customHeight="1" x14ac:dyDescent="0.25">
      <c r="A41" s="5"/>
      <c r="B41" s="127"/>
      <c r="C41" s="5"/>
      <c r="D41" s="5"/>
      <c r="E41" s="5"/>
      <c r="F41" s="5"/>
      <c r="G41" s="5"/>
      <c r="H41" s="5"/>
      <c r="I41" s="5"/>
      <c r="J41" s="5"/>
      <c r="K41" s="5"/>
      <c r="L41" s="16"/>
      <c r="Q41" s="154"/>
    </row>
    <row r="42" spans="1:17" ht="17.100000000000001" customHeight="1" x14ac:dyDescent="0.3">
      <c r="A42" s="5"/>
      <c r="B42" s="127"/>
      <c r="C42" s="8"/>
      <c r="D42" s="9"/>
      <c r="E42" s="123" t="s">
        <v>26</v>
      </c>
      <c r="F42" s="124"/>
      <c r="G42" s="125"/>
      <c r="H42" s="7" t="s">
        <v>27</v>
      </c>
      <c r="I42" s="123" t="s">
        <v>28</v>
      </c>
      <c r="J42" s="124"/>
      <c r="K42" s="125"/>
      <c r="L42" s="17" t="s">
        <v>27</v>
      </c>
      <c r="Q42" s="35"/>
    </row>
    <row r="43" spans="1:17" ht="5.0999999999999996" customHeight="1" thickBot="1" x14ac:dyDescent="0.35">
      <c r="A43" s="5"/>
      <c r="B43" s="127"/>
      <c r="C43" s="137"/>
      <c r="D43" s="5"/>
      <c r="E43" s="18"/>
      <c r="F43" s="18"/>
      <c r="G43" s="18"/>
      <c r="H43" s="12"/>
      <c r="I43" s="18"/>
      <c r="J43" s="18"/>
      <c r="K43" s="18"/>
      <c r="L43" s="16"/>
      <c r="Q43" s="35"/>
    </row>
    <row r="44" spans="1:17" ht="15.75" customHeight="1" thickBot="1" x14ac:dyDescent="0.3">
      <c r="A44" s="5"/>
      <c r="B44" s="127"/>
      <c r="C44" s="122"/>
      <c r="D44" s="19" t="s">
        <v>30</v>
      </c>
      <c r="E44" s="18"/>
      <c r="F44" s="2">
        <v>10000</v>
      </c>
      <c r="G44" s="18"/>
      <c r="H44" s="13" t="s">
        <v>31</v>
      </c>
      <c r="I44" s="18"/>
      <c r="J44" s="40" t="s">
        <v>32</v>
      </c>
      <c r="K44" s="18"/>
      <c r="L44" s="20" t="s">
        <v>31</v>
      </c>
      <c r="Q44" s="37" t="s">
        <v>50</v>
      </c>
    </row>
    <row r="45" spans="1:17" ht="5.0999999999999996" customHeight="1" x14ac:dyDescent="0.25">
      <c r="A45" s="5"/>
      <c r="B45" s="127"/>
      <c r="C45" s="138"/>
      <c r="D45" s="10"/>
      <c r="E45" s="11"/>
      <c r="F45" s="11"/>
      <c r="G45" s="11"/>
      <c r="H45" s="9"/>
      <c r="I45" s="11"/>
      <c r="J45" s="11"/>
      <c r="K45" s="11"/>
      <c r="L45" s="21"/>
      <c r="Q45" s="154" t="s">
        <v>54</v>
      </c>
    </row>
    <row r="46" spans="1:17" ht="5.0999999999999996" customHeight="1" thickBot="1" x14ac:dyDescent="0.3">
      <c r="A46" s="5"/>
      <c r="B46" s="127"/>
      <c r="C46" s="122"/>
      <c r="D46" s="5"/>
      <c r="E46" s="18"/>
      <c r="F46" s="18"/>
      <c r="G46" s="18"/>
      <c r="H46" s="14"/>
      <c r="I46" s="18"/>
      <c r="J46" s="18"/>
      <c r="K46" s="18"/>
      <c r="L46" s="16"/>
      <c r="Q46" s="154"/>
    </row>
    <row r="47" spans="1:17" ht="15.75" customHeight="1" thickBot="1" x14ac:dyDescent="0.3">
      <c r="A47" s="5"/>
      <c r="B47" s="127"/>
      <c r="C47" s="122"/>
      <c r="D47" s="19" t="s">
        <v>33</v>
      </c>
      <c r="E47" s="18"/>
      <c r="F47" s="2">
        <v>10000</v>
      </c>
      <c r="G47" s="18"/>
      <c r="H47" s="13" t="s">
        <v>31</v>
      </c>
      <c r="I47" s="18"/>
      <c r="J47" s="40" t="s">
        <v>32</v>
      </c>
      <c r="K47" s="18"/>
      <c r="L47" s="20" t="s">
        <v>31</v>
      </c>
      <c r="Q47" s="154"/>
    </row>
    <row r="48" spans="1:17" ht="5.0999999999999996" customHeight="1" x14ac:dyDescent="0.25">
      <c r="A48" s="5"/>
      <c r="B48" s="127"/>
      <c r="C48" s="138"/>
      <c r="D48" s="10"/>
      <c r="E48" s="11"/>
      <c r="F48" s="11"/>
      <c r="G48" s="11"/>
      <c r="H48" s="9"/>
      <c r="I48" s="11"/>
      <c r="J48" s="11"/>
      <c r="K48" s="11"/>
      <c r="L48" s="21"/>
      <c r="Q48" s="154"/>
    </row>
    <row r="49" spans="1:17" ht="11.1" customHeight="1" x14ac:dyDescent="0.25">
      <c r="A49" s="5"/>
      <c r="B49" s="127"/>
      <c r="C49" s="122"/>
      <c r="D49" s="129" t="s">
        <v>34</v>
      </c>
      <c r="E49" s="18"/>
      <c r="F49" s="18"/>
      <c r="G49" s="18"/>
      <c r="H49" s="14"/>
      <c r="I49" s="18"/>
      <c r="J49" s="18"/>
      <c r="K49" s="18"/>
      <c r="L49" s="16"/>
      <c r="Q49" s="154"/>
    </row>
    <row r="50" spans="1:17" ht="11.1" customHeight="1" thickBot="1" x14ac:dyDescent="0.3">
      <c r="A50" s="5"/>
      <c r="B50" s="127"/>
      <c r="C50" s="122"/>
      <c r="D50" s="129"/>
      <c r="E50" s="18"/>
      <c r="F50" s="18"/>
      <c r="G50" s="18"/>
      <c r="H50" s="14"/>
      <c r="I50" s="18"/>
      <c r="J50" s="18"/>
      <c r="K50" s="18"/>
      <c r="L50" s="16"/>
      <c r="Q50" s="154"/>
    </row>
    <row r="51" spans="1:17" ht="15.75" customHeight="1" thickBot="1" x14ac:dyDescent="0.3">
      <c r="A51" s="5"/>
      <c r="B51" s="127"/>
      <c r="C51" s="15"/>
      <c r="D51" s="22" t="str">
        <f>IF(AA1=2, "Level 1", IF(AB1=TRUE, IF(A59-1=0, "Lowest Level","Lowest Level -"&amp;(A59-1)), "Level 1"))</f>
        <v>Lowest Level -2</v>
      </c>
      <c r="E51" s="18"/>
      <c r="F51" s="2">
        <v>10000</v>
      </c>
      <c r="G51" s="18"/>
      <c r="H51" s="13" t="s">
        <v>31</v>
      </c>
      <c r="I51" s="18"/>
      <c r="J51" s="40" t="s">
        <v>32</v>
      </c>
      <c r="K51" s="18"/>
      <c r="L51" s="20" t="s">
        <v>31</v>
      </c>
      <c r="Q51" s="154"/>
    </row>
    <row r="52" spans="1:17" ht="5.0999999999999996" customHeight="1" x14ac:dyDescent="0.3">
      <c r="A52" s="5"/>
      <c r="B52" s="127"/>
      <c r="C52" s="15"/>
      <c r="D52" s="10"/>
      <c r="E52" s="11"/>
      <c r="F52" s="11"/>
      <c r="G52" s="11"/>
      <c r="H52" s="9"/>
      <c r="I52" s="11"/>
      <c r="J52" s="11"/>
      <c r="K52" s="11"/>
      <c r="L52" s="21"/>
      <c r="Q52" s="38"/>
    </row>
    <row r="53" spans="1:17" ht="5.0999999999999996" customHeight="1" thickBot="1" x14ac:dyDescent="0.3">
      <c r="A53" s="5"/>
      <c r="B53" s="127"/>
      <c r="C53" s="15"/>
      <c r="D53" s="5"/>
      <c r="E53" s="18"/>
      <c r="F53" s="18"/>
      <c r="G53" s="18"/>
      <c r="H53" s="14"/>
      <c r="I53" s="18"/>
      <c r="J53" s="18"/>
      <c r="K53" s="18"/>
      <c r="L53" s="16"/>
    </row>
    <row r="54" spans="1:17" ht="15.75" customHeight="1" thickBot="1" x14ac:dyDescent="0.3">
      <c r="A54" s="5"/>
      <c r="B54" s="127"/>
      <c r="C54" s="15"/>
      <c r="D54" s="23" t="str">
        <f>IF(AA1=2, "Level 2", IF(AB1=TRUE, IF(A59-2=0, "Lowest Level","Lowest Level -"&amp;(A59-2)), "Level 2"))</f>
        <v>Lowest Level -1</v>
      </c>
      <c r="E54" s="18"/>
      <c r="F54" s="2">
        <v>10000</v>
      </c>
      <c r="G54" s="18"/>
      <c r="H54" s="13" t="s">
        <v>31</v>
      </c>
      <c r="I54" s="18"/>
      <c r="J54" s="40" t="s">
        <v>32</v>
      </c>
      <c r="K54" s="18"/>
      <c r="L54" s="20" t="s">
        <v>31</v>
      </c>
    </row>
    <row r="55" spans="1:17" ht="5.0999999999999996" customHeight="1" x14ac:dyDescent="0.25">
      <c r="A55" s="5"/>
      <c r="B55" s="127"/>
      <c r="C55" s="15"/>
      <c r="D55" s="10"/>
      <c r="E55" s="11"/>
      <c r="F55" s="11"/>
      <c r="G55" s="11"/>
      <c r="H55" s="9"/>
      <c r="I55" s="11"/>
      <c r="J55" s="11"/>
      <c r="K55" s="11"/>
      <c r="L55" s="21"/>
    </row>
    <row r="56" spans="1:17" ht="5.0999999999999996" customHeight="1" thickBot="1" x14ac:dyDescent="0.3">
      <c r="A56" s="5"/>
      <c r="B56" s="127"/>
      <c r="C56" s="15"/>
      <c r="D56" s="5"/>
      <c r="E56" s="18"/>
      <c r="F56" s="18"/>
      <c r="G56" s="18"/>
      <c r="H56" s="14"/>
      <c r="I56" s="18"/>
      <c r="J56" s="18"/>
      <c r="K56" s="18"/>
      <c r="L56" s="16"/>
    </row>
    <row r="57" spans="1:17" ht="15.75" customHeight="1" thickBot="1" x14ac:dyDescent="0.3">
      <c r="A57" s="5"/>
      <c r="B57" s="127"/>
      <c r="C57" s="15"/>
      <c r="D57" s="24" t="str">
        <f>IF(AA1=2, "Level 3", IF(AB1=TRUE, IF(A59-3=0, "Lowest Level","Lowest Level -"&amp;(A59-3)), "Level 3"))</f>
        <v>Lowest Level</v>
      </c>
      <c r="E57" s="18"/>
      <c r="F57" s="2">
        <v>10000</v>
      </c>
      <c r="G57" s="18"/>
      <c r="H57" s="13" t="s">
        <v>31</v>
      </c>
      <c r="I57" s="18"/>
      <c r="J57" s="40" t="s">
        <v>32</v>
      </c>
      <c r="K57" s="18"/>
      <c r="L57" s="20" t="s">
        <v>31</v>
      </c>
    </row>
    <row r="58" spans="1:17" ht="5.0999999999999996" customHeight="1" x14ac:dyDescent="0.25">
      <c r="A58" s="5"/>
      <c r="B58" s="127"/>
      <c r="C58" s="15"/>
      <c r="D58" s="10"/>
      <c r="E58" s="11"/>
      <c r="F58" s="11"/>
      <c r="G58" s="11"/>
      <c r="H58" s="9"/>
      <c r="I58" s="11"/>
      <c r="J58" s="11"/>
      <c r="K58" s="11"/>
      <c r="L58" s="21"/>
    </row>
    <row r="59" spans="1:17" ht="21.9" customHeight="1" x14ac:dyDescent="0.25">
      <c r="A59" s="5">
        <v>3</v>
      </c>
      <c r="B59" s="127"/>
      <c r="C59" s="15"/>
      <c r="D59" s="5"/>
      <c r="E59" s="5"/>
      <c r="F59" s="5"/>
      <c r="G59" s="5"/>
      <c r="H59" s="5"/>
      <c r="I59" s="5"/>
      <c r="J59" s="5"/>
      <c r="K59" s="5"/>
      <c r="L59" s="16"/>
    </row>
    <row r="60" spans="1:17" ht="5.0999999999999996" customHeight="1" thickBot="1" x14ac:dyDescent="0.3">
      <c r="A60" s="5"/>
      <c r="B60" s="128"/>
      <c r="C60" s="25"/>
      <c r="D60" s="26"/>
      <c r="E60" s="26"/>
      <c r="F60" s="26"/>
      <c r="G60" s="26"/>
      <c r="H60" s="26"/>
      <c r="I60" s="26"/>
      <c r="J60" s="26"/>
      <c r="K60" s="26"/>
      <c r="L60" s="27"/>
    </row>
    <row r="61" spans="1:17" ht="9" customHeight="1" x14ac:dyDescent="0.25">
      <c r="A61" s="5"/>
      <c r="B61" s="5"/>
      <c r="C61" s="5"/>
      <c r="D61" s="5"/>
      <c r="E61" s="5"/>
      <c r="F61" s="5"/>
      <c r="G61" s="5"/>
      <c r="H61" s="5"/>
      <c r="I61" s="5"/>
      <c r="J61" s="5"/>
      <c r="K61" s="5"/>
      <c r="L61" s="5"/>
    </row>
    <row r="62" spans="1:17" ht="24.6" customHeight="1" x14ac:dyDescent="0.25">
      <c r="A62" s="5"/>
      <c r="B62" s="5"/>
      <c r="C62" s="5"/>
      <c r="D62" s="5"/>
      <c r="E62" s="5"/>
      <c r="F62" s="5"/>
      <c r="G62" s="5"/>
      <c r="H62" s="5"/>
      <c r="I62" s="5"/>
      <c r="J62" s="5"/>
      <c r="K62" s="5"/>
      <c r="L62" s="5"/>
    </row>
    <row r="63" spans="1:17" ht="15" customHeight="1" thickBot="1" x14ac:dyDescent="0.3">
      <c r="A63" s="5"/>
      <c r="B63" s="5"/>
      <c r="C63" s="5"/>
      <c r="D63" s="5"/>
      <c r="E63" s="5"/>
      <c r="F63" s="5"/>
      <c r="G63" s="5"/>
      <c r="H63" s="5"/>
      <c r="I63" s="5"/>
      <c r="J63" s="5"/>
      <c r="K63" s="5"/>
      <c r="L63" s="5"/>
    </row>
    <row r="64" spans="1:17" ht="28.35" customHeight="1" x14ac:dyDescent="0.25">
      <c r="A64" s="5"/>
      <c r="B64" s="139" t="s">
        <v>36</v>
      </c>
      <c r="C64" s="140"/>
      <c r="D64" s="140"/>
      <c r="E64" s="140"/>
      <c r="F64" s="140"/>
      <c r="G64" s="140"/>
      <c r="H64" s="140"/>
      <c r="I64" s="140"/>
      <c r="J64" s="140"/>
      <c r="K64" s="140"/>
      <c r="L64" s="141"/>
    </row>
    <row r="65" spans="1:12" ht="28.35" customHeight="1" thickBot="1" x14ac:dyDescent="0.3">
      <c r="A65" s="5"/>
      <c r="B65" s="142"/>
      <c r="C65" s="143"/>
      <c r="D65" s="143"/>
      <c r="E65" s="143"/>
      <c r="F65" s="143"/>
      <c r="G65" s="143"/>
      <c r="H65" s="143"/>
      <c r="I65" s="143"/>
      <c r="J65" s="143"/>
      <c r="K65" s="143"/>
      <c r="L65" s="144"/>
    </row>
    <row r="66" spans="1:12" ht="15.9" customHeight="1" x14ac:dyDescent="0.25">
      <c r="A66" s="5"/>
      <c r="B66" s="145" t="s">
        <v>35</v>
      </c>
      <c r="C66" s="28"/>
      <c r="D66" s="28"/>
      <c r="E66" s="28"/>
      <c r="F66" s="28"/>
      <c r="G66" s="28"/>
      <c r="H66" s="28"/>
      <c r="I66" s="28"/>
      <c r="J66" s="28"/>
      <c r="K66" s="28"/>
      <c r="L66" s="29"/>
    </row>
    <row r="67" spans="1:12" ht="18" customHeight="1" x14ac:dyDescent="0.25">
      <c r="A67" s="5"/>
      <c r="B67" s="127"/>
      <c r="C67" s="8"/>
      <c r="D67" s="9"/>
      <c r="E67" s="123" t="s">
        <v>26</v>
      </c>
      <c r="F67" s="124"/>
      <c r="G67" s="125"/>
      <c r="H67" s="7" t="s">
        <v>27</v>
      </c>
      <c r="I67" s="123" t="s">
        <v>28</v>
      </c>
      <c r="J67" s="124"/>
      <c r="K67" s="125"/>
      <c r="L67" s="17" t="s">
        <v>27</v>
      </c>
    </row>
    <row r="68" spans="1:12" ht="5.0999999999999996" customHeight="1" thickBot="1" x14ac:dyDescent="0.3">
      <c r="A68" s="5"/>
      <c r="B68" s="127"/>
      <c r="C68" s="137"/>
      <c r="D68" s="5"/>
      <c r="E68" s="18"/>
      <c r="F68" s="18"/>
      <c r="G68" s="18"/>
      <c r="H68" s="12"/>
      <c r="I68" s="18"/>
      <c r="J68" s="18"/>
      <c r="K68" s="18"/>
      <c r="L68" s="16"/>
    </row>
    <row r="69" spans="1:12" ht="15.9" customHeight="1" thickBot="1" x14ac:dyDescent="0.3">
      <c r="A69" s="5"/>
      <c r="B69" s="127"/>
      <c r="C69" s="122"/>
      <c r="D69" s="19" t="s">
        <v>37</v>
      </c>
      <c r="E69" s="18"/>
      <c r="F69" s="2">
        <v>10000</v>
      </c>
      <c r="G69" s="18"/>
      <c r="H69" s="13" t="s">
        <v>31</v>
      </c>
      <c r="I69" s="18"/>
      <c r="J69" s="40" t="s">
        <v>32</v>
      </c>
      <c r="K69" s="18"/>
      <c r="L69" s="20" t="s">
        <v>31</v>
      </c>
    </row>
    <row r="70" spans="1:12" ht="5.0999999999999996" customHeight="1" x14ac:dyDescent="0.25">
      <c r="A70" s="5"/>
      <c r="B70" s="127"/>
      <c r="C70" s="138"/>
      <c r="D70" s="10"/>
      <c r="E70" s="11"/>
      <c r="F70" s="11"/>
      <c r="G70" s="11"/>
      <c r="H70" s="9"/>
      <c r="I70" s="11"/>
      <c r="J70" s="11"/>
      <c r="K70" s="11"/>
      <c r="L70" s="21"/>
    </row>
    <row r="71" spans="1:12" ht="5.0999999999999996" customHeight="1" thickBot="1" x14ac:dyDescent="0.3">
      <c r="A71" s="5"/>
      <c r="B71" s="127"/>
      <c r="C71" s="122"/>
      <c r="D71" s="5"/>
      <c r="E71" s="18"/>
      <c r="F71" s="18"/>
      <c r="G71" s="18"/>
      <c r="H71" s="14"/>
      <c r="I71" s="18"/>
      <c r="J71" s="18"/>
      <c r="K71" s="18"/>
      <c r="L71" s="16"/>
    </row>
    <row r="72" spans="1:12" ht="15.9" customHeight="1" thickBot="1" x14ac:dyDescent="0.3">
      <c r="A72" s="5"/>
      <c r="B72" s="127"/>
      <c r="C72" s="122"/>
      <c r="D72" s="19" t="s">
        <v>38</v>
      </c>
      <c r="E72" s="18"/>
      <c r="F72" s="2">
        <v>10000</v>
      </c>
      <c r="G72" s="18"/>
      <c r="H72" s="13" t="s">
        <v>31</v>
      </c>
      <c r="I72" s="18"/>
      <c r="J72" s="40" t="s">
        <v>32</v>
      </c>
      <c r="K72" s="18"/>
      <c r="L72" s="20" t="s">
        <v>31</v>
      </c>
    </row>
    <row r="73" spans="1:12" ht="5.0999999999999996" customHeight="1" x14ac:dyDescent="0.25">
      <c r="A73" s="5"/>
      <c r="B73" s="127"/>
      <c r="C73" s="138"/>
      <c r="D73" s="10"/>
      <c r="E73" s="11"/>
      <c r="F73" s="11"/>
      <c r="G73" s="11"/>
      <c r="H73" s="9"/>
      <c r="I73" s="11"/>
      <c r="J73" s="11"/>
      <c r="K73" s="11"/>
      <c r="L73" s="21"/>
    </row>
    <row r="74" spans="1:12" ht="5.0999999999999996" customHeight="1" thickBot="1" x14ac:dyDescent="0.3">
      <c r="A74" s="5"/>
      <c r="B74" s="127"/>
      <c r="C74" s="122"/>
      <c r="D74" s="5"/>
      <c r="E74" s="18"/>
      <c r="F74" s="18"/>
      <c r="G74" s="18"/>
      <c r="H74" s="14"/>
      <c r="I74" s="18"/>
      <c r="J74" s="18"/>
      <c r="K74" s="18"/>
      <c r="L74" s="16"/>
    </row>
    <row r="75" spans="1:12" ht="15.9" customHeight="1" thickBot="1" x14ac:dyDescent="0.3">
      <c r="A75" s="5"/>
      <c r="B75" s="127"/>
      <c r="C75" s="122"/>
      <c r="D75" s="19" t="s">
        <v>39</v>
      </c>
      <c r="E75" s="18"/>
      <c r="F75" s="2">
        <v>10000</v>
      </c>
      <c r="G75" s="18"/>
      <c r="H75" s="13" t="s">
        <v>31</v>
      </c>
      <c r="I75" s="18"/>
      <c r="J75" s="40" t="s">
        <v>32</v>
      </c>
      <c r="K75" s="18"/>
      <c r="L75" s="20" t="s">
        <v>31</v>
      </c>
    </row>
    <row r="76" spans="1:12" ht="5.0999999999999996" customHeight="1" x14ac:dyDescent="0.25">
      <c r="A76" s="5"/>
      <c r="B76" s="127"/>
      <c r="C76" s="138"/>
      <c r="D76" s="10"/>
      <c r="E76" s="11"/>
      <c r="F76" s="11"/>
      <c r="G76" s="11"/>
      <c r="H76" s="9"/>
      <c r="I76" s="11"/>
      <c r="J76" s="11"/>
      <c r="K76" s="11"/>
      <c r="L76" s="21"/>
    </row>
    <row r="77" spans="1:12" ht="5.0999999999999996" customHeight="1" thickBot="1" x14ac:dyDescent="0.3">
      <c r="A77" s="5"/>
      <c r="B77" s="127"/>
      <c r="C77" s="122"/>
      <c r="D77" s="5"/>
      <c r="E77" s="18"/>
      <c r="F77" s="18"/>
      <c r="G77" s="18"/>
      <c r="H77" s="14"/>
      <c r="I77" s="18"/>
      <c r="J77" s="18"/>
      <c r="K77" s="18"/>
      <c r="L77" s="16"/>
    </row>
    <row r="78" spans="1:12" ht="15.9" customHeight="1" thickBot="1" x14ac:dyDescent="0.3">
      <c r="A78" s="5"/>
      <c r="B78" s="127"/>
      <c r="C78" s="122"/>
      <c r="D78" s="19" t="s">
        <v>40</v>
      </c>
      <c r="E78" s="18"/>
      <c r="F78" s="43">
        <v>10000</v>
      </c>
      <c r="G78" s="18"/>
      <c r="H78" s="13" t="s">
        <v>31</v>
      </c>
      <c r="I78" s="18"/>
      <c r="J78" s="42" t="s">
        <v>32</v>
      </c>
      <c r="K78" s="18"/>
      <c r="L78" s="20" t="s">
        <v>31</v>
      </c>
    </row>
    <row r="79" spans="1:12" ht="5.0999999999999996" customHeight="1" x14ac:dyDescent="0.25">
      <c r="A79" s="5"/>
      <c r="B79" s="127"/>
      <c r="C79" s="138"/>
      <c r="D79" s="10"/>
      <c r="E79" s="11"/>
      <c r="F79" s="11"/>
      <c r="G79" s="11"/>
      <c r="H79" s="9"/>
      <c r="I79" s="11"/>
      <c r="J79" s="11"/>
      <c r="K79" s="11"/>
      <c r="L79" s="21"/>
    </row>
    <row r="80" spans="1:12" ht="5.0999999999999996" customHeight="1" thickBot="1" x14ac:dyDescent="0.3">
      <c r="A80" s="5"/>
      <c r="B80" s="127"/>
      <c r="C80" s="122"/>
      <c r="D80" s="5"/>
      <c r="E80" s="18"/>
      <c r="F80" s="18"/>
      <c r="G80" s="18"/>
      <c r="H80" s="14"/>
      <c r="I80" s="18"/>
      <c r="J80" s="18"/>
      <c r="K80" s="18"/>
      <c r="L80" s="16"/>
    </row>
    <row r="81" spans="1:12" ht="15.9" customHeight="1" thickBot="1" x14ac:dyDescent="0.3">
      <c r="A81" s="5"/>
      <c r="B81" s="127"/>
      <c r="C81" s="122"/>
      <c r="D81" s="19" t="s">
        <v>41</v>
      </c>
      <c r="E81" s="18"/>
      <c r="F81" s="2">
        <v>10000</v>
      </c>
      <c r="G81" s="18"/>
      <c r="H81" s="13" t="s">
        <v>31</v>
      </c>
      <c r="I81" s="18"/>
      <c r="J81" s="40" t="s">
        <v>32</v>
      </c>
      <c r="K81" s="18"/>
      <c r="L81" s="20" t="s">
        <v>31</v>
      </c>
    </row>
    <row r="82" spans="1:12" ht="5.0999999999999996" customHeight="1" x14ac:dyDescent="0.25">
      <c r="A82" s="5"/>
      <c r="B82" s="127"/>
      <c r="C82" s="138"/>
      <c r="D82" s="10"/>
      <c r="E82" s="11"/>
      <c r="F82" s="11"/>
      <c r="G82" s="11"/>
      <c r="H82" s="9"/>
      <c r="I82" s="11"/>
      <c r="J82" s="11"/>
      <c r="K82" s="11"/>
      <c r="L82" s="21"/>
    </row>
    <row r="83" spans="1:12" ht="5.0999999999999996" customHeight="1" x14ac:dyDescent="0.25">
      <c r="A83" s="5"/>
      <c r="B83" s="127"/>
      <c r="C83" s="122"/>
      <c r="D83" s="5"/>
      <c r="E83" s="18"/>
      <c r="F83" s="18"/>
      <c r="G83" s="18"/>
      <c r="H83" s="14"/>
      <c r="I83" s="18"/>
      <c r="J83" s="18"/>
      <c r="K83" s="18"/>
      <c r="L83" s="16"/>
    </row>
    <row r="84" spans="1:12" ht="15.9" customHeight="1" x14ac:dyDescent="0.25">
      <c r="A84" s="5"/>
      <c r="B84" s="127"/>
      <c r="C84" s="122"/>
      <c r="D84" s="19" t="s">
        <v>42</v>
      </c>
      <c r="E84" s="18"/>
      <c r="F84" s="18"/>
      <c r="G84" s="18"/>
      <c r="H84" s="14"/>
      <c r="I84" s="18"/>
      <c r="J84" s="18"/>
      <c r="K84" s="18"/>
      <c r="L84" s="16"/>
    </row>
    <row r="85" spans="1:12" ht="21.9" customHeight="1" x14ac:dyDescent="0.25">
      <c r="A85" s="5"/>
      <c r="B85" s="127"/>
      <c r="C85" s="15"/>
      <c r="D85" s="5"/>
      <c r="E85" s="5"/>
      <c r="F85" s="5"/>
      <c r="G85" s="5"/>
      <c r="H85" s="14"/>
      <c r="I85" s="5"/>
      <c r="J85" s="5"/>
      <c r="K85" s="5"/>
      <c r="L85" s="16"/>
    </row>
    <row r="86" spans="1:12" ht="5.0999999999999996" customHeight="1" thickBot="1" x14ac:dyDescent="0.3">
      <c r="A86" s="5"/>
      <c r="B86" s="128"/>
      <c r="C86" s="25"/>
      <c r="D86" s="26"/>
      <c r="E86" s="26"/>
      <c r="F86" s="26"/>
      <c r="G86" s="26"/>
      <c r="H86" s="30"/>
      <c r="I86" s="26"/>
      <c r="J86" s="26"/>
      <c r="K86" s="26"/>
      <c r="L86" s="27"/>
    </row>
    <row r="87" spans="1:12" ht="18" customHeight="1" x14ac:dyDescent="0.25">
      <c r="A87" s="5"/>
      <c r="B87" s="126" t="s">
        <v>29</v>
      </c>
      <c r="C87" s="5"/>
      <c r="D87" s="5"/>
      <c r="E87" s="5"/>
      <c r="F87" s="5"/>
      <c r="G87" s="5"/>
      <c r="H87" s="5"/>
      <c r="I87" s="5"/>
      <c r="J87" s="5"/>
      <c r="K87" s="5"/>
      <c r="L87" s="16"/>
    </row>
    <row r="88" spans="1:12" ht="17.100000000000001" customHeight="1" x14ac:dyDescent="0.25">
      <c r="A88" s="5"/>
      <c r="B88" s="127"/>
      <c r="C88" s="8"/>
      <c r="D88" s="9"/>
      <c r="E88" s="123" t="s">
        <v>26</v>
      </c>
      <c r="F88" s="124"/>
      <c r="G88" s="125"/>
      <c r="H88" s="7" t="s">
        <v>27</v>
      </c>
      <c r="I88" s="123" t="s">
        <v>28</v>
      </c>
      <c r="J88" s="124"/>
      <c r="K88" s="125"/>
      <c r="L88" s="17" t="s">
        <v>27</v>
      </c>
    </row>
    <row r="89" spans="1:12" ht="5.0999999999999996" customHeight="1" thickBot="1" x14ac:dyDescent="0.3">
      <c r="A89" s="5"/>
      <c r="B89" s="127"/>
      <c r="C89" s="137"/>
      <c r="D89" s="5"/>
      <c r="E89" s="18"/>
      <c r="F89" s="18"/>
      <c r="G89" s="18"/>
      <c r="H89" s="12"/>
      <c r="I89" s="18"/>
      <c r="J89" s="18"/>
      <c r="K89" s="18"/>
      <c r="L89" s="16"/>
    </row>
    <row r="90" spans="1:12" ht="15.9" customHeight="1" thickBot="1" x14ac:dyDescent="0.3">
      <c r="A90" s="5"/>
      <c r="B90" s="127"/>
      <c r="C90" s="122"/>
      <c r="D90" s="19" t="s">
        <v>37</v>
      </c>
      <c r="E90" s="18"/>
      <c r="F90" s="2">
        <v>10000</v>
      </c>
      <c r="G90" s="18"/>
      <c r="H90" s="13" t="s">
        <v>31</v>
      </c>
      <c r="I90" s="18"/>
      <c r="J90" s="40" t="s">
        <v>32</v>
      </c>
      <c r="K90" s="18"/>
      <c r="L90" s="20" t="s">
        <v>31</v>
      </c>
    </row>
    <row r="91" spans="1:12" ht="5.0999999999999996" customHeight="1" x14ac:dyDescent="0.25">
      <c r="A91" s="5"/>
      <c r="B91" s="127"/>
      <c r="C91" s="138"/>
      <c r="D91" s="10"/>
      <c r="E91" s="11"/>
      <c r="F91" s="11"/>
      <c r="G91" s="11"/>
      <c r="H91" s="9"/>
      <c r="I91" s="11"/>
      <c r="J91" s="11"/>
      <c r="K91" s="11"/>
      <c r="L91" s="21"/>
    </row>
    <row r="92" spans="1:12" ht="5.0999999999999996" customHeight="1" thickBot="1" x14ac:dyDescent="0.3">
      <c r="A92" s="5"/>
      <c r="B92" s="127"/>
      <c r="C92" s="122"/>
      <c r="D92" s="5"/>
      <c r="E92" s="18"/>
      <c r="F92" s="18"/>
      <c r="G92" s="18"/>
      <c r="H92" s="14"/>
      <c r="I92" s="18"/>
      <c r="J92" s="18"/>
      <c r="K92" s="18"/>
      <c r="L92" s="16"/>
    </row>
    <row r="93" spans="1:12" ht="15.9" customHeight="1" thickBot="1" x14ac:dyDescent="0.3">
      <c r="A93" s="5"/>
      <c r="B93" s="127"/>
      <c r="C93" s="122"/>
      <c r="D93" s="19" t="s">
        <v>38</v>
      </c>
      <c r="E93" s="18"/>
      <c r="F93" s="2">
        <v>10000</v>
      </c>
      <c r="G93" s="18"/>
      <c r="H93" s="13" t="s">
        <v>31</v>
      </c>
      <c r="I93" s="18"/>
      <c r="J93" s="40" t="s">
        <v>32</v>
      </c>
      <c r="K93" s="18"/>
      <c r="L93" s="20" t="s">
        <v>31</v>
      </c>
    </row>
    <row r="94" spans="1:12" ht="5.0999999999999996" customHeight="1" x14ac:dyDescent="0.25">
      <c r="A94" s="5"/>
      <c r="B94" s="127"/>
      <c r="C94" s="138"/>
      <c r="D94" s="10"/>
      <c r="E94" s="11"/>
      <c r="F94" s="11"/>
      <c r="G94" s="11"/>
      <c r="H94" s="9"/>
      <c r="I94" s="11"/>
      <c r="J94" s="11"/>
      <c r="K94" s="11"/>
      <c r="L94" s="21"/>
    </row>
    <row r="95" spans="1:12" ht="5.0999999999999996" customHeight="1" thickBot="1" x14ac:dyDescent="0.3">
      <c r="A95" s="5"/>
      <c r="B95" s="127"/>
      <c r="C95" s="122"/>
      <c r="D95" s="5"/>
      <c r="E95" s="18"/>
      <c r="F95" s="18"/>
      <c r="G95" s="18"/>
      <c r="H95" s="14"/>
      <c r="I95" s="18"/>
      <c r="J95" s="18"/>
      <c r="K95" s="18"/>
      <c r="L95" s="16"/>
    </row>
    <row r="96" spans="1:12" ht="15.9" customHeight="1" thickBot="1" x14ac:dyDescent="0.3">
      <c r="A96" s="5"/>
      <c r="B96" s="127"/>
      <c r="C96" s="122"/>
      <c r="D96" s="19" t="s">
        <v>39</v>
      </c>
      <c r="E96" s="18"/>
      <c r="F96" s="2">
        <v>10000</v>
      </c>
      <c r="G96" s="18"/>
      <c r="H96" s="13" t="s">
        <v>31</v>
      </c>
      <c r="I96" s="18"/>
      <c r="J96" s="40" t="s">
        <v>32</v>
      </c>
      <c r="K96" s="18"/>
      <c r="L96" s="20" t="s">
        <v>31</v>
      </c>
    </row>
    <row r="97" spans="1:12" ht="5.0999999999999996" customHeight="1" x14ac:dyDescent="0.25">
      <c r="A97" s="5"/>
      <c r="B97" s="127"/>
      <c r="C97" s="138"/>
      <c r="D97" s="10"/>
      <c r="E97" s="11"/>
      <c r="F97" s="11"/>
      <c r="G97" s="11"/>
      <c r="H97" s="9"/>
      <c r="I97" s="11"/>
      <c r="J97" s="11"/>
      <c r="K97" s="11"/>
      <c r="L97" s="21"/>
    </row>
    <row r="98" spans="1:12" ht="5.0999999999999996" customHeight="1" thickBot="1" x14ac:dyDescent="0.3">
      <c r="A98" s="5"/>
      <c r="B98" s="127"/>
      <c r="C98" s="122"/>
      <c r="D98" s="5"/>
      <c r="E98" s="18"/>
      <c r="F98" s="18"/>
      <c r="G98" s="18"/>
      <c r="H98" s="14"/>
      <c r="I98" s="18"/>
      <c r="J98" s="18"/>
      <c r="K98" s="18"/>
      <c r="L98" s="16"/>
    </row>
    <row r="99" spans="1:12" ht="15.9" customHeight="1" thickBot="1" x14ac:dyDescent="0.3">
      <c r="A99" s="5"/>
      <c r="B99" s="127"/>
      <c r="C99" s="122"/>
      <c r="D99" s="19" t="s">
        <v>40</v>
      </c>
      <c r="E99" s="18"/>
      <c r="F99" s="43">
        <v>10000</v>
      </c>
      <c r="G99" s="18"/>
      <c r="H99" s="13" t="s">
        <v>31</v>
      </c>
      <c r="I99" s="18"/>
      <c r="J99" s="42" t="s">
        <v>32</v>
      </c>
      <c r="K99" s="18"/>
      <c r="L99" s="20" t="s">
        <v>31</v>
      </c>
    </row>
    <row r="100" spans="1:12" ht="5.0999999999999996" customHeight="1" x14ac:dyDescent="0.25">
      <c r="A100" s="5"/>
      <c r="B100" s="127"/>
      <c r="C100" s="138"/>
      <c r="D100" s="10"/>
      <c r="E100" s="11"/>
      <c r="F100" s="11"/>
      <c r="G100" s="11"/>
      <c r="H100" s="9"/>
      <c r="I100" s="11"/>
      <c r="J100" s="11"/>
      <c r="K100" s="11"/>
      <c r="L100" s="21"/>
    </row>
    <row r="101" spans="1:12" ht="5.0999999999999996" customHeight="1" thickBot="1" x14ac:dyDescent="0.3">
      <c r="A101" s="5"/>
      <c r="B101" s="127"/>
      <c r="C101" s="122"/>
      <c r="D101" s="5"/>
      <c r="E101" s="18"/>
      <c r="F101" s="18"/>
      <c r="G101" s="18"/>
      <c r="H101" s="14"/>
      <c r="I101" s="18"/>
      <c r="J101" s="18"/>
      <c r="K101" s="18"/>
      <c r="L101" s="16"/>
    </row>
    <row r="102" spans="1:12" ht="15.9" customHeight="1" thickBot="1" x14ac:dyDescent="0.3">
      <c r="A102" s="5"/>
      <c r="B102" s="127"/>
      <c r="C102" s="122"/>
      <c r="D102" s="19" t="s">
        <v>41</v>
      </c>
      <c r="E102" s="18"/>
      <c r="F102" s="2">
        <v>10000</v>
      </c>
      <c r="G102" s="18"/>
      <c r="H102" s="13" t="s">
        <v>31</v>
      </c>
      <c r="I102" s="18"/>
      <c r="J102" s="40" t="s">
        <v>32</v>
      </c>
      <c r="K102" s="18"/>
      <c r="L102" s="20" t="s">
        <v>31</v>
      </c>
    </row>
    <row r="103" spans="1:12" ht="5.0999999999999996" customHeight="1" x14ac:dyDescent="0.25">
      <c r="A103" s="5"/>
      <c r="B103" s="127"/>
      <c r="C103" s="138"/>
      <c r="D103" s="10"/>
      <c r="E103" s="11"/>
      <c r="F103" s="11"/>
      <c r="G103" s="11"/>
      <c r="H103" s="9"/>
      <c r="I103" s="11"/>
      <c r="J103" s="11"/>
      <c r="K103" s="11"/>
      <c r="L103" s="21"/>
    </row>
    <row r="104" spans="1:12" ht="5.0999999999999996" customHeight="1" x14ac:dyDescent="0.25">
      <c r="A104" s="5"/>
      <c r="B104" s="127"/>
      <c r="C104" s="122"/>
      <c r="D104" s="5"/>
      <c r="E104" s="18"/>
      <c r="F104" s="18"/>
      <c r="G104" s="18"/>
      <c r="H104" s="14"/>
      <c r="I104" s="18"/>
      <c r="J104" s="18"/>
      <c r="K104" s="18"/>
      <c r="L104" s="16"/>
    </row>
    <row r="105" spans="1:12" ht="15.9" customHeight="1" x14ac:dyDescent="0.25">
      <c r="A105" s="5"/>
      <c r="B105" s="127"/>
      <c r="C105" s="122"/>
      <c r="D105" s="19" t="s">
        <v>42</v>
      </c>
      <c r="E105" s="18"/>
      <c r="F105" s="18"/>
      <c r="G105" s="18"/>
      <c r="H105" s="14"/>
      <c r="I105" s="18"/>
      <c r="J105" s="18"/>
      <c r="K105" s="18"/>
      <c r="L105" s="16"/>
    </row>
    <row r="106" spans="1:12" ht="5.0999999999999996" customHeight="1" x14ac:dyDescent="0.25">
      <c r="A106" s="5"/>
      <c r="B106" s="127"/>
      <c r="C106" s="15"/>
      <c r="D106" s="19"/>
      <c r="E106" s="18"/>
      <c r="F106" s="18"/>
      <c r="G106" s="18"/>
      <c r="H106" s="14"/>
      <c r="I106" s="18"/>
      <c r="J106" s="18"/>
      <c r="K106" s="18"/>
      <c r="L106" s="16"/>
    </row>
    <row r="107" spans="1:12" ht="15.75" customHeight="1" x14ac:dyDescent="0.25">
      <c r="A107" s="5"/>
      <c r="B107" s="127"/>
      <c r="C107" s="15"/>
      <c r="D107" s="45" t="s">
        <v>75</v>
      </c>
      <c r="E107" s="18"/>
      <c r="F107" s="103"/>
      <c r="G107" s="18"/>
      <c r="H107" s="20" t="s">
        <v>31</v>
      </c>
      <c r="I107" s="18"/>
      <c r="J107" s="46"/>
      <c r="K107" s="18"/>
      <c r="L107" s="20" t="s">
        <v>74</v>
      </c>
    </row>
    <row r="108" spans="1:12" ht="5.0999999999999996" customHeight="1" x14ac:dyDescent="0.25">
      <c r="A108" s="5"/>
      <c r="B108" s="127"/>
      <c r="C108" s="15"/>
      <c r="D108" s="44"/>
      <c r="E108" s="11"/>
      <c r="F108" s="11"/>
      <c r="G108" s="11"/>
      <c r="H108" s="9"/>
      <c r="I108" s="11"/>
      <c r="J108" s="11"/>
      <c r="K108" s="11"/>
      <c r="L108" s="21"/>
    </row>
    <row r="109" spans="1:12" ht="5.0999999999999996" customHeight="1" x14ac:dyDescent="0.25">
      <c r="A109" s="5"/>
      <c r="B109" s="127"/>
      <c r="C109" s="15"/>
      <c r="D109" s="19"/>
      <c r="E109" s="18"/>
      <c r="F109" s="18"/>
      <c r="G109" s="18"/>
      <c r="H109" s="14"/>
      <c r="I109" s="18"/>
      <c r="J109" s="18"/>
      <c r="K109" s="18"/>
      <c r="L109" s="16"/>
    </row>
    <row r="110" spans="1:12" ht="15.75" customHeight="1" x14ac:dyDescent="0.25">
      <c r="A110" s="5"/>
      <c r="B110" s="127"/>
      <c r="C110" s="15"/>
      <c r="D110" s="45" t="s">
        <v>76</v>
      </c>
      <c r="E110" s="18"/>
      <c r="F110" s="110"/>
      <c r="G110" s="18"/>
      <c r="H110" s="13" t="s">
        <v>31</v>
      </c>
      <c r="I110" s="18"/>
      <c r="J110" s="47"/>
      <c r="K110" s="18"/>
      <c r="L110" s="20" t="s">
        <v>74</v>
      </c>
    </row>
    <row r="111" spans="1:12" ht="5.0999999999999996" customHeight="1" x14ac:dyDescent="0.25">
      <c r="A111" s="5"/>
      <c r="B111" s="127"/>
      <c r="C111" s="15"/>
      <c r="D111" s="44"/>
      <c r="E111" s="11"/>
      <c r="F111" s="11"/>
      <c r="G111" s="11"/>
      <c r="H111" s="9"/>
      <c r="I111" s="11"/>
      <c r="J111" s="11"/>
      <c r="K111" s="11"/>
      <c r="L111" s="21"/>
    </row>
    <row r="112" spans="1:12" ht="21.9" customHeight="1" x14ac:dyDescent="0.25">
      <c r="A112" s="5"/>
      <c r="B112" s="127"/>
      <c r="C112" s="15"/>
      <c r="D112" s="5"/>
      <c r="E112" s="5"/>
      <c r="F112" s="5"/>
      <c r="G112" s="5"/>
      <c r="H112" s="14"/>
      <c r="I112" s="5"/>
      <c r="J112" s="5"/>
      <c r="K112" s="5"/>
      <c r="L112" s="16"/>
    </row>
    <row r="113" spans="1:12" ht="5.0999999999999996" customHeight="1" thickBot="1" x14ac:dyDescent="0.3">
      <c r="A113" s="5"/>
      <c r="B113" s="128"/>
      <c r="C113" s="25"/>
      <c r="D113" s="26"/>
      <c r="E113" s="26"/>
      <c r="F113" s="26"/>
      <c r="G113" s="26"/>
      <c r="H113" s="30"/>
      <c r="I113" s="26"/>
      <c r="J113" s="26"/>
      <c r="K113" s="26"/>
      <c r="L113" s="27"/>
    </row>
    <row r="114" spans="1:12" ht="24.6" customHeight="1" x14ac:dyDescent="0.25">
      <c r="A114" s="5"/>
      <c r="B114" s="5"/>
      <c r="C114" s="5"/>
      <c r="D114" s="5"/>
      <c r="E114" s="5"/>
      <c r="F114" s="5"/>
      <c r="G114" s="5"/>
      <c r="H114" s="5"/>
      <c r="I114" s="5"/>
      <c r="J114" s="5"/>
      <c r="K114" s="5"/>
      <c r="L114" s="5"/>
    </row>
    <row r="115" spans="1:12" ht="14.4" thickBot="1" x14ac:dyDescent="0.3">
      <c r="A115" s="5"/>
      <c r="B115" s="5"/>
      <c r="C115" s="5"/>
      <c r="D115" s="5"/>
      <c r="E115" s="5"/>
      <c r="F115" s="5"/>
      <c r="G115" s="5"/>
      <c r="H115" s="5"/>
      <c r="I115" s="5"/>
      <c r="J115" s="5"/>
      <c r="K115" s="5"/>
      <c r="L115" s="5"/>
    </row>
    <row r="116" spans="1:12" ht="28.35" customHeight="1" x14ac:dyDescent="0.25">
      <c r="A116" s="5"/>
      <c r="B116" s="139" t="s">
        <v>43</v>
      </c>
      <c r="C116" s="140"/>
      <c r="D116" s="140"/>
      <c r="E116" s="140"/>
      <c r="F116" s="140"/>
      <c r="G116" s="140"/>
      <c r="H116" s="140"/>
      <c r="I116" s="140"/>
      <c r="J116" s="140"/>
      <c r="K116" s="140"/>
      <c r="L116" s="141"/>
    </row>
    <row r="117" spans="1:12" ht="28.35" customHeight="1" x14ac:dyDescent="0.25">
      <c r="A117" s="5"/>
      <c r="B117" s="142"/>
      <c r="C117" s="143"/>
      <c r="D117" s="143"/>
      <c r="E117" s="143"/>
      <c r="F117" s="143"/>
      <c r="G117" s="143"/>
      <c r="H117" s="143"/>
      <c r="I117" s="143"/>
      <c r="J117" s="143"/>
      <c r="K117" s="143"/>
      <c r="L117" s="144"/>
    </row>
    <row r="118" spans="1:12" ht="21.75" customHeight="1" x14ac:dyDescent="0.25">
      <c r="A118" s="5"/>
      <c r="B118" s="126" t="s">
        <v>29</v>
      </c>
      <c r="C118" s="5"/>
      <c r="D118" s="5"/>
      <c r="E118" s="5"/>
      <c r="F118" s="5"/>
      <c r="G118" s="5"/>
      <c r="H118" s="5"/>
      <c r="I118" s="5"/>
      <c r="J118" s="5"/>
      <c r="K118" s="5"/>
      <c r="L118" s="16"/>
    </row>
    <row r="119" spans="1:12" ht="18" customHeight="1" x14ac:dyDescent="0.25">
      <c r="A119" s="5"/>
      <c r="B119" s="127"/>
      <c r="C119" s="8"/>
      <c r="D119" s="9"/>
      <c r="E119" s="123" t="s">
        <v>26</v>
      </c>
      <c r="F119" s="124"/>
      <c r="G119" s="125"/>
      <c r="H119" s="7" t="s">
        <v>27</v>
      </c>
      <c r="I119" s="123" t="s">
        <v>28</v>
      </c>
      <c r="J119" s="124"/>
      <c r="K119" s="125"/>
      <c r="L119" s="17" t="s">
        <v>27</v>
      </c>
    </row>
    <row r="120" spans="1:12" ht="5.0999999999999996" customHeight="1" thickBot="1" x14ac:dyDescent="0.3">
      <c r="A120" s="5"/>
      <c r="B120" s="127"/>
      <c r="C120" s="137"/>
      <c r="D120" s="5"/>
      <c r="E120" s="18"/>
      <c r="F120" s="18"/>
      <c r="G120" s="18"/>
      <c r="H120" s="12"/>
      <c r="I120" s="18"/>
      <c r="J120" s="18"/>
      <c r="K120" s="18"/>
      <c r="L120" s="16"/>
    </row>
    <row r="121" spans="1:12" ht="15.75" customHeight="1" thickBot="1" x14ac:dyDescent="0.3">
      <c r="A121" s="5"/>
      <c r="B121" s="127"/>
      <c r="C121" s="122"/>
      <c r="D121" s="19" t="s">
        <v>44</v>
      </c>
      <c r="E121" s="18"/>
      <c r="F121" s="2">
        <v>10000</v>
      </c>
      <c r="G121" s="18"/>
      <c r="H121" s="13" t="s">
        <v>31</v>
      </c>
      <c r="I121" s="18"/>
      <c r="J121" s="40" t="s">
        <v>32</v>
      </c>
      <c r="K121" s="18"/>
      <c r="L121" s="20" t="s">
        <v>31</v>
      </c>
    </row>
    <row r="122" spans="1:12" ht="5.0999999999999996" customHeight="1" x14ac:dyDescent="0.25">
      <c r="A122" s="5"/>
      <c r="B122" s="127"/>
      <c r="C122" s="138"/>
      <c r="D122" s="10"/>
      <c r="E122" s="11"/>
      <c r="F122" s="11"/>
      <c r="G122" s="11"/>
      <c r="H122" s="9"/>
      <c r="I122" s="11"/>
      <c r="J122" s="11"/>
      <c r="K122" s="11"/>
      <c r="L122" s="21"/>
    </row>
    <row r="123" spans="1:12" ht="5.0999999999999996" customHeight="1" thickBot="1" x14ac:dyDescent="0.3">
      <c r="A123" s="5"/>
      <c r="B123" s="127"/>
      <c r="C123" s="122"/>
      <c r="D123" s="5"/>
      <c r="E123" s="18"/>
      <c r="F123" s="18"/>
      <c r="G123" s="18"/>
      <c r="H123" s="14"/>
      <c r="I123" s="18"/>
      <c r="J123" s="18"/>
      <c r="K123" s="18"/>
      <c r="L123" s="16"/>
    </row>
    <row r="124" spans="1:12" ht="15.75" customHeight="1" thickBot="1" x14ac:dyDescent="0.3">
      <c r="A124" s="5"/>
      <c r="B124" s="127"/>
      <c r="C124" s="122"/>
      <c r="D124" s="19" t="s">
        <v>45</v>
      </c>
      <c r="E124" s="18"/>
      <c r="F124" s="2">
        <v>10000</v>
      </c>
      <c r="G124" s="18"/>
      <c r="H124" s="13" t="s">
        <v>31</v>
      </c>
      <c r="I124" s="18"/>
      <c r="J124" s="40" t="s">
        <v>32</v>
      </c>
      <c r="K124" s="18"/>
      <c r="L124" s="20" t="s">
        <v>31</v>
      </c>
    </row>
    <row r="125" spans="1:12" ht="5.0999999999999996" customHeight="1" x14ac:dyDescent="0.25">
      <c r="A125" s="5"/>
      <c r="B125" s="155"/>
      <c r="C125" s="138"/>
      <c r="D125" s="10"/>
      <c r="E125" s="11"/>
      <c r="F125" s="11"/>
      <c r="G125" s="11"/>
      <c r="H125" s="9"/>
      <c r="I125" s="11"/>
      <c r="J125" s="11"/>
      <c r="K125" s="11"/>
      <c r="L125" s="21"/>
    </row>
    <row r="126" spans="1:12" ht="21.75" customHeight="1" x14ac:dyDescent="0.25">
      <c r="A126" s="5"/>
      <c r="B126" s="126" t="s">
        <v>35</v>
      </c>
      <c r="C126" s="5"/>
      <c r="D126" s="5"/>
      <c r="E126" s="5"/>
      <c r="F126" s="5"/>
      <c r="G126" s="5"/>
      <c r="H126" s="5"/>
      <c r="I126" s="5"/>
      <c r="J126" s="5"/>
      <c r="K126" s="5"/>
      <c r="L126" s="16"/>
    </row>
    <row r="127" spans="1:12" ht="18" customHeight="1" x14ac:dyDescent="0.25">
      <c r="A127" s="5"/>
      <c r="B127" s="127"/>
      <c r="C127" s="8"/>
      <c r="D127" s="9"/>
      <c r="E127" s="123" t="s">
        <v>26</v>
      </c>
      <c r="F127" s="124"/>
      <c r="G127" s="125"/>
      <c r="H127" s="7" t="s">
        <v>27</v>
      </c>
      <c r="I127" s="123" t="s">
        <v>28</v>
      </c>
      <c r="J127" s="124"/>
      <c r="K127" s="125"/>
      <c r="L127" s="17" t="s">
        <v>27</v>
      </c>
    </row>
    <row r="128" spans="1:12" ht="5.0999999999999996" customHeight="1" thickBot="1" x14ac:dyDescent="0.3">
      <c r="A128" s="5"/>
      <c r="B128" s="127"/>
      <c r="C128" s="137"/>
      <c r="D128" s="5"/>
      <c r="E128" s="18"/>
      <c r="F128" s="18"/>
      <c r="G128" s="18"/>
      <c r="H128" s="12"/>
      <c r="I128" s="18"/>
      <c r="J128" s="18"/>
      <c r="K128" s="18"/>
      <c r="L128" s="16"/>
    </row>
    <row r="129" spans="1:12" ht="15.75" customHeight="1" thickBot="1" x14ac:dyDescent="0.3">
      <c r="A129" s="5"/>
      <c r="B129" s="127"/>
      <c r="C129" s="122"/>
      <c r="D129" s="19" t="s">
        <v>44</v>
      </c>
      <c r="E129" s="18"/>
      <c r="F129" s="2">
        <v>10000</v>
      </c>
      <c r="G129" s="18"/>
      <c r="H129" s="13" t="s">
        <v>31</v>
      </c>
      <c r="I129" s="18"/>
      <c r="J129" s="40" t="s">
        <v>32</v>
      </c>
      <c r="K129" s="18"/>
      <c r="L129" s="20" t="s">
        <v>31</v>
      </c>
    </row>
    <row r="130" spans="1:12" ht="5.0999999999999996" customHeight="1" x14ac:dyDescent="0.25">
      <c r="A130" s="5"/>
      <c r="B130" s="127"/>
      <c r="C130" s="138"/>
      <c r="D130" s="10"/>
      <c r="E130" s="11"/>
      <c r="F130" s="11"/>
      <c r="G130" s="11"/>
      <c r="H130" s="9"/>
      <c r="I130" s="11"/>
      <c r="J130" s="11"/>
      <c r="K130" s="11"/>
      <c r="L130" s="21"/>
    </row>
    <row r="131" spans="1:12" ht="5.0999999999999996" customHeight="1" thickBot="1" x14ac:dyDescent="0.3">
      <c r="A131" s="5"/>
      <c r="B131" s="127"/>
      <c r="C131" s="122"/>
      <c r="D131" s="5"/>
      <c r="E131" s="18"/>
      <c r="F131" s="18"/>
      <c r="G131" s="18"/>
      <c r="H131" s="14"/>
      <c r="I131" s="18"/>
      <c r="J131" s="18"/>
      <c r="K131" s="18"/>
      <c r="L131" s="16"/>
    </row>
    <row r="132" spans="1:12" ht="15.75" customHeight="1" thickBot="1" x14ac:dyDescent="0.3">
      <c r="A132" s="5"/>
      <c r="B132" s="127"/>
      <c r="C132" s="122"/>
      <c r="D132" s="19" t="s">
        <v>45</v>
      </c>
      <c r="E132" s="18"/>
      <c r="F132" s="2">
        <v>10000</v>
      </c>
      <c r="G132" s="18"/>
      <c r="H132" s="13" t="s">
        <v>31</v>
      </c>
      <c r="I132" s="18"/>
      <c r="J132" s="40" t="s">
        <v>32</v>
      </c>
      <c r="K132" s="18"/>
      <c r="L132" s="20" t="s">
        <v>31</v>
      </c>
    </row>
    <row r="133" spans="1:12" ht="5.0999999999999996" customHeight="1" thickBot="1" x14ac:dyDescent="0.3">
      <c r="A133" s="5"/>
      <c r="B133" s="128"/>
      <c r="C133" s="150"/>
      <c r="D133" s="26"/>
      <c r="E133" s="31"/>
      <c r="F133" s="31"/>
      <c r="G133" s="31"/>
      <c r="H133" s="30"/>
      <c r="I133" s="31"/>
      <c r="J133" s="31"/>
      <c r="K133" s="31"/>
      <c r="L133" s="27"/>
    </row>
    <row r="134" spans="1:12" ht="15" customHeight="1" x14ac:dyDescent="0.25">
      <c r="A134" s="5"/>
      <c r="B134" s="5"/>
      <c r="C134" s="5"/>
      <c r="D134" s="5"/>
      <c r="E134" s="5"/>
      <c r="F134" s="5"/>
      <c r="G134" s="5"/>
      <c r="H134" s="5"/>
      <c r="I134" s="5"/>
      <c r="J134" s="5"/>
      <c r="K134" s="5"/>
      <c r="L134" s="5"/>
    </row>
    <row r="135" spans="1:12" x14ac:dyDescent="0.25">
      <c r="A135" s="5"/>
      <c r="B135" s="5"/>
      <c r="C135" s="5"/>
      <c r="D135" s="5"/>
      <c r="E135" s="5"/>
      <c r="F135" s="5"/>
      <c r="G135" s="5"/>
      <c r="H135" s="5"/>
      <c r="I135" s="5"/>
      <c r="J135" s="5"/>
      <c r="K135" s="5"/>
      <c r="L135" s="5"/>
    </row>
    <row r="136" spans="1:12" ht="28.35" customHeight="1" x14ac:dyDescent="0.25">
      <c r="A136" s="5"/>
      <c r="B136" s="151" t="s">
        <v>46</v>
      </c>
      <c r="C136" s="152"/>
      <c r="D136" s="152"/>
      <c r="E136" s="152"/>
      <c r="F136" s="152"/>
      <c r="G136" s="152"/>
      <c r="H136" s="152"/>
      <c r="I136" s="152"/>
      <c r="J136" s="152"/>
      <c r="K136" s="152"/>
      <c r="L136" s="153"/>
    </row>
    <row r="137" spans="1:12" ht="18" customHeight="1" x14ac:dyDescent="0.25">
      <c r="A137" s="5"/>
      <c r="B137" s="146"/>
      <c r="C137" s="5"/>
      <c r="D137" s="5"/>
      <c r="E137" s="5"/>
      <c r="F137" s="5"/>
      <c r="G137" s="5"/>
      <c r="H137" s="5"/>
      <c r="I137" s="5"/>
      <c r="J137" s="5"/>
      <c r="K137" s="5"/>
      <c r="L137" s="14"/>
    </row>
    <row r="138" spans="1:12" ht="17.100000000000001" customHeight="1" x14ac:dyDescent="0.25">
      <c r="A138" s="5"/>
      <c r="B138" s="146"/>
      <c r="C138" s="8"/>
      <c r="D138" s="9"/>
      <c r="E138" s="123" t="s">
        <v>28</v>
      </c>
      <c r="F138" s="124"/>
      <c r="G138" s="125"/>
      <c r="H138" s="123" t="s">
        <v>27</v>
      </c>
      <c r="I138" s="124"/>
      <c r="J138" s="124"/>
      <c r="K138" s="124"/>
      <c r="L138" s="125"/>
    </row>
    <row r="139" spans="1:12" ht="5.0999999999999996" customHeight="1" x14ac:dyDescent="0.25">
      <c r="A139" s="5"/>
      <c r="B139" s="146"/>
      <c r="C139" s="137"/>
      <c r="D139" s="5"/>
      <c r="E139" s="18"/>
      <c r="F139" s="18"/>
      <c r="G139" s="18"/>
      <c r="H139" s="5"/>
      <c r="I139" s="5"/>
      <c r="J139" s="5"/>
      <c r="K139" s="5"/>
      <c r="L139" s="14"/>
    </row>
    <row r="140" spans="1:12" ht="15.75" customHeight="1" x14ac:dyDescent="0.25">
      <c r="A140" s="5"/>
      <c r="B140" s="146"/>
      <c r="C140" s="122"/>
      <c r="D140" s="19" t="s">
        <v>30</v>
      </c>
      <c r="E140" s="18"/>
      <c r="F140" s="41" t="s">
        <v>32</v>
      </c>
      <c r="G140" s="18"/>
      <c r="H140" s="148" t="s">
        <v>31</v>
      </c>
      <c r="I140" s="148"/>
      <c r="J140" s="148"/>
      <c r="K140" s="148"/>
      <c r="L140" s="149"/>
    </row>
    <row r="141" spans="1:12" ht="5.0999999999999996" customHeight="1" x14ac:dyDescent="0.25">
      <c r="A141" s="5"/>
      <c r="B141" s="146"/>
      <c r="C141" s="138"/>
      <c r="D141" s="10"/>
      <c r="E141" s="11"/>
      <c r="F141" s="11"/>
      <c r="G141" s="11"/>
      <c r="H141" s="10"/>
      <c r="I141" s="10"/>
      <c r="J141" s="10"/>
      <c r="K141" s="10"/>
      <c r="L141" s="9"/>
    </row>
    <row r="142" spans="1:12" ht="5.0999999999999996" customHeight="1" x14ac:dyDescent="0.25">
      <c r="A142" s="5"/>
      <c r="B142" s="146"/>
      <c r="C142" s="122"/>
      <c r="D142" s="5"/>
      <c r="E142" s="18"/>
      <c r="F142" s="18"/>
      <c r="G142" s="18"/>
      <c r="H142" s="5"/>
      <c r="I142" s="5"/>
      <c r="J142" s="5"/>
      <c r="K142" s="5"/>
      <c r="L142" s="14"/>
    </row>
    <row r="143" spans="1:12" ht="15.75" customHeight="1" x14ac:dyDescent="0.25">
      <c r="A143" s="5"/>
      <c r="B143" s="146"/>
      <c r="C143" s="122"/>
      <c r="D143" s="19" t="s">
        <v>47</v>
      </c>
      <c r="E143" s="18"/>
      <c r="F143" s="18"/>
      <c r="G143" s="18"/>
      <c r="H143" s="5"/>
      <c r="I143" s="5"/>
      <c r="J143" s="5"/>
      <c r="K143" s="5"/>
      <c r="L143" s="14"/>
    </row>
    <row r="144" spans="1:12" ht="21.9" customHeight="1" x14ac:dyDescent="0.25">
      <c r="A144" s="5"/>
      <c r="B144" s="146"/>
      <c r="C144" s="15"/>
      <c r="D144" s="5"/>
      <c r="E144" s="5"/>
      <c r="F144" s="5"/>
      <c r="G144" s="5"/>
      <c r="H144" s="5"/>
      <c r="I144" s="5"/>
      <c r="J144" s="5"/>
      <c r="K144" s="5"/>
      <c r="L144" s="14"/>
    </row>
    <row r="145" spans="1:12" ht="5.0999999999999996" customHeight="1" x14ac:dyDescent="0.25">
      <c r="A145" s="5"/>
      <c r="B145" s="147"/>
      <c r="C145" s="32"/>
      <c r="D145" s="10"/>
      <c r="E145" s="10"/>
      <c r="F145" s="10"/>
      <c r="G145" s="10"/>
      <c r="H145" s="10"/>
      <c r="I145" s="10"/>
      <c r="J145" s="10"/>
      <c r="K145" s="10"/>
      <c r="L145" s="9"/>
    </row>
    <row r="146" spans="1:12" x14ac:dyDescent="0.25">
      <c r="A146" s="5"/>
      <c r="B146" s="5"/>
      <c r="C146" s="5"/>
      <c r="D146" s="5"/>
      <c r="E146" s="5"/>
      <c r="F146" s="5"/>
      <c r="G146" s="5"/>
      <c r="H146" s="5"/>
      <c r="I146" s="5"/>
      <c r="J146" s="5"/>
      <c r="K146" s="5"/>
      <c r="L146" s="5"/>
    </row>
    <row r="147" spans="1:12" x14ac:dyDescent="0.25">
      <c r="A147" s="5"/>
      <c r="B147" s="5"/>
      <c r="C147" s="5"/>
      <c r="D147" s="5"/>
      <c r="E147" s="5"/>
      <c r="F147" s="5"/>
      <c r="G147" s="5"/>
      <c r="H147" s="5"/>
      <c r="I147" s="5"/>
      <c r="J147" s="5"/>
      <c r="K147" s="5"/>
      <c r="L147" s="5"/>
    </row>
    <row r="148" spans="1:12" ht="28.35" customHeight="1" x14ac:dyDescent="0.25">
      <c r="A148" s="5"/>
      <c r="B148" s="5"/>
      <c r="C148" s="5"/>
      <c r="D148" s="5"/>
      <c r="E148" s="5"/>
      <c r="F148" s="5"/>
      <c r="G148" s="5"/>
      <c r="H148" s="5"/>
      <c r="I148" s="5"/>
      <c r="J148" s="5"/>
      <c r="K148" s="5"/>
      <c r="L148" s="5"/>
    </row>
    <row r="149" spans="1:12" ht="28.35" customHeight="1" x14ac:dyDescent="0.25">
      <c r="A149" s="5"/>
      <c r="B149" s="5"/>
      <c r="C149" s="5"/>
      <c r="D149" s="5"/>
      <c r="E149" s="5"/>
      <c r="F149" s="5"/>
      <c r="G149" s="5"/>
      <c r="H149" s="5"/>
      <c r="I149" s="5"/>
      <c r="J149" s="5"/>
      <c r="K149" s="5"/>
      <c r="L149" s="5"/>
    </row>
    <row r="150" spans="1:12" ht="18" customHeight="1" x14ac:dyDescent="0.25">
      <c r="A150" s="5"/>
      <c r="B150" s="5"/>
      <c r="C150" s="5"/>
      <c r="D150" s="5"/>
      <c r="E150" s="5"/>
      <c r="F150" s="5"/>
      <c r="G150" s="5"/>
      <c r="H150" s="5"/>
      <c r="I150" s="5"/>
      <c r="J150" s="5"/>
      <c r="K150" s="5"/>
      <c r="L150" s="5"/>
    </row>
    <row r="151" spans="1:12" ht="17.100000000000001" customHeight="1" x14ac:dyDescent="0.25">
      <c r="A151" s="5"/>
      <c r="B151" s="5"/>
      <c r="C151" s="5"/>
      <c r="D151" s="5"/>
      <c r="E151" s="5"/>
      <c r="F151" s="5"/>
      <c r="G151" s="5"/>
      <c r="H151" s="5"/>
      <c r="I151" s="5"/>
      <c r="J151" s="5"/>
      <c r="K151" s="5"/>
      <c r="L151" s="5"/>
    </row>
    <row r="152" spans="1:12" ht="5.0999999999999996" customHeight="1" x14ac:dyDescent="0.25">
      <c r="A152" s="5"/>
      <c r="B152" s="5"/>
      <c r="C152" s="5"/>
      <c r="D152" s="5"/>
      <c r="E152" s="5"/>
      <c r="F152" s="5"/>
      <c r="G152" s="5"/>
      <c r="H152" s="5"/>
      <c r="I152" s="5"/>
      <c r="J152" s="5"/>
      <c r="K152" s="5"/>
      <c r="L152" s="5"/>
    </row>
    <row r="153" spans="1:12" ht="15.75" customHeight="1" x14ac:dyDescent="0.25"/>
    <row r="154" spans="1:12" ht="5.0999999999999996" customHeight="1" x14ac:dyDescent="0.25"/>
    <row r="155" spans="1:12" ht="5.0999999999999996" customHeight="1" x14ac:dyDescent="0.25"/>
    <row r="156" spans="1:12" ht="15.75" customHeight="1" x14ac:dyDescent="0.25"/>
    <row r="157" spans="1:12" ht="5.0999999999999996" customHeight="1" x14ac:dyDescent="0.25"/>
  </sheetData>
  <sheetProtection algorithmName="SHA-512" hashValue="nQWmm3rR+R70+yhcYD7sFMjwh7VUM/mKe9pXmEWsSGynznYLos6VH0yz9AkX52yLgnXxkTSTDbTj75rc4Ux92A==" saltValue="xJqal0hWHmuRvfM0gs93Ew==" spinCount="100000" sheet="1" objects="1" scenarios="1" formatCells="0" formatColumns="0" formatRows="0"/>
  <mergeCells count="59">
    <mergeCell ref="Q7:Q19"/>
    <mergeCell ref="Q22:Q41"/>
    <mergeCell ref="Q45:Q51"/>
    <mergeCell ref="C139:C141"/>
    <mergeCell ref="C142:C143"/>
    <mergeCell ref="E138:G138"/>
    <mergeCell ref="H138:L138"/>
    <mergeCell ref="B116:L116"/>
    <mergeCell ref="B117:L117"/>
    <mergeCell ref="C120:C122"/>
    <mergeCell ref="C123:C125"/>
    <mergeCell ref="E119:G119"/>
    <mergeCell ref="I119:K119"/>
    <mergeCell ref="B118:B125"/>
    <mergeCell ref="C71:C73"/>
    <mergeCell ref="C74:C76"/>
    <mergeCell ref="B137:B145"/>
    <mergeCell ref="H140:L140"/>
    <mergeCell ref="C128:C130"/>
    <mergeCell ref="C131:C133"/>
    <mergeCell ref="E127:G127"/>
    <mergeCell ref="I127:K127"/>
    <mergeCell ref="B126:B133"/>
    <mergeCell ref="B136:L136"/>
    <mergeCell ref="C95:C97"/>
    <mergeCell ref="E88:G88"/>
    <mergeCell ref="I88:K88"/>
    <mergeCell ref="B87:B113"/>
    <mergeCell ref="C68:C70"/>
    <mergeCell ref="B66:B86"/>
    <mergeCell ref="C98:C100"/>
    <mergeCell ref="C77:C79"/>
    <mergeCell ref="C80:C82"/>
    <mergeCell ref="C83:C84"/>
    <mergeCell ref="E67:G67"/>
    <mergeCell ref="C101:C103"/>
    <mergeCell ref="C104:C105"/>
    <mergeCell ref="I42:K42"/>
    <mergeCell ref="B64:L64"/>
    <mergeCell ref="B65:L65"/>
    <mergeCell ref="C89:C91"/>
    <mergeCell ref="C92:C94"/>
    <mergeCell ref="B40:B60"/>
    <mergeCell ref="D49:D50"/>
    <mergeCell ref="C43:C45"/>
    <mergeCell ref="C46:C48"/>
    <mergeCell ref="C49:C50"/>
    <mergeCell ref="E42:G42"/>
    <mergeCell ref="I67:K67"/>
    <mergeCell ref="B1:L1"/>
    <mergeCell ref="B5:L5"/>
    <mergeCell ref="B6:L6"/>
    <mergeCell ref="C10:C12"/>
    <mergeCell ref="C13:C15"/>
    <mergeCell ref="C16:C17"/>
    <mergeCell ref="E9:G9"/>
    <mergeCell ref="I9:K9"/>
    <mergeCell ref="B7:B39"/>
    <mergeCell ref="D16:D17"/>
  </mergeCells>
  <pageMargins left="0.7" right="0.7" top="0.75" bottom="0.75" header="0.3" footer="0.3"/>
  <pageSetup orientation="portrait" r:id="rId1"/>
  <customProperties>
    <customPr name="_pios_id" r:id="rId2"/>
    <customPr name="CofWorksheetType" r:id="rId3"/>
    <customPr name="EpmWorksheetKeyString_GUID" r:id="rId4"/>
  </customProperties>
  <drawing r:id="rId5"/>
  <legacyDrawing r:id="rId6"/>
  <controls>
    <mc:AlternateContent xmlns:mc="http://schemas.openxmlformats.org/markup-compatibility/2006">
      <mc:Choice Requires="x14">
        <control shapeId="3125" r:id="rId7" name="cbApplyPageHeaderFormatting">
          <controlPr defaultSize="0" autoFill="0" autoLine="0" autoPict="0" r:id="rId8">
            <anchor moveWithCells="1">
              <from>
                <xdr:col>7</xdr:col>
                <xdr:colOff>1524000</xdr:colOff>
                <xdr:row>135</xdr:row>
                <xdr:rowOff>68580</xdr:rowOff>
              </from>
              <to>
                <xdr:col>7</xdr:col>
                <xdr:colOff>1645920</xdr:colOff>
                <xdr:row>135</xdr:row>
                <xdr:rowOff>342900</xdr:rowOff>
              </to>
            </anchor>
          </controlPr>
        </control>
      </mc:Choice>
      <mc:Fallback>
        <control shapeId="3125" r:id="rId7" name="cbApplyPageHeaderFormatting"/>
      </mc:Fallback>
    </mc:AlternateContent>
    <mc:AlternateContent xmlns:mc="http://schemas.openxmlformats.org/markup-compatibility/2006">
      <mc:Choice Requires="x14">
        <control shapeId="3117" r:id="rId9" name="cbApplyOddEvenFormatting">
          <controlPr defaultSize="0" autoFill="0" autoLine="0" autoPict="0" r:id="rId10">
            <anchor moveWithCells="1">
              <from>
                <xdr:col>7</xdr:col>
                <xdr:colOff>1676400</xdr:colOff>
                <xdr:row>115</xdr:row>
                <xdr:rowOff>68580</xdr:rowOff>
              </from>
              <to>
                <xdr:col>7</xdr:col>
                <xdr:colOff>1798320</xdr:colOff>
                <xdr:row>115</xdr:row>
                <xdr:rowOff>342900</xdr:rowOff>
              </to>
            </anchor>
          </controlPr>
        </control>
      </mc:Choice>
      <mc:Fallback>
        <control shapeId="3117" r:id="rId9" name="cbApplyOddEvenFormatting"/>
      </mc:Fallback>
    </mc:AlternateContent>
    <mc:AlternateContent xmlns:mc="http://schemas.openxmlformats.org/markup-compatibility/2006">
      <mc:Choice Requires="x14">
        <control shapeId="3099" r:id="rId11" name="cbApplyMemberFormatting">
          <controlPr defaultSize="0" autoFill="0" autoLine="0" autoPict="0" r:id="rId12">
            <anchor moveWithCells="1">
              <from>
                <xdr:col>9</xdr:col>
                <xdr:colOff>487680</xdr:colOff>
                <xdr:row>63</xdr:row>
                <xdr:rowOff>68580</xdr:rowOff>
              </from>
              <to>
                <xdr:col>9</xdr:col>
                <xdr:colOff>601980</xdr:colOff>
                <xdr:row>63</xdr:row>
                <xdr:rowOff>342900</xdr:rowOff>
              </to>
            </anchor>
          </controlPr>
        </control>
      </mc:Choice>
      <mc:Fallback>
        <control shapeId="3099" r:id="rId11" name="cbApplyMemberFormatting"/>
      </mc:Fallback>
    </mc:AlternateContent>
    <mc:AlternateContent xmlns:mc="http://schemas.openxmlformats.org/markup-compatibility/2006">
      <mc:Choice Requires="x14">
        <control shapeId="3073" r:id="rId13" name="cbApplyLevelFormatting">
          <controlPr defaultSize="0" autoFill="0" autoLine="0" autoPict="0" r:id="rId14">
            <anchor moveWithCells="1">
              <from>
                <xdr:col>7</xdr:col>
                <xdr:colOff>1485900</xdr:colOff>
                <xdr:row>4</xdr:row>
                <xdr:rowOff>68580</xdr:rowOff>
              </from>
              <to>
                <xdr:col>7</xdr:col>
                <xdr:colOff>1607820</xdr:colOff>
                <xdr:row>4</xdr:row>
                <xdr:rowOff>342900</xdr:rowOff>
              </to>
            </anchor>
          </controlPr>
        </control>
      </mc:Choice>
      <mc:Fallback>
        <control shapeId="3073" r:id="rId13" name="cbApplyLevelFormatting"/>
      </mc:Fallback>
    </mc:AlternateContent>
    <mc:AlternateContent xmlns:mc="http://schemas.openxmlformats.org/markup-compatibility/2006">
      <mc:Choice Requires="x14">
        <control shapeId="3074" r:id="rId15" name="Group Box 2">
          <controlPr defaultSize="0" autoPict="0">
            <anchor moveWithCells="1">
              <from>
                <xdr:col>1</xdr:col>
                <xdr:colOff>0</xdr:colOff>
                <xdr:row>5</xdr:row>
                <xdr:rowOff>0</xdr:rowOff>
              </from>
              <to>
                <xdr:col>3</xdr:col>
                <xdr:colOff>2811780</xdr:colOff>
                <xdr:row>6</xdr:row>
                <xdr:rowOff>0</xdr:rowOff>
              </to>
            </anchor>
          </controlPr>
        </control>
      </mc:Choice>
    </mc:AlternateContent>
    <mc:AlternateContent xmlns:mc="http://schemas.openxmlformats.org/markup-compatibility/2006">
      <mc:Choice Requires="x14">
        <control shapeId="3075" r:id="rId16" name="obLevelRowFirst">
          <controlPr defaultSize="0" autoFill="0" autoLine="0" autoPict="0" macro="_xll.FPMXLClient.TechnicalCategory.ButtonActionInEPMClientFormattingSheet">
            <anchor moveWithCells="1">
              <from>
                <xdr:col>3</xdr:col>
                <xdr:colOff>487680</xdr:colOff>
                <xdr:row>5</xdr:row>
                <xdr:rowOff>68580</xdr:rowOff>
              </from>
              <to>
                <xdr:col>3</xdr:col>
                <xdr:colOff>2621280</xdr:colOff>
                <xdr:row>5</xdr:row>
                <xdr:rowOff>274320</xdr:rowOff>
              </to>
            </anchor>
          </controlPr>
        </control>
      </mc:Choice>
    </mc:AlternateContent>
    <mc:AlternateContent xmlns:mc="http://schemas.openxmlformats.org/markup-compatibility/2006">
      <mc:Choice Requires="x14">
        <control shapeId="3076" r:id="rId17" name="obLevelColumnFirst">
          <controlPr defaultSize="0" autoFill="0" autoLine="0" autoPict="0" macro="_xll.FPMXLClient.TechnicalCategory.ButtonActionInEPMClientFormattingSheet">
            <anchor moveWithCells="1">
              <from>
                <xdr:col>1</xdr:col>
                <xdr:colOff>220980</xdr:colOff>
                <xdr:row>5</xdr:row>
                <xdr:rowOff>68580</xdr:rowOff>
              </from>
              <to>
                <xdr:col>3</xdr:col>
                <xdr:colOff>449580</xdr:colOff>
                <xdr:row>5</xdr:row>
                <xdr:rowOff>274320</xdr:rowOff>
              </to>
            </anchor>
          </controlPr>
        </control>
      </mc:Choice>
    </mc:AlternateContent>
    <mc:AlternateContent xmlns:mc="http://schemas.openxmlformats.org/markup-compatibility/2006">
      <mc:Choice Requires="x14">
        <control shapeId="3077" r:id="rId18" name="Group Box 5">
          <controlPr defaultSize="0" autoPict="0">
            <anchor moveWithCells="1">
              <from>
                <xdr:col>3</xdr:col>
                <xdr:colOff>2750820</xdr:colOff>
                <xdr:row>5</xdr:row>
                <xdr:rowOff>0</xdr:rowOff>
              </from>
              <to>
                <xdr:col>9</xdr:col>
                <xdr:colOff>1173480</xdr:colOff>
                <xdr:row>6</xdr:row>
                <xdr:rowOff>0</xdr:rowOff>
              </to>
            </anchor>
          </controlPr>
        </control>
      </mc:Choice>
    </mc:AlternateContent>
    <mc:AlternateContent xmlns:mc="http://schemas.openxmlformats.org/markup-compatibility/2006">
      <mc:Choice Requires="x14">
        <control shapeId="3078" r:id="rId19" name="obRelativeLevelHierarchy">
          <controlPr defaultSize="0" autoFill="0" autoLine="0" autoPict="0" macro="_xll.FPMXLClient.TechnicalCategory.ButtonActionInEPMClientFormattingSheet">
            <anchor moveWithCells="1">
              <from>
                <xdr:col>3</xdr:col>
                <xdr:colOff>4229100</xdr:colOff>
                <xdr:row>5</xdr:row>
                <xdr:rowOff>68580</xdr:rowOff>
              </from>
              <to>
                <xdr:col>6</xdr:col>
                <xdr:colOff>182880</xdr:colOff>
                <xdr:row>5</xdr:row>
                <xdr:rowOff>274320</xdr:rowOff>
              </to>
            </anchor>
          </controlPr>
        </control>
      </mc:Choice>
    </mc:AlternateContent>
    <mc:AlternateContent xmlns:mc="http://schemas.openxmlformats.org/markup-compatibility/2006">
      <mc:Choice Requires="x14">
        <control shapeId="3079" r:id="rId20" name="obDatabaseLevelHierarchy">
          <controlPr defaultSize="0" autoFill="0" autoLine="0" autoPict="0" macro="_xll.FPMXLClient.TechnicalCategory.ButtonActionInEPMClientFormattingSheet">
            <anchor moveWithCells="1">
              <from>
                <xdr:col>3</xdr:col>
                <xdr:colOff>2773680</xdr:colOff>
                <xdr:row>5</xdr:row>
                <xdr:rowOff>68580</xdr:rowOff>
              </from>
              <to>
                <xdr:col>3</xdr:col>
                <xdr:colOff>4198620</xdr:colOff>
                <xdr:row>5</xdr:row>
                <xdr:rowOff>274320</xdr:rowOff>
              </to>
            </anchor>
          </controlPr>
        </control>
      </mc:Choice>
    </mc:AlternateContent>
    <mc:AlternateContent xmlns:mc="http://schemas.openxmlformats.org/markup-compatibility/2006">
      <mc:Choice Requires="x14">
        <control shapeId="3080" r:id="rId21" name="cbApplyLevelFromTopToBottom">
          <controlPr defaultSize="0" autoFill="0" autoLine="0" autoPict="0">
            <anchor moveWithCells="1">
              <from>
                <xdr:col>7</xdr:col>
                <xdr:colOff>30480</xdr:colOff>
                <xdr:row>5</xdr:row>
                <xdr:rowOff>0</xdr:rowOff>
              </from>
              <to>
                <xdr:col>11</xdr:col>
                <xdr:colOff>563880</xdr:colOff>
                <xdr:row>5</xdr:row>
                <xdr:rowOff>335280</xdr:rowOff>
              </to>
            </anchor>
          </controlPr>
        </control>
      </mc:Choice>
    </mc:AlternateContent>
    <mc:AlternateContent xmlns:mc="http://schemas.openxmlformats.org/markup-compatibility/2006">
      <mc:Choice Requires="x14">
        <control shapeId="3081" r:id="rId22" name="LVL1tbFormattingByLevel">
          <controlPr defaultSize="0" autoFill="0" autoPict="0">
            <anchor moveWithCells="1" sizeWithCells="1">
              <from>
                <xdr:col>10</xdr:col>
                <xdr:colOff>30480</xdr:colOff>
                <xdr:row>6</xdr:row>
                <xdr:rowOff>144780</xdr:rowOff>
              </from>
              <to>
                <xdr:col>11</xdr:col>
                <xdr:colOff>1135380</xdr:colOff>
                <xdr:row>7</xdr:row>
                <xdr:rowOff>121920</xdr:rowOff>
              </to>
            </anchor>
          </controlPr>
        </control>
      </mc:Choice>
    </mc:AlternateContent>
    <mc:AlternateContent xmlns:mc="http://schemas.openxmlformats.org/markup-compatibility/2006">
      <mc:Choice Requires="x14">
        <control shapeId="3082" r:id="rId23" name="Group Box 10">
          <controlPr defaultSize="0" autoPict="0">
            <anchor moveWithCells="1">
              <from>
                <xdr:col>10</xdr:col>
                <xdr:colOff>220980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3083" r:id="rId24" name="obLevelOuterFirst">
          <controlPr defaultSize="0" autoFill="0" autoLine="0" autoPict="0">
            <anchor moveWithCells="1">
              <from>
                <xdr:col>11</xdr:col>
                <xdr:colOff>906780</xdr:colOff>
                <xdr:row>6</xdr:row>
                <xdr:rowOff>228600</xdr:rowOff>
              </from>
              <to>
                <xdr:col>11</xdr:col>
                <xdr:colOff>2103120</xdr:colOff>
                <xdr:row>7</xdr:row>
                <xdr:rowOff>152400</xdr:rowOff>
              </to>
            </anchor>
          </controlPr>
        </control>
      </mc:Choice>
    </mc:AlternateContent>
    <mc:AlternateContent xmlns:mc="http://schemas.openxmlformats.org/markup-compatibility/2006">
      <mc:Choice Requires="x14">
        <control shapeId="3084" r:id="rId25" name="obLevelInnerFirst">
          <controlPr defaultSize="0" autoFill="0" autoLine="0" autoPict="0">
            <anchor moveWithCells="1">
              <from>
                <xdr:col>11</xdr:col>
                <xdr:colOff>906780</xdr:colOff>
                <xdr:row>6</xdr:row>
                <xdr:rowOff>30480</xdr:rowOff>
              </from>
              <to>
                <xdr:col>11</xdr:col>
                <xdr:colOff>2103120</xdr:colOff>
                <xdr:row>6</xdr:row>
                <xdr:rowOff>236220</xdr:rowOff>
              </to>
            </anchor>
          </controlPr>
        </control>
      </mc:Choice>
    </mc:AlternateContent>
    <mc:AlternateContent xmlns:mc="http://schemas.openxmlformats.org/markup-compatibility/2006">
      <mc:Choice Requires="x14">
        <control shapeId="3085" r:id="rId26" name="cbUseDefaultLevelFirst">
          <controlPr defaultSize="0" autoFill="0" autoLine="0" autoPict="0">
            <anchor moveWithCells="1">
              <from>
                <xdr:col>2</xdr:col>
                <xdr:colOff>121920</xdr:colOff>
                <xdr:row>8</xdr:row>
                <xdr:rowOff>198120</xdr:rowOff>
              </from>
              <to>
                <xdr:col>2</xdr:col>
                <xdr:colOff>1021080</xdr:colOff>
                <xdr:row>11</xdr:row>
                <xdr:rowOff>38100</xdr:rowOff>
              </to>
            </anchor>
          </controlPr>
        </control>
      </mc:Choice>
    </mc:AlternateContent>
    <mc:AlternateContent xmlns:mc="http://schemas.openxmlformats.org/markup-compatibility/2006">
      <mc:Choice Requires="x14">
        <control shapeId="3086" r:id="rId27" name="cbUseLeafLevelFirst">
          <controlPr defaultSize="0" autoFill="0" autoLine="0" autoPict="0">
            <anchor moveWithCells="1">
              <from>
                <xdr:col>2</xdr:col>
                <xdr:colOff>121920</xdr:colOff>
                <xdr:row>12</xdr:row>
                <xdr:rowOff>0</xdr:rowOff>
              </from>
              <to>
                <xdr:col>2</xdr:col>
                <xdr:colOff>1021080</xdr:colOff>
                <xdr:row>14</xdr:row>
                <xdr:rowOff>38100</xdr:rowOff>
              </to>
            </anchor>
          </controlPr>
        </control>
      </mc:Choice>
    </mc:AlternateContent>
    <mc:AlternateContent xmlns:mc="http://schemas.openxmlformats.org/markup-compatibility/2006">
      <mc:Choice Requires="x14">
        <control shapeId="3087" r:id="rId28" name="cbUseSpecificLevelFirst">
          <controlPr defaultSize="0" autoFill="0" autoLine="0" autoPict="0">
            <anchor moveWithCells="1">
              <from>
                <xdr:col>2</xdr:col>
                <xdr:colOff>121920</xdr:colOff>
                <xdr:row>15</xdr:row>
                <xdr:rowOff>38100</xdr:rowOff>
              </from>
              <to>
                <xdr:col>2</xdr:col>
                <xdr:colOff>1021080</xdr:colOff>
                <xdr:row>16</xdr:row>
                <xdr:rowOff>114300</xdr:rowOff>
              </to>
            </anchor>
          </controlPr>
        </control>
      </mc:Choice>
    </mc:AlternateContent>
    <mc:AlternateContent xmlns:mc="http://schemas.openxmlformats.org/markup-compatibility/2006">
      <mc:Choice Requires="x14">
        <control shapeId="3088" r:id="rId29" name="AddLevelFirst">
          <controlPr defaultSize="0" print="0" autoFill="0" autoPict="0" macro="_xll.FPMXLClient.TechnicalCategory.ButtonActionInEPMClientFormattingSheet">
            <anchor moveWithCells="1">
              <from>
                <xdr:col>3</xdr:col>
                <xdr:colOff>68580</xdr:colOff>
                <xdr:row>37</xdr:row>
                <xdr:rowOff>30480</xdr:rowOff>
              </from>
              <to>
                <xdr:col>3</xdr:col>
                <xdr:colOff>2125980</xdr:colOff>
                <xdr:row>38</xdr:row>
                <xdr:rowOff>7620</xdr:rowOff>
              </to>
            </anchor>
          </controlPr>
        </control>
      </mc:Choice>
    </mc:AlternateContent>
    <mc:AlternateContent xmlns:mc="http://schemas.openxmlformats.org/markup-compatibility/2006">
      <mc:Choice Requires="x14">
        <control shapeId="3089" r:id="rId30" name="RemoveLevelFirst">
          <controlPr defaultSize="0" print="0" autoFill="0" autoPict="0" macro="_xll.FPMXLClient.TechnicalCategory.ButtonActionInEPMClientFormattingSheet">
            <anchor moveWithCells="1">
              <from>
                <xdr:col>3</xdr:col>
                <xdr:colOff>2240280</xdr:colOff>
                <xdr:row>37</xdr:row>
                <xdr:rowOff>30480</xdr:rowOff>
              </from>
              <to>
                <xdr:col>3</xdr:col>
                <xdr:colOff>4297680</xdr:colOff>
                <xdr:row>38</xdr:row>
                <xdr:rowOff>7620</xdr:rowOff>
              </to>
            </anchor>
          </controlPr>
        </control>
      </mc:Choice>
    </mc:AlternateContent>
    <mc:AlternateContent xmlns:mc="http://schemas.openxmlformats.org/markup-compatibility/2006">
      <mc:Choice Requires="x14">
        <control shapeId="3090" r:id="rId31" name="LVL2tbFormattingByLevel">
          <controlPr defaultSize="0" autoFill="0" autoPict="0">
            <anchor moveWithCells="1" sizeWithCells="1">
              <from>
                <xdr:col>10</xdr:col>
                <xdr:colOff>30480</xdr:colOff>
                <xdr:row>39</xdr:row>
                <xdr:rowOff>144780</xdr:rowOff>
              </from>
              <to>
                <xdr:col>11</xdr:col>
                <xdr:colOff>1135380</xdr:colOff>
                <xdr:row>40</xdr:row>
                <xdr:rowOff>144780</xdr:rowOff>
              </to>
            </anchor>
          </controlPr>
        </control>
      </mc:Choice>
    </mc:AlternateContent>
    <mc:AlternateContent xmlns:mc="http://schemas.openxmlformats.org/markup-compatibility/2006">
      <mc:Choice Requires="x14">
        <control shapeId="3091" r:id="rId32" name="Group Box 19">
          <controlPr defaultSize="0" autoPict="0">
            <anchor moveWithCells="1">
              <from>
                <xdr:col>10</xdr:col>
                <xdr:colOff>220980</xdr:colOff>
                <xdr:row>39</xdr:row>
                <xdr:rowOff>0</xdr:rowOff>
              </from>
              <to>
                <xdr:col>12</xdr:col>
                <xdr:colOff>0</xdr:colOff>
                <xdr:row>41</xdr:row>
                <xdr:rowOff>0</xdr:rowOff>
              </to>
            </anchor>
          </controlPr>
        </control>
      </mc:Choice>
    </mc:AlternateContent>
    <mc:AlternateContent xmlns:mc="http://schemas.openxmlformats.org/markup-compatibility/2006">
      <mc:Choice Requires="x14">
        <control shapeId="3092" r:id="rId33" name="obLevelOuterSecond">
          <controlPr defaultSize="0" autoFill="0" autoLine="0" autoPict="0">
            <anchor moveWithCells="1">
              <from>
                <xdr:col>11</xdr:col>
                <xdr:colOff>906780</xdr:colOff>
                <xdr:row>39</xdr:row>
                <xdr:rowOff>228600</xdr:rowOff>
              </from>
              <to>
                <xdr:col>11</xdr:col>
                <xdr:colOff>2103120</xdr:colOff>
                <xdr:row>40</xdr:row>
                <xdr:rowOff>182880</xdr:rowOff>
              </to>
            </anchor>
          </controlPr>
        </control>
      </mc:Choice>
    </mc:AlternateContent>
    <mc:AlternateContent xmlns:mc="http://schemas.openxmlformats.org/markup-compatibility/2006">
      <mc:Choice Requires="x14">
        <control shapeId="3093" r:id="rId34" name="obLevelInnerSecond">
          <controlPr defaultSize="0" autoFill="0" autoLine="0" autoPict="0">
            <anchor moveWithCells="1">
              <from>
                <xdr:col>11</xdr:col>
                <xdr:colOff>906780</xdr:colOff>
                <xdr:row>39</xdr:row>
                <xdr:rowOff>38100</xdr:rowOff>
              </from>
              <to>
                <xdr:col>11</xdr:col>
                <xdr:colOff>2103120</xdr:colOff>
                <xdr:row>39</xdr:row>
                <xdr:rowOff>259080</xdr:rowOff>
              </to>
            </anchor>
          </controlPr>
        </control>
      </mc:Choice>
    </mc:AlternateContent>
    <mc:AlternateContent xmlns:mc="http://schemas.openxmlformats.org/markup-compatibility/2006">
      <mc:Choice Requires="x14">
        <control shapeId="3094" r:id="rId35" name="cbUseDefaultLevelSecond">
          <controlPr defaultSize="0" autoFill="0" autoLine="0" autoPict="0">
            <anchor moveWithCells="1">
              <from>
                <xdr:col>2</xdr:col>
                <xdr:colOff>121920</xdr:colOff>
                <xdr:row>42</xdr:row>
                <xdr:rowOff>0</xdr:rowOff>
              </from>
              <to>
                <xdr:col>2</xdr:col>
                <xdr:colOff>1021080</xdr:colOff>
                <xdr:row>44</xdr:row>
                <xdr:rowOff>38100</xdr:rowOff>
              </to>
            </anchor>
          </controlPr>
        </control>
      </mc:Choice>
    </mc:AlternateContent>
    <mc:AlternateContent xmlns:mc="http://schemas.openxmlformats.org/markup-compatibility/2006">
      <mc:Choice Requires="x14">
        <control shapeId="3095" r:id="rId36" name="cbUseLeafLevelSecond">
          <controlPr defaultSize="0" autoFill="0" autoLine="0" autoPict="0">
            <anchor moveWithCells="1">
              <from>
                <xdr:col>2</xdr:col>
                <xdr:colOff>121920</xdr:colOff>
                <xdr:row>45</xdr:row>
                <xdr:rowOff>0</xdr:rowOff>
              </from>
              <to>
                <xdr:col>2</xdr:col>
                <xdr:colOff>1021080</xdr:colOff>
                <xdr:row>47</xdr:row>
                <xdr:rowOff>38100</xdr:rowOff>
              </to>
            </anchor>
          </controlPr>
        </control>
      </mc:Choice>
    </mc:AlternateContent>
    <mc:AlternateContent xmlns:mc="http://schemas.openxmlformats.org/markup-compatibility/2006">
      <mc:Choice Requires="x14">
        <control shapeId="3096" r:id="rId37" name="cbUseSpecificLevelSecond">
          <controlPr defaultSize="0" autoFill="0" autoLine="0" autoPict="0">
            <anchor moveWithCells="1">
              <from>
                <xdr:col>2</xdr:col>
                <xdr:colOff>121920</xdr:colOff>
                <xdr:row>48</xdr:row>
                <xdr:rowOff>38100</xdr:rowOff>
              </from>
              <to>
                <xdr:col>2</xdr:col>
                <xdr:colOff>1021080</xdr:colOff>
                <xdr:row>49</xdr:row>
                <xdr:rowOff>114300</xdr:rowOff>
              </to>
            </anchor>
          </controlPr>
        </control>
      </mc:Choice>
    </mc:AlternateContent>
    <mc:AlternateContent xmlns:mc="http://schemas.openxmlformats.org/markup-compatibility/2006">
      <mc:Choice Requires="x14">
        <control shapeId="3097" r:id="rId38" name="AddLevelSecond">
          <controlPr defaultSize="0" print="0" autoFill="0" autoPict="0" macro="_xll.FPMXLClient.TechnicalCategory.ButtonActionInEPMClientFormattingSheet">
            <anchor moveWithCells="1">
              <from>
                <xdr:col>3</xdr:col>
                <xdr:colOff>68580</xdr:colOff>
                <xdr:row>58</xdr:row>
                <xdr:rowOff>30480</xdr:rowOff>
              </from>
              <to>
                <xdr:col>3</xdr:col>
                <xdr:colOff>2125980</xdr:colOff>
                <xdr:row>59</xdr:row>
                <xdr:rowOff>0</xdr:rowOff>
              </to>
            </anchor>
          </controlPr>
        </control>
      </mc:Choice>
    </mc:AlternateContent>
    <mc:AlternateContent xmlns:mc="http://schemas.openxmlformats.org/markup-compatibility/2006">
      <mc:Choice Requires="x14">
        <control shapeId="3098" r:id="rId39" name="RemoveLevelSecond">
          <controlPr defaultSize="0" print="0" autoFill="0" autoPict="0" macro="_xll.FPMXLClient.TechnicalCategory.ButtonActionInEPMClientFormattingSheet">
            <anchor moveWithCells="1">
              <from>
                <xdr:col>3</xdr:col>
                <xdr:colOff>2240280</xdr:colOff>
                <xdr:row>58</xdr:row>
                <xdr:rowOff>30480</xdr:rowOff>
              </from>
              <to>
                <xdr:col>3</xdr:col>
                <xdr:colOff>4297680</xdr:colOff>
                <xdr:row>59</xdr:row>
                <xdr:rowOff>0</xdr:rowOff>
              </to>
            </anchor>
          </controlPr>
        </control>
      </mc:Choice>
    </mc:AlternateContent>
    <mc:AlternateContent xmlns:mc="http://schemas.openxmlformats.org/markup-compatibility/2006">
      <mc:Choice Requires="x14">
        <control shapeId="3100" r:id="rId40" name="Group Box 28">
          <controlPr defaultSize="0" autoPict="0">
            <anchor moveWithCells="1">
              <from>
                <xdr:col>1</xdr:col>
                <xdr:colOff>0</xdr:colOff>
                <xdr:row>64</xdr:row>
                <xdr:rowOff>0</xdr:rowOff>
              </from>
              <to>
                <xdr:col>11</xdr:col>
                <xdr:colOff>693420</xdr:colOff>
                <xdr:row>65</xdr:row>
                <xdr:rowOff>0</xdr:rowOff>
              </to>
            </anchor>
          </controlPr>
        </control>
      </mc:Choice>
    </mc:AlternateContent>
    <mc:AlternateContent xmlns:mc="http://schemas.openxmlformats.org/markup-compatibility/2006">
      <mc:Choice Requires="x14">
        <control shapeId="3101" r:id="rId41" name="obMemberRowFirst">
          <controlPr defaultSize="0" autoFill="0" autoLine="0" autoPict="0" macro="_xll.FPMXLClient.TechnicalCategory.ButtonActionInEPMClientFormattingSheet">
            <anchor moveWithCells="1">
              <from>
                <xdr:col>3</xdr:col>
                <xdr:colOff>487680</xdr:colOff>
                <xdr:row>64</xdr:row>
                <xdr:rowOff>68580</xdr:rowOff>
              </from>
              <to>
                <xdr:col>3</xdr:col>
                <xdr:colOff>2621280</xdr:colOff>
                <xdr:row>64</xdr:row>
                <xdr:rowOff>274320</xdr:rowOff>
              </to>
            </anchor>
          </controlPr>
        </control>
      </mc:Choice>
    </mc:AlternateContent>
    <mc:AlternateContent xmlns:mc="http://schemas.openxmlformats.org/markup-compatibility/2006">
      <mc:Choice Requires="x14">
        <control shapeId="3102" r:id="rId42" name="obMemberColumnFirst">
          <controlPr defaultSize="0" autoFill="0" autoLine="0" autoPict="0" macro="_xll.FPMXLClient.TechnicalCategory.ButtonActionInEPMClientFormattingSheet">
            <anchor moveWithCells="1">
              <from>
                <xdr:col>1</xdr:col>
                <xdr:colOff>220980</xdr:colOff>
                <xdr:row>64</xdr:row>
                <xdr:rowOff>68580</xdr:rowOff>
              </from>
              <to>
                <xdr:col>3</xdr:col>
                <xdr:colOff>449580</xdr:colOff>
                <xdr:row>64</xdr:row>
                <xdr:rowOff>274320</xdr:rowOff>
              </to>
            </anchor>
          </controlPr>
        </control>
      </mc:Choice>
    </mc:AlternateContent>
    <mc:AlternateContent xmlns:mc="http://schemas.openxmlformats.org/markup-compatibility/2006">
      <mc:Choice Requires="x14">
        <control shapeId="3103" r:id="rId43" name="cbApplyCustomMemberDefaultFirst">
          <controlPr defaultSize="0" autoFill="0" autoLine="0" autoPict="0">
            <anchor moveWithCells="1">
              <from>
                <xdr:col>2</xdr:col>
                <xdr:colOff>121920</xdr:colOff>
                <xdr:row>87</xdr:row>
                <xdr:rowOff>198120</xdr:rowOff>
              </from>
              <to>
                <xdr:col>2</xdr:col>
                <xdr:colOff>1021080</xdr:colOff>
                <xdr:row>90</xdr:row>
                <xdr:rowOff>38100</xdr:rowOff>
              </to>
            </anchor>
          </controlPr>
        </control>
      </mc:Choice>
    </mc:AlternateContent>
    <mc:AlternateContent xmlns:mc="http://schemas.openxmlformats.org/markup-compatibility/2006">
      <mc:Choice Requires="x14">
        <control shapeId="3104" r:id="rId44" name="cbApplyCalculatedMemberFirst">
          <controlPr defaultSize="0" autoFill="0" autoLine="0" autoPict="0">
            <anchor moveWithCells="1">
              <from>
                <xdr:col>2</xdr:col>
                <xdr:colOff>121920</xdr:colOff>
                <xdr:row>90</xdr:row>
                <xdr:rowOff>45720</xdr:rowOff>
              </from>
              <to>
                <xdr:col>2</xdr:col>
                <xdr:colOff>1021080</xdr:colOff>
                <xdr:row>93</xdr:row>
                <xdr:rowOff>38100</xdr:rowOff>
              </to>
            </anchor>
          </controlPr>
        </control>
      </mc:Choice>
    </mc:AlternateContent>
    <mc:AlternateContent xmlns:mc="http://schemas.openxmlformats.org/markup-compatibility/2006">
      <mc:Choice Requires="x14">
        <control shapeId="3105" r:id="rId45" name="cbApplyImputableMemberFirst">
          <controlPr defaultSize="0" autoFill="0" autoLine="0" autoPict="0">
            <anchor moveWithCells="1">
              <from>
                <xdr:col>2</xdr:col>
                <xdr:colOff>121920</xdr:colOff>
                <xdr:row>94</xdr:row>
                <xdr:rowOff>0</xdr:rowOff>
              </from>
              <to>
                <xdr:col>2</xdr:col>
                <xdr:colOff>1021080</xdr:colOff>
                <xdr:row>96</xdr:row>
                <xdr:rowOff>38100</xdr:rowOff>
              </to>
            </anchor>
          </controlPr>
        </control>
      </mc:Choice>
    </mc:AlternateContent>
    <mc:AlternateContent xmlns:mc="http://schemas.openxmlformats.org/markup-compatibility/2006">
      <mc:Choice Requires="x14">
        <control shapeId="3106" r:id="rId46" name="cbApplyLocalMemberFirst">
          <controlPr defaultSize="0" autoFill="0" autoLine="0" autoPict="0">
            <anchor moveWithCells="1">
              <from>
                <xdr:col>2</xdr:col>
                <xdr:colOff>121920</xdr:colOff>
                <xdr:row>97</xdr:row>
                <xdr:rowOff>0</xdr:rowOff>
              </from>
              <to>
                <xdr:col>2</xdr:col>
                <xdr:colOff>1021080</xdr:colOff>
                <xdr:row>99</xdr:row>
                <xdr:rowOff>38100</xdr:rowOff>
              </to>
            </anchor>
          </controlPr>
        </control>
      </mc:Choice>
    </mc:AlternateContent>
    <mc:AlternateContent xmlns:mc="http://schemas.openxmlformats.org/markup-compatibility/2006">
      <mc:Choice Requires="x14">
        <control shapeId="3107" r:id="rId47" name="cbApplyChangedMemberFirst">
          <controlPr defaultSize="0" autoFill="0" autoLine="0" autoPict="0">
            <anchor moveWithCells="1">
              <from>
                <xdr:col>2</xdr:col>
                <xdr:colOff>121920</xdr:colOff>
                <xdr:row>100</xdr:row>
                <xdr:rowOff>0</xdr:rowOff>
              </from>
              <to>
                <xdr:col>2</xdr:col>
                <xdr:colOff>1021080</xdr:colOff>
                <xdr:row>102</xdr:row>
                <xdr:rowOff>38100</xdr:rowOff>
              </to>
            </anchor>
          </controlPr>
        </control>
      </mc:Choice>
    </mc:AlternateContent>
    <mc:AlternateContent xmlns:mc="http://schemas.openxmlformats.org/markup-compatibility/2006">
      <mc:Choice Requires="x14">
        <control shapeId="3108" r:id="rId48" name="cbApplySpecificMemberFirst">
          <controlPr defaultSize="0" autoFill="0" autoLine="0" autoPict="0">
            <anchor moveWithCells="1">
              <from>
                <xdr:col>2</xdr:col>
                <xdr:colOff>121920</xdr:colOff>
                <xdr:row>103</xdr:row>
                <xdr:rowOff>45720</xdr:rowOff>
              </from>
              <to>
                <xdr:col>2</xdr:col>
                <xdr:colOff>1021080</xdr:colOff>
                <xdr:row>105</xdr:row>
                <xdr:rowOff>0</xdr:rowOff>
              </to>
            </anchor>
          </controlPr>
        </control>
      </mc:Choice>
    </mc:AlternateContent>
    <mc:AlternateContent xmlns:mc="http://schemas.openxmlformats.org/markup-compatibility/2006">
      <mc:Choice Requires="x14">
        <control shapeId="3109" r:id="rId49" name="AddMemberFirst">
          <controlPr defaultSize="0" print="0" autoFill="0" autoPict="0" macro="_xll.FPMXLClient.TechnicalCategory.ButtonActionInEPMClientFormattingSheet">
            <anchor moveWithCells="1">
              <from>
                <xdr:col>3</xdr:col>
                <xdr:colOff>68580</xdr:colOff>
                <xdr:row>111</xdr:row>
                <xdr:rowOff>30480</xdr:rowOff>
              </from>
              <to>
                <xdr:col>3</xdr:col>
                <xdr:colOff>4297680</xdr:colOff>
                <xdr:row>111</xdr:row>
                <xdr:rowOff>266700</xdr:rowOff>
              </to>
            </anchor>
          </controlPr>
        </control>
      </mc:Choice>
    </mc:AlternateContent>
    <mc:AlternateContent xmlns:mc="http://schemas.openxmlformats.org/markup-compatibility/2006">
      <mc:Choice Requires="x14">
        <control shapeId="3110" r:id="rId50" name="cbApplyCustomMemberDefaultSecond">
          <controlPr defaultSize="0" autoFill="0" autoLine="0" autoPict="0">
            <anchor moveWithCells="1">
              <from>
                <xdr:col>2</xdr:col>
                <xdr:colOff>121920</xdr:colOff>
                <xdr:row>67</xdr:row>
                <xdr:rowOff>0</xdr:rowOff>
              </from>
              <to>
                <xdr:col>2</xdr:col>
                <xdr:colOff>1021080</xdr:colOff>
                <xdr:row>69</xdr:row>
                <xdr:rowOff>38100</xdr:rowOff>
              </to>
            </anchor>
          </controlPr>
        </control>
      </mc:Choice>
    </mc:AlternateContent>
    <mc:AlternateContent xmlns:mc="http://schemas.openxmlformats.org/markup-compatibility/2006">
      <mc:Choice Requires="x14">
        <control shapeId="3111" r:id="rId51" name="cbApplyCalculatedMemberSecond">
          <controlPr defaultSize="0" autoFill="0" autoLine="0" autoPict="0">
            <anchor moveWithCells="1">
              <from>
                <xdr:col>2</xdr:col>
                <xdr:colOff>121920</xdr:colOff>
                <xdr:row>69</xdr:row>
                <xdr:rowOff>45720</xdr:rowOff>
              </from>
              <to>
                <xdr:col>2</xdr:col>
                <xdr:colOff>1021080</xdr:colOff>
                <xdr:row>72</xdr:row>
                <xdr:rowOff>38100</xdr:rowOff>
              </to>
            </anchor>
          </controlPr>
        </control>
      </mc:Choice>
    </mc:AlternateContent>
    <mc:AlternateContent xmlns:mc="http://schemas.openxmlformats.org/markup-compatibility/2006">
      <mc:Choice Requires="x14">
        <control shapeId="3112" r:id="rId52" name="cbApplyImputableMemberSecond">
          <controlPr defaultSize="0" autoFill="0" autoLine="0" autoPict="0">
            <anchor moveWithCells="1">
              <from>
                <xdr:col>2</xdr:col>
                <xdr:colOff>121920</xdr:colOff>
                <xdr:row>73</xdr:row>
                <xdr:rowOff>0</xdr:rowOff>
              </from>
              <to>
                <xdr:col>2</xdr:col>
                <xdr:colOff>1021080</xdr:colOff>
                <xdr:row>75</xdr:row>
                <xdr:rowOff>38100</xdr:rowOff>
              </to>
            </anchor>
          </controlPr>
        </control>
      </mc:Choice>
    </mc:AlternateContent>
    <mc:AlternateContent xmlns:mc="http://schemas.openxmlformats.org/markup-compatibility/2006">
      <mc:Choice Requires="x14">
        <control shapeId="3113" r:id="rId53" name="cbApplyLocalMemberSecond">
          <controlPr defaultSize="0" autoFill="0" autoLine="0" autoPict="0">
            <anchor moveWithCells="1">
              <from>
                <xdr:col>2</xdr:col>
                <xdr:colOff>121920</xdr:colOff>
                <xdr:row>76</xdr:row>
                <xdr:rowOff>0</xdr:rowOff>
              </from>
              <to>
                <xdr:col>2</xdr:col>
                <xdr:colOff>1021080</xdr:colOff>
                <xdr:row>78</xdr:row>
                <xdr:rowOff>38100</xdr:rowOff>
              </to>
            </anchor>
          </controlPr>
        </control>
      </mc:Choice>
    </mc:AlternateContent>
    <mc:AlternateContent xmlns:mc="http://schemas.openxmlformats.org/markup-compatibility/2006">
      <mc:Choice Requires="x14">
        <control shapeId="3114" r:id="rId54" name="cbApplyChangedMemberSecond">
          <controlPr defaultSize="0" autoFill="0" autoLine="0" autoPict="0">
            <anchor moveWithCells="1">
              <from>
                <xdr:col>2</xdr:col>
                <xdr:colOff>121920</xdr:colOff>
                <xdr:row>79</xdr:row>
                <xdr:rowOff>0</xdr:rowOff>
              </from>
              <to>
                <xdr:col>2</xdr:col>
                <xdr:colOff>1021080</xdr:colOff>
                <xdr:row>81</xdr:row>
                <xdr:rowOff>38100</xdr:rowOff>
              </to>
            </anchor>
          </controlPr>
        </control>
      </mc:Choice>
    </mc:AlternateContent>
    <mc:AlternateContent xmlns:mc="http://schemas.openxmlformats.org/markup-compatibility/2006">
      <mc:Choice Requires="x14">
        <control shapeId="3115" r:id="rId55" name="cbApplySpecificMemberSecond">
          <controlPr defaultSize="0" autoFill="0" autoLine="0" autoPict="0">
            <anchor moveWithCells="1">
              <from>
                <xdr:col>2</xdr:col>
                <xdr:colOff>121920</xdr:colOff>
                <xdr:row>82</xdr:row>
                <xdr:rowOff>45720</xdr:rowOff>
              </from>
              <to>
                <xdr:col>2</xdr:col>
                <xdr:colOff>1021080</xdr:colOff>
                <xdr:row>84</xdr:row>
                <xdr:rowOff>0</xdr:rowOff>
              </to>
            </anchor>
          </controlPr>
        </control>
      </mc:Choice>
    </mc:AlternateContent>
    <mc:AlternateContent xmlns:mc="http://schemas.openxmlformats.org/markup-compatibility/2006">
      <mc:Choice Requires="x14">
        <control shapeId="3116" r:id="rId56" name="AddMemberSecond">
          <controlPr defaultSize="0" print="0" autoFill="0" autoPict="0" macro="_xll.FPMXLClient.TechnicalCategory.ButtonActionInEPMClientFormattingSheet">
            <anchor moveWithCells="1">
              <from>
                <xdr:col>3</xdr:col>
                <xdr:colOff>68580</xdr:colOff>
                <xdr:row>84</xdr:row>
                <xdr:rowOff>30480</xdr:rowOff>
              </from>
              <to>
                <xdr:col>3</xdr:col>
                <xdr:colOff>4297680</xdr:colOff>
                <xdr:row>84</xdr:row>
                <xdr:rowOff>266700</xdr:rowOff>
              </to>
            </anchor>
          </controlPr>
        </control>
      </mc:Choice>
    </mc:AlternateContent>
    <mc:AlternateContent xmlns:mc="http://schemas.openxmlformats.org/markup-compatibility/2006">
      <mc:Choice Requires="x14">
        <control shapeId="3118" r:id="rId57" name="Group Box 46">
          <controlPr defaultSize="0" autoPict="0">
            <anchor moveWithCells="1">
              <from>
                <xdr:col>1</xdr:col>
                <xdr:colOff>0</xdr:colOff>
                <xdr:row>116</xdr:row>
                <xdr:rowOff>0</xdr:rowOff>
              </from>
              <to>
                <xdr:col>11</xdr:col>
                <xdr:colOff>693420</xdr:colOff>
                <xdr:row>117</xdr:row>
                <xdr:rowOff>0</xdr:rowOff>
              </to>
            </anchor>
          </controlPr>
        </control>
      </mc:Choice>
    </mc:AlternateContent>
    <mc:AlternateContent xmlns:mc="http://schemas.openxmlformats.org/markup-compatibility/2006">
      <mc:Choice Requires="x14">
        <control shapeId="3119" r:id="rId58" name="obOddEvenRowFirst">
          <controlPr defaultSize="0" autoFill="0" autoLine="0" autoPict="0" macro="_xll.FPMXLClient.TechnicalCategory.ButtonActionInEPMClientFormattingSheet">
            <anchor moveWithCells="1">
              <from>
                <xdr:col>3</xdr:col>
                <xdr:colOff>487680</xdr:colOff>
                <xdr:row>116</xdr:row>
                <xdr:rowOff>68580</xdr:rowOff>
              </from>
              <to>
                <xdr:col>3</xdr:col>
                <xdr:colOff>2621280</xdr:colOff>
                <xdr:row>116</xdr:row>
                <xdr:rowOff>274320</xdr:rowOff>
              </to>
            </anchor>
          </controlPr>
        </control>
      </mc:Choice>
    </mc:AlternateContent>
    <mc:AlternateContent xmlns:mc="http://schemas.openxmlformats.org/markup-compatibility/2006">
      <mc:Choice Requires="x14">
        <control shapeId="3120" r:id="rId59" name="obOddEvenColumnFirst">
          <controlPr defaultSize="0" autoFill="0" autoLine="0" autoPict="0" macro="_xll.FPMXLClient.TechnicalCategory.ButtonActionInEPMClientFormattingSheet">
            <anchor moveWithCells="1">
              <from>
                <xdr:col>1</xdr:col>
                <xdr:colOff>220980</xdr:colOff>
                <xdr:row>116</xdr:row>
                <xdr:rowOff>68580</xdr:rowOff>
              </from>
              <to>
                <xdr:col>3</xdr:col>
                <xdr:colOff>449580</xdr:colOff>
                <xdr:row>116</xdr:row>
                <xdr:rowOff>274320</xdr:rowOff>
              </to>
            </anchor>
          </controlPr>
        </control>
      </mc:Choice>
    </mc:AlternateContent>
    <mc:AlternateContent xmlns:mc="http://schemas.openxmlformats.org/markup-compatibility/2006">
      <mc:Choice Requires="x14">
        <control shapeId="3121" r:id="rId60" name="cbUseOddFirst">
          <controlPr defaultSize="0" autoFill="0" autoLine="0" autoPict="0">
            <anchor moveWithCells="1">
              <from>
                <xdr:col>2</xdr:col>
                <xdr:colOff>121920</xdr:colOff>
                <xdr:row>119</xdr:row>
                <xdr:rowOff>0</xdr:rowOff>
              </from>
              <to>
                <xdr:col>2</xdr:col>
                <xdr:colOff>1021080</xdr:colOff>
                <xdr:row>121</xdr:row>
                <xdr:rowOff>38100</xdr:rowOff>
              </to>
            </anchor>
          </controlPr>
        </control>
      </mc:Choice>
    </mc:AlternateContent>
    <mc:AlternateContent xmlns:mc="http://schemas.openxmlformats.org/markup-compatibility/2006">
      <mc:Choice Requires="x14">
        <control shapeId="3122" r:id="rId61" name="cbUseEvenFirst">
          <controlPr defaultSize="0" autoFill="0" autoLine="0" autoPict="0">
            <anchor moveWithCells="1">
              <from>
                <xdr:col>2</xdr:col>
                <xdr:colOff>121920</xdr:colOff>
                <xdr:row>122</xdr:row>
                <xdr:rowOff>0</xdr:rowOff>
              </from>
              <to>
                <xdr:col>2</xdr:col>
                <xdr:colOff>1021080</xdr:colOff>
                <xdr:row>124</xdr:row>
                <xdr:rowOff>38100</xdr:rowOff>
              </to>
            </anchor>
          </controlPr>
        </control>
      </mc:Choice>
    </mc:AlternateContent>
    <mc:AlternateContent xmlns:mc="http://schemas.openxmlformats.org/markup-compatibility/2006">
      <mc:Choice Requires="x14">
        <control shapeId="3123" r:id="rId62" name="cbUseOddSecond">
          <controlPr defaultSize="0" autoFill="0" autoLine="0" autoPict="0">
            <anchor moveWithCells="1">
              <from>
                <xdr:col>2</xdr:col>
                <xdr:colOff>121920</xdr:colOff>
                <xdr:row>127</xdr:row>
                <xdr:rowOff>0</xdr:rowOff>
              </from>
              <to>
                <xdr:col>2</xdr:col>
                <xdr:colOff>1021080</xdr:colOff>
                <xdr:row>129</xdr:row>
                <xdr:rowOff>38100</xdr:rowOff>
              </to>
            </anchor>
          </controlPr>
        </control>
      </mc:Choice>
    </mc:AlternateContent>
    <mc:AlternateContent xmlns:mc="http://schemas.openxmlformats.org/markup-compatibility/2006">
      <mc:Choice Requires="x14">
        <control shapeId="3124" r:id="rId63" name="cbUseEvenSecond">
          <controlPr defaultSize="0" autoFill="0" autoLine="0" autoPict="0">
            <anchor moveWithCells="1">
              <from>
                <xdr:col>2</xdr:col>
                <xdr:colOff>121920</xdr:colOff>
                <xdr:row>129</xdr:row>
                <xdr:rowOff>45720</xdr:rowOff>
              </from>
              <to>
                <xdr:col>2</xdr:col>
                <xdr:colOff>1021080</xdr:colOff>
                <xdr:row>132</xdr:row>
                <xdr:rowOff>38100</xdr:rowOff>
              </to>
            </anchor>
          </controlPr>
        </control>
      </mc:Choice>
    </mc:AlternateContent>
    <mc:AlternateContent xmlns:mc="http://schemas.openxmlformats.org/markup-compatibility/2006">
      <mc:Choice Requires="x14">
        <control shapeId="3126" r:id="rId64" name="cbUseDefaultPageHeaderFormat">
          <controlPr defaultSize="0" autoFill="0" autoLine="0" autoPict="0">
            <anchor moveWithCells="1">
              <from>
                <xdr:col>2</xdr:col>
                <xdr:colOff>121920</xdr:colOff>
                <xdr:row>137</xdr:row>
                <xdr:rowOff>198120</xdr:rowOff>
              </from>
              <to>
                <xdr:col>2</xdr:col>
                <xdr:colOff>1021080</xdr:colOff>
                <xdr:row>140</xdr:row>
                <xdr:rowOff>38100</xdr:rowOff>
              </to>
            </anchor>
          </controlPr>
        </control>
      </mc:Choice>
    </mc:AlternateContent>
    <mc:AlternateContent xmlns:mc="http://schemas.openxmlformats.org/markup-compatibility/2006">
      <mc:Choice Requires="x14">
        <control shapeId="3127" r:id="rId65" name="cbUseDimensionFormatting">
          <controlPr defaultSize="0" autoFill="0" autoLine="0" autoPict="0">
            <anchor moveWithCells="1">
              <from>
                <xdr:col>2</xdr:col>
                <xdr:colOff>121920</xdr:colOff>
                <xdr:row>141</xdr:row>
                <xdr:rowOff>0</xdr:rowOff>
              </from>
              <to>
                <xdr:col>2</xdr:col>
                <xdr:colOff>1021080</xdr:colOff>
                <xdr:row>142</xdr:row>
                <xdr:rowOff>182880</xdr:rowOff>
              </to>
            </anchor>
          </controlPr>
        </control>
      </mc:Choice>
    </mc:AlternateContent>
    <mc:AlternateContent xmlns:mc="http://schemas.openxmlformats.org/markup-compatibility/2006">
      <mc:Choice Requires="x14">
        <control shapeId="3128" r:id="rId66" name="AddDimension">
          <controlPr defaultSize="0" print="0" autoFill="0" autoPict="0" macro="_xll.FPMXLClient.TechnicalCategory.ButtonActionInEPMClientFormattingSheet">
            <anchor moveWithCells="1">
              <from>
                <xdr:col>3</xdr:col>
                <xdr:colOff>68580</xdr:colOff>
                <xdr:row>143</xdr:row>
                <xdr:rowOff>30480</xdr:rowOff>
              </from>
              <to>
                <xdr:col>3</xdr:col>
                <xdr:colOff>4297680</xdr:colOff>
                <xdr:row>144</xdr:row>
                <xdr:rowOff>0</xdr:rowOff>
              </to>
            </anchor>
          </controlPr>
        </control>
      </mc:Choice>
    </mc:AlternateContent>
    <mc:AlternateContent xmlns:mc="http://schemas.openxmlformats.org/markup-compatibility/2006">
      <mc:Choice Requires="x14">
        <control shapeId="3135" r:id="rId67" name="AddedMember1_1">
          <controlPr defaultSize="0" print="0" autoFill="0" autoPict="0" macro="_xll.FPMXLClient.TechnicalCategory.ButtonActionInEPMClientFormattingSheet">
            <anchor moveWithCells="1">
              <from>
                <xdr:col>12</xdr:col>
                <xdr:colOff>0</xdr:colOff>
                <xdr:row>106</xdr:row>
                <xdr:rowOff>0</xdr:rowOff>
              </from>
              <to>
                <xdr:col>12</xdr:col>
                <xdr:colOff>731520</xdr:colOff>
                <xdr:row>107</xdr:row>
                <xdr:rowOff>7620</xdr:rowOff>
              </to>
            </anchor>
          </controlPr>
        </control>
      </mc:Choice>
    </mc:AlternateContent>
    <mc:AlternateContent xmlns:mc="http://schemas.openxmlformats.org/markup-compatibility/2006">
      <mc:Choice Requires="x14">
        <control shapeId="3136" r:id="rId68" name="ChangeMember1_1">
          <controlPr defaultSize="0" print="0" autoFill="0" autoPict="0" macro="_xll.FPMXLClient.TechnicalCategory.ButtonActionInEPMClientFormattingSheet">
            <anchor moveWithCells="1">
              <from>
                <xdr:col>13</xdr:col>
                <xdr:colOff>7620</xdr:colOff>
                <xdr:row>106</xdr:row>
                <xdr:rowOff>0</xdr:rowOff>
              </from>
              <to>
                <xdr:col>13</xdr:col>
                <xdr:colOff>754380</xdr:colOff>
                <xdr:row>107</xdr:row>
                <xdr:rowOff>7620</xdr:rowOff>
              </to>
            </anchor>
          </controlPr>
        </control>
      </mc:Choice>
    </mc:AlternateContent>
    <mc:AlternateContent xmlns:mc="http://schemas.openxmlformats.org/markup-compatibility/2006">
      <mc:Choice Requires="x14">
        <control shapeId="3137" r:id="rId69" name="UpMember1_1">
          <controlPr defaultSize="0" print="0" autoFill="0" autoPict="0" macro="_xll.FPMXLClient.TechnicalCategory.ButtonActionInEPMClientFormattingSheet">
            <anchor moveWithCells="1">
              <from>
                <xdr:col>14</xdr:col>
                <xdr:colOff>0</xdr:colOff>
                <xdr:row>106</xdr:row>
                <xdr:rowOff>0</xdr:rowOff>
              </from>
              <to>
                <xdr:col>14</xdr:col>
                <xdr:colOff>731520</xdr:colOff>
                <xdr:row>107</xdr:row>
                <xdr:rowOff>7620</xdr:rowOff>
              </to>
            </anchor>
          </controlPr>
        </control>
      </mc:Choice>
    </mc:AlternateContent>
    <mc:AlternateContent xmlns:mc="http://schemas.openxmlformats.org/markup-compatibility/2006">
      <mc:Choice Requires="x14">
        <control shapeId="3138" r:id="rId70" name="DownMember1_1">
          <controlPr defaultSize="0" print="0" autoFill="0" autoPict="0" macro="_xll.FPMXLClient.TechnicalCategory.ButtonActionInEPMClientFormattingSheet">
            <anchor moveWithCells="1">
              <from>
                <xdr:col>14</xdr:col>
                <xdr:colOff>754380</xdr:colOff>
                <xdr:row>106</xdr:row>
                <xdr:rowOff>0</xdr:rowOff>
              </from>
              <to>
                <xdr:col>15</xdr:col>
                <xdr:colOff>731520</xdr:colOff>
                <xdr:row>107</xdr:row>
                <xdr:rowOff>7620</xdr:rowOff>
              </to>
            </anchor>
          </controlPr>
        </control>
      </mc:Choice>
    </mc:AlternateContent>
    <mc:AlternateContent xmlns:mc="http://schemas.openxmlformats.org/markup-compatibility/2006">
      <mc:Choice Requires="x14">
        <control shapeId="3198" r:id="rId71" name="AddedMember1_2">
          <controlPr defaultSize="0" print="0" autoFill="0" autoPict="0" macro="_xll.FPMXLClient.TechnicalCategory.ButtonActionInEPMClientFormattingSheet">
            <anchor moveWithCells="1">
              <from>
                <xdr:col>12</xdr:col>
                <xdr:colOff>0</xdr:colOff>
                <xdr:row>109</xdr:row>
                <xdr:rowOff>0</xdr:rowOff>
              </from>
              <to>
                <xdr:col>12</xdr:col>
                <xdr:colOff>693420</xdr:colOff>
                <xdr:row>110</xdr:row>
                <xdr:rowOff>0</xdr:rowOff>
              </to>
            </anchor>
          </controlPr>
        </control>
      </mc:Choice>
    </mc:AlternateContent>
    <mc:AlternateContent xmlns:mc="http://schemas.openxmlformats.org/markup-compatibility/2006">
      <mc:Choice Requires="x14">
        <control shapeId="3199" r:id="rId72" name="ChangeMember1_2">
          <controlPr defaultSize="0" print="0" autoFill="0" autoPict="0" macro="_xll.FPMXLClient.TechnicalCategory.ButtonActionInEPMClientFormattingSheet">
            <anchor moveWithCells="1">
              <from>
                <xdr:col>13</xdr:col>
                <xdr:colOff>0</xdr:colOff>
                <xdr:row>109</xdr:row>
                <xdr:rowOff>0</xdr:rowOff>
              </from>
              <to>
                <xdr:col>13</xdr:col>
                <xdr:colOff>693420</xdr:colOff>
                <xdr:row>110</xdr:row>
                <xdr:rowOff>0</xdr:rowOff>
              </to>
            </anchor>
          </controlPr>
        </control>
      </mc:Choice>
    </mc:AlternateContent>
    <mc:AlternateContent xmlns:mc="http://schemas.openxmlformats.org/markup-compatibility/2006">
      <mc:Choice Requires="x14">
        <control shapeId="3200" r:id="rId73" name="UpMember1_2">
          <controlPr defaultSize="0" print="0" autoFill="0" autoPict="0" macro="_xll.FPMXLClient.TechnicalCategory.ButtonActionInEPMClientFormattingSheet">
            <anchor moveWithCells="1">
              <from>
                <xdr:col>14</xdr:col>
                <xdr:colOff>0</xdr:colOff>
                <xdr:row>109</xdr:row>
                <xdr:rowOff>0</xdr:rowOff>
              </from>
              <to>
                <xdr:col>14</xdr:col>
                <xdr:colOff>693420</xdr:colOff>
                <xdr:row>110</xdr:row>
                <xdr:rowOff>0</xdr:rowOff>
              </to>
            </anchor>
          </controlPr>
        </control>
      </mc:Choice>
    </mc:AlternateContent>
    <mc:AlternateContent xmlns:mc="http://schemas.openxmlformats.org/markup-compatibility/2006">
      <mc:Choice Requires="x14">
        <control shapeId="3201" r:id="rId74" name="DownMember1_2">
          <controlPr defaultSize="0" print="0" autoFill="0" autoPict="0" macro="_xll.FPMXLClient.TechnicalCategory.ButtonActionInEPMClientFormattingSheet">
            <anchor moveWithCells="1">
              <from>
                <xdr:col>15</xdr:col>
                <xdr:colOff>0</xdr:colOff>
                <xdr:row>109</xdr:row>
                <xdr:rowOff>0</xdr:rowOff>
              </from>
              <to>
                <xdr:col>15</xdr:col>
                <xdr:colOff>693420</xdr:colOff>
                <xdr:row>110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howOutlineSymbols="0"/>
    <pageSetUpPr fitToPage="1"/>
  </sheetPr>
  <dimension ref="A1:X587"/>
  <sheetViews>
    <sheetView showGridLines="0" tabSelected="1" showOutlineSymbols="0" topLeftCell="I29" zoomScale="140" zoomScaleNormal="140" workbookViewId="0">
      <pane xSplit="2" ySplit="5" topLeftCell="V58" activePane="bottomRight" state="frozen"/>
      <selection activeCell="I29" sqref="I29"/>
      <selection pane="topRight" activeCell="K29" sqref="K29"/>
      <selection pane="bottomLeft" activeCell="I34" sqref="I34"/>
      <selection pane="bottomRight" activeCell="X31" sqref="X31"/>
    </sheetView>
  </sheetViews>
  <sheetFormatPr defaultColWidth="20.88671875" defaultRowHeight="15" customHeight="1" outlineLevelRow="1" outlineLevelCol="1" x14ac:dyDescent="0.2"/>
  <cols>
    <col min="1" max="1" width="12.109375" style="1" hidden="1" customWidth="1" outlineLevel="1"/>
    <col min="2" max="2" width="16.109375" style="1" hidden="1" customWidth="1" outlineLevel="1"/>
    <col min="3" max="3" width="11.109375" style="1" hidden="1" customWidth="1" outlineLevel="1"/>
    <col min="4" max="7" width="12.88671875" style="1" hidden="1" customWidth="1" outlineLevel="1"/>
    <col min="8" max="8" width="2.109375" style="1" customWidth="1" collapsed="1"/>
    <col min="9" max="9" width="31" style="1" customWidth="1"/>
    <col min="10" max="10" width="38.88671875" style="1" customWidth="1"/>
    <col min="11" max="16384" width="20.88671875" style="1"/>
  </cols>
  <sheetData>
    <row r="1" spans="1:23" s="58" customFormat="1" ht="15" hidden="1" customHeight="1" outlineLevel="1" thickBot="1" x14ac:dyDescent="0.3">
      <c r="A1" s="56" t="s">
        <v>1</v>
      </c>
      <c r="B1" s="57" t="str">
        <f>_xll.EPMReportID(B10)</f>
        <v>000</v>
      </c>
      <c r="D1" s="59" t="s">
        <v>2</v>
      </c>
      <c r="E1" s="58" t="s">
        <v>3</v>
      </c>
      <c r="K1" s="111" t="s">
        <v>83</v>
      </c>
      <c r="L1" s="112" t="str">
        <f>IF(M1=1,"TRUE","FALSE")</f>
        <v>TRUE</v>
      </c>
      <c r="M1" s="113">
        <f>IF(J25=K1,1,0)</f>
        <v>1</v>
      </c>
    </row>
    <row r="2" spans="1:23" s="58" customFormat="1" ht="15" hidden="1" customHeight="1" outlineLevel="1" thickBot="1" x14ac:dyDescent="0.3">
      <c r="A2" s="56" t="s">
        <v>4</v>
      </c>
      <c r="B2" s="60" t="s">
        <v>84</v>
      </c>
      <c r="D2" s="61" t="s">
        <v>5</v>
      </c>
      <c r="E2" s="58" t="s">
        <v>3</v>
      </c>
      <c r="K2" s="111" t="s">
        <v>57</v>
      </c>
      <c r="L2" s="1" t="str">
        <f>_xll.EPMReportOptions("000",IF(SUPRESS=1,"KeepEmptyRows =RemoveEmptyandZero","KeepEmptyRows =True"))</f>
        <v>EPMReportOptions on report 000</v>
      </c>
      <c r="M2" s="1"/>
    </row>
    <row r="3" spans="1:23" s="58" customFormat="1" ht="15" hidden="1" customHeight="1" outlineLevel="1" thickBot="1" x14ac:dyDescent="0.3">
      <c r="A3" s="56" t="s">
        <v>6</v>
      </c>
      <c r="B3" s="62" t="s">
        <v>56</v>
      </c>
      <c r="D3" s="63" t="s">
        <v>7</v>
      </c>
    </row>
    <row r="4" spans="1:23" s="58" customFormat="1" ht="15" hidden="1" customHeight="1" outlineLevel="1" thickBot="1" x14ac:dyDescent="0.3">
      <c r="D4" s="64" t="s">
        <v>22</v>
      </c>
    </row>
    <row r="5" spans="1:23" s="58" customFormat="1" ht="15" hidden="1" customHeight="1" outlineLevel="1" thickBot="1" x14ac:dyDescent="0.3">
      <c r="A5" s="56" t="s">
        <v>20</v>
      </c>
      <c r="B5" s="65" t="s">
        <v>8</v>
      </c>
      <c r="C5" s="66" t="s">
        <v>9</v>
      </c>
      <c r="D5" s="67"/>
    </row>
    <row r="6" spans="1:23" s="58" customFormat="1" ht="12" hidden="1" outlineLevel="1" x14ac:dyDescent="0.25">
      <c r="A6" s="56" t="s">
        <v>11</v>
      </c>
      <c r="B6" s="41" t="str">
        <f xml:space="preserve"> _xll.EPMOlapMemberO(J24,"[CATEGORY].[PARENTH1].[WKG_BUDGET]","WKG_BUDGET","","000")</f>
        <v>WKG_BUDGET</v>
      </c>
      <c r="C6" s="66" t="s">
        <v>16</v>
      </c>
      <c r="D6" s="67"/>
    </row>
    <row r="7" spans="1:23" s="58" customFormat="1" ht="12" hidden="1" outlineLevel="1" x14ac:dyDescent="0.25">
      <c r="A7" s="56" t="s">
        <v>72</v>
      </c>
      <c r="B7" s="41" t="str">
        <f xml:space="preserve"> _xll.EPMOlapMemberO(J21,"[COSTCENTER].[PARENTH1].[1002]","1002","","000")</f>
        <v>1002</v>
      </c>
      <c r="C7" s="66" t="s">
        <v>9</v>
      </c>
      <c r="D7" s="67"/>
    </row>
    <row r="8" spans="1:23" s="58" customFormat="1" ht="12.6" hidden="1" outlineLevel="1" thickBot="1" x14ac:dyDescent="0.3">
      <c r="A8" s="56" t="s">
        <v>21</v>
      </c>
      <c r="B8" s="41" t="str">
        <f xml:space="preserve"> _xll.EPMOlapMemberO("[DATASOURCE].[PARENTH1].[TOTAL_REST_FI]","","TOTAL_REST_FI","","000")</f>
        <v>TOTAL_REST_FI</v>
      </c>
      <c r="C8" s="66" t="s">
        <v>16</v>
      </c>
      <c r="D8" s="67"/>
      <c r="K8" s="68" t="s">
        <v>18</v>
      </c>
    </row>
    <row r="9" spans="1:23" s="58" customFormat="1" ht="12.6" hidden="1" outlineLevel="1" thickBot="1" x14ac:dyDescent="0.3">
      <c r="A9" s="56" t="s">
        <v>12</v>
      </c>
      <c r="B9" s="41" t="str">
        <f xml:space="preserve"> _xll.EPMOlapMemberO(J22,"[ENTITY].[PARENTH1].[E_2301]","E_2301","","000")</f>
        <v>E_2301</v>
      </c>
      <c r="C9" s="66" t="s">
        <v>81</v>
      </c>
      <c r="D9" s="67"/>
      <c r="K9" s="69" t="s">
        <v>0</v>
      </c>
    </row>
    <row r="10" spans="1:23" s="58" customFormat="1" ht="12.6" hidden="1" outlineLevel="1" thickBot="1" x14ac:dyDescent="0.3">
      <c r="A10" s="56" t="s">
        <v>13</v>
      </c>
      <c r="B10" s="41" t="str">
        <f xml:space="preserve"> _xll.EPMOlapMemberO("[FLOW].[PARENTH1].[NO_FLOW]","","NO_FLOW","","000")</f>
        <v>NO_FLOW</v>
      </c>
      <c r="C10" s="66" t="s">
        <v>10</v>
      </c>
      <c r="D10" s="67"/>
      <c r="K10" s="69" t="s">
        <v>11</v>
      </c>
    </row>
    <row r="11" spans="1:23" s="58" customFormat="1" ht="12.6" hidden="1" outlineLevel="1" thickBot="1" x14ac:dyDescent="0.3">
      <c r="A11" s="56" t="s">
        <v>19</v>
      </c>
      <c r="B11" s="41" t="str">
        <f xml:space="preserve"> _xll.EPMOlapMemberO("[I_ENTITY].[PARENTH1].[ALL_IE_ENTITIES]","","ALL IE Entities","","000")</f>
        <v>ALL IE Entities</v>
      </c>
      <c r="C11" s="66" t="s">
        <v>10</v>
      </c>
      <c r="D11" s="67"/>
      <c r="K11" s="120" t="str">
        <f>_xll.EPMMemberProperty(,K13,"currentmonth")</f>
        <v/>
      </c>
      <c r="L11" s="120" t="str">
        <f>_xll.EPMMemberProperty(,L13,"currentmonth")</f>
        <v/>
      </c>
      <c r="M11" s="120" t="str">
        <f>_xll.EPMMemberProperty(,M13,"currentmonth")</f>
        <v/>
      </c>
      <c r="N11" s="120" t="str">
        <f>_xll.EPMMemberProperty(,N13,"currentmonth")</f>
        <v/>
      </c>
      <c r="O11" s="120" t="str">
        <f>_xll.EPMMemberProperty(,O13,"currentmonth")</f>
        <v/>
      </c>
      <c r="P11" s="120" t="str">
        <f>_xll.EPMMemberProperty(,P13,"currentmonth")</f>
        <v/>
      </c>
      <c r="Q11" s="120" t="str">
        <f>_xll.EPMMemberProperty(,Q13,"currentmonth")</f>
        <v/>
      </c>
      <c r="R11" s="120" t="str">
        <f>_xll.EPMMemberProperty(,R13,"currentmonth")</f>
        <v/>
      </c>
      <c r="S11" s="120" t="str">
        <f>_xll.EPMMemberProperty(,S13,"currentmonth")</f>
        <v/>
      </c>
      <c r="T11" s="120" t="str">
        <f>_xll.EPMMemberProperty(,T13,"currentmonth")</f>
        <v/>
      </c>
      <c r="U11" s="120" t="str">
        <f>_xll.EPMMemberProperty(,U13,"currentmonth")</f>
        <v/>
      </c>
    </row>
    <row r="12" spans="1:23" s="58" customFormat="1" ht="12.6" hidden="1" outlineLevel="1" thickBot="1" x14ac:dyDescent="0.3">
      <c r="A12" s="56" t="s">
        <v>14</v>
      </c>
      <c r="B12" s="41" t="str">
        <f xml:space="preserve"> _xll.EPMOlapMemberO("[RPTCURRENCY].[].[LC]","","LC","","000")</f>
        <v>LC</v>
      </c>
      <c r="C12" s="66" t="s">
        <v>10</v>
      </c>
      <c r="D12" s="67"/>
      <c r="K12" s="70" t="s">
        <v>58</v>
      </c>
      <c r="L12" s="70" t="s">
        <v>59</v>
      </c>
      <c r="M12" s="70" t="s">
        <v>60</v>
      </c>
      <c r="N12" s="70" t="s">
        <v>61</v>
      </c>
      <c r="O12" s="70" t="s">
        <v>62</v>
      </c>
      <c r="P12" s="70" t="s">
        <v>63</v>
      </c>
      <c r="Q12" s="70" t="s">
        <v>64</v>
      </c>
      <c r="R12" s="70" t="s">
        <v>65</v>
      </c>
      <c r="S12" s="70" t="s">
        <v>66</v>
      </c>
      <c r="T12" s="70" t="s">
        <v>67</v>
      </c>
      <c r="U12" s="70" t="s">
        <v>68</v>
      </c>
      <c r="V12" s="70" t="s">
        <v>69</v>
      </c>
      <c r="W12" s="70" t="s">
        <v>73</v>
      </c>
    </row>
    <row r="13" spans="1:23" s="58" customFormat="1" ht="15" hidden="1" customHeight="1" outlineLevel="1" thickBot="1" x14ac:dyDescent="0.3">
      <c r="A13" s="56" t="s">
        <v>0</v>
      </c>
      <c r="B13" s="65" t="s">
        <v>15</v>
      </c>
      <c r="C13" s="66" t="s">
        <v>16</v>
      </c>
      <c r="D13" s="67"/>
      <c r="K13" s="71" t="str">
        <f t="shared" ref="K13:W13" si="0">LEFT($J$23,5)&amp;K12</f>
        <v>2024.JAN</v>
      </c>
      <c r="L13" s="71" t="str">
        <f t="shared" si="0"/>
        <v>2024.FEB</v>
      </c>
      <c r="M13" s="71" t="str">
        <f t="shared" si="0"/>
        <v>2024.MAR</v>
      </c>
      <c r="N13" s="71" t="str">
        <f t="shared" si="0"/>
        <v>2024.APR</v>
      </c>
      <c r="O13" s="71" t="str">
        <f t="shared" si="0"/>
        <v>2024.MAY</v>
      </c>
      <c r="P13" s="71" t="str">
        <f t="shared" si="0"/>
        <v>2024.JUN</v>
      </c>
      <c r="Q13" s="71" t="str">
        <f t="shared" si="0"/>
        <v>2024.JUL</v>
      </c>
      <c r="R13" s="71" t="str">
        <f t="shared" si="0"/>
        <v>2024.AUG</v>
      </c>
      <c r="S13" s="71" t="str">
        <f t="shared" si="0"/>
        <v>2024.SEP</v>
      </c>
      <c r="T13" s="71" t="str">
        <f t="shared" si="0"/>
        <v>2024.OCT</v>
      </c>
      <c r="U13" s="71" t="str">
        <f t="shared" si="0"/>
        <v>2024.NOV</v>
      </c>
      <c r="V13" s="71" t="str">
        <f t="shared" si="0"/>
        <v>2024.DEC</v>
      </c>
      <c r="W13" s="71" t="str">
        <f t="shared" si="0"/>
        <v>2024.TOTAL</v>
      </c>
    </row>
    <row r="14" spans="1:23" s="58" customFormat="1" ht="15" hidden="1" customHeight="1" outlineLevel="1" x14ac:dyDescent="0.25">
      <c r="A14" s="72" t="s">
        <v>17</v>
      </c>
      <c r="B14" s="41" t="str">
        <f xml:space="preserve"> _xll.EPMOlapMemberO("[MEASURES].[].[PERIODIC]","","PERIODIC","","000")</f>
        <v>PERIODIC</v>
      </c>
      <c r="C14" s="66" t="s">
        <v>10</v>
      </c>
    </row>
    <row r="15" spans="1:23" s="58" customFormat="1" ht="15" hidden="1" customHeight="1" outlineLevel="1" x14ac:dyDescent="0.25">
      <c r="A15" s="72" t="s">
        <v>20</v>
      </c>
      <c r="B15" s="117" t="str">
        <f>_xll.EPMSelectMember("","[C_ACCOUNT].[PARENTH1].[SKF]","","",FALSE)</f>
        <v>SKF</v>
      </c>
      <c r="C15" s="58" t="str">
        <f>_xll.EPMDimensionOverride($B$1,A15,"LDEP(3,"&amp;B15&amp;")")</f>
        <v>Expansion of C_ACCOUNT Overriden</v>
      </c>
    </row>
    <row r="16" spans="1:23" s="58" customFormat="1" ht="15" hidden="1" customHeight="1" outlineLevel="1" x14ac:dyDescent="0.3">
      <c r="A16" s="118" t="str">
        <f>_xll.EPMMemberProperty(,B16,"YEAR")</f>
        <v>2023</v>
      </c>
      <c r="B16" s="118" t="s">
        <v>85</v>
      </c>
      <c r="C16" s="118" t="str">
        <f>IFERROR(VLOOKUP(LEFT(J23,4),$A$16:$B$17,2,FALSE),"ACTUAL")</f>
        <v>ACTUAL</v>
      </c>
      <c r="J16" t="str">
        <f xml:space="preserve"> _xll.FPMXLClient.TechnicalCategory.EPMLocalMember("ACCOUNT DESCRIPTION","000","000")</f>
        <v>ACCOUNT DESCRIPTION</v>
      </c>
      <c r="K16" t="str">
        <f xml:space="preserve"> _xll.EPMOlapMemberO(K13,"[TIME].[PARENTH1].[2024.JAN]","2024 JAN","","000")</f>
        <v>2024.JAN</v>
      </c>
      <c r="L16" t="str">
        <f xml:space="preserve"> _xll.EPMOlapMemberO(L13,"[TIME].[PARENTH1].[2024.FEB]","2024 FEB","","000")</f>
        <v>2024.FEB</v>
      </c>
      <c r="M16" t="str">
        <f xml:space="preserve"> _xll.EPMOlapMemberO(M13,"[TIME].[PARENTH1].[2024.MAR]","2024 MAR","","000")</f>
        <v>2024.MAR</v>
      </c>
      <c r="N16" t="str">
        <f xml:space="preserve"> _xll.EPMOlapMemberO(N13,"[TIME].[PARENTH1].[2024.APR]","2024 APR","","000")</f>
        <v>2024.APR</v>
      </c>
      <c r="O16" t="str">
        <f xml:space="preserve"> _xll.EPMOlapMemberO(O13,"[TIME].[PARENTH1].[2024.MAY]","2024 MAY","","000")</f>
        <v>2024.MAY</v>
      </c>
      <c r="P16" t="str">
        <f xml:space="preserve"> _xll.EPMOlapMemberO(P13,"[TIME].[PARENTH1].[2024.JUN]","2024 JUN","","000")</f>
        <v>2024.JUN</v>
      </c>
      <c r="Q16" t="str">
        <f xml:space="preserve"> _xll.EPMOlapMemberO(Q13,"[TIME].[PARENTH1].[2024.JUL]","2024 JUL","","000")</f>
        <v>2024.JUL</v>
      </c>
      <c r="R16" t="str">
        <f xml:space="preserve"> _xll.EPMOlapMemberO(R13,"[TIME].[PARENTH1].[2024.AUG]","2024 AUG","","000")</f>
        <v>2024.AUG</v>
      </c>
      <c r="S16" t="str">
        <f xml:space="preserve"> _xll.EPMOlapMemberO(S13,"[TIME].[PARENTH1].[2024.SEP]","2024 SEP","","000")</f>
        <v>2024.SEP</v>
      </c>
      <c r="T16" t="str">
        <f xml:space="preserve"> _xll.EPMOlapMemberO(T13,"[TIME].[PARENTH1].[2024.OCT]","2024 OCT","","000")</f>
        <v>2024.OCT</v>
      </c>
      <c r="U16" t="str">
        <f xml:space="preserve"> _xll.EPMOlapMemberO(U13,"[TIME].[PARENTH1].[2024.NOV]","2024 NOV","","000")</f>
        <v>2024.NOV</v>
      </c>
      <c r="V16" t="str">
        <f xml:space="preserve"> _xll.EPMOlapMemberO(V13,"[TIME].[PARENTH1].[2024.DEC]","2024 DEC","","000")</f>
        <v>2024.DEC</v>
      </c>
      <c r="W16" t="str">
        <f xml:space="preserve"> _xll.EPMOlapMemberO(W13,"[TIME].[PARENTH1].[2024.TOTAL]","2024 TOTAL","","000")</f>
        <v>2024.TOTAL</v>
      </c>
    </row>
    <row r="17" spans="1:24" s="58" customFormat="1" ht="15" hidden="1" customHeight="1" outlineLevel="1" x14ac:dyDescent="0.3">
      <c r="A17" s="118" t="str">
        <f>_xll.EPMMemberProperty(,B17,"YEAR")</f>
        <v>2022</v>
      </c>
      <c r="B17" s="118" t="s">
        <v>86</v>
      </c>
      <c r="C17" s="118"/>
      <c r="L17"/>
      <c r="M17"/>
      <c r="N17"/>
      <c r="O17"/>
      <c r="P17"/>
      <c r="Q17"/>
      <c r="R17"/>
      <c r="S17"/>
      <c r="T17"/>
      <c r="U17"/>
      <c r="V17"/>
      <c r="W17"/>
      <c r="X17"/>
    </row>
    <row r="18" spans="1:24" s="58" customFormat="1" ht="15" hidden="1" customHeight="1" outlineLevel="1" x14ac:dyDescent="0.3">
      <c r="L18"/>
      <c r="M18"/>
      <c r="N18"/>
      <c r="O18"/>
      <c r="P18"/>
      <c r="Q18"/>
      <c r="R18"/>
      <c r="S18"/>
      <c r="T18"/>
      <c r="U18"/>
      <c r="V18"/>
      <c r="W18"/>
      <c r="X18"/>
    </row>
    <row r="19" spans="1:24" s="58" customFormat="1" ht="45.6" customHeight="1" collapsed="1" x14ac:dyDescent="0.25">
      <c r="J19" s="116"/>
    </row>
    <row r="20" spans="1:24" s="58" customFormat="1" ht="12.75" customHeight="1" thickBot="1" x14ac:dyDescent="0.3">
      <c r="I20" s="51"/>
      <c r="J20" s="51"/>
      <c r="K20" s="119" t="s">
        <v>88</v>
      </c>
      <c r="L20" s="51"/>
      <c r="M20" s="51"/>
      <c r="N20" s="51"/>
    </row>
    <row r="21" spans="1:24" s="58" customFormat="1" ht="12.75" customHeight="1" thickBot="1" x14ac:dyDescent="0.3">
      <c r="I21" s="49" t="s">
        <v>78</v>
      </c>
      <c r="J21" s="48" t="str">
        <f>_xll.EPMSelectMember(,1002,"type=pc")</f>
        <v>1002</v>
      </c>
      <c r="K21" s="50" t="str">
        <f>_xll.EPMMemberDesc(J21)</f>
        <v>ALL PROFIT CENTERS</v>
      </c>
      <c r="N21" s="51"/>
    </row>
    <row r="22" spans="1:24" s="58" customFormat="1" ht="12.75" customHeight="1" thickBot="1" x14ac:dyDescent="0.3">
      <c r="I22" s="49" t="s">
        <v>87</v>
      </c>
      <c r="J22" s="48" t="str">
        <f>_xll.EPMContextMember(,"ENTITY")</f>
        <v>E_2301</v>
      </c>
      <c r="K22" s="50" t="str">
        <f>_xll.EPMMemberDesc(J22)</f>
        <v>Peoples Gas</v>
      </c>
    </row>
    <row r="23" spans="1:24" s="58" customFormat="1" ht="12.75" customHeight="1" thickBot="1" x14ac:dyDescent="0.3">
      <c r="I23" s="49" t="s">
        <v>79</v>
      </c>
      <c r="J23" s="48" t="str">
        <f>_xll.EPMContextMember(,"TIME")</f>
        <v>2024.TOTAL</v>
      </c>
      <c r="K23" s="50" t="str">
        <f>_xll.EPMMemberDesc(J23)</f>
        <v>2024 TOTAL</v>
      </c>
      <c r="N23" s="51"/>
    </row>
    <row r="24" spans="1:24" s="58" customFormat="1" ht="12.75" customHeight="1" thickBot="1" x14ac:dyDescent="0.3">
      <c r="I24" s="49" t="s">
        <v>80</v>
      </c>
      <c r="J24" s="48" t="str">
        <f>_xll.EPMSelectMember("","[CATEGORY].[PARENTH1].[WKG_BUDGET]","","",FALSE)</f>
        <v>WKG_BUDGET</v>
      </c>
      <c r="K24" s="50" t="str">
        <f>_xll.EPMMemberDesc(J24)</f>
        <v>WORKING BUDGET</v>
      </c>
      <c r="N24" s="51"/>
    </row>
    <row r="25" spans="1:24" s="58" customFormat="1" ht="12.75" customHeight="1" thickBot="1" x14ac:dyDescent="0.3">
      <c r="G25" s="53"/>
      <c r="I25" s="53"/>
      <c r="J25" s="48" t="s">
        <v>83</v>
      </c>
      <c r="K25" s="52" t="s">
        <v>77</v>
      </c>
      <c r="N25" s="51"/>
    </row>
    <row r="26" spans="1:24" s="58" customFormat="1" ht="12.75" customHeight="1" thickBot="1" x14ac:dyDescent="0.3">
      <c r="N26" s="51"/>
    </row>
    <row r="27" spans="1:24" s="58" customFormat="1" ht="24.9" customHeight="1" thickBot="1" x14ac:dyDescent="0.3">
      <c r="J27" s="121" t="str">
        <f>_xll.EPMMemberDesc(J22)</f>
        <v>Peoples Gas</v>
      </c>
      <c r="N27" s="51"/>
    </row>
    <row r="28" spans="1:24" s="58" customFormat="1" ht="9" customHeight="1" x14ac:dyDescent="0.25">
      <c r="I28" s="73"/>
      <c r="J28" s="74"/>
    </row>
    <row r="29" spans="1:24" s="58" customFormat="1" ht="26.1" customHeight="1" thickBot="1" x14ac:dyDescent="0.3">
      <c r="G29" s="75"/>
      <c r="H29" s="75"/>
      <c r="I29" s="109" t="s">
        <v>89</v>
      </c>
      <c r="J29" s="76"/>
    </row>
    <row r="30" spans="1:24" s="58" customFormat="1" ht="17.25" customHeight="1" x14ac:dyDescent="0.25">
      <c r="I30" s="77"/>
      <c r="J30" s="78"/>
      <c r="K30" s="54" t="str">
        <f>IF($J$24="FORECAST",IF(OR(K$11="PA",K$11="A")=TRUE,"ACTUAL",_xll.EPMMemberDesc($J$24)),_xll.EPMMemberDesc($J$24))</f>
        <v>WORKING BUDGET</v>
      </c>
      <c r="L30" s="54" t="str">
        <f>IF($J$24="FORECAST",IF(OR(L$11="PA",L$11="A")=TRUE,"ACTUAL",_xll.EPMMemberDesc($J$24)),_xll.EPMMemberDesc($J$24))</f>
        <v>WORKING BUDGET</v>
      </c>
      <c r="M30" s="54" t="str">
        <f>IF($J$24="FORECAST",IF(OR(M$11="PA",M$11="A")=TRUE,"ACTUAL",_xll.EPMMemberDesc($J$24)),_xll.EPMMemberDesc($J$24))</f>
        <v>WORKING BUDGET</v>
      </c>
      <c r="N30" s="54" t="str">
        <f>IF($J$24="FORECAST",IF(OR(N$11="PA",N$11="A")=TRUE,"ACTUAL",_xll.EPMMemberDesc($J$24)),_xll.EPMMemberDesc($J$24))</f>
        <v>WORKING BUDGET</v>
      </c>
      <c r="O30" s="54" t="str">
        <f>IF($J$24="FORECAST",IF(OR(O$11="PA",O$11="A")=TRUE,"ACTUAL",_xll.EPMMemberDesc($J$24)),_xll.EPMMemberDesc($J$24))</f>
        <v>WORKING BUDGET</v>
      </c>
      <c r="P30" s="54" t="str">
        <f>IF($J$24="FORECAST",IF(OR(P$11="PA",P$11="A")=TRUE,"ACTUAL",_xll.EPMMemberDesc($J$24)),_xll.EPMMemberDesc($J$24))</f>
        <v>WORKING BUDGET</v>
      </c>
      <c r="Q30" s="54" t="str">
        <f>IF($J$24="FORECAST",IF(OR(Q$11="PA",Q$11="A")=TRUE,"ACTUAL",_xll.EPMMemberDesc($J$24)),_xll.EPMMemberDesc($J$24))</f>
        <v>WORKING BUDGET</v>
      </c>
      <c r="R30" s="54" t="str">
        <f>IF($J$24="FORECAST",IF(OR(R$11="PA",R$11="A")=TRUE,"ACTUAL",_xll.EPMMemberDesc($J$24)),_xll.EPMMemberDesc($J$24))</f>
        <v>WORKING BUDGET</v>
      </c>
      <c r="S30" s="54" t="str">
        <f>IF($J$24="FORECAST",IF(OR(S$11="PA",S$11="A")=TRUE,"ACTUAL",_xll.EPMMemberDesc($J$24)),_xll.EPMMemberDesc($J$24))</f>
        <v>WORKING BUDGET</v>
      </c>
      <c r="T30" s="54" t="str">
        <f>IF($J$24="FORECAST",IF(OR(T$11="PA",T$11="A")=TRUE,"ACTUAL",_xll.EPMMemberDesc($J$24)),_xll.EPMMemberDesc($J$24))</f>
        <v>WORKING BUDGET</v>
      </c>
      <c r="U30" s="54" t="str">
        <f>IF($J$24="FORECAST",IF(OR(U$11="PA",U$11="A")=TRUE,"ACTUAL",_xll.EPMMemberDesc($J$24)),_xll.EPMMemberDesc($J$24))</f>
        <v>WORKING BUDGET</v>
      </c>
      <c r="V30" s="54" t="str">
        <f>IF($J$24="FORECAST",IF(OR(V$11="PA",V$11="A")=TRUE,"ACTUAL",_xll.EPMMemberDesc($J$24)),_xll.EPMMemberDesc($J$24))</f>
        <v>WORKING BUDGET</v>
      </c>
      <c r="W30" s="54" t="str">
        <f>IF($J$24="FORECAST",IF(OR(W$11="PA",W$11="A")=TRUE,"ACTUAL",_xll.EPMMemberDesc($J$24)),_xll.EPMMemberDesc($J$24))</f>
        <v>WORKING BUDGET</v>
      </c>
    </row>
    <row r="31" spans="1:24" s="79" customFormat="1" ht="13.5" customHeight="1" thickBot="1" x14ac:dyDescent="0.35">
      <c r="I31" s="80" t="s">
        <v>71</v>
      </c>
      <c r="J31" s="81" t="s">
        <v>70</v>
      </c>
      <c r="K31" s="54" t="str">
        <f>_xll.EPMMemberDesc(K13)</f>
        <v>2024 JAN</v>
      </c>
      <c r="L31" s="55" t="str">
        <f>_xll.EPMMemberDesc(L13)</f>
        <v>2024 FEB</v>
      </c>
      <c r="M31" s="55" t="str">
        <f>_xll.EPMMemberDesc(M13)</f>
        <v>2024 MAR</v>
      </c>
      <c r="N31" s="55" t="str">
        <f>_xll.EPMMemberDesc(N13)</f>
        <v>2024 APR</v>
      </c>
      <c r="O31" s="55" t="str">
        <f>_xll.EPMMemberDesc(O13)</f>
        <v>2024 MAY</v>
      </c>
      <c r="P31" s="55" t="str">
        <f>_xll.EPMMemberDesc(P13)</f>
        <v>2024 JUN</v>
      </c>
      <c r="Q31" s="55" t="str">
        <f>_xll.EPMMemberDesc(Q13)</f>
        <v>2024 JUL</v>
      </c>
      <c r="R31" s="55" t="str">
        <f>_xll.EPMMemberDesc(R13)</f>
        <v>2024 AUG</v>
      </c>
      <c r="S31" s="55" t="str">
        <f>_xll.EPMMemberDesc(S13)</f>
        <v>2024 SEP</v>
      </c>
      <c r="T31" s="55" t="str">
        <f>_xll.EPMMemberDesc(T13)</f>
        <v>2024 OCT</v>
      </c>
      <c r="U31" s="55" t="str">
        <f>_xll.EPMMemberDesc(U13)</f>
        <v>2024 NOV</v>
      </c>
      <c r="V31" s="55" t="str">
        <f>_xll.EPMMemberDesc(V13)</f>
        <v>2024 DEC</v>
      </c>
      <c r="W31" s="55" t="str">
        <f>_xll.EPMMemberDesc(W13)</f>
        <v>2024 TOTAL</v>
      </c>
      <c r="X31" s="79" t="s">
        <v>90</v>
      </c>
    </row>
    <row r="32" spans="1:24" ht="15" customHeight="1" x14ac:dyDescent="0.2">
      <c r="I32" s="107" t="str">
        <f xml:space="preserve"> _xll.EPMOlapMemberO("[C_ACCOUNT].[PARENTH1].[CUSTOMERS_SKF]","","CUSTOMERS_SKF","","000")</f>
        <v>CUSTOMERS_SKF</v>
      </c>
      <c r="J32" s="103" t="str">
        <f>_xll.EPMMemberDesc(I32)</f>
        <v>CUSTOMERS</v>
      </c>
      <c r="K32" s="103">
        <v>483499.91196280002</v>
      </c>
      <c r="L32" s="103">
        <v>484729.77054300002</v>
      </c>
      <c r="M32" s="103">
        <v>485963.60856089997</v>
      </c>
      <c r="N32" s="103">
        <v>487161.15161250002</v>
      </c>
      <c r="O32" s="103">
        <v>488329.99939730001</v>
      </c>
      <c r="P32" s="103">
        <v>489518.6478795</v>
      </c>
      <c r="Q32" s="103">
        <v>490702.48919930001</v>
      </c>
      <c r="R32" s="103">
        <v>491846.47797220002</v>
      </c>
      <c r="S32" s="103">
        <v>493071.76907550002</v>
      </c>
      <c r="T32" s="103">
        <v>494309.03470710001</v>
      </c>
      <c r="U32" s="103">
        <v>495557.57005600003</v>
      </c>
      <c r="V32" s="103">
        <v>496812.27812899998</v>
      </c>
      <c r="W32" s="103">
        <v>5881502.7090950999</v>
      </c>
      <c r="X32" s="156">
        <f>AVERAGE(K32:V32)</f>
        <v>490125.22575792501</v>
      </c>
    </row>
    <row r="33" spans="9:24" ht="15" customHeight="1" x14ac:dyDescent="0.2">
      <c r="I33" s="108" t="str">
        <f xml:space="preserve"> _xll.EPMOlapMemberO("[C_ACCOUNT].[PARENTH1].[CUS_RES]","","CUS_RES","","000")</f>
        <v>CUS_RES</v>
      </c>
      <c r="J33" s="103" t="str">
        <f>_xll.EPMMemberDesc(I33)</f>
        <v>CUSTOMERS-RESIDENTIAL</v>
      </c>
      <c r="K33" s="103">
        <v>443277.90983030002</v>
      </c>
      <c r="L33" s="103">
        <v>444460.57796000002</v>
      </c>
      <c r="M33" s="103">
        <v>445646.21465749998</v>
      </c>
      <c r="N33" s="103">
        <v>446791.54276560002</v>
      </c>
      <c r="O33" s="103">
        <v>447912.15968089999</v>
      </c>
      <c r="P33" s="103">
        <v>449050.55949439999</v>
      </c>
      <c r="Q33" s="103">
        <v>450182.13285910001</v>
      </c>
      <c r="R33" s="103">
        <v>451343.17791159998</v>
      </c>
      <c r="S33" s="103">
        <v>452522.78973189997</v>
      </c>
      <c r="T33" s="103">
        <v>453714.35422099999</v>
      </c>
      <c r="U33" s="103">
        <v>454917.16619909997</v>
      </c>
      <c r="V33" s="103">
        <v>456127.12849729997</v>
      </c>
      <c r="W33" s="103">
        <v>5395945.7138087004</v>
      </c>
      <c r="X33" s="156">
        <f>AVERAGE(K33:V33)</f>
        <v>449662.14281739172</v>
      </c>
    </row>
    <row r="34" spans="9:24" ht="15" customHeight="1" x14ac:dyDescent="0.2">
      <c r="I34" s="115" t="str">
        <f xml:space="preserve"> _xll.EPMOlapMemberO("[C_ACCOUNT].[PARENTH1].[RS1_NB]","","RS1_NB","","000")</f>
        <v>RS1_NB</v>
      </c>
      <c r="J34" s="110" t="str">
        <f>_xll.EPMMemberDesc(I34)</f>
        <v>Residential - 1</v>
      </c>
      <c r="K34" s="110">
        <v>116647.1655095</v>
      </c>
      <c r="L34" s="110">
        <v>116935.6895309</v>
      </c>
      <c r="M34" s="110">
        <v>117225.0258167</v>
      </c>
      <c r="N34" s="110">
        <v>117501.6310903</v>
      </c>
      <c r="O34" s="110">
        <v>117770.3752355</v>
      </c>
      <c r="P34" s="110">
        <v>118044.56108489999</v>
      </c>
      <c r="Q34" s="110">
        <v>118316.5279473</v>
      </c>
      <c r="R34" s="110">
        <v>118597.3471111</v>
      </c>
      <c r="S34" s="110">
        <v>118883.9825151</v>
      </c>
      <c r="T34" s="110">
        <v>119174.320674</v>
      </c>
      <c r="U34" s="110">
        <v>119468.1529741</v>
      </c>
      <c r="V34" s="110">
        <v>119764.2676352</v>
      </c>
      <c r="W34" s="110">
        <v>1418329.0471246</v>
      </c>
    </row>
    <row r="35" spans="9:24" ht="15" customHeight="1" x14ac:dyDescent="0.2">
      <c r="I35" s="115" t="str">
        <f xml:space="preserve"> _xll.EPMOlapMemberO("[C_ACCOUNT].[PARENTH1].[RS2_NB]","","RS2_NB","","000")</f>
        <v>RS2_NB</v>
      </c>
      <c r="J35" s="110" t="str">
        <f>_xll.EPMMemberDesc(I35)</f>
        <v>Residential - 2</v>
      </c>
      <c r="K35" s="110">
        <v>201691.0083747</v>
      </c>
      <c r="L35" s="110">
        <v>202207.4049348</v>
      </c>
      <c r="M35" s="110">
        <v>202725.30352099999</v>
      </c>
      <c r="N35" s="110">
        <v>203222.39798780001</v>
      </c>
      <c r="O35" s="110">
        <v>203706.61205719999</v>
      </c>
      <c r="P35" s="110">
        <v>204199.7600491</v>
      </c>
      <c r="Q35" s="110">
        <v>204689.30267110001</v>
      </c>
      <c r="R35" s="110">
        <v>205193.17279680001</v>
      </c>
      <c r="S35" s="110">
        <v>205706.75307979999</v>
      </c>
      <c r="T35" s="110">
        <v>206226.46013650001</v>
      </c>
      <c r="U35" s="110">
        <v>206751.9552</v>
      </c>
      <c r="V35" s="110">
        <v>207281.3724311</v>
      </c>
      <c r="W35" s="110">
        <v>2453601.5032398999</v>
      </c>
    </row>
    <row r="36" spans="9:24" ht="15" customHeight="1" x14ac:dyDescent="0.2">
      <c r="I36" s="115" t="str">
        <f xml:space="preserve"> _xll.EPMOlapMemberO("[C_ACCOUNT].[PARENTH1].[RS3_NB]","","RS3_NB","","000")</f>
        <v>RS3_NB</v>
      </c>
      <c r="J36" s="110" t="str">
        <f>_xll.EPMMemberDesc(I36)</f>
        <v>Residential - 3</v>
      </c>
      <c r="K36" s="110">
        <v>120270.61689390001</v>
      </c>
      <c r="L36" s="110">
        <v>120637.82220730001</v>
      </c>
      <c r="M36" s="110">
        <v>121005.67189490001</v>
      </c>
      <c r="N36" s="110">
        <v>121366.8648614</v>
      </c>
      <c r="O36" s="110">
        <v>121724.1570703</v>
      </c>
      <c r="P36" s="110">
        <v>122084.7994053</v>
      </c>
      <c r="Q36" s="110">
        <v>122444.4571807</v>
      </c>
      <c r="R36" s="110">
        <v>122810.27563790001</v>
      </c>
      <c r="S36" s="110">
        <v>123179.08179549999</v>
      </c>
      <c r="T36" s="110">
        <v>123549.9745772</v>
      </c>
      <c r="U36" s="110">
        <v>123922.7986988</v>
      </c>
      <c r="V36" s="110">
        <v>124296.5511181</v>
      </c>
      <c r="W36" s="110">
        <v>1467293.0713412999</v>
      </c>
    </row>
    <row r="37" spans="9:24" ht="15" customHeight="1" x14ac:dyDescent="0.2">
      <c r="I37" s="115" t="str">
        <f xml:space="preserve"> _xll.EPMOlapMemberO("[C_ACCOUNT].[PARENTH1].[RSG_NB]","","RSG_NB","","000")</f>
        <v>RSG_NB</v>
      </c>
      <c r="J37" s="110" t="str">
        <f>_xll.EPMMemberDesc(I37)</f>
        <v>Residential Stand by Generator</v>
      </c>
      <c r="K37" s="110">
        <v>1143.3769689000001</v>
      </c>
      <c r="L37" s="110">
        <v>1145.2650329000001</v>
      </c>
      <c r="M37" s="110">
        <v>1147.1581312000001</v>
      </c>
      <c r="N37" s="110">
        <v>1148.9543345</v>
      </c>
      <c r="O37" s="110">
        <v>1150.6947262000001</v>
      </c>
      <c r="P37" s="110">
        <v>1152.4827703000001</v>
      </c>
      <c r="Q37" s="110">
        <v>1154.2552022</v>
      </c>
      <c r="R37" s="110">
        <v>1156.1044128000001</v>
      </c>
      <c r="S37" s="110">
        <v>1157.9896338999999</v>
      </c>
      <c r="T37" s="110">
        <v>1159.9018003000001</v>
      </c>
      <c r="U37" s="110">
        <v>1161.8384277</v>
      </c>
      <c r="V37" s="110">
        <v>1163.7808749000001</v>
      </c>
      <c r="W37" s="110">
        <v>13841.8023158</v>
      </c>
    </row>
    <row r="38" spans="9:24" ht="15" customHeight="1" x14ac:dyDescent="0.2">
      <c r="I38" s="115" t="str">
        <f xml:space="preserve"> _xll.EPMOlapMemberO("[C_ACCOUNT].[PARENTH1].[RG1_NB]","","RG1_NB","","000")</f>
        <v>RG1_NB</v>
      </c>
      <c r="J38" s="110" t="str">
        <f>_xll.EPMMemberDesc(I38)</f>
        <v>Residential-General Service  1</v>
      </c>
      <c r="K38" s="110">
        <v>2710.1799777000001</v>
      </c>
      <c r="L38" s="110">
        <v>2717.0287103999999</v>
      </c>
      <c r="M38" s="110">
        <v>2723.8789228000001</v>
      </c>
      <c r="N38" s="110">
        <v>2730.7177695999999</v>
      </c>
      <c r="O38" s="110">
        <v>2737.5492150999999</v>
      </c>
      <c r="P38" s="110">
        <v>2744.3854317</v>
      </c>
      <c r="Q38" s="110">
        <v>2751.2200776</v>
      </c>
      <c r="R38" s="110">
        <v>2758.0972105000001</v>
      </c>
      <c r="S38" s="110">
        <v>2764.9819406000001</v>
      </c>
      <c r="T38" s="110">
        <v>2771.8711423999998</v>
      </c>
      <c r="U38" s="110">
        <v>2778.7647772</v>
      </c>
      <c r="V38" s="110">
        <v>2785.6632665000002</v>
      </c>
      <c r="W38" s="110">
        <v>32974.338442100001</v>
      </c>
    </row>
    <row r="39" spans="9:24" ht="15" customHeight="1" x14ac:dyDescent="0.2">
      <c r="I39" s="115" t="str">
        <f xml:space="preserve"> _xll.EPMOlapMemberO("[C_ACCOUNT].[PARENTH1].[RG2_NB]","","RG2_NB","","000")</f>
        <v>RG2_NB</v>
      </c>
      <c r="J39" s="110" t="str">
        <f>_xll.EPMMemberDesc(I39)</f>
        <v>Residential-General Service  2</v>
      </c>
      <c r="K39" s="110">
        <v>58.570499599999998</v>
      </c>
      <c r="L39" s="110">
        <v>58.661092600000003</v>
      </c>
      <c r="M39" s="110">
        <v>58.751956200000002</v>
      </c>
      <c r="N39" s="110">
        <v>58.841777299999997</v>
      </c>
      <c r="O39" s="110">
        <v>58.930874899999999</v>
      </c>
      <c r="P39" s="110">
        <v>59.020417899999998</v>
      </c>
      <c r="Q39" s="110">
        <v>59.109848700000001</v>
      </c>
      <c r="R39" s="110">
        <v>59.200105299999997</v>
      </c>
      <c r="S39" s="110">
        <v>59.291310899999999</v>
      </c>
      <c r="T39" s="110">
        <v>59.383029000000001</v>
      </c>
      <c r="U39" s="110">
        <v>59.475265299999997</v>
      </c>
      <c r="V39" s="110">
        <v>59.5682154</v>
      </c>
      <c r="W39" s="110">
        <v>708.80439309999997</v>
      </c>
    </row>
    <row r="40" spans="9:24" ht="15" customHeight="1" x14ac:dyDescent="0.2">
      <c r="I40" s="115" t="str">
        <f xml:space="preserve"> _xll.EPMOlapMemberO("[C_ACCOUNT].[PARENTH1].[RG3_NB]","","RG3_NB","","000")</f>
        <v>RG3_NB</v>
      </c>
      <c r="J40" s="110" t="str">
        <f>_xll.EPMMemberDesc(I40)</f>
        <v>Residential-General Service  3</v>
      </c>
      <c r="K40" s="110">
        <v>27.374927799999998</v>
      </c>
      <c r="L40" s="110">
        <v>27.479855100000002</v>
      </c>
      <c r="M40" s="110">
        <v>27.584857599999999</v>
      </c>
      <c r="N40" s="110">
        <v>27.689931300000001</v>
      </c>
      <c r="O40" s="110">
        <v>27.7950725</v>
      </c>
      <c r="P40" s="110">
        <v>27.900277800000001</v>
      </c>
      <c r="Q40" s="110">
        <v>28.005543599999999</v>
      </c>
      <c r="R40" s="110">
        <v>28.111256399999998</v>
      </c>
      <c r="S40" s="110">
        <v>28.217023699999999</v>
      </c>
      <c r="T40" s="110">
        <v>28.322842099999999</v>
      </c>
      <c r="U40" s="110">
        <v>28.428709699999999</v>
      </c>
      <c r="V40" s="110">
        <v>28.534623100000001</v>
      </c>
      <c r="W40" s="110">
        <v>335.44492070000001</v>
      </c>
    </row>
    <row r="41" spans="9:24" ht="15" customHeight="1" x14ac:dyDescent="0.2">
      <c r="I41" s="115" t="str">
        <f xml:space="preserve"> _xll.EPMOlapMemberO("[C_ACCOUNT].[PARENTH1].[RT1_NB]","","RT1_NB","","000")</f>
        <v>RT1_NB</v>
      </c>
      <c r="J41" s="110" t="str">
        <f>_xll.EPMMemberDesc(I41)</f>
        <v>Residential TRANSP General Service 1</v>
      </c>
      <c r="K41" s="110">
        <v>410.18882200000002</v>
      </c>
      <c r="L41" s="110">
        <v>411.31624099999999</v>
      </c>
      <c r="M41" s="110">
        <v>412.44463760000002</v>
      </c>
      <c r="N41" s="110">
        <v>413.57395559999998</v>
      </c>
      <c r="O41" s="110">
        <v>414.70414269999998</v>
      </c>
      <c r="P41" s="110">
        <v>415.83515080000001</v>
      </c>
      <c r="Q41" s="110">
        <v>416.96693420000003</v>
      </c>
      <c r="R41" s="110">
        <v>418.10439680000002</v>
      </c>
      <c r="S41" s="110">
        <v>419.24255319999997</v>
      </c>
      <c r="T41" s="110">
        <v>420.38136759999998</v>
      </c>
      <c r="U41" s="110">
        <v>421.52080469999999</v>
      </c>
      <c r="V41" s="110">
        <v>422.66083320000001</v>
      </c>
      <c r="W41" s="110">
        <v>4996.9398394</v>
      </c>
    </row>
    <row r="42" spans="9:24" ht="15" customHeight="1" x14ac:dyDescent="0.2">
      <c r="I42" s="115" t="str">
        <f xml:space="preserve"> _xll.EPMOlapMemberO("[C_ACCOUNT].[PARENTH1].[RT2_NB]","","RT2_NB","","000")</f>
        <v>RT2_NB</v>
      </c>
      <c r="J42" s="110" t="str">
        <f>_xll.EPMMemberDesc(I42)</f>
        <v>Residential TRANSP General Service 2</v>
      </c>
      <c r="K42" s="110">
        <v>268.17993139999999</v>
      </c>
      <c r="L42" s="110">
        <v>268.60728820000003</v>
      </c>
      <c r="M42" s="110">
        <v>269.03647080000002</v>
      </c>
      <c r="N42" s="110">
        <v>269.45700210000001</v>
      </c>
      <c r="O42" s="110">
        <v>269.87141200000002</v>
      </c>
      <c r="P42" s="110">
        <v>270.28901489999998</v>
      </c>
      <c r="Q42" s="110">
        <v>270.7053583</v>
      </c>
      <c r="R42" s="110">
        <v>271.12636320000001</v>
      </c>
      <c r="S42" s="110">
        <v>271.55456850000002</v>
      </c>
      <c r="T42" s="110">
        <v>271.98649699999999</v>
      </c>
      <c r="U42" s="110">
        <v>272.42219740000002</v>
      </c>
      <c r="V42" s="110">
        <v>272.86323019999998</v>
      </c>
      <c r="W42" s="110">
        <v>3246.099334</v>
      </c>
    </row>
    <row r="43" spans="9:24" ht="15" customHeight="1" x14ac:dyDescent="0.2">
      <c r="I43" s="115" t="str">
        <f xml:space="preserve"> _xll.EPMOlapMemberO("[C_ACCOUNT].[PARENTH1].[RT3_NB]","","RT3_NB","","000")</f>
        <v>RT3_NB</v>
      </c>
      <c r="J43" s="110" t="str">
        <f>_xll.EPMMemberDesc(I43)</f>
        <v>Residential TRANSP General Service 3</v>
      </c>
      <c r="K43" s="110">
        <v>49.2479248</v>
      </c>
      <c r="L43" s="110">
        <v>49.303066800000003</v>
      </c>
      <c r="M43" s="110">
        <v>49.358448699999997</v>
      </c>
      <c r="N43" s="110">
        <v>49.414055699999999</v>
      </c>
      <c r="O43" s="110">
        <v>49.469874500000003</v>
      </c>
      <c r="P43" s="110">
        <v>49.525891700000003</v>
      </c>
      <c r="Q43" s="110">
        <v>49.5820954</v>
      </c>
      <c r="R43" s="110">
        <v>49.638620799999998</v>
      </c>
      <c r="S43" s="110">
        <v>49.6953107</v>
      </c>
      <c r="T43" s="110">
        <v>49.752154900000001</v>
      </c>
      <c r="U43" s="110">
        <v>49.809144199999999</v>
      </c>
      <c r="V43" s="110">
        <v>49.866269600000003</v>
      </c>
      <c r="W43" s="110">
        <v>594.66285779999998</v>
      </c>
    </row>
    <row r="44" spans="9:24" ht="15" customHeight="1" x14ac:dyDescent="0.2">
      <c r="I44" s="115" t="str">
        <f xml:space="preserve"> _xll.EPMOlapMemberO("[C_ACCOUNT].[PARENTH1].[RHP_NB]","","RHP_NB","","000")</f>
        <v>RHP_NB</v>
      </c>
      <c r="J44" s="110" t="str">
        <f>_xll.EPMMemberDesc(I44)</f>
        <v>Residential Gas Heat Pump</v>
      </c>
      <c r="K44" s="110">
        <v>2</v>
      </c>
      <c r="L44" s="110">
        <v>2</v>
      </c>
      <c r="M44" s="110">
        <v>2</v>
      </c>
      <c r="N44" s="110">
        <v>2</v>
      </c>
      <c r="O44" s="110">
        <v>2</v>
      </c>
      <c r="P44" s="110">
        <v>2</v>
      </c>
      <c r="Q44" s="110">
        <v>2</v>
      </c>
      <c r="R44" s="110">
        <v>2</v>
      </c>
      <c r="S44" s="110">
        <v>2</v>
      </c>
      <c r="T44" s="110">
        <v>2</v>
      </c>
      <c r="U44" s="110">
        <v>2</v>
      </c>
      <c r="V44" s="110">
        <v>2</v>
      </c>
      <c r="W44" s="110">
        <v>24</v>
      </c>
    </row>
    <row r="45" spans="9:24" ht="15" customHeight="1" x14ac:dyDescent="0.2">
      <c r="I45" s="108" t="str">
        <f xml:space="preserve"> _xll.EPMOlapMemberO("[C_ACCOUNT].[PARENTH1].[CUS_COM]","","CUS_COM","","000")</f>
        <v>CUS_COM</v>
      </c>
      <c r="J45" s="103" t="str">
        <f>_xll.EPMMemberDesc(I45)</f>
        <v>CUSTOMERS-COMMERCIAL</v>
      </c>
      <c r="K45" s="103">
        <v>40142.002132499998</v>
      </c>
      <c r="L45" s="103">
        <v>40189.192582999996</v>
      </c>
      <c r="M45" s="103">
        <v>40237.3939034</v>
      </c>
      <c r="N45" s="103">
        <v>40289.608846900002</v>
      </c>
      <c r="O45" s="103">
        <v>40337.839716399998</v>
      </c>
      <c r="P45" s="103">
        <v>40388.088385100004</v>
      </c>
      <c r="Q45" s="103">
        <v>40440.3563402</v>
      </c>
      <c r="R45" s="103">
        <v>40423.300060599999</v>
      </c>
      <c r="S45" s="103">
        <v>40468.979343600004</v>
      </c>
      <c r="T45" s="103">
        <v>40514.680486099998</v>
      </c>
      <c r="U45" s="103">
        <v>40560.403856899997</v>
      </c>
      <c r="V45" s="103">
        <v>40606.149631699998</v>
      </c>
      <c r="W45" s="103">
        <v>484597.99528640002</v>
      </c>
      <c r="X45" s="156">
        <f>AVERAGE(K45:V45)</f>
        <v>40383.166273866656</v>
      </c>
    </row>
    <row r="46" spans="9:24" ht="15" customHeight="1" x14ac:dyDescent="0.2">
      <c r="I46" s="115" t="str">
        <f xml:space="preserve"> _xll.EPMOlapMemberO("[C_ACCOUNT].[PARENTH1].[CSG_NB]","","CSG_NB","","000")</f>
        <v>CSG_NB</v>
      </c>
      <c r="J46" s="110" t="str">
        <f>_xll.EPMMemberDesc(I46)</f>
        <v>Commercial  Standby Generator</v>
      </c>
      <c r="K46" s="110">
        <v>976</v>
      </c>
      <c r="L46" s="110">
        <v>972</v>
      </c>
      <c r="M46" s="110">
        <v>973</v>
      </c>
      <c r="N46" s="110">
        <v>974</v>
      </c>
      <c r="O46" s="110">
        <v>972</v>
      </c>
      <c r="P46" s="110">
        <v>971</v>
      </c>
      <c r="Q46" s="110">
        <v>974</v>
      </c>
      <c r="R46" s="110">
        <v>923.2857143</v>
      </c>
      <c r="S46" s="110">
        <v>923.2857143</v>
      </c>
      <c r="T46" s="110">
        <v>923.2857143</v>
      </c>
      <c r="U46" s="110">
        <v>923.2857143</v>
      </c>
      <c r="V46" s="110">
        <v>923.2857143</v>
      </c>
      <c r="W46" s="110">
        <v>11428.428571500001</v>
      </c>
    </row>
    <row r="47" spans="9:24" ht="15" customHeight="1" x14ac:dyDescent="0.2">
      <c r="I47" s="115" t="str">
        <f xml:space="preserve"> _xll.EPMOlapMemberO("[C_ACCOUNT].[PARENTH1].[SGS_NB]","","SGS_NB","","000")</f>
        <v>SGS_NB</v>
      </c>
      <c r="J47" s="110" t="str">
        <f>_xll.EPMMemberDesc(I47)</f>
        <v>Small General Service</v>
      </c>
      <c r="K47" s="110">
        <v>7876.7220225999999</v>
      </c>
      <c r="L47" s="110">
        <v>7884.9350131000001</v>
      </c>
      <c r="M47" s="110">
        <v>7893.1625905999999</v>
      </c>
      <c r="N47" s="110">
        <v>7901.4035445</v>
      </c>
      <c r="O47" s="110">
        <v>7909.6568878999997</v>
      </c>
      <c r="P47" s="110">
        <v>7917.9218031</v>
      </c>
      <c r="Q47" s="110">
        <v>7926.197604</v>
      </c>
      <c r="R47" s="110">
        <v>7933.5635423000003</v>
      </c>
      <c r="S47" s="110">
        <v>7940.9392736999998</v>
      </c>
      <c r="T47" s="110">
        <v>7948.3243524</v>
      </c>
      <c r="U47" s="110">
        <v>7955.7183816999996</v>
      </c>
      <c r="V47" s="110">
        <v>7963.1210029000003</v>
      </c>
      <c r="W47" s="110">
        <v>95051.666018799995</v>
      </c>
    </row>
    <row r="48" spans="9:24" ht="15" customHeight="1" x14ac:dyDescent="0.2">
      <c r="I48" s="115" t="str">
        <f xml:space="preserve"> _xll.EPMOlapMemberO("[C_ACCOUNT].[PARENTH1].[GS1_NB]","","GS1_NB","","000")</f>
        <v>GS1_NB</v>
      </c>
      <c r="J48" s="110" t="str">
        <f>_xll.EPMMemberDesc(I48)</f>
        <v>Gen. Service - 1</v>
      </c>
      <c r="K48" s="110">
        <v>3789.8837174999999</v>
      </c>
      <c r="L48" s="110">
        <v>3794.5826888000001</v>
      </c>
      <c r="M48" s="110">
        <v>3799.2830988999999</v>
      </c>
      <c r="N48" s="110">
        <v>3803.9849998</v>
      </c>
      <c r="O48" s="110">
        <v>3808.6884565</v>
      </c>
      <c r="P48" s="110">
        <v>3813.3935356000002</v>
      </c>
      <c r="Q48" s="110">
        <v>3818.1002997999999</v>
      </c>
      <c r="R48" s="110">
        <v>3822.3568544</v>
      </c>
      <c r="S48" s="110">
        <v>3826.6151921000001</v>
      </c>
      <c r="T48" s="110">
        <v>3830.8753468</v>
      </c>
      <c r="U48" s="110">
        <v>3835.1373411999998</v>
      </c>
      <c r="V48" s="110">
        <v>3839.4011879</v>
      </c>
      <c r="W48" s="110">
        <v>45782.302719300002</v>
      </c>
    </row>
    <row r="49" spans="9:24" ht="15" customHeight="1" x14ac:dyDescent="0.2">
      <c r="I49" s="115" t="str">
        <f xml:space="preserve"> _xll.EPMOlapMemberO("[C_ACCOUNT].[PARENTH1].[GS2_NB]","","GS2_NB","","000")</f>
        <v>GS2_NB</v>
      </c>
      <c r="J49" s="110" t="str">
        <f>_xll.EPMMemberDesc(I49)</f>
        <v>Gen. Service - 2</v>
      </c>
      <c r="K49" s="110">
        <v>777.56572949999997</v>
      </c>
      <c r="L49" s="110">
        <v>778.63236640000002</v>
      </c>
      <c r="M49" s="110">
        <v>779.69882319999999</v>
      </c>
      <c r="N49" s="110">
        <v>780.76519870000004</v>
      </c>
      <c r="O49" s="110">
        <v>781.83157689999996</v>
      </c>
      <c r="P49" s="110">
        <v>782.89802550000002</v>
      </c>
      <c r="Q49" s="110">
        <v>783.96460109999998</v>
      </c>
      <c r="R49" s="110">
        <v>784.9341786</v>
      </c>
      <c r="S49" s="110">
        <v>785.90396450000003</v>
      </c>
      <c r="T49" s="110">
        <v>786.87398610000002</v>
      </c>
      <c r="U49" s="110">
        <v>787.84426540000004</v>
      </c>
      <c r="V49" s="110">
        <v>788.81481789999998</v>
      </c>
      <c r="W49" s="110">
        <v>9399.7275337999999</v>
      </c>
    </row>
    <row r="50" spans="9:24" ht="15" customHeight="1" x14ac:dyDescent="0.2">
      <c r="I50" s="115" t="str">
        <f xml:space="preserve"> _xll.EPMOlapMemberO("[C_ACCOUNT].[PARENTH1].[GS3_NB]","","GS3_NB","","000")</f>
        <v>GS3_NB</v>
      </c>
      <c r="J50" s="110" t="str">
        <f>_xll.EPMMemberDesc(I50)</f>
        <v>Gen. Service - 3</v>
      </c>
      <c r="K50" s="110">
        <v>48.5576607</v>
      </c>
      <c r="L50" s="110">
        <v>48.627643499999998</v>
      </c>
      <c r="M50" s="110">
        <v>48.697600999999999</v>
      </c>
      <c r="N50" s="110">
        <v>48.767548300000001</v>
      </c>
      <c r="O50" s="110">
        <v>48.837497900000002</v>
      </c>
      <c r="P50" s="110">
        <v>48.907458699999999</v>
      </c>
      <c r="Q50" s="110">
        <v>48.977437999999999</v>
      </c>
      <c r="R50" s="110">
        <v>49.042316499999998</v>
      </c>
      <c r="S50" s="110">
        <v>49.1072232</v>
      </c>
      <c r="T50" s="110">
        <v>49.172160099999999</v>
      </c>
      <c r="U50" s="110">
        <v>49.237129699999997</v>
      </c>
      <c r="V50" s="110">
        <v>49.302132800000003</v>
      </c>
      <c r="W50" s="110">
        <v>587.23381040000004</v>
      </c>
    </row>
    <row r="51" spans="9:24" ht="15" customHeight="1" x14ac:dyDescent="0.2">
      <c r="I51" s="115" t="str">
        <f xml:space="preserve"> _xll.EPMOlapMemberO("[C_ACCOUNT].[PARENTH1].[GS4_NB]","","GS4_NB","","000")</f>
        <v>GS4_NB</v>
      </c>
      <c r="J51" s="110" t="str">
        <f>_xll.EPMMemberDesc(I51)</f>
        <v>Gen. Service - 4</v>
      </c>
      <c r="K51" s="110">
        <v>3</v>
      </c>
      <c r="L51" s="110">
        <v>3</v>
      </c>
      <c r="M51" s="110">
        <v>3</v>
      </c>
      <c r="N51" s="110">
        <v>3</v>
      </c>
      <c r="O51" s="110">
        <v>3</v>
      </c>
      <c r="P51" s="110">
        <v>3</v>
      </c>
      <c r="Q51" s="110">
        <v>3</v>
      </c>
      <c r="R51" s="110">
        <v>3</v>
      </c>
      <c r="S51" s="110">
        <v>3</v>
      </c>
      <c r="T51" s="110">
        <v>3</v>
      </c>
      <c r="U51" s="110">
        <v>3</v>
      </c>
      <c r="V51" s="110">
        <v>3</v>
      </c>
      <c r="W51" s="110">
        <v>36</v>
      </c>
    </row>
    <row r="52" spans="9:24" ht="15" customHeight="1" x14ac:dyDescent="0.2">
      <c r="I52" s="115" t="str">
        <f xml:space="preserve"> _xll.EPMOlapMemberO("[C_ACCOUNT].[PARENTH1].[GS5_NB]","","GS5_NB","","000")</f>
        <v>GS5_NB</v>
      </c>
      <c r="J52" s="110" t="str">
        <f>_xll.EPMMemberDesc(I52)</f>
        <v>Gen. Service - 5</v>
      </c>
      <c r="K52" s="110">
        <v>4</v>
      </c>
      <c r="L52" s="110">
        <v>4</v>
      </c>
      <c r="M52" s="110">
        <v>4</v>
      </c>
      <c r="N52" s="110">
        <v>4</v>
      </c>
      <c r="O52" s="110">
        <v>4</v>
      </c>
      <c r="P52" s="110">
        <v>4</v>
      </c>
      <c r="Q52" s="110">
        <v>4</v>
      </c>
      <c r="R52" s="110">
        <v>4</v>
      </c>
      <c r="S52" s="110">
        <v>4</v>
      </c>
      <c r="T52" s="110">
        <v>4</v>
      </c>
      <c r="U52" s="110">
        <v>4</v>
      </c>
      <c r="V52" s="110">
        <v>4</v>
      </c>
      <c r="W52" s="110">
        <v>48</v>
      </c>
    </row>
    <row r="53" spans="9:24" ht="15" customHeight="1" x14ac:dyDescent="0.2">
      <c r="I53" s="115" t="str">
        <f xml:space="preserve"> _xll.EPMOlapMemberO("[C_ACCOUNT].[PARENTH1].[CTG_NB]","","CTG_NB","","000")</f>
        <v>CTG_NB</v>
      </c>
      <c r="J53" s="110" t="str">
        <f>_xll.EPMMemberDesc(I53)</f>
        <v>Commercial  TRANSP Standby Generator</v>
      </c>
      <c r="K53" s="110">
        <v>167</v>
      </c>
      <c r="L53" s="110">
        <v>168</v>
      </c>
      <c r="M53" s="110">
        <v>165</v>
      </c>
      <c r="N53" s="110">
        <v>166</v>
      </c>
      <c r="O53" s="110">
        <v>166</v>
      </c>
      <c r="P53" s="110">
        <v>167</v>
      </c>
      <c r="Q53" s="110">
        <v>166</v>
      </c>
      <c r="R53" s="110">
        <v>154</v>
      </c>
      <c r="S53" s="110">
        <v>154</v>
      </c>
      <c r="T53" s="110">
        <v>154</v>
      </c>
      <c r="U53" s="110">
        <v>154</v>
      </c>
      <c r="V53" s="110">
        <v>154</v>
      </c>
      <c r="W53" s="110">
        <v>1935</v>
      </c>
    </row>
    <row r="54" spans="9:24" ht="15" customHeight="1" x14ac:dyDescent="0.2">
      <c r="I54" s="115" t="str">
        <f xml:space="preserve"> _xll.EPMOlapMemberO("[C_ACCOUNT].[PARENTH1].[SGT_NB]","","SGT_NB","","000")</f>
        <v>SGT_NB</v>
      </c>
      <c r="J54" s="110" t="str">
        <f>_xll.EPMMemberDesc(I54)</f>
        <v>Small General Service TRANSP</v>
      </c>
      <c r="K54" s="110">
        <v>4877.2095080999998</v>
      </c>
      <c r="L54" s="110">
        <v>4883.8994708</v>
      </c>
      <c r="M54" s="110">
        <v>4890.5900399000002</v>
      </c>
      <c r="N54" s="110">
        <v>4897.2821175999998</v>
      </c>
      <c r="O54" s="110">
        <v>4903.9764158999997</v>
      </c>
      <c r="P54" s="110">
        <v>4910.6734892000004</v>
      </c>
      <c r="Q54" s="110">
        <v>4917.3737598999996</v>
      </c>
      <c r="R54" s="110">
        <v>4923.5272441999996</v>
      </c>
      <c r="S54" s="110">
        <v>4929.6844706000002</v>
      </c>
      <c r="T54" s="110">
        <v>4935.8455953000002</v>
      </c>
      <c r="U54" s="110">
        <v>4942.0107175000003</v>
      </c>
      <c r="V54" s="110">
        <v>4948.1798884999998</v>
      </c>
      <c r="W54" s="110">
        <v>58960.2527175</v>
      </c>
    </row>
    <row r="55" spans="9:24" ht="15" customHeight="1" x14ac:dyDescent="0.2">
      <c r="I55" s="115" t="str">
        <f xml:space="preserve"> _xll.EPMOlapMemberO("[C_ACCOUNT].[PARENTH1].[GT1_NB]","","GT1_NB","","000")</f>
        <v>GT1_NB</v>
      </c>
      <c r="J55" s="110" t="str">
        <f>_xll.EPMMemberDesc(I55)</f>
        <v>Gen. Service - 1 TRANSP</v>
      </c>
      <c r="K55" s="110">
        <v>13601.647731499999</v>
      </c>
      <c r="L55" s="110">
        <v>13620.8061017</v>
      </c>
      <c r="M55" s="110">
        <v>13639.9594726</v>
      </c>
      <c r="N55" s="110">
        <v>13659.110067699999</v>
      </c>
      <c r="O55" s="110">
        <v>13678.2597274</v>
      </c>
      <c r="P55" s="110">
        <v>13697.409958599999</v>
      </c>
      <c r="Q55" s="110">
        <v>13716.561984</v>
      </c>
      <c r="R55" s="110">
        <v>13734.086479899999</v>
      </c>
      <c r="S55" s="110">
        <v>13751.614529300001</v>
      </c>
      <c r="T55" s="110">
        <v>13769.146738199999</v>
      </c>
      <c r="U55" s="110">
        <v>13786.6835696</v>
      </c>
      <c r="V55" s="110">
        <v>13804.2253669</v>
      </c>
      <c r="W55" s="110">
        <v>164459.51172740001</v>
      </c>
    </row>
    <row r="56" spans="9:24" ht="15" customHeight="1" x14ac:dyDescent="0.2">
      <c r="I56" s="115" t="str">
        <f xml:space="preserve"> _xll.EPMOlapMemberO("[C_ACCOUNT].[PARENTH1].[GT2_NB]","","GT2_NB","","000")</f>
        <v>GT2_NB</v>
      </c>
      <c r="J56" s="110" t="str">
        <f>_xll.EPMMemberDesc(I56)</f>
        <v>Gen. Service - 2 TRANSP</v>
      </c>
      <c r="K56" s="110">
        <v>6931.4136102000002</v>
      </c>
      <c r="L56" s="110">
        <v>6940.7121816999997</v>
      </c>
      <c r="M56" s="110">
        <v>6950.0100659999998</v>
      </c>
      <c r="N56" s="110">
        <v>6959.3078888</v>
      </c>
      <c r="O56" s="110">
        <v>6968.6061880999996</v>
      </c>
      <c r="P56" s="110">
        <v>6977.9054182999998</v>
      </c>
      <c r="Q56" s="110">
        <v>6987.2059563000003</v>
      </c>
      <c r="R56" s="110">
        <v>6995.6313309999996</v>
      </c>
      <c r="S56" s="110">
        <v>7004.0585696999997</v>
      </c>
      <c r="T56" s="110">
        <v>7012.4878657999998</v>
      </c>
      <c r="U56" s="110">
        <v>7020.9193685999999</v>
      </c>
      <c r="V56" s="110">
        <v>7029.3531866000003</v>
      </c>
      <c r="W56" s="110">
        <v>83777.611631099993</v>
      </c>
    </row>
    <row r="57" spans="9:24" ht="15" customHeight="1" x14ac:dyDescent="0.2">
      <c r="I57" s="115" t="str">
        <f xml:space="preserve"> _xll.EPMOlapMemberO("[C_ACCOUNT].[PARENTH1].[GT3_NB]","","GT3_NB","","000")</f>
        <v>GT3_NB</v>
      </c>
      <c r="J57" s="110" t="str">
        <f>_xll.EPMMemberDesc(I57)</f>
        <v>Gen. Service - 3 TRANSP</v>
      </c>
      <c r="K57" s="110">
        <v>755.0021524</v>
      </c>
      <c r="L57" s="110">
        <v>755.997117</v>
      </c>
      <c r="M57" s="110">
        <v>756.99221120000004</v>
      </c>
      <c r="N57" s="110">
        <v>757.98748149999994</v>
      </c>
      <c r="O57" s="110">
        <v>758.98296579999999</v>
      </c>
      <c r="P57" s="110">
        <v>759.97869609999998</v>
      </c>
      <c r="Q57" s="110">
        <v>760.97469709999996</v>
      </c>
      <c r="R57" s="110">
        <v>761.87239939999995</v>
      </c>
      <c r="S57" s="110">
        <v>762.77040620000002</v>
      </c>
      <c r="T57" s="110">
        <v>763.66872709999996</v>
      </c>
      <c r="U57" s="110">
        <v>764.56736890000002</v>
      </c>
      <c r="V57" s="110">
        <v>765.4663339</v>
      </c>
      <c r="W57" s="110">
        <v>9124.2605566000002</v>
      </c>
    </row>
    <row r="58" spans="9:24" ht="15" customHeight="1" x14ac:dyDescent="0.2">
      <c r="I58" s="115" t="str">
        <f xml:space="preserve"> _xll.EPMOlapMemberO("[C_ACCOUNT].[PARENTH1].[GT4_NB]","","GT4_NB","","000")</f>
        <v>GT4_NB</v>
      </c>
      <c r="J58" s="110" t="str">
        <f>_xll.EPMMemberDesc(I58)</f>
        <v>Gen. Service - 4 TRANSP</v>
      </c>
      <c r="K58" s="110">
        <v>139</v>
      </c>
      <c r="L58" s="110">
        <v>139</v>
      </c>
      <c r="M58" s="110">
        <v>139</v>
      </c>
      <c r="N58" s="110">
        <v>139</v>
      </c>
      <c r="O58" s="110">
        <v>139</v>
      </c>
      <c r="P58" s="110">
        <v>139</v>
      </c>
      <c r="Q58" s="110">
        <v>139</v>
      </c>
      <c r="R58" s="110">
        <v>139</v>
      </c>
      <c r="S58" s="110">
        <v>139</v>
      </c>
      <c r="T58" s="110">
        <v>139</v>
      </c>
      <c r="U58" s="110">
        <v>139</v>
      </c>
      <c r="V58" s="110">
        <v>139</v>
      </c>
      <c r="W58" s="110">
        <v>1668</v>
      </c>
    </row>
    <row r="59" spans="9:24" ht="15" customHeight="1" x14ac:dyDescent="0.2">
      <c r="I59" s="115" t="str">
        <f xml:space="preserve"> _xll.EPMOlapMemberO("[C_ACCOUNT].[PARENTH1].[GT5_NB]","","GT5_NB","","000")</f>
        <v>GT5_NB</v>
      </c>
      <c r="J59" s="110" t="str">
        <f>_xll.EPMMemberDesc(I59)</f>
        <v>Gen. Service -5 TRANSP</v>
      </c>
      <c r="K59" s="110">
        <v>193</v>
      </c>
      <c r="L59" s="110">
        <v>193</v>
      </c>
      <c r="M59" s="110">
        <v>193</v>
      </c>
      <c r="N59" s="110">
        <v>193</v>
      </c>
      <c r="O59" s="110">
        <v>193</v>
      </c>
      <c r="P59" s="110">
        <v>193</v>
      </c>
      <c r="Q59" s="110">
        <v>193</v>
      </c>
      <c r="R59" s="110">
        <v>193</v>
      </c>
      <c r="S59" s="110">
        <v>193</v>
      </c>
      <c r="T59" s="110">
        <v>193</v>
      </c>
      <c r="U59" s="110">
        <v>193</v>
      </c>
      <c r="V59" s="110">
        <v>193</v>
      </c>
      <c r="W59" s="110">
        <v>2316</v>
      </c>
    </row>
    <row r="60" spans="9:24" ht="15" customHeight="1" x14ac:dyDescent="0.2">
      <c r="I60" s="115" t="str">
        <f xml:space="preserve"> _xll.EPMOlapMemberO("[C_ACCOUNT].[PARENTH1].[CHP_NB]","","CHP_NB","","000")</f>
        <v>CHP_NB</v>
      </c>
      <c r="J60" s="110" t="str">
        <f>_xll.EPMMemberDesc(I60)</f>
        <v>Commercial Gas Heat Pump</v>
      </c>
      <c r="K60" s="110">
        <v>2</v>
      </c>
      <c r="L60" s="110">
        <v>2</v>
      </c>
      <c r="M60" s="110">
        <v>2</v>
      </c>
      <c r="N60" s="110">
        <v>2</v>
      </c>
      <c r="O60" s="110">
        <v>2</v>
      </c>
      <c r="P60" s="110">
        <v>2</v>
      </c>
      <c r="Q60" s="110">
        <v>2</v>
      </c>
      <c r="R60" s="110">
        <v>2</v>
      </c>
      <c r="S60" s="110">
        <v>2</v>
      </c>
      <c r="T60" s="110">
        <v>2</v>
      </c>
      <c r="U60" s="110">
        <v>2</v>
      </c>
      <c r="V60" s="110">
        <v>2</v>
      </c>
      <c r="W60" s="110">
        <v>24</v>
      </c>
    </row>
    <row r="61" spans="9:24" ht="15" customHeight="1" x14ac:dyDescent="0.2">
      <c r="I61" s="108" t="str">
        <f xml:space="preserve"> _xll.EPMOlapMemberO("[C_ACCOUNT].[PARENTH1].[CUS_IND]","","CUS_IND","","000")</f>
        <v>CUS_IND</v>
      </c>
      <c r="J61" s="103" t="str">
        <f>_xll.EPMMemberDesc(I61)</f>
        <v>CUSTOMERS-INDUSTRIAL</v>
      </c>
      <c r="K61" s="103">
        <v>62</v>
      </c>
      <c r="L61" s="103">
        <v>62</v>
      </c>
      <c r="M61" s="103">
        <v>62</v>
      </c>
      <c r="N61" s="103">
        <v>62</v>
      </c>
      <c r="O61" s="103">
        <v>62</v>
      </c>
      <c r="P61" s="103">
        <v>62</v>
      </c>
      <c r="Q61" s="103">
        <v>62</v>
      </c>
      <c r="R61" s="103">
        <v>62</v>
      </c>
      <c r="S61" s="103">
        <v>62</v>
      </c>
      <c r="T61" s="103">
        <v>62</v>
      </c>
      <c r="U61" s="103">
        <v>62</v>
      </c>
      <c r="V61" s="103">
        <v>61</v>
      </c>
      <c r="W61" s="103">
        <v>743</v>
      </c>
      <c r="X61" s="156">
        <f>AVERAGE(K61:V61)</f>
        <v>61.916666666666664</v>
      </c>
    </row>
    <row r="62" spans="9:24" ht="15" customHeight="1" x14ac:dyDescent="0.2">
      <c r="I62" s="115" t="str">
        <f xml:space="preserve"> _xll.EPMOlapMemberO("[C_ACCOUNT].[PARENTH1].[SIT_NB]","","SIT_NB","","000")</f>
        <v>SIT_NB</v>
      </c>
      <c r="J62" s="110" t="str">
        <f>_xll.EPMMemberDesc(I62)</f>
        <v>Small Interruptible Service</v>
      </c>
      <c r="K62" s="110">
        <v>27</v>
      </c>
      <c r="L62" s="110">
        <v>27</v>
      </c>
      <c r="M62" s="110">
        <v>27</v>
      </c>
      <c r="N62" s="110">
        <v>27</v>
      </c>
      <c r="O62" s="110">
        <v>27</v>
      </c>
      <c r="P62" s="110">
        <v>27</v>
      </c>
      <c r="Q62" s="110">
        <v>27</v>
      </c>
      <c r="R62" s="110">
        <v>27</v>
      </c>
      <c r="S62" s="110">
        <v>27</v>
      </c>
      <c r="T62" s="110">
        <v>27</v>
      </c>
      <c r="U62" s="110">
        <v>27</v>
      </c>
      <c r="V62" s="110">
        <v>27</v>
      </c>
      <c r="W62" s="110">
        <v>324</v>
      </c>
    </row>
    <row r="63" spans="9:24" ht="15" customHeight="1" x14ac:dyDescent="0.2">
      <c r="I63" s="115" t="str">
        <f xml:space="preserve"> _xll.EPMOlapMemberO("[C_ACCOUNT].[PARENTH1].[ITS_NB]","","ITS_NB","","000")</f>
        <v>ITS_NB</v>
      </c>
      <c r="J63" s="110" t="str">
        <f>_xll.EPMMemberDesc(I63)</f>
        <v>Interruptible Large Volume 1</v>
      </c>
      <c r="K63" s="110">
        <v>14</v>
      </c>
      <c r="L63" s="110">
        <v>14</v>
      </c>
      <c r="M63" s="110">
        <v>14</v>
      </c>
      <c r="N63" s="110">
        <v>14</v>
      </c>
      <c r="O63" s="110">
        <v>14</v>
      </c>
      <c r="P63" s="110">
        <v>14</v>
      </c>
      <c r="Q63" s="110">
        <v>14</v>
      </c>
      <c r="R63" s="110">
        <v>14</v>
      </c>
      <c r="S63" s="110">
        <v>14</v>
      </c>
      <c r="T63" s="110">
        <v>14</v>
      </c>
      <c r="U63" s="110">
        <v>14</v>
      </c>
      <c r="V63" s="110">
        <v>14</v>
      </c>
      <c r="W63" s="110">
        <v>168</v>
      </c>
    </row>
    <row r="64" spans="9:24" ht="15" customHeight="1" x14ac:dyDescent="0.2">
      <c r="I64" s="115" t="str">
        <f xml:space="preserve"> _xll.EPMOlapMemberO("[C_ACCOUNT].[PARENTH1].[CTS_NB]","","CTS_NB","","000")</f>
        <v>CTS_NB</v>
      </c>
      <c r="J64" s="110" t="str">
        <f>_xll.EPMMemberDesc(I64)</f>
        <v>Contract Transportation Service (flex)</v>
      </c>
      <c r="K64" s="110">
        <v>21</v>
      </c>
      <c r="L64" s="110">
        <v>21</v>
      </c>
      <c r="M64" s="110">
        <v>21</v>
      </c>
      <c r="N64" s="110">
        <v>21</v>
      </c>
      <c r="O64" s="110">
        <v>21</v>
      </c>
      <c r="P64" s="110">
        <v>21</v>
      </c>
      <c r="Q64" s="110">
        <v>21</v>
      </c>
      <c r="R64" s="110">
        <v>21</v>
      </c>
      <c r="S64" s="110">
        <v>21</v>
      </c>
      <c r="T64" s="110">
        <v>21</v>
      </c>
      <c r="U64" s="110">
        <v>21</v>
      </c>
      <c r="V64" s="110">
        <v>20</v>
      </c>
      <c r="W64" s="110">
        <v>251</v>
      </c>
    </row>
    <row r="65" spans="9:24" ht="15" customHeight="1" x14ac:dyDescent="0.2">
      <c r="I65" s="108" t="str">
        <f xml:space="preserve"> _xll.EPMOlapMemberO("[C_ACCOUNT].[PARENTH1].[CUS_WHOLESALE]","","CUS_WHOLESALE","","000")</f>
        <v>CUS_WHOLESALE</v>
      </c>
      <c r="J65" s="103" t="str">
        <f>_xll.EPMMemberDesc(I65)</f>
        <v>CUSTOMERS-WHOLESALE</v>
      </c>
      <c r="K65" s="103">
        <v>15</v>
      </c>
      <c r="L65" s="103">
        <v>15</v>
      </c>
      <c r="M65" s="103">
        <v>15</v>
      </c>
      <c r="N65" s="103">
        <v>15</v>
      </c>
      <c r="O65" s="103">
        <v>15</v>
      </c>
      <c r="P65" s="103">
        <v>15</v>
      </c>
      <c r="Q65" s="103">
        <v>15</v>
      </c>
      <c r="R65" s="103">
        <v>15</v>
      </c>
      <c r="S65" s="103">
        <v>15</v>
      </c>
      <c r="T65" s="103">
        <v>15</v>
      </c>
      <c r="U65" s="103">
        <v>15</v>
      </c>
      <c r="V65" s="103">
        <v>15</v>
      </c>
      <c r="W65" s="103">
        <v>180</v>
      </c>
      <c r="X65" s="156">
        <f>AVERAGE(K65:V65)</f>
        <v>15</v>
      </c>
    </row>
    <row r="66" spans="9:24" ht="15" customHeight="1" x14ac:dyDescent="0.2">
      <c r="I66" s="115" t="str">
        <f xml:space="preserve"> _xll.EPMOlapMemberO("[C_ACCOUNT].[PARENTH1].[WHL_NB]","","WHL_NB","","000")</f>
        <v>WHL_NB</v>
      </c>
      <c r="J66" s="110" t="str">
        <f>_xll.EPMMemberDesc(I66)</f>
        <v>Wholesale</v>
      </c>
      <c r="K66" s="110">
        <v>10</v>
      </c>
      <c r="L66" s="110">
        <v>10</v>
      </c>
      <c r="M66" s="110">
        <v>10</v>
      </c>
      <c r="N66" s="110">
        <v>10</v>
      </c>
      <c r="O66" s="110">
        <v>10</v>
      </c>
      <c r="P66" s="110">
        <v>10</v>
      </c>
      <c r="Q66" s="110">
        <v>10</v>
      </c>
      <c r="R66" s="110">
        <v>10</v>
      </c>
      <c r="S66" s="110">
        <v>10</v>
      </c>
      <c r="T66" s="110">
        <v>10</v>
      </c>
      <c r="U66" s="110">
        <v>10</v>
      </c>
      <c r="V66" s="110">
        <v>10</v>
      </c>
      <c r="W66" s="110">
        <v>120</v>
      </c>
    </row>
    <row r="67" spans="9:24" ht="15" customHeight="1" x14ac:dyDescent="0.2">
      <c r="I67" s="115" t="str">
        <f xml:space="preserve"> _xll.EPMOlapMemberO("[C_ACCOUNT].[PARENTH1].[WHT_NB]","","WHT_NB","","000")</f>
        <v>WHT_NB</v>
      </c>
      <c r="J67" s="110" t="str">
        <f>_xll.EPMMemberDesc(I67)</f>
        <v>Wholesale TRANSP</v>
      </c>
      <c r="K67" s="110">
        <v>5</v>
      </c>
      <c r="L67" s="110">
        <v>5</v>
      </c>
      <c r="M67" s="110">
        <v>5</v>
      </c>
      <c r="N67" s="110">
        <v>5</v>
      </c>
      <c r="O67" s="110">
        <v>5</v>
      </c>
      <c r="P67" s="110">
        <v>5</v>
      </c>
      <c r="Q67" s="110">
        <v>5</v>
      </c>
      <c r="R67" s="110">
        <v>5</v>
      </c>
      <c r="S67" s="110">
        <v>5</v>
      </c>
      <c r="T67" s="110">
        <v>5</v>
      </c>
      <c r="U67" s="110">
        <v>5</v>
      </c>
      <c r="V67" s="110">
        <v>5</v>
      </c>
      <c r="W67" s="110">
        <v>60</v>
      </c>
    </row>
    <row r="68" spans="9:24" ht="15" customHeight="1" x14ac:dyDescent="0.2">
      <c r="I68" s="108" t="str">
        <f xml:space="preserve"> _xll.EPMOlapMemberO("[C_ACCOUNT].[PARENTH1].[CUS_OSS]","","CUS_OSS","","000")</f>
        <v>CUS_OSS</v>
      </c>
      <c r="J68" s="103" t="str">
        <f>_xll.EPMMemberDesc(I68)</f>
        <v>CUSTOMERS-OSS</v>
      </c>
      <c r="K68" s="103">
        <v>3</v>
      </c>
      <c r="L68" s="103">
        <v>3</v>
      </c>
      <c r="M68" s="103">
        <v>3</v>
      </c>
      <c r="N68" s="103">
        <v>3</v>
      </c>
      <c r="O68" s="103">
        <v>3</v>
      </c>
      <c r="P68" s="103">
        <v>3</v>
      </c>
      <c r="Q68" s="103">
        <v>3</v>
      </c>
      <c r="R68" s="103">
        <v>3</v>
      </c>
      <c r="S68" s="103">
        <v>3</v>
      </c>
      <c r="T68" s="103">
        <v>3</v>
      </c>
      <c r="U68" s="103">
        <v>3</v>
      </c>
      <c r="V68" s="103">
        <v>3</v>
      </c>
      <c r="W68" s="103">
        <v>36</v>
      </c>
      <c r="X68" s="156">
        <f>AVERAGE(K68:V68)</f>
        <v>3</v>
      </c>
    </row>
    <row r="69" spans="9:24" ht="15" customHeight="1" x14ac:dyDescent="0.2">
      <c r="I69" s="115" t="str">
        <f xml:space="preserve"> _xll.EPMOlapMemberO("[C_ACCOUNT].[PARENTH1].[OSS_NB]","","OSS_NB","","000")</f>
        <v>OSS_NB</v>
      </c>
      <c r="J69" s="110" t="str">
        <f>_xll.EPMMemberDesc(I69)</f>
        <v>Off System Sales</v>
      </c>
      <c r="K69" s="110">
        <v>3</v>
      </c>
      <c r="L69" s="110">
        <v>3</v>
      </c>
      <c r="M69" s="110">
        <v>3</v>
      </c>
      <c r="N69" s="110">
        <v>3</v>
      </c>
      <c r="O69" s="110">
        <v>3</v>
      </c>
      <c r="P69" s="110">
        <v>3</v>
      </c>
      <c r="Q69" s="110">
        <v>3</v>
      </c>
      <c r="R69" s="110">
        <v>3</v>
      </c>
      <c r="S69" s="110">
        <v>3</v>
      </c>
      <c r="T69" s="110">
        <v>3</v>
      </c>
      <c r="U69" s="110">
        <v>3</v>
      </c>
      <c r="V69" s="110">
        <v>3</v>
      </c>
      <c r="W69" s="110">
        <v>36</v>
      </c>
    </row>
    <row r="70" spans="9:24" ht="15" customHeight="1" x14ac:dyDescent="0.2">
      <c r="I70" s="107" t="str">
        <f xml:space="preserve"> _xll.EPMOlapMemberO("[C_ACCOUNT].[PARENTH1].[THERMS_SKF]","","THERMS_SKF","","000")</f>
        <v>THERMS_SKF</v>
      </c>
      <c r="J70" s="103" t="str">
        <f>_xll.EPMMemberDesc(I70)</f>
        <v>THERMS</v>
      </c>
      <c r="K70" s="103">
        <v>154720714.25442681</v>
      </c>
      <c r="L70" s="103">
        <v>140358447.63600221</v>
      </c>
      <c r="M70" s="103">
        <v>149143878.9909513</v>
      </c>
      <c r="N70" s="103">
        <v>148437234.52887201</v>
      </c>
      <c r="O70" s="103">
        <v>150696959.79845759</v>
      </c>
      <c r="P70" s="103">
        <v>153276123.21620709</v>
      </c>
      <c r="Q70" s="103">
        <v>156833918.70487139</v>
      </c>
      <c r="R70" s="103">
        <v>150000121.2932215</v>
      </c>
      <c r="S70" s="103">
        <v>142838735.76476401</v>
      </c>
      <c r="T70" s="103">
        <v>143858623.62792769</v>
      </c>
      <c r="U70" s="103">
        <v>129070994.61967739</v>
      </c>
      <c r="V70" s="103">
        <v>144680133.7699703</v>
      </c>
      <c r="W70" s="103">
        <v>1763915886.2053492</v>
      </c>
    </row>
    <row r="71" spans="9:24" ht="15" customHeight="1" x14ac:dyDescent="0.2">
      <c r="I71" s="108" t="str">
        <f xml:space="preserve"> _xll.EPMOlapMemberO("[C_ACCOUNT].[PARENTH1].[THERMS_RES]","","THERMS_RES","","000")</f>
        <v>THERMS_RES</v>
      </c>
      <c r="J71" s="103" t="str">
        <f>_xll.EPMMemberDesc(I71)</f>
        <v>THERMS-RESIDENTIAL</v>
      </c>
      <c r="K71" s="103">
        <v>16969683.3325084</v>
      </c>
      <c r="L71" s="103">
        <v>15024988.4675174</v>
      </c>
      <c r="M71" s="103">
        <v>12042357.942741901</v>
      </c>
      <c r="N71" s="103">
        <v>9403076.5045921002</v>
      </c>
      <c r="O71" s="103">
        <v>6610345.2124939999</v>
      </c>
      <c r="P71" s="103">
        <v>5615864.1583172996</v>
      </c>
      <c r="Q71" s="103">
        <v>4855329.5758459996</v>
      </c>
      <c r="R71" s="103">
        <v>4860999.2264307002</v>
      </c>
      <c r="S71" s="103">
        <v>5984461.3920267997</v>
      </c>
      <c r="T71" s="103">
        <v>6048372.7592986003</v>
      </c>
      <c r="U71" s="103">
        <v>9410145.7225292996</v>
      </c>
      <c r="V71" s="103">
        <v>15212901.3320542</v>
      </c>
      <c r="W71" s="103">
        <v>112038525.62635671</v>
      </c>
    </row>
    <row r="72" spans="9:24" ht="15" customHeight="1" x14ac:dyDescent="0.2">
      <c r="I72" s="115" t="str">
        <f xml:space="preserve"> _xll.EPMOlapMemberO("[C_ACCOUNT].[PARENTH1].[RS1_TH]","","RS1_TH","","000")</f>
        <v>RS1_TH</v>
      </c>
      <c r="J72" s="110" t="str">
        <f>_xll.EPMMemberDesc(I72)</f>
        <v>Residential - 1</v>
      </c>
      <c r="K72" s="110">
        <v>1346224.6589613999</v>
      </c>
      <c r="L72" s="110">
        <v>1161525.7815618999</v>
      </c>
      <c r="M72" s="110">
        <v>1022893.4821132</v>
      </c>
      <c r="N72" s="110">
        <v>822889.53965509997</v>
      </c>
      <c r="O72" s="110">
        <v>604728.53946170001</v>
      </c>
      <c r="P72" s="110">
        <v>532559.58042250003</v>
      </c>
      <c r="Q72" s="110">
        <v>421079.83491600002</v>
      </c>
      <c r="R72" s="110">
        <v>458321.25074220001</v>
      </c>
      <c r="S72" s="110">
        <v>550733.17413689999</v>
      </c>
      <c r="T72" s="110">
        <v>535537.09189289995</v>
      </c>
      <c r="U72" s="110">
        <v>762698.47512910003</v>
      </c>
      <c r="V72" s="110">
        <v>1111258.3251700001</v>
      </c>
      <c r="W72" s="110">
        <v>9330449.7341629006</v>
      </c>
    </row>
    <row r="73" spans="9:24" ht="15" customHeight="1" x14ac:dyDescent="0.2">
      <c r="I73" s="115" t="str">
        <f xml:space="preserve"> _xll.EPMOlapMemberO("[C_ACCOUNT].[PARENTH1].[RS2_TH]","","RS2_TH","","000")</f>
        <v>RS2_TH</v>
      </c>
      <c r="J73" s="110" t="str">
        <f>_xll.EPMMemberDesc(I73)</f>
        <v>Residential - 2</v>
      </c>
      <c r="K73" s="110">
        <v>5503825.7801114004</v>
      </c>
      <c r="L73" s="110">
        <v>4815963.1369856</v>
      </c>
      <c r="M73" s="110">
        <v>3410036.5501152999</v>
      </c>
      <c r="N73" s="110">
        <v>2575177.3325606999</v>
      </c>
      <c r="O73" s="110">
        <v>2115359.5475581</v>
      </c>
      <c r="P73" s="110">
        <v>2008374.7790590001</v>
      </c>
      <c r="Q73" s="110">
        <v>1804416.4289015001</v>
      </c>
      <c r="R73" s="110">
        <v>1830881.4601443</v>
      </c>
      <c r="S73" s="110">
        <v>2209858.6650811001</v>
      </c>
      <c r="T73" s="110">
        <v>2054594.8903985</v>
      </c>
      <c r="U73" s="110">
        <v>2805387.9319695998</v>
      </c>
      <c r="V73" s="110">
        <v>4430849.3775362</v>
      </c>
      <c r="W73" s="110">
        <v>35564725.880421303</v>
      </c>
    </row>
    <row r="74" spans="9:24" ht="15" customHeight="1" x14ac:dyDescent="0.2">
      <c r="I74" s="115" t="str">
        <f xml:space="preserve"> _xll.EPMOlapMemberO("[C_ACCOUNT].[PARENTH1].[RS3_TH]","","RS3_TH","","000")</f>
        <v>RS3_TH</v>
      </c>
      <c r="J74" s="110" t="str">
        <f>_xll.EPMMemberDesc(I74)</f>
        <v>Residential - 3</v>
      </c>
      <c r="K74" s="110">
        <v>7377920.2440275997</v>
      </c>
      <c r="L74" s="110">
        <v>6457242.6501764003</v>
      </c>
      <c r="M74" s="110">
        <v>5453969.7053675</v>
      </c>
      <c r="N74" s="110">
        <v>4306712.4369989997</v>
      </c>
      <c r="O74" s="110">
        <v>2830219.0308511001</v>
      </c>
      <c r="P74" s="110">
        <v>2232415.4719487</v>
      </c>
      <c r="Q74" s="110">
        <v>1909313.0412619</v>
      </c>
      <c r="R74" s="110">
        <v>1933275.297764</v>
      </c>
      <c r="S74" s="110">
        <v>2397357.6630659001</v>
      </c>
      <c r="T74" s="110">
        <v>2472313.6779735</v>
      </c>
      <c r="U74" s="110">
        <v>4023780.5433354001</v>
      </c>
      <c r="V74" s="110">
        <v>6829634.8206877001</v>
      </c>
      <c r="W74" s="110">
        <v>48224154.583458699</v>
      </c>
    </row>
    <row r="75" spans="9:24" ht="15" customHeight="1" x14ac:dyDescent="0.2">
      <c r="I75" s="115" t="str">
        <f xml:space="preserve"> _xll.EPMOlapMemberO("[C_ACCOUNT].[PARENTH1].[RSG_TH]","","RSG_TH","","000")</f>
        <v>RSG_TH</v>
      </c>
      <c r="J75" s="110" t="str">
        <f>_xll.EPMMemberDesc(I75)</f>
        <v>Residential Stand by Generator</v>
      </c>
      <c r="K75" s="110">
        <v>1082</v>
      </c>
      <c r="L75" s="110">
        <v>1082</v>
      </c>
      <c r="M75" s="110">
        <v>1082</v>
      </c>
      <c r="N75" s="110">
        <v>1082</v>
      </c>
      <c r="O75" s="110">
        <v>1082</v>
      </c>
      <c r="P75" s="110">
        <v>1082</v>
      </c>
      <c r="Q75" s="110">
        <v>1082</v>
      </c>
      <c r="R75" s="110">
        <v>1082</v>
      </c>
      <c r="S75" s="110">
        <v>1082</v>
      </c>
      <c r="T75" s="110">
        <v>1082</v>
      </c>
      <c r="U75" s="110">
        <v>1082</v>
      </c>
      <c r="V75" s="110">
        <v>1082</v>
      </c>
      <c r="W75" s="110">
        <v>12984</v>
      </c>
    </row>
    <row r="76" spans="9:24" ht="15" customHeight="1" x14ac:dyDescent="0.2">
      <c r="I76" s="115" t="str">
        <f xml:space="preserve"> _xll.EPMOlapMemberO("[C_ACCOUNT].[PARENTH1].[RG1_TH]","","RG1_TH","","000")</f>
        <v>RG1_TH</v>
      </c>
      <c r="J76" s="110" t="str">
        <f>_xll.EPMMemberDesc(I76)</f>
        <v>Residential-General Service  1</v>
      </c>
      <c r="K76" s="110">
        <v>1006073.8952553</v>
      </c>
      <c r="L76" s="110">
        <v>896766.93937100004</v>
      </c>
      <c r="M76" s="110">
        <v>794060.14011210005</v>
      </c>
      <c r="N76" s="110">
        <v>615451.35539190006</v>
      </c>
      <c r="O76" s="110">
        <v>302810.4959102</v>
      </c>
      <c r="P76" s="110">
        <v>187498.45054009999</v>
      </c>
      <c r="Q76" s="110">
        <v>223306.2426843</v>
      </c>
      <c r="R76" s="110">
        <v>137708.26436920001</v>
      </c>
      <c r="S76" s="110">
        <v>206290.16491309999</v>
      </c>
      <c r="T76" s="110">
        <v>232546.42002419999</v>
      </c>
      <c r="U76" s="110">
        <v>659054.89113190002</v>
      </c>
      <c r="V76" s="110">
        <v>1102172.1040972001</v>
      </c>
      <c r="W76" s="110">
        <v>6363739.3638004996</v>
      </c>
    </row>
    <row r="77" spans="9:24" ht="15" customHeight="1" x14ac:dyDescent="0.2">
      <c r="I77" s="115" t="str">
        <f xml:space="preserve"> _xll.EPMOlapMemberO("[C_ACCOUNT].[PARENTH1].[RG2_TH]","","RG2_TH","","000")</f>
        <v>RG2_TH</v>
      </c>
      <c r="J77" s="110" t="str">
        <f>_xll.EPMMemberDesc(I77)</f>
        <v>Residential-General Service  2</v>
      </c>
      <c r="K77" s="110">
        <v>78977.775424299994</v>
      </c>
      <c r="L77" s="110">
        <v>99307.616574700005</v>
      </c>
      <c r="M77" s="110">
        <v>54497.6341407</v>
      </c>
      <c r="N77" s="110">
        <v>51323.460542000001</v>
      </c>
      <c r="O77" s="110">
        <v>33557.570429200001</v>
      </c>
      <c r="P77" s="110">
        <v>27056.181866200001</v>
      </c>
      <c r="Q77" s="110">
        <v>25943.238821200001</v>
      </c>
      <c r="R77" s="110">
        <v>18498.691582300002</v>
      </c>
      <c r="S77" s="110">
        <v>23846.767675200001</v>
      </c>
      <c r="T77" s="110">
        <v>36526.090706000003</v>
      </c>
      <c r="U77" s="110">
        <v>58889.296228500003</v>
      </c>
      <c r="V77" s="110">
        <v>83207.087907499998</v>
      </c>
      <c r="W77" s="110">
        <v>591631.41189780005</v>
      </c>
    </row>
    <row r="78" spans="9:24" ht="15" customHeight="1" x14ac:dyDescent="0.2">
      <c r="I78" s="115" t="str">
        <f xml:space="preserve"> _xll.EPMOlapMemberO("[C_ACCOUNT].[PARENTH1].[RG3_TH]","","RG3_TH","","000")</f>
        <v>RG3_TH</v>
      </c>
      <c r="J78" s="110" t="str">
        <f>_xll.EPMMemberDesc(I78)</f>
        <v>Residential-General Service  3</v>
      </c>
      <c r="K78" s="110">
        <v>1252.7825576</v>
      </c>
      <c r="L78" s="110">
        <v>4613.2295107</v>
      </c>
      <c r="M78" s="110">
        <v>2872.7618836000001</v>
      </c>
      <c r="N78" s="110">
        <v>916.20550639999999</v>
      </c>
      <c r="O78" s="110">
        <v>1288.9014549999999</v>
      </c>
      <c r="P78" s="110">
        <v>2732.8995479999999</v>
      </c>
      <c r="Q78" s="110">
        <v>338.17893320000002</v>
      </c>
      <c r="R78" s="110">
        <v>1378.5401574</v>
      </c>
      <c r="S78" s="110">
        <v>1096.9448447</v>
      </c>
      <c r="T78" s="110">
        <v>1269.7585974000001</v>
      </c>
      <c r="U78" s="110">
        <v>1743.7713983000001</v>
      </c>
      <c r="V78" s="110">
        <v>2746.2516120999999</v>
      </c>
      <c r="W78" s="110">
        <v>22250.2260044</v>
      </c>
    </row>
    <row r="79" spans="9:24" ht="15" customHeight="1" x14ac:dyDescent="0.2">
      <c r="I79" s="115" t="str">
        <f xml:space="preserve"> _xll.EPMOlapMemberO("[C_ACCOUNT].[PARENTH1].[RT1_TH]","","RT1_TH","","000")</f>
        <v>RT1_TH</v>
      </c>
      <c r="J79" s="110" t="str">
        <f>_xll.EPMMemberDesc(I79)</f>
        <v>Residential TRANSP General Service 1</v>
      </c>
      <c r="K79" s="110">
        <v>428431.11192320002</v>
      </c>
      <c r="L79" s="110">
        <v>397661.65153779997</v>
      </c>
      <c r="M79" s="110">
        <v>278744.97199240001</v>
      </c>
      <c r="N79" s="110">
        <v>206053.66883360001</v>
      </c>
      <c r="O79" s="110">
        <v>103372.0190865</v>
      </c>
      <c r="P79" s="110">
        <v>71491.507163500006</v>
      </c>
      <c r="Q79" s="110">
        <v>41030.055449200001</v>
      </c>
      <c r="R79" s="110">
        <v>51197.114257300003</v>
      </c>
      <c r="S79" s="110">
        <v>67246.346210300006</v>
      </c>
      <c r="T79" s="110">
        <v>87098.046427599998</v>
      </c>
      <c r="U79" s="110">
        <v>222622.31696220001</v>
      </c>
      <c r="V79" s="110">
        <v>417975.49741329998</v>
      </c>
      <c r="W79" s="110">
        <v>2372924.3072568998</v>
      </c>
    </row>
    <row r="80" spans="9:24" ht="15" customHeight="1" x14ac:dyDescent="0.2">
      <c r="I80" s="115" t="str">
        <f xml:space="preserve"> _xll.EPMOlapMemberO("[C_ACCOUNT].[PARENTH1].[RT2_TH]","","RT2_TH","","000")</f>
        <v>RT2_TH</v>
      </c>
      <c r="J80" s="110" t="str">
        <f>_xll.EPMMemberDesc(I80)</f>
        <v>Residential TRANSP General Service 2</v>
      </c>
      <c r="K80" s="110">
        <v>870209.22659900005</v>
      </c>
      <c r="L80" s="110">
        <v>782335.25159450003</v>
      </c>
      <c r="M80" s="110">
        <v>688323.40064739995</v>
      </c>
      <c r="N80" s="110">
        <v>525460.95011430001</v>
      </c>
      <c r="O80" s="110">
        <v>387623.54444189998</v>
      </c>
      <c r="P80" s="110">
        <v>330386.08417290001</v>
      </c>
      <c r="Q80" s="110">
        <v>234189.49300779999</v>
      </c>
      <c r="R80" s="110">
        <v>253775.5558921</v>
      </c>
      <c r="S80" s="110">
        <v>307160.95978769998</v>
      </c>
      <c r="T80" s="110">
        <v>373400.40497670003</v>
      </c>
      <c r="U80" s="110">
        <v>578436.24040500005</v>
      </c>
      <c r="V80" s="110">
        <v>855070.64264560002</v>
      </c>
      <c r="W80" s="110">
        <v>6186371.7542848997</v>
      </c>
    </row>
    <row r="81" spans="9:23" ht="15" customHeight="1" x14ac:dyDescent="0.2">
      <c r="I81" s="115" t="str">
        <f xml:space="preserve"> _xll.EPMOlapMemberO("[C_ACCOUNT].[PARENTH1].[RT3_TH]","","RT3_TH","","000")</f>
        <v>RT3_TH</v>
      </c>
      <c r="J81" s="110" t="str">
        <f>_xll.EPMMemberDesc(I81)</f>
        <v>Residential TRANSP General Service 3</v>
      </c>
      <c r="K81" s="110">
        <v>355047.85764860001</v>
      </c>
      <c r="L81" s="110">
        <v>407852.21020480001</v>
      </c>
      <c r="M81" s="110">
        <v>335239.29636969999</v>
      </c>
      <c r="N81" s="110">
        <v>297371.55498910003</v>
      </c>
      <c r="O81" s="110">
        <v>229665.56330030001</v>
      </c>
      <c r="P81" s="110">
        <v>221629.20359640001</v>
      </c>
      <c r="Q81" s="110">
        <v>193993.06187090001</v>
      </c>
      <c r="R81" s="110">
        <v>174243.05152189999</v>
      </c>
      <c r="S81" s="110">
        <v>219150.70631189999</v>
      </c>
      <c r="T81" s="110">
        <v>253366.3783018</v>
      </c>
      <c r="U81" s="110">
        <v>295812.25596929999</v>
      </c>
      <c r="V81" s="110">
        <v>378267.22498459998</v>
      </c>
      <c r="W81" s="110">
        <v>3361638.3650692999</v>
      </c>
    </row>
    <row r="82" spans="9:23" ht="15" customHeight="1" x14ac:dyDescent="0.2">
      <c r="I82" s="115" t="str">
        <f xml:space="preserve"> _xll.EPMOlapMemberO("[C_ACCOUNT].[PARENTH1].[RHP_TH]","","RHP_TH","","000")</f>
        <v>RHP_TH</v>
      </c>
      <c r="J82" s="110" t="str">
        <f>_xll.EPMMemberDesc(I82)</f>
        <v>Residential Gas Heat Pump</v>
      </c>
      <c r="K82" s="110">
        <v>638</v>
      </c>
      <c r="L82" s="110">
        <v>638</v>
      </c>
      <c r="M82" s="110">
        <v>638</v>
      </c>
      <c r="N82" s="110">
        <v>638</v>
      </c>
      <c r="O82" s="110">
        <v>638</v>
      </c>
      <c r="P82" s="110">
        <v>638</v>
      </c>
      <c r="Q82" s="110">
        <v>638</v>
      </c>
      <c r="R82" s="110">
        <v>638</v>
      </c>
      <c r="S82" s="110">
        <v>638</v>
      </c>
      <c r="T82" s="110">
        <v>638</v>
      </c>
      <c r="U82" s="110">
        <v>638</v>
      </c>
      <c r="V82" s="110">
        <v>638</v>
      </c>
      <c r="W82" s="110">
        <v>7656</v>
      </c>
    </row>
    <row r="83" spans="9:23" ht="15" customHeight="1" x14ac:dyDescent="0.2">
      <c r="I83" s="108" t="str">
        <f xml:space="preserve"> _xll.EPMOlapMemberO("[C_ACCOUNT].[PARENTH1].[THERMS_COM]","","THERMS_COM","","000")</f>
        <v>THERMS_COM</v>
      </c>
      <c r="J83" s="103" t="str">
        <f>_xll.EPMMemberDesc(I83)</f>
        <v>THERMS-COMMERCIAL</v>
      </c>
      <c r="K83" s="103">
        <v>54614487.457676597</v>
      </c>
      <c r="L83" s="103">
        <v>50128435.188009903</v>
      </c>
      <c r="M83" s="103">
        <v>50097743.032987602</v>
      </c>
      <c r="N83" s="103">
        <v>46200967.578877002</v>
      </c>
      <c r="O83" s="103">
        <v>43527975.123241797</v>
      </c>
      <c r="P83" s="103">
        <v>43381407.064986899</v>
      </c>
      <c r="Q83" s="103">
        <v>41770686.486303598</v>
      </c>
      <c r="R83" s="103">
        <v>41462691.851568997</v>
      </c>
      <c r="S83" s="103">
        <v>43489415.728195801</v>
      </c>
      <c r="T83" s="103">
        <v>41642267.424953103</v>
      </c>
      <c r="U83" s="103">
        <v>46828845.993120201</v>
      </c>
      <c r="V83" s="103">
        <v>53051875.659631804</v>
      </c>
      <c r="W83" s="103">
        <v>556196798.58955336</v>
      </c>
    </row>
    <row r="84" spans="9:23" ht="15" customHeight="1" x14ac:dyDescent="0.2">
      <c r="I84" s="115" t="str">
        <f xml:space="preserve"> _xll.EPMOlapMemberO("[C_ACCOUNT].[PARENTH1].[CSL_TH]","","CSL_TH","","000")</f>
        <v>CSL_TH</v>
      </c>
      <c r="J84" s="110" t="str">
        <f>_xll.EPMMemberDesc(I84)</f>
        <v>Commercial Street Lighting</v>
      </c>
      <c r="K84" s="110">
        <v>3337.75</v>
      </c>
      <c r="L84" s="110">
        <v>2616.6</v>
      </c>
      <c r="M84" s="110">
        <v>2993.5</v>
      </c>
      <c r="N84" s="110">
        <v>2728.7</v>
      </c>
      <c r="O84" s="110">
        <v>2223.1</v>
      </c>
      <c r="P84" s="110">
        <v>2565.35</v>
      </c>
      <c r="Q84" s="110">
        <v>2218.3000000000002</v>
      </c>
      <c r="R84" s="110">
        <v>3228.6</v>
      </c>
      <c r="S84" s="110">
        <v>2924.8</v>
      </c>
      <c r="T84" s="110">
        <v>2924.8</v>
      </c>
      <c r="U84" s="110">
        <v>2924.8</v>
      </c>
      <c r="V84" s="110">
        <v>2924.8</v>
      </c>
      <c r="W84" s="110">
        <v>33611.1</v>
      </c>
    </row>
    <row r="85" spans="9:23" ht="15" customHeight="1" x14ac:dyDescent="0.2">
      <c r="I85" s="115" t="str">
        <f xml:space="preserve"> _xll.EPMOlapMemberO("[C_ACCOUNT].[PARENTH1].[CSG_TH]","","CSG_TH","","000")</f>
        <v>CSG_TH</v>
      </c>
      <c r="J85" s="110" t="str">
        <f>_xll.EPMMemberDesc(I85)</f>
        <v>Commercial  Standby Generator</v>
      </c>
      <c r="K85" s="110">
        <v>14415.3</v>
      </c>
      <c r="L85" s="110">
        <v>14462.3</v>
      </c>
      <c r="M85" s="110">
        <v>15329.3</v>
      </c>
      <c r="N85" s="110">
        <v>15180.7</v>
      </c>
      <c r="O85" s="110">
        <v>14073.7571429</v>
      </c>
      <c r="P85" s="110">
        <v>12875.957142900001</v>
      </c>
      <c r="Q85" s="110">
        <v>12776.957142900001</v>
      </c>
      <c r="R85" s="110">
        <v>12653.6571429</v>
      </c>
      <c r="S85" s="110">
        <v>12653.6571429</v>
      </c>
      <c r="T85" s="110">
        <v>32868.985714299997</v>
      </c>
      <c r="U85" s="110">
        <v>52941.371428600003</v>
      </c>
      <c r="V85" s="110">
        <v>93338.342857099997</v>
      </c>
      <c r="W85" s="110">
        <v>303570.2857145</v>
      </c>
    </row>
    <row r="86" spans="9:23" ht="15" customHeight="1" x14ac:dyDescent="0.2">
      <c r="I86" s="115" t="str">
        <f xml:space="preserve"> _xll.EPMOlapMemberO("[C_ACCOUNT].[PARENTH1].[SGS_TH]","","SGS_TH","","000")</f>
        <v>SGS_TH</v>
      </c>
      <c r="J86" s="110" t="str">
        <f>_xll.EPMMemberDesc(I86)</f>
        <v>Small General Service</v>
      </c>
      <c r="K86" s="110">
        <v>686719.98697520001</v>
      </c>
      <c r="L86" s="110">
        <v>673037.19926440006</v>
      </c>
      <c r="M86" s="110">
        <v>515282.09066540003</v>
      </c>
      <c r="N86" s="110">
        <v>473328.20412469999</v>
      </c>
      <c r="O86" s="110">
        <v>426575.82635450002</v>
      </c>
      <c r="P86" s="110">
        <v>423305.43754770001</v>
      </c>
      <c r="Q86" s="110">
        <v>352041.20285090001</v>
      </c>
      <c r="R86" s="110">
        <v>370784.9779234</v>
      </c>
      <c r="S86" s="110">
        <v>581649.88503550005</v>
      </c>
      <c r="T86" s="110">
        <v>251550.0623012</v>
      </c>
      <c r="U86" s="110">
        <v>495782.52237830003</v>
      </c>
      <c r="V86" s="110">
        <v>600627.29992559995</v>
      </c>
      <c r="W86" s="110">
        <v>5850684.6953467997</v>
      </c>
    </row>
    <row r="87" spans="9:23" ht="15" customHeight="1" x14ac:dyDescent="0.2">
      <c r="I87" s="115" t="str">
        <f xml:space="preserve"> _xll.EPMOlapMemberO("[C_ACCOUNT].[PARENTH1].[GS1_TH]","","GS1_TH","","000")</f>
        <v>GS1_TH</v>
      </c>
      <c r="J87" s="110" t="str">
        <f>_xll.EPMMemberDesc(I87)</f>
        <v>Gen. Service - 1</v>
      </c>
      <c r="K87" s="110">
        <v>1789711.860717</v>
      </c>
      <c r="L87" s="110">
        <v>1761455.8320414999</v>
      </c>
      <c r="M87" s="110">
        <v>1656986.18065</v>
      </c>
      <c r="N87" s="110">
        <v>1496009.4858788</v>
      </c>
      <c r="O87" s="110">
        <v>1382911.5430936001</v>
      </c>
      <c r="P87" s="110">
        <v>1402395.8103219001</v>
      </c>
      <c r="Q87" s="110">
        <v>1262194.2396553</v>
      </c>
      <c r="R87" s="110">
        <v>1244225.6718233</v>
      </c>
      <c r="S87" s="110">
        <v>1438054.3925518</v>
      </c>
      <c r="T87" s="110">
        <v>1226910.0037626999</v>
      </c>
      <c r="U87" s="110">
        <v>1506670.9168632999</v>
      </c>
      <c r="V87" s="110">
        <v>1969780.5883022</v>
      </c>
      <c r="W87" s="110">
        <v>18137306.525661401</v>
      </c>
    </row>
    <row r="88" spans="9:23" ht="15" customHeight="1" x14ac:dyDescent="0.2">
      <c r="I88" s="115" t="str">
        <f xml:space="preserve"> _xll.EPMOlapMemberO("[C_ACCOUNT].[PARENTH1].[GS2_TH]","","GS2_TH","","000")</f>
        <v>GS2_TH</v>
      </c>
      <c r="J88" s="110" t="str">
        <f>_xll.EPMMemberDesc(I88)</f>
        <v>Gen. Service - 2</v>
      </c>
      <c r="K88" s="110">
        <v>1362430.5190826</v>
      </c>
      <c r="L88" s="110">
        <v>1295259.0514171999</v>
      </c>
      <c r="M88" s="110">
        <v>1146228.5236909001</v>
      </c>
      <c r="N88" s="110">
        <v>1024908.0747985</v>
      </c>
      <c r="O88" s="110">
        <v>916206.94048290001</v>
      </c>
      <c r="P88" s="110">
        <v>937170.1562342</v>
      </c>
      <c r="Q88" s="110">
        <v>931341.21220509999</v>
      </c>
      <c r="R88" s="110">
        <v>736449.65518929996</v>
      </c>
      <c r="S88" s="110">
        <v>956580.72725400003</v>
      </c>
      <c r="T88" s="110">
        <v>834415.83371879999</v>
      </c>
      <c r="U88" s="110">
        <v>1103185.0722023</v>
      </c>
      <c r="V88" s="110">
        <v>1428052.211105</v>
      </c>
      <c r="W88" s="110">
        <v>12672227.977380799</v>
      </c>
    </row>
    <row r="89" spans="9:23" ht="15" customHeight="1" x14ac:dyDescent="0.2">
      <c r="I89" s="115" t="str">
        <f xml:space="preserve"> _xll.EPMOlapMemberO("[C_ACCOUNT].[PARENTH1].[GS3_TH]","","GS3_TH","","000")</f>
        <v>GS3_TH</v>
      </c>
      <c r="J89" s="110" t="str">
        <f>_xll.EPMMemberDesc(I89)</f>
        <v>Gen. Service - 3</v>
      </c>
      <c r="K89" s="110">
        <v>439761.19918270002</v>
      </c>
      <c r="L89" s="110">
        <v>394393.9416353</v>
      </c>
      <c r="M89" s="110">
        <v>310827.29706210003</v>
      </c>
      <c r="N89" s="110">
        <v>296334.62725860003</v>
      </c>
      <c r="O89" s="110">
        <v>301583.93037670001</v>
      </c>
      <c r="P89" s="110">
        <v>281779.68645779998</v>
      </c>
      <c r="Q89" s="110">
        <v>247438.84393430001</v>
      </c>
      <c r="R89" s="110">
        <v>224473.32354750001</v>
      </c>
      <c r="S89" s="110">
        <v>226006.6256038</v>
      </c>
      <c r="T89" s="110">
        <v>279878.78904190002</v>
      </c>
      <c r="U89" s="110">
        <v>357409.81588140002</v>
      </c>
      <c r="V89" s="110">
        <v>274990.70205000002</v>
      </c>
      <c r="W89" s="110">
        <v>3634878.7820321</v>
      </c>
    </row>
    <row r="90" spans="9:23" ht="15" customHeight="1" x14ac:dyDescent="0.2">
      <c r="I90" s="115" t="str">
        <f xml:space="preserve"> _xll.EPMOlapMemberO("[C_ACCOUNT].[PARENTH1].[GS4_TH]","","GS4_TH","","000")</f>
        <v>GS4_TH</v>
      </c>
      <c r="J90" s="110" t="str">
        <f>_xll.EPMMemberDesc(I90)</f>
        <v>Gen. Service - 4</v>
      </c>
      <c r="K90" s="110">
        <v>37955.444931500002</v>
      </c>
      <c r="L90" s="110">
        <v>27480.756712300001</v>
      </c>
      <c r="M90" s="110">
        <v>29921.444931499998</v>
      </c>
      <c r="N90" s="110">
        <v>29252.882191799999</v>
      </c>
      <c r="O90" s="110">
        <v>31150.444931499998</v>
      </c>
      <c r="P90" s="110">
        <v>29212.882191799999</v>
      </c>
      <c r="Q90" s="110">
        <v>38340.444931500002</v>
      </c>
      <c r="R90" s="110">
        <v>23858.444931499998</v>
      </c>
      <c r="S90" s="110">
        <v>28370.882191799999</v>
      </c>
      <c r="T90" s="110">
        <v>27292.444931499998</v>
      </c>
      <c r="U90" s="110">
        <v>23145.882191799999</v>
      </c>
      <c r="V90" s="110">
        <v>34638.444931500002</v>
      </c>
      <c r="W90" s="110">
        <v>360620.4</v>
      </c>
    </row>
    <row r="91" spans="9:23" ht="15" customHeight="1" x14ac:dyDescent="0.2">
      <c r="I91" s="115" t="str">
        <f xml:space="preserve"> _xll.EPMOlapMemberO("[C_ACCOUNT].[PARENTH1].[GS5_TH]","","GS5_TH","","000")</f>
        <v>GS5_TH</v>
      </c>
      <c r="J91" s="110" t="str">
        <f>_xll.EPMMemberDesc(I91)</f>
        <v>Gen. Service - 5</v>
      </c>
      <c r="K91" s="110">
        <v>369384.33836689999</v>
      </c>
      <c r="L91" s="110">
        <v>333606.6692911</v>
      </c>
      <c r="M91" s="110">
        <v>411348.78786689998</v>
      </c>
      <c r="N91" s="110">
        <v>255066.58825830001</v>
      </c>
      <c r="O91" s="110">
        <v>397518.23786689999</v>
      </c>
      <c r="P91" s="110">
        <v>361184.4882583</v>
      </c>
      <c r="Q91" s="110">
        <v>406615.6878669</v>
      </c>
      <c r="R91" s="110">
        <v>364961.9378669</v>
      </c>
      <c r="S91" s="110">
        <v>425746.33825829998</v>
      </c>
      <c r="T91" s="110">
        <v>382636.4378669</v>
      </c>
      <c r="U91" s="110">
        <v>348874.43825830001</v>
      </c>
      <c r="V91" s="110">
        <v>428560.38786690001</v>
      </c>
      <c r="W91" s="110">
        <v>4485504.3378926003</v>
      </c>
    </row>
    <row r="92" spans="9:23" ht="15" customHeight="1" x14ac:dyDescent="0.2">
      <c r="I92" s="115" t="str">
        <f xml:space="preserve"> _xll.EPMOlapMemberO("[C_ACCOUNT].[PARENTH1].[CTL_TH]","","CTL_TH","","000")</f>
        <v>CTL_TH</v>
      </c>
      <c r="J92" s="110" t="str">
        <f>_xll.EPMMemberDesc(I92)</f>
        <v>Commercial Street Lighting-TRANSP</v>
      </c>
      <c r="K92" s="110">
        <v>35471.564285699998</v>
      </c>
      <c r="L92" s="110">
        <v>32500.65</v>
      </c>
      <c r="M92" s="110">
        <v>39828.5</v>
      </c>
      <c r="N92" s="110">
        <v>39600.400000000001</v>
      </c>
      <c r="O92" s="110">
        <v>35536.0357143</v>
      </c>
      <c r="P92" s="110">
        <v>36007.207142899999</v>
      </c>
      <c r="Q92" s="110">
        <v>39486.1071429</v>
      </c>
      <c r="R92" s="110">
        <v>40330.557142899997</v>
      </c>
      <c r="S92" s="110">
        <v>39689.757142900002</v>
      </c>
      <c r="T92" s="110">
        <v>47737.75</v>
      </c>
      <c r="U92" s="110">
        <v>52882.514285700003</v>
      </c>
      <c r="V92" s="110">
        <v>66138.228571400003</v>
      </c>
      <c r="W92" s="110">
        <v>505209.27142870001</v>
      </c>
    </row>
    <row r="93" spans="9:23" ht="15" customHeight="1" x14ac:dyDescent="0.2">
      <c r="I93" s="115" t="str">
        <f xml:space="preserve"> _xll.EPMOlapMemberO("[C_ACCOUNT].[PARENTH1].[CTG_TH]","","CTG_TH","","000")</f>
        <v>CTG_TH</v>
      </c>
      <c r="J93" s="110" t="str">
        <f>_xll.EPMMemberDesc(I93)</f>
        <v>Commercial  TRANSP Standby Generator</v>
      </c>
      <c r="K93" s="110">
        <v>14303.7084</v>
      </c>
      <c r="L93" s="110">
        <v>15096.912700000001</v>
      </c>
      <c r="M93" s="110">
        <v>13653.902099999999</v>
      </c>
      <c r="N93" s="110">
        <v>14657.108399999999</v>
      </c>
      <c r="O93" s="110">
        <v>17031.411599999999</v>
      </c>
      <c r="P93" s="110">
        <v>14394.008400000001</v>
      </c>
      <c r="Q93" s="110">
        <v>14157.1095</v>
      </c>
      <c r="R93" s="110">
        <v>12183.1095</v>
      </c>
      <c r="S93" s="110">
        <v>12183.1095</v>
      </c>
      <c r="T93" s="110">
        <v>29152.809499999999</v>
      </c>
      <c r="U93" s="110">
        <v>46215.609499999999</v>
      </c>
      <c r="V93" s="110">
        <v>79840.909499999994</v>
      </c>
      <c r="W93" s="110">
        <v>282869.70860000001</v>
      </c>
    </row>
    <row r="94" spans="9:23" ht="15" customHeight="1" x14ac:dyDescent="0.2">
      <c r="I94" s="115" t="str">
        <f xml:space="preserve"> _xll.EPMOlapMemberO("[C_ACCOUNT].[PARENTH1].[SGT_TH]","","SGT_TH","","000")</f>
        <v>SGT_TH</v>
      </c>
      <c r="J94" s="110" t="str">
        <f>_xll.EPMMemberDesc(I94)</f>
        <v>Small General Service TRANSP</v>
      </c>
      <c r="K94" s="110">
        <v>646766.71372560004</v>
      </c>
      <c r="L94" s="110">
        <v>700414.68070190004</v>
      </c>
      <c r="M94" s="110">
        <v>407193.8947608</v>
      </c>
      <c r="N94" s="110">
        <v>481283.06674669997</v>
      </c>
      <c r="O94" s="110">
        <v>392192.7962324</v>
      </c>
      <c r="P94" s="110">
        <v>381724.83891519997</v>
      </c>
      <c r="Q94" s="110">
        <v>289401.18777090003</v>
      </c>
      <c r="R94" s="110">
        <v>352224.73810840002</v>
      </c>
      <c r="S94" s="110">
        <v>375753.66756949999</v>
      </c>
      <c r="T94" s="110">
        <v>360537.8794721</v>
      </c>
      <c r="U94" s="110">
        <v>462600.22971859999</v>
      </c>
      <c r="V94" s="110">
        <v>583773.04431839997</v>
      </c>
      <c r="W94" s="110">
        <v>5433866.7380405003</v>
      </c>
    </row>
    <row r="95" spans="9:23" ht="15" customHeight="1" x14ac:dyDescent="0.2">
      <c r="I95" s="115" t="str">
        <f xml:space="preserve"> _xll.EPMOlapMemberO("[C_ACCOUNT].[PARENTH1].[GT1_TH]","","GT1_TH","","000")</f>
        <v>GT1_TH</v>
      </c>
      <c r="J95" s="110" t="str">
        <f>_xll.EPMMemberDesc(I95)</f>
        <v>Gen. Service - 1 TRANSP</v>
      </c>
      <c r="K95" s="110">
        <v>7776854.4637577999</v>
      </c>
      <c r="L95" s="110">
        <v>7151027.5789967999</v>
      </c>
      <c r="M95" s="110">
        <v>6851951.9159460003</v>
      </c>
      <c r="N95" s="110">
        <v>6301060.8995147999</v>
      </c>
      <c r="O95" s="110">
        <v>5782079.6179199005</v>
      </c>
      <c r="P95" s="110">
        <v>5956534.4034999004</v>
      </c>
      <c r="Q95" s="110">
        <v>5492957.9471147005</v>
      </c>
      <c r="R95" s="110">
        <v>5451738.7469033999</v>
      </c>
      <c r="S95" s="110">
        <v>6099692.2797718002</v>
      </c>
      <c r="T95" s="110">
        <v>5341993.4905757001</v>
      </c>
      <c r="U95" s="110">
        <v>6383143.3581824005</v>
      </c>
      <c r="V95" s="110">
        <v>7598585.8163513001</v>
      </c>
      <c r="W95" s="110">
        <v>76187620.518534496</v>
      </c>
    </row>
    <row r="96" spans="9:23" ht="15" customHeight="1" x14ac:dyDescent="0.2">
      <c r="I96" s="115" t="str">
        <f xml:space="preserve"> _xll.EPMOlapMemberO("[C_ACCOUNT].[PARENTH1].[GT2_TH]","","GT2_TH","","000")</f>
        <v>GT2_TH</v>
      </c>
      <c r="J96" s="110" t="str">
        <f>_xll.EPMMemberDesc(I96)</f>
        <v>Gen. Service - 2 TRANSP</v>
      </c>
      <c r="K96" s="110">
        <v>13790324.563190199</v>
      </c>
      <c r="L96" s="110">
        <v>12500407.908751501</v>
      </c>
      <c r="M96" s="110">
        <v>11957977.162185401</v>
      </c>
      <c r="N96" s="110">
        <v>10810478.474006699</v>
      </c>
      <c r="O96" s="110">
        <v>9660375.6055399999</v>
      </c>
      <c r="P96" s="110">
        <v>9765362.7335692998</v>
      </c>
      <c r="Q96" s="110">
        <v>9248725.6000974998</v>
      </c>
      <c r="R96" s="110">
        <v>9193420.6701515</v>
      </c>
      <c r="S96" s="110">
        <v>10059091.941129699</v>
      </c>
      <c r="T96" s="110">
        <v>9024990.9162843004</v>
      </c>
      <c r="U96" s="110">
        <v>10936331.44616</v>
      </c>
      <c r="V96" s="110">
        <v>13392669.145811601</v>
      </c>
      <c r="W96" s="110">
        <v>130340156.1668777</v>
      </c>
    </row>
    <row r="97" spans="9:23" ht="15" customHeight="1" x14ac:dyDescent="0.2">
      <c r="I97" s="115" t="str">
        <f xml:space="preserve"> _xll.EPMOlapMemberO("[C_ACCOUNT].[PARENTH1].[GT3_TH]","","GT3_TH","","000")</f>
        <v>GT3_TH</v>
      </c>
      <c r="J97" s="110" t="str">
        <f>_xll.EPMMemberDesc(I97)</f>
        <v>Gen. Service - 3 TRANSP</v>
      </c>
      <c r="K97" s="110">
        <v>8251991.1554303998</v>
      </c>
      <c r="L97" s="110">
        <v>7581107.5005772002</v>
      </c>
      <c r="M97" s="110">
        <v>7487356.1419476001</v>
      </c>
      <c r="N97" s="110">
        <v>6192417.4911789</v>
      </c>
      <c r="O97" s="110">
        <v>5987540.7348052002</v>
      </c>
      <c r="P97" s="110">
        <v>5847687.5287857996</v>
      </c>
      <c r="Q97" s="110">
        <v>5687875.5549096996</v>
      </c>
      <c r="R97" s="110">
        <v>5369908.020157</v>
      </c>
      <c r="S97" s="110">
        <v>5715303.3885246003</v>
      </c>
      <c r="T97" s="110">
        <v>5748714.5806026999</v>
      </c>
      <c r="U97" s="110">
        <v>6724248.3895503003</v>
      </c>
      <c r="V97" s="110">
        <v>8028126.6968598003</v>
      </c>
      <c r="W97" s="110">
        <v>78622277.183329195</v>
      </c>
    </row>
    <row r="98" spans="9:23" ht="15" customHeight="1" x14ac:dyDescent="0.2">
      <c r="I98" s="115" t="str">
        <f xml:space="preserve"> _xll.EPMOlapMemberO("[C_ACCOUNT].[PARENTH1].[GT4_TH]","","GT4_TH","","000")</f>
        <v>GT4_TH</v>
      </c>
      <c r="J98" s="110" t="str">
        <f>_xll.EPMMemberDesc(I98)</f>
        <v>Gen. Service - 4 TRANSP</v>
      </c>
      <c r="K98" s="110">
        <v>5029050.6671804003</v>
      </c>
      <c r="L98" s="110">
        <v>4594059.9643686004</v>
      </c>
      <c r="M98" s="110">
        <v>4754788.5929303998</v>
      </c>
      <c r="N98" s="110">
        <v>4732659.0985348001</v>
      </c>
      <c r="O98" s="110">
        <v>4650091.9929304002</v>
      </c>
      <c r="P98" s="110">
        <v>4467747.6485347999</v>
      </c>
      <c r="Q98" s="110">
        <v>4661329.7429304002</v>
      </c>
      <c r="R98" s="110">
        <v>4582893.5429304</v>
      </c>
      <c r="S98" s="110">
        <v>4507871.6485347999</v>
      </c>
      <c r="T98" s="110">
        <v>4278804.4429304004</v>
      </c>
      <c r="U98" s="110">
        <v>4416972.4485347997</v>
      </c>
      <c r="V98" s="110">
        <v>4614525.7429304002</v>
      </c>
      <c r="W98" s="110">
        <v>55290795.533270597</v>
      </c>
    </row>
    <row r="99" spans="9:23" ht="15" customHeight="1" x14ac:dyDescent="0.2">
      <c r="I99" s="115" t="str">
        <f xml:space="preserve"> _xll.EPMOlapMemberO("[C_ACCOUNT].[PARENTH1].[GT5_TH]","","GT5_TH","","000")</f>
        <v>GT5_TH</v>
      </c>
      <c r="J99" s="110" t="str">
        <f>_xll.EPMMemberDesc(I99)</f>
        <v>Gen. Service -5 TRANSP</v>
      </c>
      <c r="K99" s="110">
        <v>14365345.222450599</v>
      </c>
      <c r="L99" s="110">
        <v>13050844.6415521</v>
      </c>
      <c r="M99" s="110">
        <v>14495412.798250601</v>
      </c>
      <c r="N99" s="110">
        <v>14035338.777984399</v>
      </c>
      <c r="O99" s="110">
        <v>13530220.1482506</v>
      </c>
      <c r="P99" s="110">
        <v>13460795.9279844</v>
      </c>
      <c r="Q99" s="110">
        <v>13083123.3482506</v>
      </c>
      <c r="R99" s="110">
        <v>13478693.198250599</v>
      </c>
      <c r="S99" s="110">
        <v>13007179.627984401</v>
      </c>
      <c r="T99" s="110">
        <v>13771195.198250599</v>
      </c>
      <c r="U99" s="110">
        <v>13914854.1779844</v>
      </c>
      <c r="V99" s="110">
        <v>13854640.298250601</v>
      </c>
      <c r="W99" s="110">
        <v>164047643.36544389</v>
      </c>
    </row>
    <row r="100" spans="9:23" ht="15" customHeight="1" x14ac:dyDescent="0.2">
      <c r="I100" s="115" t="str">
        <f xml:space="preserve"> _xll.EPMOlapMemberO("[C_ACCOUNT].[PARENTH1].[CHP_TH]","","CHP_TH","","000")</f>
        <v>CHP_TH</v>
      </c>
      <c r="J100" s="110" t="str">
        <f>_xll.EPMMemberDesc(I100)</f>
        <v>Commercial Gas Heat Pump</v>
      </c>
      <c r="K100" s="110">
        <v>663</v>
      </c>
      <c r="L100" s="110">
        <v>663</v>
      </c>
      <c r="M100" s="110">
        <v>663</v>
      </c>
      <c r="N100" s="110">
        <v>663</v>
      </c>
      <c r="O100" s="110">
        <v>663</v>
      </c>
      <c r="P100" s="110">
        <v>663</v>
      </c>
      <c r="Q100" s="110">
        <v>663</v>
      </c>
      <c r="R100" s="110">
        <v>663</v>
      </c>
      <c r="S100" s="110">
        <v>663</v>
      </c>
      <c r="T100" s="110">
        <v>663</v>
      </c>
      <c r="U100" s="110">
        <v>663</v>
      </c>
      <c r="V100" s="110">
        <v>663</v>
      </c>
      <c r="W100" s="110">
        <v>7956</v>
      </c>
    </row>
    <row r="101" spans="9:23" ht="15" customHeight="1" x14ac:dyDescent="0.2">
      <c r="I101" s="108" t="str">
        <f xml:space="preserve"> _xll.EPMOlapMemberO("[C_ACCOUNT].[PARENTH1].[THERMS_IND]","","THERMS_IND","","000")</f>
        <v>THERMS_IND</v>
      </c>
      <c r="J101" s="103" t="str">
        <f>_xll.EPMMemberDesc(I101)</f>
        <v>THERMS-INDUSTRIAL</v>
      </c>
      <c r="K101" s="103">
        <v>78026510.912227795</v>
      </c>
      <c r="L101" s="103">
        <v>70531305.096655697</v>
      </c>
      <c r="M101" s="103">
        <v>83055006.600407794</v>
      </c>
      <c r="N101" s="103">
        <v>88877744.329453796</v>
      </c>
      <c r="O101" s="103">
        <v>96645817.897907794</v>
      </c>
      <c r="P101" s="103">
        <v>99712922.326953799</v>
      </c>
      <c r="Q101" s="103">
        <v>105654136.92790779</v>
      </c>
      <c r="R101" s="103">
        <v>99103638.150407806</v>
      </c>
      <c r="S101" s="103">
        <v>88132016.428592294</v>
      </c>
      <c r="T101" s="103">
        <v>91575796.028862</v>
      </c>
      <c r="U101" s="103">
        <v>68942212.988078803</v>
      </c>
      <c r="V101" s="103">
        <v>72786935.063470304</v>
      </c>
      <c r="W101" s="103">
        <v>1043044042.7509255</v>
      </c>
    </row>
    <row r="102" spans="9:23" ht="15" customHeight="1" x14ac:dyDescent="0.2">
      <c r="I102" s="115" t="str">
        <f xml:space="preserve"> _xll.EPMOlapMemberO("[C_ACCOUNT].[PARENTH1].[SIT_TH]","","SIT_TH","","000")</f>
        <v>SIT_TH</v>
      </c>
      <c r="J102" s="110" t="str">
        <f>_xll.EPMMemberDesc(I102)</f>
        <v>Small Interruptible Service</v>
      </c>
      <c r="K102" s="110">
        <v>4133358.3492243998</v>
      </c>
      <c r="L102" s="110">
        <v>3732716.2017872999</v>
      </c>
      <c r="M102" s="110">
        <v>4060051.8820743999</v>
      </c>
      <c r="N102" s="110">
        <v>3811546.4536203998</v>
      </c>
      <c r="O102" s="110">
        <v>3678014.2320743999</v>
      </c>
      <c r="P102" s="110">
        <v>3512812.5036204001</v>
      </c>
      <c r="Q102" s="110">
        <v>3528396.0320744002</v>
      </c>
      <c r="R102" s="110">
        <v>3619735.0820744</v>
      </c>
      <c r="S102" s="110">
        <v>3433070.3036203999</v>
      </c>
      <c r="T102" s="110">
        <v>3490709.8820743999</v>
      </c>
      <c r="U102" s="110">
        <v>3602007.8036203999</v>
      </c>
      <c r="V102" s="110">
        <v>3627004.4320744001</v>
      </c>
      <c r="W102" s="110">
        <v>44229423.157939702</v>
      </c>
    </row>
    <row r="103" spans="9:23" ht="15" customHeight="1" x14ac:dyDescent="0.2">
      <c r="I103" s="115" t="str">
        <f xml:space="preserve"> _xll.EPMOlapMemberO("[C_ACCOUNT].[PARENTH1].[ITS_TH]","","ITS_TH","","000")</f>
        <v>ITS_TH</v>
      </c>
      <c r="J103" s="110" t="str">
        <f>_xll.EPMMemberDesc(I103)</f>
        <v>Interruptible Large Volume 1</v>
      </c>
      <c r="K103" s="110">
        <v>11927537.7786</v>
      </c>
      <c r="L103" s="110">
        <v>10771413.6753</v>
      </c>
      <c r="M103" s="110">
        <v>13797713.6</v>
      </c>
      <c r="N103" s="110">
        <v>12723665.65</v>
      </c>
      <c r="O103" s="110">
        <v>12509443.199999999</v>
      </c>
      <c r="P103" s="110">
        <v>11903365.4</v>
      </c>
      <c r="Q103" s="110">
        <v>12200225.75</v>
      </c>
      <c r="R103" s="110">
        <v>10946573.4</v>
      </c>
      <c r="S103" s="110">
        <v>10256106.4</v>
      </c>
      <c r="T103" s="110">
        <v>11721916.9</v>
      </c>
      <c r="U103" s="110">
        <v>11430868.85</v>
      </c>
      <c r="V103" s="110">
        <v>12903782.9</v>
      </c>
      <c r="W103" s="110">
        <v>143092613.50389999</v>
      </c>
    </row>
    <row r="104" spans="9:23" ht="15" customHeight="1" x14ac:dyDescent="0.2">
      <c r="I104" s="115" t="str">
        <f xml:space="preserve"> _xll.EPMOlapMemberO("[C_ACCOUNT].[PARENTH1].[CTS_TH]","","CTS_TH","","000")</f>
        <v>CTS_TH</v>
      </c>
      <c r="J104" s="110" t="str">
        <f>_xll.EPMMemberDesc(I104)</f>
        <v>Contract Transportation Service (flex)</v>
      </c>
      <c r="K104" s="110">
        <v>61965614.784403399</v>
      </c>
      <c r="L104" s="110">
        <v>56027175.219568402</v>
      </c>
      <c r="M104" s="110">
        <v>65197241.118333399</v>
      </c>
      <c r="N104" s="110">
        <v>72342532.225833401</v>
      </c>
      <c r="O104" s="110">
        <v>80458360.465833396</v>
      </c>
      <c r="P104" s="110">
        <v>84296744.423333406</v>
      </c>
      <c r="Q104" s="110">
        <v>89925515.145833403</v>
      </c>
      <c r="R104" s="110">
        <v>84537329.668333396</v>
      </c>
      <c r="S104" s="110">
        <v>74442839.724971905</v>
      </c>
      <c r="T104" s="110">
        <v>76363169.246787593</v>
      </c>
      <c r="U104" s="110">
        <v>53909336.334458403</v>
      </c>
      <c r="V104" s="110">
        <v>56256147.7313959</v>
      </c>
      <c r="W104" s="110">
        <v>855722006.08908606</v>
      </c>
    </row>
    <row r="105" spans="9:23" ht="15" customHeight="1" x14ac:dyDescent="0.2">
      <c r="I105" s="108" t="str">
        <f xml:space="preserve"> _xll.EPMOlapMemberO("[C_ACCOUNT].[PARENTH1].[THERMS_WHOLESALE]","","THERMS_WHOLESALE","","000")</f>
        <v>THERMS_WHOLESALE</v>
      </c>
      <c r="J105" s="103" t="str">
        <f>_xll.EPMMemberDesc(I105)</f>
        <v>THERMS-WHOLESALE</v>
      </c>
      <c r="K105" s="103">
        <v>354032.55201400002</v>
      </c>
      <c r="L105" s="103">
        <v>319718.88381919998</v>
      </c>
      <c r="M105" s="103">
        <v>234771.41481399999</v>
      </c>
      <c r="N105" s="103">
        <v>259446.1159491</v>
      </c>
      <c r="O105" s="103">
        <v>198821.56481400001</v>
      </c>
      <c r="P105" s="103">
        <v>174929.66594909999</v>
      </c>
      <c r="Q105" s="103">
        <v>144765.71481400001</v>
      </c>
      <c r="R105" s="103">
        <v>163792.06481400001</v>
      </c>
      <c r="S105" s="103">
        <v>147842.21594910001</v>
      </c>
      <c r="T105" s="103">
        <v>183187.41481399999</v>
      </c>
      <c r="U105" s="103">
        <v>193789.91594909999</v>
      </c>
      <c r="V105" s="103">
        <v>261421.71481400001</v>
      </c>
      <c r="W105" s="103">
        <v>2636519.2385136001</v>
      </c>
    </row>
    <row r="106" spans="9:23" ht="15" customHeight="1" x14ac:dyDescent="0.2">
      <c r="I106" s="115" t="str">
        <f xml:space="preserve"> _xll.EPMOlapMemberO("[C_ACCOUNT].[PARENTH1].[WHL_TH]","","WHL_TH","","000")</f>
        <v>WHL_TH</v>
      </c>
      <c r="J106" s="110" t="str">
        <f>_xll.EPMMemberDesc(I106)</f>
        <v>Wholesale</v>
      </c>
      <c r="K106" s="110">
        <v>298967.06796830002</v>
      </c>
      <c r="L106" s="110">
        <v>269989.61640689999</v>
      </c>
      <c r="M106" s="110">
        <v>181314.0441683</v>
      </c>
      <c r="N106" s="110">
        <v>209192.02661450001</v>
      </c>
      <c r="O106" s="110">
        <v>149864.2941683</v>
      </c>
      <c r="P106" s="110">
        <v>129464.32661449999</v>
      </c>
      <c r="Q106" s="110">
        <v>99184.894168300001</v>
      </c>
      <c r="R106" s="110">
        <v>117333.3441683</v>
      </c>
      <c r="S106" s="110">
        <v>103371.27661450001</v>
      </c>
      <c r="T106" s="110">
        <v>136305.69416829999</v>
      </c>
      <c r="U106" s="110">
        <v>145784.37661450001</v>
      </c>
      <c r="V106" s="110">
        <v>209372.1441683</v>
      </c>
      <c r="W106" s="110">
        <v>2050143.1058430001</v>
      </c>
    </row>
    <row r="107" spans="9:23" ht="15" customHeight="1" x14ac:dyDescent="0.2">
      <c r="I107" s="115" t="str">
        <f xml:space="preserve"> _xll.EPMOlapMemberO("[C_ACCOUNT].[PARENTH1].[WHT_TH]","","WHT_TH","","000")</f>
        <v>WHT_TH</v>
      </c>
      <c r="J107" s="110" t="str">
        <f>_xll.EPMMemberDesc(I107)</f>
        <v>Wholesale TRANSP</v>
      </c>
      <c r="K107" s="110">
        <v>55065.484045700003</v>
      </c>
      <c r="L107" s="110">
        <v>49729.267412300003</v>
      </c>
      <c r="M107" s="110">
        <v>53457.370645700001</v>
      </c>
      <c r="N107" s="110">
        <v>50254.089334600001</v>
      </c>
      <c r="O107" s="110">
        <v>48957.270645700002</v>
      </c>
      <c r="P107" s="110">
        <v>45465.339334600001</v>
      </c>
      <c r="Q107" s="110">
        <v>45580.820645699998</v>
      </c>
      <c r="R107" s="110">
        <v>46458.720645699999</v>
      </c>
      <c r="S107" s="110">
        <v>44470.9393346</v>
      </c>
      <c r="T107" s="110">
        <v>46881.720645699999</v>
      </c>
      <c r="U107" s="110">
        <v>48005.539334599998</v>
      </c>
      <c r="V107" s="110">
        <v>52049.570645699998</v>
      </c>
      <c r="W107" s="110">
        <v>586376.13267059997</v>
      </c>
    </row>
    <row r="108" spans="9:23" ht="15" customHeight="1" x14ac:dyDescent="0.2">
      <c r="I108" s="108" t="str">
        <f xml:space="preserve"> _xll.EPMOlapMemberO("[C_ACCOUNT].[PARENTH1].[THERMS_OSS]","","THERMS_OSS","","000")</f>
        <v>THERMS_OSS</v>
      </c>
      <c r="J108" s="103" t="str">
        <f>_xll.EPMMemberDesc(I108)</f>
        <v>THERMS-OSS</v>
      </c>
      <c r="K108" s="103">
        <v>4756000</v>
      </c>
      <c r="L108" s="103">
        <v>4354000</v>
      </c>
      <c r="M108" s="103">
        <v>3714000</v>
      </c>
      <c r="N108" s="103">
        <v>3696000</v>
      </c>
      <c r="O108" s="103">
        <v>3714000</v>
      </c>
      <c r="P108" s="103">
        <v>4391000</v>
      </c>
      <c r="Q108" s="103">
        <v>4409000</v>
      </c>
      <c r="R108" s="103">
        <v>4409000</v>
      </c>
      <c r="S108" s="103">
        <v>5085000</v>
      </c>
      <c r="T108" s="103">
        <v>4409000</v>
      </c>
      <c r="U108" s="103">
        <v>3696000</v>
      </c>
      <c r="V108" s="103">
        <v>3367000</v>
      </c>
      <c r="W108" s="103">
        <v>50000000</v>
      </c>
    </row>
    <row r="109" spans="9:23" ht="15" customHeight="1" x14ac:dyDescent="0.2">
      <c r="I109" s="115" t="str">
        <f xml:space="preserve"> _xll.EPMOlapMemberO("[C_ACCOUNT].[PARENTH1].[OSS_TH]","","OSS_TH","","000")</f>
        <v>OSS_TH</v>
      </c>
      <c r="J109" s="110" t="str">
        <f>_xll.EPMMemberDesc(I109)</f>
        <v>Off System Sales</v>
      </c>
      <c r="K109" s="110">
        <v>4756000</v>
      </c>
      <c r="L109" s="110">
        <v>4354000</v>
      </c>
      <c r="M109" s="110">
        <v>3714000</v>
      </c>
      <c r="N109" s="110">
        <v>3696000</v>
      </c>
      <c r="O109" s="110">
        <v>3714000</v>
      </c>
      <c r="P109" s="110">
        <v>4391000</v>
      </c>
      <c r="Q109" s="110">
        <v>4409000</v>
      </c>
      <c r="R109" s="110">
        <v>4409000</v>
      </c>
      <c r="S109" s="110">
        <v>5085000</v>
      </c>
      <c r="T109" s="110">
        <v>4409000</v>
      </c>
      <c r="U109" s="110">
        <v>3696000</v>
      </c>
      <c r="V109" s="110">
        <v>3367000</v>
      </c>
      <c r="W109" s="110">
        <v>50000000</v>
      </c>
    </row>
    <row r="110" spans="9:23" ht="15" customHeight="1" x14ac:dyDescent="0.3">
      <c r="I110"/>
      <c r="K110"/>
      <c r="L110"/>
      <c r="M110"/>
      <c r="N110"/>
      <c r="O110"/>
      <c r="P110"/>
      <c r="Q110"/>
      <c r="R110"/>
      <c r="S110"/>
      <c r="T110"/>
      <c r="U110"/>
      <c r="V110"/>
    </row>
    <row r="111" spans="9:23" ht="15" customHeight="1" x14ac:dyDescent="0.3">
      <c r="I111"/>
      <c r="K111"/>
      <c r="L111"/>
      <c r="M111"/>
      <c r="N111"/>
      <c r="O111"/>
      <c r="P111"/>
      <c r="Q111"/>
      <c r="R111"/>
      <c r="S111"/>
      <c r="T111"/>
      <c r="U111"/>
      <c r="V111"/>
    </row>
    <row r="112" spans="9:23" ht="15" customHeight="1" x14ac:dyDescent="0.3">
      <c r="I112"/>
      <c r="K112"/>
      <c r="L112"/>
      <c r="M112"/>
      <c r="N112"/>
      <c r="O112"/>
      <c r="P112"/>
      <c r="Q112"/>
      <c r="R112"/>
      <c r="S112"/>
      <c r="T112"/>
      <c r="U112"/>
      <c r="V112"/>
    </row>
    <row r="113" spans="9:22" ht="15" customHeight="1" x14ac:dyDescent="0.3">
      <c r="I113"/>
      <c r="K113"/>
      <c r="L113"/>
      <c r="M113"/>
      <c r="N113"/>
      <c r="O113"/>
      <c r="P113"/>
      <c r="Q113"/>
      <c r="R113"/>
      <c r="S113"/>
      <c r="T113"/>
      <c r="U113"/>
      <c r="V113"/>
    </row>
    <row r="114" spans="9:22" ht="15" customHeight="1" x14ac:dyDescent="0.3">
      <c r="I114"/>
      <c r="K114"/>
      <c r="L114"/>
      <c r="M114"/>
      <c r="N114"/>
      <c r="O114"/>
      <c r="P114"/>
      <c r="Q114"/>
      <c r="R114"/>
      <c r="S114"/>
      <c r="T114"/>
      <c r="U114"/>
      <c r="V114"/>
    </row>
    <row r="115" spans="9:22" ht="15" customHeight="1" x14ac:dyDescent="0.3">
      <c r="I115"/>
      <c r="K115"/>
      <c r="L115"/>
      <c r="M115"/>
      <c r="N115"/>
      <c r="O115"/>
      <c r="P115"/>
      <c r="Q115"/>
      <c r="R115"/>
      <c r="S115"/>
      <c r="T115"/>
      <c r="U115"/>
      <c r="V115"/>
    </row>
    <row r="116" spans="9:22" ht="15" customHeight="1" x14ac:dyDescent="0.3">
      <c r="I116"/>
      <c r="K116"/>
      <c r="L116"/>
      <c r="M116"/>
      <c r="N116"/>
      <c r="O116"/>
      <c r="P116"/>
      <c r="Q116"/>
      <c r="R116"/>
      <c r="S116"/>
      <c r="T116"/>
      <c r="U116"/>
      <c r="V116"/>
    </row>
    <row r="117" spans="9:22" ht="15" customHeight="1" x14ac:dyDescent="0.3">
      <c r="I117"/>
      <c r="K117"/>
      <c r="L117"/>
      <c r="M117"/>
      <c r="N117"/>
      <c r="O117"/>
      <c r="P117"/>
      <c r="Q117"/>
      <c r="R117"/>
      <c r="S117"/>
      <c r="T117"/>
      <c r="U117"/>
      <c r="V117"/>
    </row>
    <row r="118" spans="9:22" ht="15" customHeight="1" x14ac:dyDescent="0.3">
      <c r="I118"/>
      <c r="K118"/>
      <c r="L118"/>
      <c r="M118"/>
      <c r="N118"/>
      <c r="O118"/>
      <c r="P118"/>
      <c r="Q118"/>
      <c r="R118"/>
      <c r="S118"/>
      <c r="T118"/>
      <c r="U118"/>
      <c r="V118"/>
    </row>
    <row r="119" spans="9:22" ht="15" customHeight="1" x14ac:dyDescent="0.3">
      <c r="I119"/>
      <c r="K119"/>
      <c r="L119"/>
      <c r="M119"/>
      <c r="N119"/>
      <c r="O119"/>
      <c r="P119"/>
      <c r="Q119"/>
      <c r="R119"/>
      <c r="S119"/>
      <c r="T119"/>
      <c r="U119"/>
      <c r="V119"/>
    </row>
    <row r="120" spans="9:22" ht="15" customHeight="1" x14ac:dyDescent="0.3">
      <c r="I120"/>
      <c r="K120"/>
      <c r="L120"/>
      <c r="M120"/>
      <c r="N120"/>
      <c r="O120"/>
      <c r="P120"/>
      <c r="Q120"/>
      <c r="R120"/>
      <c r="S120"/>
      <c r="T120"/>
      <c r="U120"/>
      <c r="V120"/>
    </row>
    <row r="121" spans="9:22" ht="15" customHeight="1" x14ac:dyDescent="0.3">
      <c r="I121"/>
      <c r="K121"/>
      <c r="L121"/>
      <c r="M121"/>
      <c r="N121"/>
      <c r="O121"/>
      <c r="P121"/>
      <c r="Q121"/>
      <c r="R121"/>
      <c r="S121"/>
      <c r="T121"/>
      <c r="U121"/>
      <c r="V121"/>
    </row>
    <row r="122" spans="9:22" ht="15" customHeight="1" x14ac:dyDescent="0.3">
      <c r="I122"/>
      <c r="K122"/>
      <c r="L122"/>
      <c r="M122"/>
      <c r="N122"/>
      <c r="O122"/>
      <c r="P122"/>
      <c r="Q122"/>
      <c r="R122"/>
      <c r="S122"/>
      <c r="T122"/>
      <c r="U122"/>
      <c r="V122"/>
    </row>
    <row r="123" spans="9:22" ht="15" customHeight="1" x14ac:dyDescent="0.3">
      <c r="I123"/>
      <c r="K123"/>
      <c r="L123"/>
      <c r="M123"/>
      <c r="N123"/>
      <c r="O123"/>
      <c r="P123"/>
      <c r="Q123"/>
      <c r="R123"/>
      <c r="S123"/>
      <c r="T123"/>
      <c r="U123"/>
      <c r="V123"/>
    </row>
    <row r="124" spans="9:22" ht="15" customHeight="1" x14ac:dyDescent="0.3">
      <c r="I124"/>
      <c r="K124"/>
      <c r="L124"/>
      <c r="M124"/>
      <c r="N124"/>
      <c r="O124"/>
      <c r="P124"/>
      <c r="Q124"/>
      <c r="R124"/>
      <c r="S124"/>
      <c r="T124"/>
      <c r="U124"/>
      <c r="V124"/>
    </row>
    <row r="125" spans="9:22" ht="15" customHeight="1" x14ac:dyDescent="0.3">
      <c r="I125"/>
      <c r="K125"/>
      <c r="L125"/>
      <c r="M125"/>
      <c r="N125"/>
      <c r="O125"/>
      <c r="P125"/>
      <c r="Q125"/>
      <c r="R125"/>
      <c r="S125"/>
      <c r="T125"/>
      <c r="U125"/>
      <c r="V125"/>
    </row>
    <row r="126" spans="9:22" ht="15" customHeight="1" x14ac:dyDescent="0.3">
      <c r="I126"/>
      <c r="K126"/>
      <c r="L126"/>
      <c r="M126"/>
      <c r="N126"/>
      <c r="O126"/>
      <c r="P126"/>
      <c r="Q126"/>
      <c r="R126"/>
      <c r="S126"/>
      <c r="T126"/>
      <c r="U126"/>
      <c r="V126"/>
    </row>
    <row r="127" spans="9:22" ht="15" customHeight="1" x14ac:dyDescent="0.3">
      <c r="I127"/>
      <c r="K127"/>
      <c r="L127"/>
      <c r="M127"/>
      <c r="N127"/>
      <c r="O127"/>
      <c r="P127"/>
      <c r="Q127"/>
      <c r="R127"/>
      <c r="S127"/>
      <c r="T127"/>
      <c r="U127"/>
      <c r="V127"/>
    </row>
    <row r="128" spans="9:22" ht="15" customHeight="1" x14ac:dyDescent="0.3">
      <c r="I128"/>
      <c r="K128"/>
      <c r="L128"/>
      <c r="M128"/>
      <c r="N128"/>
      <c r="O128"/>
      <c r="P128"/>
      <c r="Q128"/>
      <c r="R128"/>
      <c r="S128"/>
      <c r="T128"/>
      <c r="U128"/>
      <c r="V128"/>
    </row>
    <row r="129" spans="9:22" ht="15" customHeight="1" x14ac:dyDescent="0.3">
      <c r="I129"/>
      <c r="K129"/>
      <c r="L129"/>
      <c r="M129"/>
      <c r="N129"/>
      <c r="O129"/>
      <c r="P129"/>
      <c r="Q129"/>
      <c r="R129"/>
      <c r="S129"/>
      <c r="T129"/>
      <c r="U129"/>
      <c r="V129"/>
    </row>
    <row r="130" spans="9:22" ht="15" customHeight="1" x14ac:dyDescent="0.3">
      <c r="I130"/>
      <c r="K130"/>
      <c r="L130"/>
      <c r="M130"/>
      <c r="N130"/>
      <c r="O130"/>
      <c r="P130"/>
      <c r="Q130"/>
      <c r="R130"/>
      <c r="S130"/>
      <c r="T130"/>
      <c r="U130"/>
      <c r="V130"/>
    </row>
    <row r="131" spans="9:22" ht="15" customHeight="1" x14ac:dyDescent="0.3">
      <c r="I131"/>
      <c r="K131"/>
      <c r="L131"/>
      <c r="M131"/>
      <c r="N131"/>
      <c r="O131"/>
      <c r="P131"/>
      <c r="Q131"/>
      <c r="R131"/>
      <c r="S131"/>
      <c r="T131"/>
      <c r="U131"/>
      <c r="V131"/>
    </row>
    <row r="132" spans="9:22" ht="15" customHeight="1" x14ac:dyDescent="0.3">
      <c r="I132"/>
      <c r="K132"/>
      <c r="L132"/>
      <c r="M132"/>
      <c r="N132"/>
      <c r="O132"/>
      <c r="P132"/>
      <c r="Q132"/>
      <c r="R132"/>
      <c r="S132"/>
      <c r="T132"/>
      <c r="U132"/>
      <c r="V132"/>
    </row>
    <row r="133" spans="9:22" ht="15" customHeight="1" x14ac:dyDescent="0.3">
      <c r="I133"/>
      <c r="K133"/>
      <c r="L133"/>
      <c r="M133"/>
      <c r="N133"/>
      <c r="O133"/>
      <c r="P133"/>
      <c r="Q133"/>
      <c r="R133"/>
      <c r="S133"/>
      <c r="T133"/>
      <c r="U133"/>
      <c r="V133"/>
    </row>
    <row r="134" spans="9:22" ht="15" customHeight="1" x14ac:dyDescent="0.3">
      <c r="I134"/>
      <c r="K134"/>
      <c r="L134"/>
      <c r="M134"/>
      <c r="N134"/>
      <c r="O134"/>
      <c r="P134"/>
      <c r="Q134"/>
      <c r="R134"/>
      <c r="S134"/>
      <c r="T134"/>
      <c r="U134"/>
      <c r="V134"/>
    </row>
    <row r="135" spans="9:22" ht="15" customHeight="1" x14ac:dyDescent="0.3">
      <c r="I135"/>
      <c r="K135"/>
      <c r="L135"/>
      <c r="M135"/>
      <c r="N135"/>
      <c r="O135"/>
      <c r="P135"/>
      <c r="Q135"/>
      <c r="R135"/>
      <c r="S135"/>
      <c r="T135"/>
      <c r="U135"/>
      <c r="V135"/>
    </row>
    <row r="136" spans="9:22" ht="15" customHeight="1" x14ac:dyDescent="0.3">
      <c r="I136"/>
      <c r="K136"/>
      <c r="L136"/>
      <c r="M136"/>
      <c r="N136"/>
      <c r="O136"/>
      <c r="P136"/>
      <c r="Q136"/>
      <c r="R136"/>
      <c r="S136"/>
      <c r="T136"/>
      <c r="U136"/>
      <c r="V136"/>
    </row>
    <row r="137" spans="9:22" ht="15" customHeight="1" x14ac:dyDescent="0.3">
      <c r="I137"/>
      <c r="K137"/>
      <c r="L137"/>
      <c r="M137"/>
      <c r="N137"/>
      <c r="O137"/>
      <c r="P137"/>
      <c r="Q137"/>
      <c r="R137"/>
      <c r="S137"/>
      <c r="T137"/>
      <c r="U137"/>
      <c r="V137"/>
    </row>
    <row r="138" spans="9:22" ht="15" customHeight="1" x14ac:dyDescent="0.3">
      <c r="I138"/>
      <c r="K138"/>
      <c r="L138"/>
      <c r="M138"/>
      <c r="N138"/>
      <c r="O138"/>
      <c r="P138"/>
      <c r="Q138"/>
      <c r="R138"/>
      <c r="S138"/>
      <c r="T138"/>
      <c r="U138"/>
      <c r="V138"/>
    </row>
    <row r="139" spans="9:22" ht="15" customHeight="1" x14ac:dyDescent="0.3">
      <c r="I139"/>
      <c r="K139"/>
      <c r="L139"/>
      <c r="M139"/>
      <c r="N139"/>
      <c r="O139"/>
      <c r="P139"/>
      <c r="Q139"/>
      <c r="R139"/>
      <c r="S139"/>
      <c r="T139"/>
      <c r="U139"/>
      <c r="V139"/>
    </row>
    <row r="140" spans="9:22" ht="15" customHeight="1" x14ac:dyDescent="0.3">
      <c r="I140"/>
      <c r="K140"/>
      <c r="L140"/>
      <c r="M140"/>
      <c r="N140"/>
      <c r="O140"/>
      <c r="P140"/>
      <c r="Q140"/>
      <c r="R140"/>
      <c r="S140"/>
      <c r="T140"/>
      <c r="U140"/>
      <c r="V140"/>
    </row>
    <row r="141" spans="9:22" ht="15" customHeight="1" x14ac:dyDescent="0.3">
      <c r="I141"/>
      <c r="K141"/>
      <c r="L141"/>
      <c r="M141"/>
      <c r="N141"/>
      <c r="O141"/>
      <c r="P141"/>
      <c r="Q141"/>
      <c r="R141"/>
      <c r="S141"/>
      <c r="T141"/>
      <c r="U141"/>
      <c r="V141"/>
    </row>
    <row r="142" spans="9:22" ht="15" customHeight="1" x14ac:dyDescent="0.3">
      <c r="I142"/>
      <c r="K142"/>
      <c r="L142"/>
      <c r="M142"/>
      <c r="N142"/>
      <c r="O142"/>
      <c r="P142"/>
      <c r="Q142"/>
      <c r="R142"/>
      <c r="S142"/>
      <c r="T142"/>
      <c r="U142"/>
      <c r="V142"/>
    </row>
    <row r="143" spans="9:22" ht="15" customHeight="1" x14ac:dyDescent="0.3">
      <c r="I143"/>
      <c r="K143"/>
      <c r="L143"/>
      <c r="M143"/>
      <c r="N143"/>
      <c r="O143"/>
      <c r="P143"/>
      <c r="Q143"/>
      <c r="R143"/>
      <c r="S143"/>
      <c r="T143"/>
      <c r="U143"/>
      <c r="V143"/>
    </row>
    <row r="144" spans="9:22" ht="15" customHeight="1" x14ac:dyDescent="0.3">
      <c r="I144"/>
      <c r="K144"/>
      <c r="L144"/>
      <c r="M144"/>
      <c r="N144"/>
      <c r="O144"/>
      <c r="P144"/>
      <c r="Q144"/>
      <c r="R144"/>
      <c r="S144"/>
      <c r="T144"/>
      <c r="U144"/>
      <c r="V144"/>
    </row>
    <row r="145" spans="9:22" ht="15" customHeight="1" x14ac:dyDescent="0.3">
      <c r="I145"/>
      <c r="K145"/>
      <c r="L145"/>
      <c r="M145"/>
      <c r="N145"/>
      <c r="O145"/>
      <c r="P145"/>
      <c r="Q145"/>
      <c r="R145"/>
      <c r="S145"/>
      <c r="T145"/>
      <c r="U145"/>
      <c r="V145"/>
    </row>
    <row r="146" spans="9:22" ht="15" customHeight="1" x14ac:dyDescent="0.3">
      <c r="I146"/>
      <c r="K146"/>
      <c r="L146"/>
      <c r="M146"/>
      <c r="N146"/>
      <c r="O146"/>
      <c r="P146"/>
      <c r="Q146"/>
      <c r="R146"/>
      <c r="S146"/>
      <c r="T146"/>
      <c r="U146"/>
      <c r="V146"/>
    </row>
    <row r="147" spans="9:22" ht="15" customHeight="1" x14ac:dyDescent="0.3">
      <c r="I147"/>
      <c r="K147"/>
      <c r="L147"/>
      <c r="M147"/>
      <c r="N147"/>
      <c r="O147"/>
      <c r="P147"/>
      <c r="Q147"/>
      <c r="R147"/>
      <c r="S147"/>
      <c r="T147"/>
      <c r="U147"/>
      <c r="V147"/>
    </row>
    <row r="148" spans="9:22" ht="15" customHeight="1" x14ac:dyDescent="0.3">
      <c r="I148"/>
      <c r="K148"/>
      <c r="L148"/>
      <c r="M148"/>
      <c r="N148"/>
      <c r="O148"/>
      <c r="P148"/>
      <c r="Q148"/>
      <c r="R148"/>
      <c r="S148"/>
      <c r="T148"/>
      <c r="U148"/>
      <c r="V148"/>
    </row>
    <row r="149" spans="9:22" ht="15" customHeight="1" x14ac:dyDescent="0.3">
      <c r="I149"/>
      <c r="K149"/>
      <c r="L149"/>
      <c r="M149"/>
      <c r="N149"/>
      <c r="O149"/>
      <c r="P149"/>
      <c r="Q149"/>
      <c r="R149"/>
      <c r="S149"/>
      <c r="T149"/>
      <c r="U149"/>
      <c r="V149"/>
    </row>
    <row r="150" spans="9:22" ht="15" customHeight="1" x14ac:dyDescent="0.3">
      <c r="I150"/>
      <c r="K150"/>
      <c r="L150"/>
      <c r="M150"/>
      <c r="N150"/>
      <c r="O150"/>
      <c r="P150"/>
      <c r="Q150"/>
      <c r="R150"/>
      <c r="S150"/>
      <c r="T150"/>
      <c r="U150"/>
      <c r="V150"/>
    </row>
    <row r="151" spans="9:22" ht="15" customHeight="1" x14ac:dyDescent="0.3">
      <c r="I151"/>
      <c r="K151"/>
      <c r="L151"/>
      <c r="M151"/>
      <c r="N151"/>
      <c r="O151"/>
      <c r="P151"/>
      <c r="Q151"/>
      <c r="R151"/>
      <c r="S151"/>
      <c r="T151"/>
      <c r="U151"/>
      <c r="V151"/>
    </row>
    <row r="152" spans="9:22" ht="15" customHeight="1" x14ac:dyDescent="0.3">
      <c r="I152"/>
      <c r="K152"/>
      <c r="L152"/>
      <c r="M152"/>
      <c r="N152"/>
      <c r="O152"/>
      <c r="P152"/>
      <c r="Q152"/>
      <c r="R152"/>
      <c r="S152"/>
      <c r="T152"/>
      <c r="U152"/>
      <c r="V152"/>
    </row>
    <row r="153" spans="9:22" ht="15" customHeight="1" x14ac:dyDescent="0.3">
      <c r="I153"/>
      <c r="K153"/>
      <c r="L153"/>
      <c r="M153"/>
      <c r="N153"/>
      <c r="O153"/>
      <c r="P153"/>
      <c r="Q153"/>
      <c r="R153"/>
      <c r="S153"/>
      <c r="T153"/>
      <c r="U153"/>
      <c r="V153"/>
    </row>
    <row r="154" spans="9:22" ht="15" customHeight="1" x14ac:dyDescent="0.3">
      <c r="I154"/>
      <c r="K154"/>
      <c r="L154"/>
      <c r="M154"/>
      <c r="N154"/>
      <c r="O154"/>
      <c r="P154"/>
      <c r="Q154"/>
      <c r="R154"/>
      <c r="S154"/>
      <c r="T154"/>
      <c r="U154"/>
      <c r="V154"/>
    </row>
    <row r="155" spans="9:22" ht="15" customHeight="1" x14ac:dyDescent="0.3">
      <c r="I155"/>
      <c r="K155"/>
      <c r="L155"/>
      <c r="M155"/>
      <c r="N155"/>
      <c r="O155"/>
      <c r="P155"/>
      <c r="Q155"/>
      <c r="R155"/>
      <c r="S155"/>
      <c r="T155"/>
      <c r="U155"/>
      <c r="V155"/>
    </row>
    <row r="156" spans="9:22" ht="15" customHeight="1" x14ac:dyDescent="0.3">
      <c r="I156"/>
      <c r="K156"/>
      <c r="L156"/>
      <c r="M156"/>
      <c r="N156"/>
      <c r="O156"/>
      <c r="P156"/>
      <c r="Q156"/>
      <c r="R156"/>
      <c r="S156"/>
      <c r="T156"/>
      <c r="U156"/>
      <c r="V156"/>
    </row>
    <row r="157" spans="9:22" ht="15" customHeight="1" x14ac:dyDescent="0.3">
      <c r="I157"/>
      <c r="K157"/>
      <c r="L157"/>
      <c r="M157"/>
      <c r="N157"/>
      <c r="O157"/>
      <c r="P157"/>
      <c r="Q157"/>
      <c r="R157"/>
      <c r="S157"/>
      <c r="T157"/>
      <c r="U157"/>
      <c r="V157"/>
    </row>
    <row r="158" spans="9:22" ht="15" customHeight="1" x14ac:dyDescent="0.3">
      <c r="I158"/>
      <c r="K158"/>
      <c r="L158"/>
      <c r="M158"/>
      <c r="N158"/>
      <c r="O158"/>
      <c r="P158"/>
      <c r="Q158"/>
      <c r="R158"/>
      <c r="S158"/>
      <c r="T158"/>
      <c r="U158"/>
      <c r="V158"/>
    </row>
    <row r="159" spans="9:22" ht="15" customHeight="1" x14ac:dyDescent="0.3">
      <c r="I159"/>
      <c r="K159"/>
      <c r="L159"/>
      <c r="M159"/>
      <c r="N159"/>
      <c r="O159"/>
      <c r="P159"/>
      <c r="Q159"/>
      <c r="R159"/>
      <c r="S159"/>
      <c r="T159"/>
      <c r="U159"/>
      <c r="V159"/>
    </row>
    <row r="160" spans="9:22" ht="15" customHeight="1" x14ac:dyDescent="0.3">
      <c r="I160"/>
      <c r="K160"/>
      <c r="L160"/>
      <c r="M160"/>
      <c r="N160"/>
      <c r="O160"/>
      <c r="P160"/>
      <c r="Q160"/>
      <c r="R160"/>
      <c r="S160"/>
      <c r="T160"/>
      <c r="U160"/>
      <c r="V160"/>
    </row>
    <row r="161" spans="9:22" ht="15" customHeight="1" x14ac:dyDescent="0.3">
      <c r="I161"/>
      <c r="K161"/>
      <c r="L161"/>
      <c r="M161"/>
      <c r="N161"/>
      <c r="O161"/>
      <c r="P161"/>
      <c r="Q161"/>
      <c r="R161"/>
      <c r="S161"/>
      <c r="T161"/>
      <c r="U161"/>
      <c r="V161"/>
    </row>
    <row r="162" spans="9:22" ht="15" customHeight="1" x14ac:dyDescent="0.3">
      <c r="I162"/>
      <c r="K162"/>
      <c r="L162"/>
      <c r="M162"/>
      <c r="N162"/>
      <c r="O162"/>
      <c r="P162"/>
      <c r="Q162"/>
      <c r="R162"/>
      <c r="S162"/>
      <c r="T162"/>
      <c r="U162"/>
      <c r="V162"/>
    </row>
    <row r="163" spans="9:22" ht="15" customHeight="1" x14ac:dyDescent="0.3">
      <c r="I163"/>
      <c r="K163"/>
      <c r="L163"/>
      <c r="M163"/>
      <c r="N163"/>
      <c r="O163"/>
      <c r="P163"/>
      <c r="Q163"/>
      <c r="R163"/>
      <c r="S163"/>
      <c r="T163"/>
      <c r="U163"/>
      <c r="V163"/>
    </row>
    <row r="164" spans="9:22" ht="15" customHeight="1" x14ac:dyDescent="0.3">
      <c r="I164"/>
      <c r="K164"/>
      <c r="L164"/>
      <c r="M164"/>
      <c r="N164"/>
      <c r="O164"/>
      <c r="P164"/>
      <c r="Q164"/>
      <c r="R164"/>
      <c r="S164"/>
      <c r="T164"/>
      <c r="U164"/>
      <c r="V164"/>
    </row>
    <row r="165" spans="9:22" ht="15" customHeight="1" x14ac:dyDescent="0.3">
      <c r="I165"/>
      <c r="K165"/>
      <c r="L165"/>
      <c r="M165"/>
      <c r="N165"/>
      <c r="O165"/>
      <c r="P165"/>
      <c r="Q165"/>
      <c r="R165"/>
      <c r="S165"/>
      <c r="T165"/>
      <c r="U165"/>
      <c r="V165"/>
    </row>
    <row r="166" spans="9:22" ht="15" customHeight="1" x14ac:dyDescent="0.3">
      <c r="I166"/>
      <c r="K166"/>
      <c r="L166"/>
      <c r="M166"/>
      <c r="N166"/>
      <c r="O166"/>
      <c r="P166"/>
      <c r="Q166"/>
      <c r="R166"/>
      <c r="S166"/>
      <c r="T166"/>
      <c r="U166"/>
      <c r="V166"/>
    </row>
    <row r="167" spans="9:22" ht="15" customHeight="1" x14ac:dyDescent="0.3">
      <c r="I167"/>
      <c r="K167"/>
      <c r="L167"/>
      <c r="M167"/>
      <c r="N167"/>
      <c r="O167"/>
      <c r="P167"/>
      <c r="Q167"/>
      <c r="R167"/>
      <c r="S167"/>
      <c r="T167"/>
      <c r="U167"/>
      <c r="V167"/>
    </row>
    <row r="168" spans="9:22" ht="15" customHeight="1" x14ac:dyDescent="0.3">
      <c r="I168"/>
      <c r="K168"/>
      <c r="L168"/>
      <c r="M168"/>
      <c r="N168"/>
      <c r="O168"/>
      <c r="P168"/>
      <c r="Q168"/>
      <c r="R168"/>
      <c r="S168"/>
      <c r="T168"/>
      <c r="U168"/>
      <c r="V168"/>
    </row>
    <row r="169" spans="9:22" ht="15" customHeight="1" x14ac:dyDescent="0.3">
      <c r="I169"/>
      <c r="K169"/>
      <c r="L169"/>
      <c r="M169"/>
      <c r="N169"/>
      <c r="O169"/>
      <c r="P169"/>
      <c r="Q169"/>
      <c r="R169"/>
      <c r="S169"/>
      <c r="T169"/>
      <c r="U169"/>
      <c r="V169"/>
    </row>
    <row r="170" spans="9:22" ht="15" customHeight="1" x14ac:dyDescent="0.3">
      <c r="I170"/>
      <c r="K170"/>
      <c r="L170"/>
      <c r="M170"/>
      <c r="N170"/>
      <c r="O170"/>
      <c r="P170"/>
      <c r="Q170"/>
      <c r="R170"/>
      <c r="S170"/>
      <c r="T170"/>
      <c r="U170"/>
      <c r="V170"/>
    </row>
    <row r="171" spans="9:22" ht="15" customHeight="1" x14ac:dyDescent="0.3">
      <c r="I171"/>
      <c r="K171"/>
      <c r="L171"/>
      <c r="M171"/>
      <c r="N171"/>
      <c r="O171"/>
      <c r="P171"/>
      <c r="Q171"/>
      <c r="R171"/>
      <c r="S171"/>
      <c r="T171"/>
      <c r="U171"/>
      <c r="V171"/>
    </row>
    <row r="172" spans="9:22" ht="15" customHeight="1" x14ac:dyDescent="0.3">
      <c r="I172"/>
      <c r="K172"/>
      <c r="L172"/>
      <c r="M172"/>
      <c r="N172"/>
      <c r="O172"/>
      <c r="P172"/>
      <c r="Q172"/>
      <c r="R172"/>
      <c r="S172"/>
      <c r="T172"/>
      <c r="U172"/>
      <c r="V172"/>
    </row>
    <row r="173" spans="9:22" ht="15" customHeight="1" x14ac:dyDescent="0.3">
      <c r="I173"/>
      <c r="K173"/>
      <c r="L173"/>
      <c r="M173"/>
      <c r="N173"/>
      <c r="O173"/>
      <c r="P173"/>
      <c r="Q173"/>
      <c r="R173"/>
      <c r="S173"/>
      <c r="T173"/>
      <c r="U173"/>
      <c r="V173"/>
    </row>
    <row r="174" spans="9:22" ht="15" customHeight="1" x14ac:dyDescent="0.3">
      <c r="I174"/>
      <c r="K174"/>
      <c r="L174"/>
      <c r="M174"/>
      <c r="N174"/>
      <c r="O174"/>
      <c r="P174"/>
      <c r="Q174"/>
      <c r="R174"/>
      <c r="S174"/>
      <c r="T174"/>
      <c r="U174"/>
      <c r="V174"/>
    </row>
    <row r="175" spans="9:22" ht="15" customHeight="1" x14ac:dyDescent="0.3">
      <c r="I175"/>
      <c r="K175"/>
      <c r="L175"/>
      <c r="M175"/>
      <c r="N175"/>
      <c r="O175"/>
      <c r="P175"/>
      <c r="Q175"/>
      <c r="R175"/>
      <c r="S175"/>
      <c r="T175"/>
      <c r="U175"/>
      <c r="V175"/>
    </row>
    <row r="176" spans="9:22" ht="15" customHeight="1" x14ac:dyDescent="0.3">
      <c r="I176"/>
      <c r="K176"/>
      <c r="L176"/>
      <c r="M176"/>
      <c r="N176"/>
      <c r="O176"/>
      <c r="P176"/>
      <c r="Q176"/>
      <c r="R176"/>
      <c r="S176"/>
      <c r="T176"/>
      <c r="U176"/>
      <c r="V176"/>
    </row>
    <row r="177" spans="9:22" ht="15" customHeight="1" x14ac:dyDescent="0.3">
      <c r="I177"/>
      <c r="K177"/>
      <c r="L177"/>
      <c r="M177"/>
      <c r="N177"/>
      <c r="O177"/>
      <c r="P177"/>
      <c r="Q177"/>
      <c r="R177"/>
      <c r="S177"/>
      <c r="T177"/>
      <c r="U177"/>
      <c r="V177"/>
    </row>
    <row r="178" spans="9:22" ht="15" customHeight="1" x14ac:dyDescent="0.3">
      <c r="I178"/>
      <c r="K178"/>
      <c r="L178"/>
      <c r="M178"/>
      <c r="N178"/>
      <c r="O178"/>
      <c r="P178"/>
      <c r="Q178"/>
      <c r="R178"/>
      <c r="S178"/>
      <c r="T178"/>
      <c r="U178"/>
      <c r="V178"/>
    </row>
    <row r="179" spans="9:22" ht="15" customHeight="1" x14ac:dyDescent="0.3">
      <c r="I179"/>
      <c r="K179"/>
      <c r="L179"/>
      <c r="M179"/>
      <c r="N179"/>
      <c r="O179"/>
      <c r="P179"/>
      <c r="Q179"/>
      <c r="R179"/>
      <c r="S179"/>
      <c r="T179"/>
      <c r="U179"/>
      <c r="V179"/>
    </row>
    <row r="180" spans="9:22" ht="15" customHeight="1" x14ac:dyDescent="0.3">
      <c r="I180"/>
      <c r="K180"/>
      <c r="L180"/>
      <c r="M180"/>
      <c r="N180"/>
      <c r="O180"/>
      <c r="P180"/>
      <c r="Q180"/>
      <c r="R180"/>
      <c r="S180"/>
      <c r="T180"/>
      <c r="U180"/>
      <c r="V180"/>
    </row>
    <row r="181" spans="9:22" ht="15" customHeight="1" x14ac:dyDescent="0.3">
      <c r="I181"/>
      <c r="K181"/>
      <c r="L181"/>
      <c r="M181"/>
      <c r="N181"/>
      <c r="O181"/>
      <c r="P181"/>
      <c r="Q181"/>
      <c r="R181"/>
      <c r="S181"/>
      <c r="T181"/>
      <c r="U181"/>
      <c r="V181"/>
    </row>
    <row r="182" spans="9:22" ht="15" customHeight="1" x14ac:dyDescent="0.3">
      <c r="I182"/>
      <c r="K182"/>
      <c r="L182"/>
      <c r="M182"/>
      <c r="N182"/>
      <c r="O182"/>
      <c r="P182"/>
      <c r="Q182"/>
      <c r="R182"/>
      <c r="S182"/>
      <c r="T182"/>
      <c r="U182"/>
      <c r="V182"/>
    </row>
    <row r="183" spans="9:22" ht="15" customHeight="1" x14ac:dyDescent="0.3">
      <c r="I183"/>
      <c r="K183"/>
      <c r="L183"/>
      <c r="M183"/>
      <c r="N183"/>
      <c r="O183"/>
      <c r="P183"/>
      <c r="Q183"/>
      <c r="R183"/>
      <c r="S183"/>
      <c r="T183"/>
      <c r="U183"/>
      <c r="V183"/>
    </row>
    <row r="184" spans="9:22" ht="15" customHeight="1" x14ac:dyDescent="0.3">
      <c r="I184"/>
      <c r="K184"/>
      <c r="L184"/>
      <c r="M184"/>
      <c r="N184"/>
      <c r="O184"/>
      <c r="P184"/>
      <c r="Q184"/>
      <c r="R184"/>
      <c r="S184"/>
      <c r="T184"/>
      <c r="U184"/>
      <c r="V184"/>
    </row>
    <row r="185" spans="9:22" ht="15" customHeight="1" x14ac:dyDescent="0.3">
      <c r="I185"/>
      <c r="K185"/>
      <c r="L185"/>
      <c r="M185"/>
      <c r="N185"/>
      <c r="O185"/>
      <c r="P185"/>
      <c r="Q185"/>
      <c r="R185"/>
      <c r="S185"/>
      <c r="T185"/>
      <c r="U185"/>
      <c r="V185"/>
    </row>
    <row r="186" spans="9:22" ht="15" customHeight="1" x14ac:dyDescent="0.3">
      <c r="I186"/>
      <c r="K186"/>
      <c r="L186"/>
      <c r="M186"/>
      <c r="N186"/>
      <c r="O186"/>
      <c r="P186"/>
      <c r="Q186"/>
      <c r="R186"/>
      <c r="S186"/>
      <c r="T186"/>
      <c r="U186"/>
      <c r="V186"/>
    </row>
    <row r="187" spans="9:22" ht="15" customHeight="1" x14ac:dyDescent="0.3">
      <c r="I187"/>
      <c r="K187"/>
      <c r="L187"/>
      <c r="M187"/>
      <c r="N187"/>
      <c r="O187"/>
      <c r="P187"/>
      <c r="Q187"/>
      <c r="R187"/>
      <c r="S187"/>
      <c r="T187"/>
      <c r="U187"/>
      <c r="V187"/>
    </row>
    <row r="188" spans="9:22" ht="15" customHeight="1" x14ac:dyDescent="0.3">
      <c r="I188"/>
      <c r="K188"/>
      <c r="L188"/>
      <c r="M188"/>
      <c r="N188"/>
      <c r="O188"/>
      <c r="P188"/>
      <c r="Q188"/>
      <c r="R188"/>
      <c r="S188"/>
      <c r="T188"/>
      <c r="U188"/>
      <c r="V188"/>
    </row>
    <row r="189" spans="9:22" ht="15" customHeight="1" x14ac:dyDescent="0.3">
      <c r="I189"/>
      <c r="K189"/>
      <c r="L189"/>
      <c r="M189"/>
      <c r="N189"/>
      <c r="O189"/>
      <c r="P189"/>
      <c r="Q189"/>
      <c r="R189"/>
      <c r="S189"/>
      <c r="T189"/>
      <c r="U189"/>
      <c r="V189"/>
    </row>
    <row r="190" spans="9:22" ht="15" customHeight="1" x14ac:dyDescent="0.3">
      <c r="I190"/>
      <c r="K190"/>
      <c r="L190"/>
      <c r="M190"/>
      <c r="N190"/>
      <c r="O190"/>
      <c r="P190"/>
      <c r="Q190"/>
      <c r="R190"/>
      <c r="S190"/>
      <c r="T190"/>
      <c r="U190"/>
      <c r="V190"/>
    </row>
    <row r="191" spans="9:22" ht="15" customHeight="1" x14ac:dyDescent="0.3">
      <c r="I191"/>
      <c r="K191"/>
      <c r="L191"/>
      <c r="M191"/>
      <c r="N191"/>
      <c r="O191"/>
      <c r="P191"/>
      <c r="Q191"/>
      <c r="R191"/>
      <c r="S191"/>
      <c r="T191"/>
      <c r="U191"/>
      <c r="V191"/>
    </row>
    <row r="192" spans="9:22" ht="15" customHeight="1" x14ac:dyDescent="0.3">
      <c r="I192"/>
      <c r="K192"/>
      <c r="L192"/>
      <c r="M192"/>
      <c r="N192"/>
      <c r="O192"/>
      <c r="P192"/>
      <c r="Q192"/>
      <c r="R192"/>
      <c r="S192"/>
      <c r="T192"/>
      <c r="U192"/>
      <c r="V192"/>
    </row>
    <row r="193" spans="9:22" ht="15" customHeight="1" x14ac:dyDescent="0.3">
      <c r="I193"/>
      <c r="K193"/>
      <c r="L193"/>
      <c r="M193"/>
      <c r="N193"/>
      <c r="O193"/>
      <c r="P193"/>
      <c r="Q193"/>
      <c r="R193"/>
      <c r="S193"/>
      <c r="T193"/>
      <c r="U193"/>
      <c r="V193"/>
    </row>
    <row r="194" spans="9:22" ht="15" customHeight="1" x14ac:dyDescent="0.3">
      <c r="I194"/>
      <c r="K194"/>
      <c r="L194"/>
      <c r="M194"/>
      <c r="N194"/>
      <c r="O194"/>
      <c r="P194"/>
      <c r="Q194"/>
      <c r="R194"/>
      <c r="S194"/>
      <c r="T194"/>
      <c r="U194"/>
      <c r="V194"/>
    </row>
    <row r="195" spans="9:22" ht="15" customHeight="1" x14ac:dyDescent="0.3">
      <c r="I195"/>
      <c r="K195"/>
      <c r="L195"/>
      <c r="M195"/>
      <c r="N195"/>
      <c r="O195"/>
      <c r="P195"/>
      <c r="Q195"/>
      <c r="R195"/>
      <c r="S195"/>
      <c r="T195"/>
      <c r="U195"/>
      <c r="V195"/>
    </row>
    <row r="196" spans="9:22" ht="15" customHeight="1" x14ac:dyDescent="0.3">
      <c r="I196"/>
      <c r="K196"/>
      <c r="L196"/>
      <c r="M196"/>
      <c r="N196"/>
      <c r="O196"/>
      <c r="P196"/>
      <c r="Q196"/>
      <c r="R196"/>
      <c r="S196"/>
      <c r="T196"/>
      <c r="U196"/>
      <c r="V196"/>
    </row>
    <row r="197" spans="9:22" ht="15" customHeight="1" x14ac:dyDescent="0.3">
      <c r="I197"/>
      <c r="K197"/>
      <c r="L197"/>
      <c r="M197"/>
      <c r="N197"/>
      <c r="O197"/>
      <c r="P197"/>
      <c r="Q197"/>
      <c r="R197"/>
      <c r="S197"/>
      <c r="T197"/>
      <c r="U197"/>
      <c r="V197"/>
    </row>
    <row r="198" spans="9:22" ht="15" customHeight="1" x14ac:dyDescent="0.3">
      <c r="I198"/>
      <c r="K198"/>
      <c r="L198"/>
      <c r="M198"/>
      <c r="N198"/>
      <c r="O198"/>
      <c r="P198"/>
      <c r="Q198"/>
      <c r="R198"/>
      <c r="S198"/>
      <c r="T198"/>
      <c r="U198"/>
      <c r="V198"/>
    </row>
    <row r="199" spans="9:22" ht="15" customHeight="1" x14ac:dyDescent="0.3">
      <c r="I199"/>
      <c r="K199"/>
      <c r="L199"/>
      <c r="M199"/>
      <c r="N199"/>
      <c r="O199"/>
      <c r="P199"/>
      <c r="Q199"/>
      <c r="R199"/>
      <c r="S199"/>
      <c r="T199"/>
      <c r="U199"/>
      <c r="V199"/>
    </row>
    <row r="200" spans="9:22" ht="15" customHeight="1" x14ac:dyDescent="0.3">
      <c r="I200"/>
      <c r="K200"/>
      <c r="L200"/>
      <c r="M200"/>
      <c r="N200"/>
      <c r="O200"/>
      <c r="P200"/>
      <c r="Q200"/>
      <c r="R200"/>
      <c r="S200"/>
      <c r="T200"/>
      <c r="U200"/>
      <c r="V200"/>
    </row>
    <row r="201" spans="9:22" ht="15" customHeight="1" x14ac:dyDescent="0.3">
      <c r="I201"/>
      <c r="K201"/>
      <c r="L201"/>
      <c r="M201"/>
      <c r="N201"/>
      <c r="O201"/>
      <c r="P201"/>
      <c r="Q201"/>
      <c r="R201"/>
      <c r="S201"/>
      <c r="T201"/>
      <c r="U201"/>
      <c r="V201"/>
    </row>
    <row r="202" spans="9:22" ht="15" customHeight="1" x14ac:dyDescent="0.3">
      <c r="I202"/>
      <c r="K202"/>
      <c r="L202"/>
      <c r="M202"/>
      <c r="N202"/>
      <c r="O202"/>
      <c r="P202"/>
      <c r="Q202"/>
      <c r="R202"/>
      <c r="S202"/>
      <c r="T202"/>
      <c r="U202"/>
      <c r="V202"/>
    </row>
    <row r="203" spans="9:22" ht="15" customHeight="1" x14ac:dyDescent="0.3">
      <c r="I203"/>
      <c r="K203"/>
      <c r="L203"/>
      <c r="M203"/>
      <c r="N203"/>
      <c r="O203"/>
      <c r="P203"/>
      <c r="Q203"/>
      <c r="R203"/>
      <c r="S203"/>
      <c r="T203"/>
      <c r="U203"/>
      <c r="V203"/>
    </row>
    <row r="204" spans="9:22" ht="15" customHeight="1" x14ac:dyDescent="0.3">
      <c r="I204"/>
      <c r="K204"/>
      <c r="L204"/>
      <c r="M204"/>
      <c r="N204"/>
      <c r="O204"/>
      <c r="P204"/>
      <c r="Q204"/>
      <c r="R204"/>
      <c r="S204"/>
      <c r="T204"/>
      <c r="U204"/>
      <c r="V204"/>
    </row>
    <row r="205" spans="9:22" ht="15" customHeight="1" x14ac:dyDescent="0.3">
      <c r="I205"/>
      <c r="K205"/>
      <c r="L205"/>
      <c r="M205"/>
      <c r="N205"/>
      <c r="O205"/>
      <c r="P205"/>
      <c r="Q205"/>
      <c r="R205"/>
      <c r="S205"/>
      <c r="T205"/>
      <c r="U205"/>
      <c r="V205"/>
    </row>
    <row r="206" spans="9:22" ht="15" customHeight="1" x14ac:dyDescent="0.3">
      <c r="I206"/>
      <c r="K206"/>
      <c r="L206"/>
      <c r="M206"/>
      <c r="N206"/>
      <c r="O206"/>
      <c r="P206"/>
      <c r="Q206"/>
      <c r="R206"/>
      <c r="S206"/>
      <c r="T206"/>
      <c r="U206"/>
      <c r="V206"/>
    </row>
    <row r="207" spans="9:22" ht="15" customHeight="1" x14ac:dyDescent="0.3">
      <c r="I207"/>
      <c r="K207"/>
      <c r="L207"/>
      <c r="M207"/>
      <c r="N207"/>
      <c r="O207"/>
      <c r="P207"/>
      <c r="Q207"/>
      <c r="R207"/>
      <c r="S207"/>
      <c r="T207"/>
      <c r="U207"/>
      <c r="V207"/>
    </row>
    <row r="208" spans="9:22" ht="15" customHeight="1" x14ac:dyDescent="0.3">
      <c r="I208"/>
      <c r="K208"/>
      <c r="L208"/>
      <c r="M208"/>
      <c r="N208"/>
      <c r="O208"/>
      <c r="P208"/>
      <c r="Q208"/>
      <c r="R208"/>
      <c r="S208"/>
      <c r="T208"/>
      <c r="U208"/>
      <c r="V208"/>
    </row>
    <row r="209" spans="9:22" ht="15" customHeight="1" x14ac:dyDescent="0.3">
      <c r="I209"/>
      <c r="K209"/>
      <c r="L209"/>
      <c r="M209"/>
      <c r="N209"/>
      <c r="O209"/>
      <c r="P209"/>
      <c r="Q209"/>
      <c r="R209"/>
      <c r="S209"/>
      <c r="T209"/>
      <c r="U209"/>
      <c r="V209"/>
    </row>
    <row r="210" spans="9:22" ht="15" customHeight="1" x14ac:dyDescent="0.3">
      <c r="I210"/>
      <c r="K210"/>
      <c r="L210"/>
      <c r="M210"/>
      <c r="N210"/>
      <c r="O210"/>
      <c r="P210"/>
      <c r="Q210"/>
      <c r="R210"/>
      <c r="S210"/>
      <c r="T210"/>
      <c r="U210"/>
      <c r="V210"/>
    </row>
    <row r="211" spans="9:22" ht="15" customHeight="1" x14ac:dyDescent="0.3">
      <c r="I211"/>
      <c r="K211"/>
      <c r="L211"/>
      <c r="M211"/>
      <c r="N211"/>
      <c r="O211"/>
      <c r="P211"/>
      <c r="Q211"/>
      <c r="R211"/>
      <c r="S211"/>
      <c r="T211"/>
      <c r="U211"/>
      <c r="V211"/>
    </row>
    <row r="212" spans="9:22" ht="15" customHeight="1" x14ac:dyDescent="0.3">
      <c r="I212"/>
      <c r="K212"/>
      <c r="L212"/>
      <c r="M212"/>
      <c r="N212"/>
      <c r="O212"/>
      <c r="P212"/>
      <c r="Q212"/>
      <c r="R212"/>
      <c r="S212"/>
      <c r="T212"/>
      <c r="U212"/>
      <c r="V212"/>
    </row>
    <row r="213" spans="9:22" ht="15" customHeight="1" x14ac:dyDescent="0.3">
      <c r="I213"/>
      <c r="K213"/>
      <c r="L213"/>
      <c r="M213"/>
      <c r="N213"/>
      <c r="O213"/>
      <c r="P213"/>
      <c r="Q213"/>
      <c r="R213"/>
      <c r="S213"/>
      <c r="T213"/>
      <c r="U213"/>
      <c r="V213"/>
    </row>
    <row r="214" spans="9:22" ht="15" customHeight="1" x14ac:dyDescent="0.3">
      <c r="I214"/>
      <c r="K214"/>
      <c r="L214"/>
      <c r="M214"/>
      <c r="N214"/>
      <c r="O214"/>
      <c r="P214"/>
      <c r="Q214"/>
      <c r="R214"/>
      <c r="S214"/>
      <c r="T214"/>
      <c r="U214"/>
      <c r="V214"/>
    </row>
    <row r="215" spans="9:22" ht="15" customHeight="1" x14ac:dyDescent="0.3">
      <c r="I215"/>
      <c r="K215"/>
      <c r="L215"/>
      <c r="M215"/>
      <c r="N215"/>
      <c r="O215"/>
      <c r="P215"/>
      <c r="Q215"/>
      <c r="R215"/>
      <c r="S215"/>
      <c r="T215"/>
      <c r="U215"/>
      <c r="V215"/>
    </row>
    <row r="216" spans="9:22" ht="15" customHeight="1" x14ac:dyDescent="0.3">
      <c r="I216"/>
      <c r="K216"/>
      <c r="L216"/>
      <c r="M216"/>
      <c r="N216"/>
      <c r="O216"/>
      <c r="P216"/>
      <c r="Q216"/>
      <c r="R216"/>
      <c r="S216"/>
      <c r="T216"/>
      <c r="U216"/>
      <c r="V216"/>
    </row>
    <row r="217" spans="9:22" ht="15" customHeight="1" x14ac:dyDescent="0.3">
      <c r="I217"/>
      <c r="K217"/>
      <c r="L217"/>
      <c r="M217"/>
      <c r="N217"/>
      <c r="O217"/>
      <c r="P217"/>
      <c r="Q217"/>
      <c r="R217"/>
      <c r="S217"/>
      <c r="T217"/>
      <c r="U217"/>
      <c r="V217"/>
    </row>
    <row r="218" spans="9:22" ht="15" customHeight="1" x14ac:dyDescent="0.3">
      <c r="I218"/>
      <c r="K218"/>
      <c r="L218"/>
      <c r="M218"/>
      <c r="N218"/>
      <c r="O218"/>
      <c r="P218"/>
      <c r="Q218"/>
      <c r="R218"/>
      <c r="S218"/>
      <c r="T218"/>
      <c r="U218"/>
      <c r="V218"/>
    </row>
    <row r="219" spans="9:22" ht="15" customHeight="1" x14ac:dyDescent="0.3">
      <c r="I219"/>
      <c r="K219"/>
      <c r="L219"/>
      <c r="M219"/>
      <c r="N219"/>
      <c r="O219"/>
      <c r="P219"/>
      <c r="Q219"/>
      <c r="R219"/>
      <c r="S219"/>
      <c r="T219"/>
      <c r="U219"/>
      <c r="V219"/>
    </row>
    <row r="220" spans="9:22" ht="15" customHeight="1" x14ac:dyDescent="0.3">
      <c r="I220"/>
      <c r="K220"/>
      <c r="L220"/>
      <c r="M220"/>
      <c r="N220"/>
      <c r="O220"/>
      <c r="P220"/>
      <c r="Q220"/>
      <c r="R220"/>
      <c r="S220"/>
      <c r="T220"/>
      <c r="U220"/>
      <c r="V220"/>
    </row>
    <row r="221" spans="9:22" ht="15" customHeight="1" x14ac:dyDescent="0.3">
      <c r="I221"/>
      <c r="K221"/>
      <c r="L221"/>
      <c r="M221"/>
      <c r="N221"/>
      <c r="O221"/>
      <c r="P221"/>
      <c r="Q221"/>
      <c r="R221"/>
      <c r="S221"/>
      <c r="T221"/>
      <c r="U221"/>
      <c r="V221"/>
    </row>
    <row r="222" spans="9:22" ht="15" customHeight="1" x14ac:dyDescent="0.3">
      <c r="I222"/>
      <c r="K222"/>
      <c r="L222"/>
      <c r="M222"/>
      <c r="N222"/>
      <c r="O222"/>
      <c r="P222"/>
      <c r="Q222"/>
      <c r="R222"/>
      <c r="S222"/>
      <c r="T222"/>
      <c r="U222"/>
      <c r="V222"/>
    </row>
    <row r="223" spans="9:22" ht="15" customHeight="1" x14ac:dyDescent="0.3">
      <c r="I223"/>
      <c r="K223"/>
      <c r="L223"/>
      <c r="M223"/>
      <c r="N223"/>
      <c r="O223"/>
      <c r="P223"/>
      <c r="Q223"/>
      <c r="R223"/>
      <c r="S223"/>
      <c r="T223"/>
      <c r="U223"/>
      <c r="V223"/>
    </row>
    <row r="224" spans="9:22" ht="15" customHeight="1" x14ac:dyDescent="0.3">
      <c r="I224"/>
      <c r="K224"/>
      <c r="L224"/>
      <c r="M224"/>
      <c r="N224"/>
      <c r="O224"/>
      <c r="P224"/>
      <c r="Q224"/>
      <c r="R224"/>
      <c r="S224"/>
      <c r="T224"/>
      <c r="U224"/>
      <c r="V224"/>
    </row>
    <row r="225" spans="9:22" ht="15" customHeight="1" x14ac:dyDescent="0.3">
      <c r="I225"/>
      <c r="K225"/>
      <c r="L225"/>
      <c r="M225"/>
      <c r="N225"/>
      <c r="O225"/>
      <c r="P225"/>
      <c r="Q225"/>
      <c r="R225"/>
      <c r="S225"/>
      <c r="T225"/>
      <c r="U225"/>
      <c r="V225"/>
    </row>
    <row r="226" spans="9:22" ht="15" customHeight="1" x14ac:dyDescent="0.3">
      <c r="I226"/>
      <c r="K226"/>
      <c r="L226"/>
      <c r="M226"/>
      <c r="N226"/>
      <c r="O226"/>
      <c r="P226"/>
      <c r="Q226"/>
      <c r="R226"/>
      <c r="S226"/>
      <c r="T226"/>
      <c r="U226"/>
      <c r="V226"/>
    </row>
    <row r="227" spans="9:22" ht="15" customHeight="1" x14ac:dyDescent="0.3">
      <c r="I227"/>
      <c r="K227"/>
      <c r="L227"/>
      <c r="M227"/>
      <c r="N227"/>
      <c r="O227"/>
      <c r="P227"/>
      <c r="Q227"/>
      <c r="R227"/>
      <c r="S227"/>
      <c r="T227"/>
      <c r="U227"/>
      <c r="V227"/>
    </row>
    <row r="228" spans="9:22" ht="15" customHeight="1" x14ac:dyDescent="0.3">
      <c r="I228"/>
      <c r="K228"/>
      <c r="L228"/>
      <c r="M228"/>
      <c r="N228"/>
      <c r="O228"/>
      <c r="P228"/>
      <c r="Q228"/>
      <c r="R228"/>
      <c r="S228"/>
      <c r="T228"/>
      <c r="U228"/>
      <c r="V228"/>
    </row>
    <row r="229" spans="9:22" ht="15" customHeight="1" x14ac:dyDescent="0.3">
      <c r="I229"/>
      <c r="K229"/>
      <c r="L229"/>
      <c r="M229"/>
      <c r="N229"/>
      <c r="O229"/>
      <c r="P229"/>
      <c r="Q229"/>
      <c r="R229"/>
      <c r="S229"/>
      <c r="T229"/>
      <c r="U229"/>
      <c r="V229"/>
    </row>
    <row r="230" spans="9:22" ht="15" customHeight="1" x14ac:dyDescent="0.3">
      <c r="I230"/>
      <c r="K230"/>
      <c r="L230"/>
      <c r="M230"/>
      <c r="N230"/>
      <c r="O230"/>
      <c r="P230"/>
      <c r="Q230"/>
      <c r="R230"/>
      <c r="S230"/>
      <c r="T230"/>
      <c r="U230"/>
      <c r="V230"/>
    </row>
    <row r="231" spans="9:22" ht="15" customHeight="1" x14ac:dyDescent="0.3">
      <c r="I231"/>
      <c r="K231"/>
      <c r="L231"/>
      <c r="M231"/>
      <c r="N231"/>
      <c r="O231"/>
      <c r="P231"/>
      <c r="Q231"/>
      <c r="R231"/>
      <c r="S231"/>
      <c r="T231"/>
      <c r="U231"/>
      <c r="V231"/>
    </row>
    <row r="232" spans="9:22" ht="15" customHeight="1" x14ac:dyDescent="0.3">
      <c r="I232"/>
      <c r="K232"/>
      <c r="L232"/>
      <c r="M232"/>
      <c r="N232"/>
      <c r="O232"/>
      <c r="P232"/>
      <c r="Q232"/>
      <c r="R232"/>
      <c r="S232"/>
      <c r="T232"/>
      <c r="U232"/>
      <c r="V232"/>
    </row>
    <row r="233" spans="9:22" ht="15" customHeight="1" x14ac:dyDescent="0.3">
      <c r="I233"/>
      <c r="K233"/>
      <c r="L233"/>
      <c r="M233"/>
      <c r="N233"/>
      <c r="O233"/>
      <c r="P233"/>
      <c r="Q233"/>
      <c r="R233"/>
      <c r="S233"/>
      <c r="T233"/>
      <c r="U233"/>
      <c r="V233"/>
    </row>
    <row r="234" spans="9:22" ht="15" customHeight="1" x14ac:dyDescent="0.3">
      <c r="I234"/>
      <c r="K234"/>
      <c r="L234"/>
      <c r="M234"/>
      <c r="N234"/>
      <c r="O234"/>
      <c r="P234"/>
      <c r="Q234"/>
      <c r="R234"/>
      <c r="S234"/>
      <c r="T234"/>
      <c r="U234"/>
      <c r="V234"/>
    </row>
    <row r="235" spans="9:22" ht="15" customHeight="1" x14ac:dyDescent="0.3">
      <c r="I235"/>
      <c r="K235"/>
      <c r="L235"/>
      <c r="M235"/>
      <c r="N235"/>
      <c r="O235"/>
      <c r="P235"/>
      <c r="Q235"/>
      <c r="R235"/>
      <c r="S235"/>
      <c r="T235"/>
      <c r="U235"/>
      <c r="V235"/>
    </row>
    <row r="236" spans="9:22" ht="15" customHeight="1" x14ac:dyDescent="0.3">
      <c r="I236"/>
      <c r="K236"/>
      <c r="L236"/>
      <c r="M236"/>
      <c r="N236"/>
      <c r="O236"/>
      <c r="P236"/>
      <c r="Q236"/>
      <c r="R236"/>
      <c r="S236"/>
      <c r="T236"/>
      <c r="U236"/>
      <c r="V236"/>
    </row>
    <row r="237" spans="9:22" ht="15" customHeight="1" x14ac:dyDescent="0.3">
      <c r="I237"/>
      <c r="K237"/>
      <c r="L237"/>
      <c r="M237"/>
      <c r="N237"/>
      <c r="O237"/>
      <c r="P237"/>
      <c r="Q237"/>
      <c r="R237"/>
      <c r="S237"/>
      <c r="T237"/>
      <c r="U237"/>
      <c r="V237"/>
    </row>
    <row r="238" spans="9:22" ht="15" customHeight="1" x14ac:dyDescent="0.3">
      <c r="I238"/>
      <c r="K238"/>
      <c r="L238"/>
      <c r="M238"/>
      <c r="N238"/>
      <c r="O238"/>
      <c r="P238"/>
      <c r="Q238"/>
      <c r="R238"/>
      <c r="S238"/>
      <c r="T238"/>
      <c r="U238"/>
      <c r="V238"/>
    </row>
    <row r="239" spans="9:22" ht="15" customHeight="1" x14ac:dyDescent="0.3">
      <c r="I239"/>
      <c r="K239"/>
      <c r="L239"/>
      <c r="M239"/>
      <c r="N239"/>
      <c r="O239"/>
      <c r="P239"/>
      <c r="Q239"/>
      <c r="R239"/>
      <c r="S239"/>
      <c r="T239"/>
      <c r="U239"/>
      <c r="V239"/>
    </row>
    <row r="240" spans="9:22" ht="15" customHeight="1" x14ac:dyDescent="0.3">
      <c r="I240"/>
      <c r="K240"/>
      <c r="L240"/>
      <c r="M240"/>
      <c r="N240"/>
      <c r="O240"/>
      <c r="P240"/>
      <c r="Q240"/>
      <c r="R240"/>
      <c r="S240"/>
      <c r="T240"/>
      <c r="U240"/>
      <c r="V240"/>
    </row>
    <row r="241" spans="9:22" ht="15" customHeight="1" x14ac:dyDescent="0.3">
      <c r="I241"/>
      <c r="K241"/>
      <c r="L241"/>
      <c r="M241"/>
      <c r="N241"/>
      <c r="O241"/>
      <c r="P241"/>
      <c r="Q241"/>
      <c r="R241"/>
      <c r="S241"/>
      <c r="T241"/>
      <c r="U241"/>
      <c r="V241"/>
    </row>
    <row r="242" spans="9:22" ht="15" customHeight="1" x14ac:dyDescent="0.3">
      <c r="I242"/>
      <c r="K242"/>
      <c r="L242"/>
      <c r="M242"/>
      <c r="N242"/>
      <c r="O242"/>
      <c r="P242"/>
      <c r="Q242"/>
      <c r="R242"/>
      <c r="S242"/>
      <c r="T242"/>
      <c r="U242"/>
      <c r="V242"/>
    </row>
    <row r="243" spans="9:22" ht="15" customHeight="1" x14ac:dyDescent="0.3">
      <c r="I243"/>
      <c r="K243"/>
      <c r="L243"/>
      <c r="M243"/>
      <c r="N243"/>
      <c r="O243"/>
      <c r="P243"/>
      <c r="Q243"/>
      <c r="R243"/>
      <c r="S243"/>
      <c r="T243"/>
      <c r="U243"/>
      <c r="V243"/>
    </row>
    <row r="244" spans="9:22" ht="15" customHeight="1" x14ac:dyDescent="0.3">
      <c r="I244"/>
      <c r="K244"/>
      <c r="L244"/>
      <c r="M244"/>
      <c r="N244"/>
      <c r="O244"/>
      <c r="P244"/>
      <c r="Q244"/>
      <c r="R244"/>
      <c r="S244"/>
      <c r="T244"/>
      <c r="U244"/>
      <c r="V244"/>
    </row>
    <row r="245" spans="9:22" ht="15" customHeight="1" x14ac:dyDescent="0.3">
      <c r="I245"/>
      <c r="K245"/>
      <c r="L245"/>
      <c r="M245"/>
      <c r="N245"/>
      <c r="O245"/>
      <c r="P245"/>
      <c r="Q245"/>
      <c r="R245"/>
      <c r="S245"/>
      <c r="T245"/>
      <c r="U245"/>
      <c r="V245"/>
    </row>
    <row r="246" spans="9:22" ht="15" customHeight="1" x14ac:dyDescent="0.3">
      <c r="I246"/>
      <c r="K246"/>
      <c r="L246"/>
      <c r="M246"/>
      <c r="N246"/>
      <c r="O246"/>
      <c r="P246"/>
      <c r="Q246"/>
      <c r="R246"/>
      <c r="S246"/>
      <c r="T246"/>
      <c r="U246"/>
      <c r="V246"/>
    </row>
    <row r="247" spans="9:22" ht="15" customHeight="1" x14ac:dyDescent="0.3">
      <c r="I247"/>
      <c r="K247"/>
      <c r="L247"/>
      <c r="M247"/>
      <c r="N247"/>
      <c r="O247"/>
      <c r="P247"/>
      <c r="Q247"/>
      <c r="R247"/>
      <c r="S247"/>
      <c r="T247"/>
      <c r="U247"/>
      <c r="V247"/>
    </row>
    <row r="248" spans="9:22" ht="15" customHeight="1" x14ac:dyDescent="0.3">
      <c r="I248"/>
      <c r="K248"/>
      <c r="L248"/>
      <c r="M248"/>
      <c r="N248"/>
      <c r="O248"/>
      <c r="P248"/>
      <c r="Q248"/>
      <c r="R248"/>
      <c r="S248"/>
      <c r="T248"/>
      <c r="U248"/>
      <c r="V248"/>
    </row>
    <row r="249" spans="9:22" ht="15" customHeight="1" x14ac:dyDescent="0.3">
      <c r="I249"/>
      <c r="K249"/>
      <c r="L249"/>
      <c r="M249"/>
      <c r="N249"/>
      <c r="O249"/>
      <c r="P249"/>
      <c r="Q249"/>
      <c r="R249"/>
      <c r="S249"/>
      <c r="T249"/>
      <c r="U249"/>
      <c r="V249"/>
    </row>
    <row r="250" spans="9:22" ht="15" customHeight="1" x14ac:dyDescent="0.3">
      <c r="I250"/>
      <c r="K250"/>
      <c r="L250"/>
      <c r="M250"/>
      <c r="N250"/>
      <c r="O250"/>
      <c r="P250"/>
      <c r="Q250"/>
      <c r="R250"/>
      <c r="S250"/>
      <c r="T250"/>
      <c r="U250"/>
      <c r="V250"/>
    </row>
    <row r="251" spans="9:22" ht="15" customHeight="1" x14ac:dyDescent="0.3">
      <c r="I251"/>
      <c r="K251"/>
      <c r="L251"/>
      <c r="M251"/>
      <c r="N251"/>
      <c r="O251"/>
      <c r="P251"/>
      <c r="Q251"/>
      <c r="R251"/>
      <c r="S251"/>
      <c r="T251"/>
      <c r="U251"/>
      <c r="V251"/>
    </row>
    <row r="252" spans="9:22" ht="15" customHeight="1" x14ac:dyDescent="0.3">
      <c r="I252"/>
      <c r="K252"/>
      <c r="L252"/>
      <c r="M252"/>
      <c r="N252"/>
      <c r="O252"/>
      <c r="P252"/>
      <c r="Q252"/>
      <c r="R252"/>
      <c r="S252"/>
      <c r="T252"/>
      <c r="U252"/>
      <c r="V252"/>
    </row>
    <row r="253" spans="9:22" ht="15" customHeight="1" x14ac:dyDescent="0.3">
      <c r="I253"/>
      <c r="K253"/>
      <c r="L253"/>
      <c r="M253"/>
      <c r="N253"/>
      <c r="O253"/>
      <c r="P253"/>
      <c r="Q253"/>
      <c r="R253"/>
      <c r="S253"/>
      <c r="T253"/>
      <c r="U253"/>
      <c r="V253"/>
    </row>
    <row r="254" spans="9:22" ht="15" customHeight="1" x14ac:dyDescent="0.3">
      <c r="I254"/>
      <c r="K254"/>
      <c r="L254"/>
      <c r="M254"/>
      <c r="N254"/>
      <c r="O254"/>
      <c r="P254"/>
      <c r="Q254"/>
      <c r="R254"/>
      <c r="S254"/>
      <c r="T254"/>
      <c r="U254"/>
      <c r="V254"/>
    </row>
    <row r="255" spans="9:22" ht="15" customHeight="1" x14ac:dyDescent="0.3">
      <c r="I255"/>
      <c r="K255"/>
      <c r="L255"/>
      <c r="M255"/>
      <c r="N255"/>
      <c r="O255"/>
      <c r="P255"/>
      <c r="Q255"/>
      <c r="R255"/>
      <c r="S255"/>
      <c r="T255"/>
      <c r="U255"/>
      <c r="V255"/>
    </row>
    <row r="256" spans="9:22" ht="15" customHeight="1" x14ac:dyDescent="0.3">
      <c r="I256"/>
      <c r="K256"/>
      <c r="L256"/>
      <c r="M256"/>
      <c r="N256"/>
      <c r="O256"/>
      <c r="P256"/>
      <c r="Q256"/>
      <c r="R256"/>
      <c r="S256"/>
      <c r="T256"/>
      <c r="U256"/>
      <c r="V256"/>
    </row>
    <row r="257" spans="9:22" ht="15" customHeight="1" x14ac:dyDescent="0.3">
      <c r="I257"/>
      <c r="K257"/>
      <c r="L257"/>
      <c r="M257"/>
      <c r="N257"/>
      <c r="O257"/>
      <c r="P257"/>
      <c r="Q257"/>
      <c r="R257"/>
      <c r="S257"/>
      <c r="T257"/>
      <c r="U257"/>
      <c r="V257"/>
    </row>
    <row r="258" spans="9:22" ht="15" customHeight="1" x14ac:dyDescent="0.3">
      <c r="I258"/>
      <c r="K258"/>
      <c r="L258"/>
      <c r="M258"/>
      <c r="N258"/>
      <c r="O258"/>
      <c r="P258"/>
      <c r="Q258"/>
      <c r="R258"/>
      <c r="S258"/>
      <c r="T258"/>
      <c r="U258"/>
      <c r="V258"/>
    </row>
    <row r="259" spans="9:22" ht="15" customHeight="1" x14ac:dyDescent="0.3">
      <c r="I259"/>
      <c r="K259"/>
      <c r="L259"/>
      <c r="M259"/>
      <c r="N259"/>
      <c r="O259"/>
      <c r="P259"/>
      <c r="Q259"/>
      <c r="R259"/>
      <c r="S259"/>
      <c r="T259"/>
      <c r="U259"/>
      <c r="V259"/>
    </row>
    <row r="260" spans="9:22" ht="15" customHeight="1" x14ac:dyDescent="0.3">
      <c r="I260"/>
      <c r="K260"/>
      <c r="L260"/>
      <c r="M260"/>
      <c r="N260"/>
      <c r="O260"/>
      <c r="P260"/>
      <c r="Q260"/>
      <c r="R260"/>
      <c r="S260"/>
      <c r="T260"/>
      <c r="U260"/>
      <c r="V260"/>
    </row>
    <row r="261" spans="9:22" ht="15" customHeight="1" x14ac:dyDescent="0.3">
      <c r="I261"/>
      <c r="K261"/>
      <c r="L261"/>
      <c r="M261"/>
      <c r="N261"/>
      <c r="O261"/>
      <c r="P261"/>
      <c r="Q261"/>
      <c r="R261"/>
      <c r="S261"/>
      <c r="T261"/>
      <c r="U261"/>
      <c r="V261"/>
    </row>
    <row r="262" spans="9:22" ht="15" customHeight="1" x14ac:dyDescent="0.3">
      <c r="I262"/>
      <c r="K262"/>
      <c r="L262"/>
      <c r="M262"/>
      <c r="N262"/>
      <c r="O262"/>
      <c r="P262"/>
      <c r="Q262"/>
      <c r="R262"/>
      <c r="S262"/>
      <c r="T262"/>
      <c r="U262"/>
      <c r="V262"/>
    </row>
    <row r="263" spans="9:22" ht="15" customHeight="1" x14ac:dyDescent="0.3">
      <c r="I263"/>
      <c r="K263"/>
      <c r="L263"/>
      <c r="M263"/>
      <c r="N263"/>
      <c r="O263"/>
      <c r="P263"/>
      <c r="Q263"/>
      <c r="R263"/>
      <c r="S263"/>
      <c r="T263"/>
      <c r="U263"/>
      <c r="V263"/>
    </row>
    <row r="264" spans="9:22" ht="15" customHeight="1" x14ac:dyDescent="0.3">
      <c r="I264"/>
      <c r="K264"/>
      <c r="L264"/>
      <c r="M264"/>
      <c r="N264"/>
      <c r="O264"/>
      <c r="P264"/>
      <c r="Q264"/>
      <c r="R264"/>
      <c r="S264"/>
      <c r="T264"/>
      <c r="U264"/>
      <c r="V264"/>
    </row>
    <row r="265" spans="9:22" ht="15" customHeight="1" x14ac:dyDescent="0.3">
      <c r="I265"/>
      <c r="K265"/>
      <c r="L265"/>
      <c r="M265"/>
      <c r="N265"/>
      <c r="O265"/>
      <c r="P265"/>
      <c r="Q265"/>
      <c r="R265"/>
      <c r="S265"/>
      <c r="T265"/>
      <c r="U265"/>
      <c r="V265"/>
    </row>
    <row r="266" spans="9:22" ht="15" customHeight="1" x14ac:dyDescent="0.3">
      <c r="I266"/>
      <c r="K266"/>
      <c r="L266"/>
      <c r="M266"/>
      <c r="N266"/>
      <c r="O266"/>
      <c r="P266"/>
      <c r="Q266"/>
      <c r="R266"/>
      <c r="S266"/>
      <c r="T266"/>
      <c r="U266"/>
      <c r="V266"/>
    </row>
    <row r="267" spans="9:22" ht="15" customHeight="1" x14ac:dyDescent="0.3">
      <c r="I267"/>
      <c r="K267"/>
      <c r="L267"/>
      <c r="M267"/>
      <c r="N267"/>
      <c r="O267"/>
      <c r="P267"/>
      <c r="Q267"/>
      <c r="R267"/>
      <c r="S267"/>
      <c r="T267"/>
      <c r="U267"/>
      <c r="V267"/>
    </row>
    <row r="268" spans="9:22" ht="15" customHeight="1" x14ac:dyDescent="0.3">
      <c r="I268"/>
      <c r="K268"/>
      <c r="L268"/>
      <c r="M268"/>
      <c r="N268"/>
      <c r="O268"/>
      <c r="P268"/>
      <c r="Q268"/>
      <c r="R268"/>
      <c r="S268"/>
      <c r="T268"/>
      <c r="U268"/>
      <c r="V268"/>
    </row>
    <row r="269" spans="9:22" ht="15" customHeight="1" x14ac:dyDescent="0.3">
      <c r="I269"/>
      <c r="K269"/>
      <c r="L269"/>
      <c r="M269"/>
      <c r="N269"/>
      <c r="O269"/>
      <c r="P269"/>
      <c r="Q269"/>
      <c r="R269"/>
      <c r="S269"/>
      <c r="T269"/>
      <c r="U269"/>
      <c r="V269"/>
    </row>
    <row r="270" spans="9:22" ht="15" customHeight="1" x14ac:dyDescent="0.3">
      <c r="I270"/>
      <c r="K270"/>
      <c r="L270"/>
      <c r="M270"/>
      <c r="N270"/>
      <c r="O270"/>
      <c r="P270"/>
      <c r="Q270"/>
      <c r="R270"/>
      <c r="S270"/>
      <c r="T270"/>
      <c r="U270"/>
      <c r="V270"/>
    </row>
    <row r="271" spans="9:22" ht="15" customHeight="1" x14ac:dyDescent="0.3">
      <c r="I271"/>
      <c r="K271"/>
      <c r="L271"/>
      <c r="M271"/>
      <c r="N271"/>
      <c r="O271"/>
      <c r="P271"/>
      <c r="Q271"/>
      <c r="R271"/>
      <c r="S271"/>
      <c r="T271"/>
      <c r="U271"/>
      <c r="V271"/>
    </row>
    <row r="272" spans="9:22" ht="15" customHeight="1" x14ac:dyDescent="0.3">
      <c r="I272"/>
      <c r="K272"/>
      <c r="L272"/>
      <c r="M272"/>
      <c r="N272"/>
      <c r="O272"/>
      <c r="P272"/>
      <c r="Q272"/>
      <c r="R272"/>
      <c r="S272"/>
      <c r="T272"/>
      <c r="U272"/>
      <c r="V272"/>
    </row>
    <row r="273" spans="9:22" ht="15" customHeight="1" x14ac:dyDescent="0.3">
      <c r="I273"/>
      <c r="K273"/>
      <c r="L273"/>
      <c r="M273"/>
      <c r="N273"/>
      <c r="O273"/>
      <c r="P273"/>
      <c r="Q273"/>
      <c r="R273"/>
      <c r="S273"/>
      <c r="T273"/>
      <c r="U273"/>
      <c r="V273"/>
    </row>
    <row r="274" spans="9:22" ht="15" customHeight="1" x14ac:dyDescent="0.3">
      <c r="I274"/>
      <c r="K274"/>
      <c r="L274"/>
      <c r="M274"/>
      <c r="N274"/>
      <c r="O274"/>
      <c r="P274"/>
      <c r="Q274"/>
      <c r="R274"/>
      <c r="S274"/>
      <c r="T274"/>
      <c r="U274"/>
      <c r="V274"/>
    </row>
    <row r="275" spans="9:22" ht="15" customHeight="1" x14ac:dyDescent="0.3">
      <c r="I275"/>
      <c r="K275"/>
      <c r="L275"/>
      <c r="M275"/>
      <c r="N275"/>
      <c r="O275"/>
      <c r="P275"/>
      <c r="Q275"/>
      <c r="R275"/>
      <c r="S275"/>
      <c r="T275"/>
      <c r="U275"/>
      <c r="V275"/>
    </row>
    <row r="276" spans="9:22" ht="15" customHeight="1" x14ac:dyDescent="0.3">
      <c r="I276"/>
      <c r="K276"/>
      <c r="L276"/>
      <c r="M276"/>
      <c r="N276"/>
      <c r="O276"/>
      <c r="P276"/>
      <c r="Q276"/>
      <c r="R276"/>
      <c r="S276"/>
      <c r="T276"/>
      <c r="U276"/>
      <c r="V276"/>
    </row>
    <row r="277" spans="9:22" ht="15" customHeight="1" x14ac:dyDescent="0.3">
      <c r="I277"/>
      <c r="K277"/>
      <c r="L277"/>
      <c r="M277"/>
      <c r="N277"/>
      <c r="O277"/>
      <c r="P277"/>
      <c r="Q277"/>
      <c r="R277"/>
      <c r="S277"/>
      <c r="T277"/>
      <c r="U277"/>
      <c r="V277"/>
    </row>
    <row r="278" spans="9:22" ht="15" customHeight="1" x14ac:dyDescent="0.3">
      <c r="I278"/>
      <c r="K278"/>
      <c r="L278"/>
      <c r="M278"/>
      <c r="N278"/>
      <c r="O278"/>
      <c r="P278"/>
      <c r="Q278"/>
      <c r="R278"/>
      <c r="S278"/>
      <c r="T278"/>
      <c r="U278"/>
      <c r="V278"/>
    </row>
    <row r="279" spans="9:22" ht="15" customHeight="1" x14ac:dyDescent="0.3">
      <c r="I279"/>
      <c r="K279"/>
      <c r="L279"/>
      <c r="M279"/>
      <c r="N279"/>
      <c r="O279"/>
      <c r="P279"/>
      <c r="Q279"/>
      <c r="R279"/>
      <c r="S279"/>
      <c r="T279"/>
      <c r="U279"/>
      <c r="V279"/>
    </row>
    <row r="280" spans="9:22" ht="15" customHeight="1" x14ac:dyDescent="0.3">
      <c r="I280"/>
      <c r="K280"/>
      <c r="L280"/>
      <c r="M280"/>
      <c r="N280"/>
      <c r="O280"/>
      <c r="P280"/>
      <c r="Q280"/>
      <c r="R280"/>
      <c r="S280"/>
      <c r="T280"/>
      <c r="U280"/>
      <c r="V280"/>
    </row>
    <row r="281" spans="9:22" ht="15" customHeight="1" x14ac:dyDescent="0.3">
      <c r="I281"/>
      <c r="K281"/>
      <c r="L281"/>
      <c r="M281"/>
      <c r="N281"/>
      <c r="O281"/>
      <c r="P281"/>
      <c r="Q281"/>
      <c r="R281"/>
      <c r="S281"/>
      <c r="T281"/>
      <c r="U281"/>
      <c r="V281"/>
    </row>
    <row r="282" spans="9:22" ht="15" customHeight="1" x14ac:dyDescent="0.3">
      <c r="I282"/>
      <c r="K282"/>
      <c r="L282"/>
      <c r="M282"/>
      <c r="N282"/>
      <c r="O282"/>
      <c r="P282"/>
      <c r="Q282"/>
      <c r="R282"/>
      <c r="S282"/>
      <c r="T282"/>
      <c r="U282"/>
      <c r="V282"/>
    </row>
    <row r="283" spans="9:22" ht="15" customHeight="1" x14ac:dyDescent="0.3">
      <c r="I283"/>
      <c r="K283"/>
      <c r="L283"/>
      <c r="M283"/>
      <c r="N283"/>
      <c r="O283"/>
      <c r="P283"/>
      <c r="Q283"/>
      <c r="R283"/>
      <c r="S283"/>
      <c r="T283"/>
      <c r="U283"/>
      <c r="V283"/>
    </row>
    <row r="284" spans="9:22" ht="15" customHeight="1" x14ac:dyDescent="0.3">
      <c r="I284"/>
      <c r="K284"/>
      <c r="L284"/>
      <c r="M284"/>
      <c r="N284"/>
      <c r="O284"/>
      <c r="P284"/>
      <c r="Q284"/>
      <c r="R284"/>
      <c r="S284"/>
      <c r="T284"/>
      <c r="U284"/>
      <c r="V284"/>
    </row>
    <row r="285" spans="9:22" ht="15" customHeight="1" x14ac:dyDescent="0.3">
      <c r="I285"/>
      <c r="K285"/>
      <c r="L285"/>
      <c r="M285"/>
      <c r="N285"/>
      <c r="O285"/>
      <c r="P285"/>
      <c r="Q285"/>
      <c r="R285"/>
      <c r="S285"/>
      <c r="T285"/>
      <c r="U285"/>
      <c r="V285"/>
    </row>
    <row r="286" spans="9:22" ht="15" customHeight="1" x14ac:dyDescent="0.3">
      <c r="I286"/>
      <c r="K286"/>
      <c r="L286"/>
      <c r="M286"/>
      <c r="N286"/>
      <c r="O286"/>
      <c r="P286"/>
      <c r="Q286"/>
      <c r="R286"/>
      <c r="S286"/>
      <c r="T286"/>
      <c r="U286"/>
      <c r="V286"/>
    </row>
    <row r="287" spans="9:22" ht="15" customHeight="1" x14ac:dyDescent="0.3">
      <c r="I287"/>
      <c r="K287"/>
      <c r="L287"/>
      <c r="M287"/>
      <c r="N287"/>
      <c r="O287"/>
      <c r="P287"/>
      <c r="Q287"/>
      <c r="R287"/>
      <c r="S287"/>
      <c r="T287"/>
      <c r="U287"/>
      <c r="V287"/>
    </row>
    <row r="288" spans="9:22" ht="15" customHeight="1" x14ac:dyDescent="0.3">
      <c r="I288"/>
      <c r="K288"/>
      <c r="L288"/>
      <c r="M288"/>
      <c r="N288"/>
      <c r="O288"/>
      <c r="P288"/>
      <c r="Q288"/>
      <c r="R288"/>
      <c r="S288"/>
      <c r="T288"/>
      <c r="U288"/>
      <c r="V288"/>
    </row>
    <row r="289" spans="9:22" ht="15" customHeight="1" x14ac:dyDescent="0.3">
      <c r="I289"/>
      <c r="K289"/>
      <c r="L289"/>
      <c r="M289"/>
      <c r="N289"/>
      <c r="O289"/>
      <c r="P289"/>
      <c r="Q289"/>
      <c r="R289"/>
      <c r="S289"/>
      <c r="T289"/>
      <c r="U289"/>
      <c r="V289"/>
    </row>
    <row r="290" spans="9:22" ht="15" customHeight="1" x14ac:dyDescent="0.3">
      <c r="I290"/>
      <c r="K290"/>
      <c r="L290"/>
      <c r="M290"/>
      <c r="N290"/>
      <c r="O290"/>
      <c r="P290"/>
      <c r="Q290"/>
      <c r="R290"/>
      <c r="S290"/>
      <c r="T290"/>
      <c r="U290"/>
      <c r="V290"/>
    </row>
    <row r="291" spans="9:22" ht="15" customHeight="1" x14ac:dyDescent="0.3">
      <c r="I291"/>
      <c r="K291"/>
      <c r="L291"/>
      <c r="M291"/>
      <c r="N291"/>
      <c r="O291"/>
      <c r="P291"/>
      <c r="Q291"/>
      <c r="R291"/>
      <c r="S291"/>
      <c r="T291"/>
      <c r="U291"/>
      <c r="V291"/>
    </row>
    <row r="292" spans="9:22" ht="15" customHeight="1" x14ac:dyDescent="0.3">
      <c r="I292"/>
      <c r="K292"/>
      <c r="L292"/>
      <c r="M292"/>
      <c r="N292"/>
      <c r="O292"/>
      <c r="P292"/>
      <c r="Q292"/>
      <c r="R292"/>
      <c r="S292"/>
      <c r="T292"/>
      <c r="U292"/>
      <c r="V292"/>
    </row>
    <row r="293" spans="9:22" ht="15" customHeight="1" x14ac:dyDescent="0.3">
      <c r="I293"/>
      <c r="K293"/>
      <c r="L293"/>
      <c r="M293"/>
      <c r="N293"/>
      <c r="O293"/>
      <c r="P293"/>
      <c r="Q293"/>
      <c r="R293"/>
      <c r="S293"/>
      <c r="T293"/>
      <c r="U293"/>
      <c r="V293"/>
    </row>
    <row r="294" spans="9:22" ht="15" customHeight="1" x14ac:dyDescent="0.3">
      <c r="I294"/>
      <c r="K294"/>
      <c r="L294"/>
      <c r="M294"/>
      <c r="N294"/>
      <c r="O294"/>
      <c r="P294"/>
      <c r="Q294"/>
      <c r="R294"/>
      <c r="S294"/>
      <c r="T294"/>
      <c r="U294"/>
      <c r="V294"/>
    </row>
    <row r="295" spans="9:22" ht="15" customHeight="1" x14ac:dyDescent="0.3">
      <c r="I295"/>
      <c r="K295"/>
      <c r="L295"/>
      <c r="M295"/>
      <c r="N295"/>
      <c r="O295"/>
      <c r="P295"/>
      <c r="Q295"/>
      <c r="R295"/>
      <c r="S295"/>
      <c r="T295"/>
      <c r="U295"/>
      <c r="V295"/>
    </row>
    <row r="296" spans="9:22" ht="15" customHeight="1" x14ac:dyDescent="0.3">
      <c r="I296"/>
      <c r="K296"/>
      <c r="L296"/>
      <c r="M296"/>
      <c r="N296"/>
      <c r="O296"/>
      <c r="P296"/>
      <c r="Q296"/>
      <c r="R296"/>
      <c r="S296"/>
      <c r="T296"/>
      <c r="U296"/>
      <c r="V296"/>
    </row>
    <row r="297" spans="9:22" ht="15" customHeight="1" x14ac:dyDescent="0.3">
      <c r="I297"/>
      <c r="K297"/>
      <c r="L297"/>
      <c r="M297"/>
      <c r="N297"/>
      <c r="O297"/>
      <c r="P297"/>
      <c r="Q297"/>
      <c r="R297"/>
      <c r="S297"/>
      <c r="T297"/>
      <c r="U297"/>
      <c r="V297"/>
    </row>
    <row r="298" spans="9:22" ht="15" customHeight="1" x14ac:dyDescent="0.3">
      <c r="I298"/>
      <c r="K298"/>
      <c r="L298"/>
      <c r="M298"/>
      <c r="N298"/>
      <c r="O298"/>
      <c r="P298"/>
      <c r="Q298"/>
      <c r="R298"/>
      <c r="S298"/>
      <c r="T298"/>
      <c r="U298"/>
      <c r="V298"/>
    </row>
    <row r="299" spans="9:22" ht="15" customHeight="1" x14ac:dyDescent="0.3">
      <c r="I299"/>
      <c r="K299"/>
      <c r="L299"/>
      <c r="M299"/>
      <c r="N299"/>
      <c r="O299"/>
      <c r="P299"/>
      <c r="Q299"/>
      <c r="R299"/>
      <c r="S299"/>
      <c r="T299"/>
      <c r="U299"/>
      <c r="V299"/>
    </row>
    <row r="300" spans="9:22" ht="15" customHeight="1" x14ac:dyDescent="0.3">
      <c r="I300"/>
      <c r="K300"/>
      <c r="L300"/>
      <c r="M300"/>
      <c r="N300"/>
      <c r="O300"/>
      <c r="P300"/>
      <c r="Q300"/>
      <c r="R300"/>
      <c r="S300"/>
      <c r="T300"/>
      <c r="U300"/>
      <c r="V300"/>
    </row>
    <row r="301" spans="9:22" ht="15" customHeight="1" x14ac:dyDescent="0.3">
      <c r="I301"/>
      <c r="K301"/>
      <c r="L301"/>
      <c r="M301"/>
      <c r="N301"/>
      <c r="O301"/>
      <c r="P301"/>
      <c r="Q301"/>
      <c r="R301"/>
      <c r="S301"/>
      <c r="T301"/>
      <c r="U301"/>
      <c r="V301"/>
    </row>
    <row r="302" spans="9:22" ht="15" customHeight="1" x14ac:dyDescent="0.3">
      <c r="I302"/>
      <c r="K302"/>
      <c r="L302"/>
      <c r="M302"/>
      <c r="N302"/>
      <c r="O302"/>
      <c r="P302"/>
      <c r="Q302"/>
      <c r="R302"/>
      <c r="S302"/>
      <c r="T302"/>
      <c r="U302"/>
      <c r="V302"/>
    </row>
    <row r="303" spans="9:22" ht="15" customHeight="1" x14ac:dyDescent="0.3">
      <c r="I303"/>
      <c r="K303"/>
      <c r="L303"/>
      <c r="M303"/>
      <c r="N303"/>
      <c r="O303"/>
      <c r="P303"/>
      <c r="Q303"/>
      <c r="R303"/>
      <c r="S303"/>
      <c r="T303"/>
      <c r="U303"/>
      <c r="V303"/>
    </row>
    <row r="304" spans="9:22" ht="15" customHeight="1" x14ac:dyDescent="0.3">
      <c r="I304"/>
      <c r="K304"/>
      <c r="L304"/>
      <c r="M304"/>
      <c r="N304"/>
      <c r="O304"/>
      <c r="P304"/>
      <c r="Q304"/>
      <c r="R304"/>
      <c r="S304"/>
      <c r="T304"/>
      <c r="U304"/>
      <c r="V304"/>
    </row>
    <row r="305" spans="9:22" ht="15" customHeight="1" x14ac:dyDescent="0.3">
      <c r="I305"/>
      <c r="K305"/>
      <c r="L305"/>
      <c r="M305"/>
      <c r="N305"/>
      <c r="O305"/>
      <c r="P305"/>
      <c r="Q305"/>
      <c r="R305"/>
      <c r="S305"/>
      <c r="T305"/>
      <c r="U305"/>
      <c r="V305"/>
    </row>
    <row r="306" spans="9:22" ht="15" customHeight="1" x14ac:dyDescent="0.3">
      <c r="I306"/>
      <c r="K306"/>
      <c r="L306"/>
      <c r="M306"/>
      <c r="N306"/>
      <c r="O306"/>
      <c r="P306"/>
      <c r="Q306"/>
      <c r="R306"/>
      <c r="S306"/>
      <c r="T306"/>
      <c r="U306"/>
      <c r="V306"/>
    </row>
    <row r="307" spans="9:22" ht="15" customHeight="1" x14ac:dyDescent="0.3">
      <c r="I307"/>
      <c r="K307"/>
      <c r="L307"/>
      <c r="M307"/>
      <c r="N307"/>
      <c r="O307"/>
      <c r="P307"/>
      <c r="Q307"/>
      <c r="R307"/>
      <c r="S307"/>
      <c r="T307"/>
      <c r="U307"/>
      <c r="V307"/>
    </row>
    <row r="308" spans="9:22" ht="15" customHeight="1" x14ac:dyDescent="0.3">
      <c r="I308"/>
      <c r="K308"/>
      <c r="L308"/>
      <c r="M308"/>
      <c r="N308"/>
      <c r="O308"/>
      <c r="P308"/>
      <c r="Q308"/>
      <c r="R308"/>
      <c r="S308"/>
      <c r="T308"/>
      <c r="U308"/>
      <c r="V308"/>
    </row>
    <row r="309" spans="9:22" ht="15" customHeight="1" x14ac:dyDescent="0.3">
      <c r="I309"/>
      <c r="K309"/>
      <c r="L309"/>
      <c r="M309"/>
      <c r="N309"/>
      <c r="O309"/>
      <c r="P309"/>
      <c r="Q309"/>
      <c r="R309"/>
      <c r="S309"/>
      <c r="T309"/>
      <c r="U309"/>
      <c r="V309"/>
    </row>
    <row r="310" spans="9:22" ht="15" customHeight="1" x14ac:dyDescent="0.3">
      <c r="I310"/>
      <c r="K310"/>
      <c r="L310"/>
      <c r="M310"/>
      <c r="N310"/>
      <c r="O310"/>
      <c r="P310"/>
      <c r="Q310"/>
      <c r="R310"/>
      <c r="S310"/>
      <c r="T310"/>
      <c r="U310"/>
      <c r="V310"/>
    </row>
    <row r="311" spans="9:22" ht="15" customHeight="1" x14ac:dyDescent="0.3">
      <c r="I311"/>
      <c r="K311"/>
      <c r="L311"/>
      <c r="M311"/>
      <c r="N311"/>
      <c r="O311"/>
      <c r="P311"/>
      <c r="Q311"/>
      <c r="R311"/>
      <c r="S311"/>
      <c r="T311"/>
      <c r="U311"/>
      <c r="V311"/>
    </row>
    <row r="312" spans="9:22" ht="15" customHeight="1" x14ac:dyDescent="0.3">
      <c r="I312"/>
      <c r="K312"/>
      <c r="L312"/>
      <c r="M312"/>
      <c r="N312"/>
      <c r="O312"/>
      <c r="P312"/>
      <c r="Q312"/>
      <c r="R312"/>
      <c r="S312"/>
      <c r="T312"/>
      <c r="U312"/>
      <c r="V312"/>
    </row>
    <row r="313" spans="9:22" ht="15" customHeight="1" x14ac:dyDescent="0.3">
      <c r="I313"/>
      <c r="K313"/>
      <c r="L313"/>
      <c r="M313"/>
      <c r="N313"/>
      <c r="O313"/>
      <c r="P313"/>
      <c r="Q313"/>
      <c r="R313"/>
      <c r="S313"/>
      <c r="T313"/>
      <c r="U313"/>
      <c r="V313"/>
    </row>
    <row r="314" spans="9:22" ht="15" customHeight="1" x14ac:dyDescent="0.3">
      <c r="I314"/>
      <c r="K314"/>
      <c r="L314"/>
      <c r="M314"/>
      <c r="N314"/>
      <c r="O314"/>
      <c r="P314"/>
      <c r="Q314"/>
      <c r="R314"/>
      <c r="S314"/>
      <c r="T314"/>
      <c r="U314"/>
      <c r="V314"/>
    </row>
    <row r="315" spans="9:22" ht="15" customHeight="1" x14ac:dyDescent="0.3">
      <c r="I315"/>
      <c r="K315"/>
      <c r="L315"/>
      <c r="M315"/>
      <c r="N315"/>
      <c r="O315"/>
      <c r="P315"/>
      <c r="Q315"/>
      <c r="R315"/>
      <c r="S315"/>
      <c r="T315"/>
      <c r="U315"/>
      <c r="V315"/>
    </row>
    <row r="316" spans="9:22" ht="15" customHeight="1" x14ac:dyDescent="0.3">
      <c r="I316"/>
      <c r="K316"/>
      <c r="L316"/>
      <c r="M316"/>
      <c r="N316"/>
      <c r="O316"/>
      <c r="P316"/>
      <c r="Q316"/>
      <c r="R316"/>
      <c r="S316"/>
      <c r="T316"/>
      <c r="U316"/>
      <c r="V316"/>
    </row>
    <row r="317" spans="9:22" ht="15" customHeight="1" x14ac:dyDescent="0.3">
      <c r="I317"/>
      <c r="K317"/>
      <c r="L317"/>
      <c r="M317"/>
      <c r="N317"/>
      <c r="O317"/>
      <c r="P317"/>
      <c r="Q317"/>
      <c r="R317"/>
      <c r="S317"/>
      <c r="T317"/>
      <c r="U317"/>
      <c r="V317"/>
    </row>
    <row r="318" spans="9:22" ht="15" customHeight="1" x14ac:dyDescent="0.3">
      <c r="I318"/>
      <c r="K318"/>
      <c r="L318"/>
      <c r="M318"/>
      <c r="N318"/>
      <c r="O318"/>
      <c r="P318"/>
      <c r="Q318"/>
      <c r="R318"/>
      <c r="S318"/>
      <c r="T318"/>
      <c r="U318"/>
      <c r="V318"/>
    </row>
    <row r="319" spans="9:22" ht="15" customHeight="1" x14ac:dyDescent="0.3">
      <c r="I319"/>
      <c r="K319"/>
      <c r="L319"/>
      <c r="M319"/>
      <c r="N319"/>
      <c r="O319"/>
      <c r="P319"/>
      <c r="Q319"/>
      <c r="R319"/>
      <c r="S319"/>
      <c r="T319"/>
      <c r="U319"/>
      <c r="V319"/>
    </row>
    <row r="320" spans="9:22" ht="15" customHeight="1" x14ac:dyDescent="0.3">
      <c r="I320"/>
      <c r="K320"/>
      <c r="L320"/>
      <c r="M320"/>
      <c r="N320"/>
      <c r="O320"/>
      <c r="P320"/>
      <c r="Q320"/>
      <c r="R320"/>
      <c r="S320"/>
      <c r="T320"/>
      <c r="U320"/>
      <c r="V320"/>
    </row>
    <row r="321" spans="9:22" ht="15" customHeight="1" x14ac:dyDescent="0.3">
      <c r="I321"/>
      <c r="K321"/>
      <c r="L321"/>
      <c r="M321"/>
      <c r="N321"/>
      <c r="O321"/>
      <c r="P321"/>
      <c r="Q321"/>
      <c r="R321"/>
      <c r="S321"/>
      <c r="T321"/>
      <c r="U321"/>
      <c r="V321"/>
    </row>
    <row r="322" spans="9:22" ht="15" customHeight="1" x14ac:dyDescent="0.3">
      <c r="I322"/>
      <c r="K322"/>
      <c r="L322"/>
      <c r="M322"/>
      <c r="N322"/>
      <c r="O322"/>
      <c r="P322"/>
      <c r="Q322"/>
      <c r="R322"/>
      <c r="S322"/>
      <c r="T322"/>
      <c r="U322"/>
      <c r="V322"/>
    </row>
    <row r="323" spans="9:22" ht="15" customHeight="1" x14ac:dyDescent="0.3">
      <c r="I323"/>
      <c r="K323"/>
      <c r="L323"/>
      <c r="M323"/>
      <c r="N323"/>
      <c r="O323"/>
      <c r="P323"/>
      <c r="Q323"/>
      <c r="R323"/>
      <c r="S323"/>
      <c r="T323"/>
      <c r="U323"/>
      <c r="V323"/>
    </row>
    <row r="324" spans="9:22" ht="15" customHeight="1" x14ac:dyDescent="0.3">
      <c r="I324"/>
      <c r="K324"/>
      <c r="L324"/>
      <c r="M324"/>
      <c r="N324"/>
      <c r="O324"/>
      <c r="P324"/>
      <c r="Q324"/>
      <c r="R324"/>
      <c r="S324"/>
      <c r="T324"/>
      <c r="U324"/>
      <c r="V324"/>
    </row>
    <row r="325" spans="9:22" ht="15" customHeight="1" x14ac:dyDescent="0.3">
      <c r="I325"/>
      <c r="K325"/>
      <c r="L325"/>
      <c r="M325"/>
      <c r="N325"/>
      <c r="O325"/>
      <c r="P325"/>
      <c r="Q325"/>
      <c r="R325"/>
      <c r="S325"/>
      <c r="T325"/>
      <c r="U325"/>
      <c r="V325"/>
    </row>
    <row r="326" spans="9:22" ht="15" customHeight="1" x14ac:dyDescent="0.3">
      <c r="I326"/>
      <c r="K326"/>
      <c r="L326"/>
      <c r="M326"/>
      <c r="N326"/>
      <c r="O326"/>
      <c r="P326"/>
      <c r="Q326"/>
      <c r="R326"/>
      <c r="S326"/>
      <c r="T326"/>
      <c r="U326"/>
      <c r="V326"/>
    </row>
    <row r="327" spans="9:22" ht="15" customHeight="1" x14ac:dyDescent="0.3">
      <c r="I327"/>
      <c r="K327"/>
      <c r="L327"/>
      <c r="M327"/>
      <c r="N327"/>
      <c r="O327"/>
      <c r="P327"/>
      <c r="Q327"/>
      <c r="R327"/>
      <c r="S327"/>
      <c r="T327"/>
      <c r="U327"/>
      <c r="V327"/>
    </row>
    <row r="328" spans="9:22" ht="15" customHeight="1" x14ac:dyDescent="0.3">
      <c r="I328"/>
      <c r="K328"/>
      <c r="L328"/>
      <c r="M328"/>
      <c r="N328"/>
      <c r="O328"/>
      <c r="P328"/>
      <c r="Q328"/>
      <c r="R328"/>
      <c r="S328"/>
      <c r="T328"/>
      <c r="U328"/>
      <c r="V328"/>
    </row>
    <row r="329" spans="9:22" ht="15" customHeight="1" x14ac:dyDescent="0.3">
      <c r="I329"/>
      <c r="K329"/>
      <c r="L329"/>
      <c r="M329"/>
      <c r="N329"/>
      <c r="O329"/>
      <c r="P329"/>
      <c r="Q329"/>
      <c r="R329"/>
      <c r="S329"/>
      <c r="T329"/>
      <c r="U329"/>
      <c r="V329"/>
    </row>
    <row r="330" spans="9:22" ht="15" customHeight="1" x14ac:dyDescent="0.3">
      <c r="I330"/>
      <c r="K330"/>
      <c r="L330"/>
      <c r="M330"/>
      <c r="N330"/>
      <c r="O330"/>
      <c r="P330"/>
      <c r="Q330"/>
      <c r="R330"/>
      <c r="S330"/>
      <c r="T330"/>
      <c r="U330"/>
      <c r="V330"/>
    </row>
    <row r="331" spans="9:22" ht="15" customHeight="1" x14ac:dyDescent="0.3">
      <c r="I331"/>
      <c r="K331"/>
      <c r="L331"/>
      <c r="M331"/>
      <c r="N331"/>
      <c r="O331"/>
      <c r="P331"/>
      <c r="Q331"/>
      <c r="R331"/>
      <c r="S331"/>
      <c r="T331"/>
      <c r="U331"/>
      <c r="V331"/>
    </row>
    <row r="332" spans="9:22" ht="15" customHeight="1" x14ac:dyDescent="0.3">
      <c r="I332"/>
      <c r="K332"/>
      <c r="L332"/>
      <c r="M332"/>
      <c r="N332"/>
      <c r="O332"/>
      <c r="P332"/>
      <c r="Q332"/>
      <c r="R332"/>
      <c r="S332"/>
      <c r="T332"/>
      <c r="U332"/>
      <c r="V332"/>
    </row>
    <row r="333" spans="9:22" ht="15" customHeight="1" x14ac:dyDescent="0.3">
      <c r="I333"/>
      <c r="K333"/>
      <c r="L333"/>
      <c r="M333"/>
      <c r="N333"/>
      <c r="O333"/>
      <c r="P333"/>
      <c r="Q333"/>
      <c r="R333"/>
      <c r="S333"/>
      <c r="T333"/>
      <c r="U333"/>
      <c r="V333"/>
    </row>
    <row r="334" spans="9:22" ht="15" customHeight="1" x14ac:dyDescent="0.3">
      <c r="I334"/>
      <c r="K334"/>
      <c r="L334"/>
      <c r="M334"/>
      <c r="N334"/>
      <c r="O334"/>
      <c r="P334"/>
      <c r="Q334"/>
      <c r="R334"/>
      <c r="S334"/>
      <c r="T334"/>
      <c r="U334"/>
      <c r="V334"/>
    </row>
    <row r="335" spans="9:22" ht="15" customHeight="1" x14ac:dyDescent="0.3">
      <c r="I335"/>
      <c r="K335"/>
      <c r="L335"/>
      <c r="M335"/>
      <c r="N335"/>
      <c r="O335"/>
      <c r="P335"/>
      <c r="Q335"/>
      <c r="R335"/>
      <c r="S335"/>
      <c r="T335"/>
      <c r="U335"/>
      <c r="V335"/>
    </row>
    <row r="336" spans="9:22" ht="15" customHeight="1" x14ac:dyDescent="0.3">
      <c r="I336"/>
      <c r="K336"/>
      <c r="L336"/>
      <c r="M336"/>
      <c r="N336"/>
      <c r="O336"/>
      <c r="P336"/>
      <c r="Q336"/>
      <c r="R336"/>
      <c r="S336"/>
      <c r="T336"/>
      <c r="U336"/>
      <c r="V336"/>
    </row>
    <row r="337" spans="9:22" ht="15" customHeight="1" x14ac:dyDescent="0.3">
      <c r="I337"/>
      <c r="K337"/>
      <c r="L337"/>
      <c r="M337"/>
      <c r="N337"/>
      <c r="O337"/>
      <c r="P337"/>
      <c r="Q337"/>
      <c r="R337"/>
      <c r="S337"/>
      <c r="T337"/>
      <c r="U337"/>
      <c r="V337"/>
    </row>
    <row r="338" spans="9:22" ht="15" customHeight="1" x14ac:dyDescent="0.3">
      <c r="I338"/>
      <c r="K338"/>
      <c r="L338"/>
      <c r="M338"/>
      <c r="N338"/>
      <c r="O338"/>
      <c r="P338"/>
      <c r="Q338"/>
      <c r="R338"/>
      <c r="S338"/>
      <c r="T338"/>
      <c r="U338"/>
      <c r="V338"/>
    </row>
    <row r="339" spans="9:22" ht="15" customHeight="1" x14ac:dyDescent="0.3">
      <c r="I339"/>
      <c r="K339"/>
      <c r="L339"/>
      <c r="M339"/>
      <c r="N339"/>
      <c r="O339"/>
      <c r="P339"/>
      <c r="Q339"/>
      <c r="R339"/>
      <c r="S339"/>
      <c r="T339"/>
      <c r="U339"/>
      <c r="V339"/>
    </row>
    <row r="340" spans="9:22" ht="15" customHeight="1" x14ac:dyDescent="0.3">
      <c r="I340"/>
      <c r="K340"/>
      <c r="L340"/>
      <c r="M340"/>
      <c r="N340"/>
      <c r="O340"/>
      <c r="P340"/>
      <c r="Q340"/>
      <c r="R340"/>
      <c r="S340"/>
      <c r="T340"/>
      <c r="U340"/>
      <c r="V340"/>
    </row>
    <row r="341" spans="9:22" ht="15" customHeight="1" x14ac:dyDescent="0.3">
      <c r="I341"/>
      <c r="K341"/>
      <c r="L341"/>
      <c r="M341"/>
      <c r="N341"/>
      <c r="O341"/>
      <c r="P341"/>
      <c r="Q341"/>
      <c r="R341"/>
      <c r="S341"/>
      <c r="T341"/>
      <c r="U341"/>
      <c r="V341"/>
    </row>
    <row r="342" spans="9:22" ht="15" customHeight="1" x14ac:dyDescent="0.3">
      <c r="I342"/>
      <c r="K342"/>
      <c r="L342"/>
      <c r="M342"/>
      <c r="N342"/>
      <c r="O342"/>
      <c r="P342"/>
      <c r="Q342"/>
      <c r="R342"/>
      <c r="S342"/>
      <c r="T342"/>
      <c r="U342"/>
      <c r="V342"/>
    </row>
    <row r="343" spans="9:22" ht="15" customHeight="1" x14ac:dyDescent="0.3">
      <c r="I343"/>
      <c r="K343"/>
      <c r="L343"/>
      <c r="M343"/>
      <c r="N343"/>
      <c r="O343"/>
      <c r="P343"/>
      <c r="Q343"/>
      <c r="R343"/>
      <c r="S343"/>
      <c r="T343"/>
      <c r="U343"/>
      <c r="V343"/>
    </row>
    <row r="344" spans="9:22" ht="15" customHeight="1" x14ac:dyDescent="0.3">
      <c r="I344"/>
      <c r="K344"/>
      <c r="L344"/>
      <c r="M344"/>
      <c r="N344"/>
      <c r="O344"/>
      <c r="P344"/>
      <c r="Q344"/>
      <c r="R344"/>
      <c r="S344"/>
      <c r="T344"/>
      <c r="U344"/>
      <c r="V344"/>
    </row>
    <row r="345" spans="9:22" ht="15" customHeight="1" x14ac:dyDescent="0.3">
      <c r="I345"/>
      <c r="K345"/>
      <c r="L345"/>
      <c r="M345"/>
      <c r="N345"/>
      <c r="O345"/>
      <c r="P345"/>
      <c r="Q345"/>
      <c r="R345"/>
      <c r="S345"/>
      <c r="T345"/>
      <c r="U345"/>
      <c r="V345"/>
    </row>
    <row r="346" spans="9:22" ht="15" customHeight="1" x14ac:dyDescent="0.3">
      <c r="I346"/>
      <c r="K346"/>
      <c r="L346"/>
      <c r="M346"/>
      <c r="N346"/>
      <c r="O346"/>
      <c r="P346"/>
      <c r="Q346"/>
      <c r="R346"/>
      <c r="S346"/>
      <c r="T346"/>
      <c r="U346"/>
      <c r="V346"/>
    </row>
    <row r="347" spans="9:22" ht="15" customHeight="1" x14ac:dyDescent="0.3">
      <c r="I347"/>
      <c r="K347"/>
      <c r="L347"/>
      <c r="M347"/>
      <c r="N347"/>
      <c r="O347"/>
      <c r="P347"/>
      <c r="Q347"/>
      <c r="R347"/>
      <c r="S347"/>
      <c r="T347"/>
      <c r="U347"/>
      <c r="V347"/>
    </row>
    <row r="348" spans="9:22" ht="15" customHeight="1" x14ac:dyDescent="0.3">
      <c r="I348"/>
      <c r="K348"/>
      <c r="L348"/>
      <c r="M348"/>
      <c r="N348"/>
      <c r="O348"/>
      <c r="P348"/>
      <c r="Q348"/>
      <c r="R348"/>
      <c r="S348"/>
      <c r="T348"/>
      <c r="U348"/>
      <c r="V348"/>
    </row>
    <row r="349" spans="9:22" ht="15" customHeight="1" x14ac:dyDescent="0.3">
      <c r="I349"/>
      <c r="K349"/>
      <c r="L349"/>
      <c r="M349"/>
      <c r="N349"/>
      <c r="O349"/>
      <c r="P349"/>
      <c r="Q349"/>
      <c r="R349"/>
      <c r="S349"/>
      <c r="T349"/>
      <c r="U349"/>
      <c r="V349"/>
    </row>
    <row r="350" spans="9:22" ht="15" customHeight="1" x14ac:dyDescent="0.3">
      <c r="I350"/>
      <c r="K350"/>
      <c r="L350"/>
      <c r="M350"/>
      <c r="N350"/>
      <c r="O350"/>
      <c r="P350"/>
      <c r="Q350"/>
      <c r="R350"/>
      <c r="S350"/>
      <c r="T350"/>
      <c r="U350"/>
      <c r="V350"/>
    </row>
    <row r="351" spans="9:22" ht="15" customHeight="1" x14ac:dyDescent="0.3">
      <c r="I351"/>
      <c r="K351"/>
      <c r="L351"/>
      <c r="M351"/>
      <c r="N351"/>
      <c r="O351"/>
      <c r="P351"/>
      <c r="Q351"/>
      <c r="R351"/>
      <c r="S351"/>
      <c r="T351"/>
      <c r="U351"/>
      <c r="V351"/>
    </row>
    <row r="352" spans="9:22" ht="15" customHeight="1" x14ac:dyDescent="0.3">
      <c r="I352"/>
      <c r="K352"/>
      <c r="L352"/>
      <c r="M352"/>
      <c r="N352"/>
      <c r="O352"/>
      <c r="P352"/>
      <c r="Q352"/>
      <c r="R352"/>
      <c r="S352"/>
      <c r="T352"/>
      <c r="U352"/>
      <c r="V352"/>
    </row>
    <row r="353" spans="9:22" ht="15" customHeight="1" x14ac:dyDescent="0.3">
      <c r="I353"/>
      <c r="K353"/>
      <c r="L353"/>
      <c r="M353"/>
      <c r="N353"/>
      <c r="O353"/>
      <c r="P353"/>
      <c r="Q353"/>
      <c r="R353"/>
      <c r="S353"/>
      <c r="T353"/>
      <c r="U353"/>
      <c r="V353"/>
    </row>
    <row r="354" spans="9:22" ht="15" customHeight="1" x14ac:dyDescent="0.3">
      <c r="I354"/>
      <c r="K354"/>
      <c r="L354"/>
      <c r="M354"/>
      <c r="N354"/>
      <c r="O354"/>
      <c r="P354"/>
      <c r="Q354"/>
      <c r="R354"/>
      <c r="S354"/>
      <c r="T354"/>
      <c r="U354"/>
      <c r="V354"/>
    </row>
    <row r="355" spans="9:22" ht="15" customHeight="1" x14ac:dyDescent="0.3">
      <c r="I355"/>
      <c r="K355"/>
      <c r="L355"/>
      <c r="M355"/>
      <c r="N355"/>
      <c r="O355"/>
      <c r="P355"/>
      <c r="Q355"/>
      <c r="R355"/>
      <c r="S355"/>
      <c r="T355"/>
      <c r="U355"/>
      <c r="V355"/>
    </row>
    <row r="356" spans="9:22" ht="15" customHeight="1" x14ac:dyDescent="0.3">
      <c r="I356"/>
      <c r="K356"/>
      <c r="L356"/>
      <c r="M356"/>
      <c r="N356"/>
      <c r="O356"/>
      <c r="P356"/>
      <c r="Q356"/>
      <c r="R356"/>
      <c r="S356"/>
      <c r="T356"/>
      <c r="U356"/>
      <c r="V356"/>
    </row>
    <row r="357" spans="9:22" ht="15" customHeight="1" x14ac:dyDescent="0.3">
      <c r="I357"/>
      <c r="K357"/>
      <c r="L357"/>
      <c r="M357"/>
      <c r="N357"/>
      <c r="O357"/>
      <c r="P357"/>
      <c r="Q357"/>
      <c r="R357"/>
      <c r="S357"/>
      <c r="T357"/>
      <c r="U357"/>
      <c r="V357"/>
    </row>
    <row r="358" spans="9:22" ht="15" customHeight="1" x14ac:dyDescent="0.3">
      <c r="I358"/>
      <c r="K358"/>
      <c r="L358"/>
      <c r="M358"/>
      <c r="N358"/>
      <c r="O358"/>
      <c r="P358"/>
      <c r="Q358"/>
      <c r="R358"/>
      <c r="S358"/>
      <c r="T358"/>
      <c r="U358"/>
      <c r="V358"/>
    </row>
    <row r="359" spans="9:22" ht="15" customHeight="1" x14ac:dyDescent="0.3">
      <c r="I359"/>
      <c r="K359"/>
      <c r="L359"/>
      <c r="M359"/>
      <c r="N359"/>
      <c r="O359"/>
      <c r="P359"/>
      <c r="Q359"/>
      <c r="R359"/>
      <c r="S359"/>
      <c r="T359"/>
      <c r="U359"/>
      <c r="V359"/>
    </row>
    <row r="360" spans="9:22" ht="15" customHeight="1" x14ac:dyDescent="0.3">
      <c r="I360"/>
      <c r="K360"/>
      <c r="L360"/>
      <c r="M360"/>
      <c r="N360"/>
      <c r="O360"/>
      <c r="P360"/>
      <c r="Q360"/>
      <c r="R360"/>
      <c r="S360"/>
      <c r="T360"/>
      <c r="U360"/>
      <c r="V360"/>
    </row>
    <row r="361" spans="9:22" ht="15" customHeight="1" x14ac:dyDescent="0.3">
      <c r="I361"/>
      <c r="K361"/>
      <c r="L361"/>
      <c r="M361"/>
      <c r="N361"/>
      <c r="O361"/>
      <c r="P361"/>
      <c r="Q361"/>
      <c r="R361"/>
      <c r="S361"/>
      <c r="T361"/>
      <c r="U361"/>
      <c r="V361"/>
    </row>
    <row r="362" spans="9:22" ht="15" customHeight="1" x14ac:dyDescent="0.3">
      <c r="I362"/>
      <c r="K362"/>
      <c r="L362"/>
      <c r="M362"/>
      <c r="N362"/>
      <c r="O362"/>
      <c r="P362"/>
      <c r="Q362"/>
      <c r="R362"/>
      <c r="S362"/>
      <c r="T362"/>
      <c r="U362"/>
      <c r="V362"/>
    </row>
    <row r="363" spans="9:22" ht="15" customHeight="1" x14ac:dyDescent="0.3">
      <c r="I363"/>
      <c r="K363"/>
      <c r="L363"/>
      <c r="M363"/>
      <c r="N363"/>
      <c r="O363"/>
      <c r="P363"/>
      <c r="Q363"/>
      <c r="R363"/>
      <c r="S363"/>
      <c r="T363"/>
      <c r="U363"/>
      <c r="V363"/>
    </row>
    <row r="364" spans="9:22" ht="15" customHeight="1" x14ac:dyDescent="0.3">
      <c r="I364"/>
      <c r="K364"/>
      <c r="L364"/>
      <c r="M364"/>
      <c r="N364"/>
      <c r="O364"/>
      <c r="P364"/>
      <c r="Q364"/>
      <c r="R364"/>
      <c r="S364"/>
      <c r="T364"/>
      <c r="U364"/>
      <c r="V364"/>
    </row>
    <row r="365" spans="9:22" ht="15" customHeight="1" x14ac:dyDescent="0.3">
      <c r="I365"/>
      <c r="K365"/>
      <c r="L365"/>
      <c r="M365"/>
      <c r="N365"/>
      <c r="O365"/>
      <c r="P365"/>
      <c r="Q365"/>
      <c r="R365"/>
      <c r="S365"/>
      <c r="T365"/>
      <c r="U365"/>
      <c r="V365"/>
    </row>
    <row r="366" spans="9:22" ht="15" customHeight="1" x14ac:dyDescent="0.3">
      <c r="I366"/>
      <c r="K366"/>
      <c r="L366"/>
      <c r="M366"/>
      <c r="N366"/>
      <c r="O366"/>
      <c r="P366"/>
      <c r="Q366"/>
      <c r="R366"/>
      <c r="S366"/>
      <c r="T366"/>
      <c r="U366"/>
      <c r="V366"/>
    </row>
    <row r="367" spans="9:22" ht="15" customHeight="1" x14ac:dyDescent="0.3">
      <c r="I367"/>
      <c r="K367"/>
      <c r="L367"/>
      <c r="M367"/>
      <c r="N367"/>
      <c r="O367"/>
      <c r="P367"/>
      <c r="Q367"/>
      <c r="R367"/>
      <c r="S367"/>
      <c r="T367"/>
      <c r="U367"/>
      <c r="V367"/>
    </row>
    <row r="368" spans="9:22" ht="15" customHeight="1" x14ac:dyDescent="0.3">
      <c r="I368"/>
      <c r="K368"/>
      <c r="L368"/>
      <c r="M368"/>
      <c r="N368"/>
      <c r="O368"/>
      <c r="P368"/>
      <c r="Q368"/>
      <c r="R368"/>
      <c r="S368"/>
      <c r="T368"/>
      <c r="U368"/>
      <c r="V368"/>
    </row>
    <row r="369" spans="9:22" ht="15" customHeight="1" x14ac:dyDescent="0.3">
      <c r="I369"/>
      <c r="K369"/>
      <c r="L369"/>
      <c r="M369"/>
      <c r="N369"/>
      <c r="O369"/>
      <c r="P369"/>
      <c r="Q369"/>
      <c r="R369"/>
      <c r="S369"/>
      <c r="T369"/>
      <c r="U369"/>
      <c r="V369"/>
    </row>
    <row r="370" spans="9:22" ht="15" customHeight="1" x14ac:dyDescent="0.3">
      <c r="I370"/>
      <c r="K370"/>
      <c r="L370"/>
      <c r="M370"/>
      <c r="N370"/>
      <c r="O370"/>
      <c r="P370"/>
      <c r="Q370"/>
      <c r="R370"/>
      <c r="S370"/>
      <c r="T370"/>
      <c r="U370"/>
      <c r="V370"/>
    </row>
    <row r="371" spans="9:22" ht="15" customHeight="1" x14ac:dyDescent="0.3">
      <c r="I371"/>
      <c r="K371"/>
      <c r="L371"/>
      <c r="M371"/>
      <c r="N371"/>
      <c r="O371"/>
      <c r="P371"/>
      <c r="Q371"/>
      <c r="R371"/>
      <c r="S371"/>
      <c r="T371"/>
      <c r="U371"/>
      <c r="V371"/>
    </row>
    <row r="372" spans="9:22" ht="15" customHeight="1" x14ac:dyDescent="0.3">
      <c r="I372"/>
      <c r="K372"/>
      <c r="L372"/>
      <c r="M372"/>
      <c r="N372"/>
      <c r="O372"/>
      <c r="P372"/>
      <c r="Q372"/>
      <c r="R372"/>
      <c r="S372"/>
      <c r="T372"/>
      <c r="U372"/>
      <c r="V372"/>
    </row>
    <row r="373" spans="9:22" ht="15" customHeight="1" x14ac:dyDescent="0.3">
      <c r="I373"/>
      <c r="K373"/>
      <c r="L373"/>
      <c r="M373"/>
      <c r="N373"/>
      <c r="O373"/>
      <c r="P373"/>
      <c r="Q373"/>
      <c r="R373"/>
      <c r="S373"/>
      <c r="T373"/>
      <c r="U373"/>
      <c r="V373"/>
    </row>
    <row r="374" spans="9:22" ht="15" customHeight="1" x14ac:dyDescent="0.3">
      <c r="I374"/>
      <c r="K374"/>
      <c r="L374"/>
      <c r="M374"/>
      <c r="N374"/>
      <c r="O374"/>
      <c r="P374"/>
      <c r="Q374"/>
      <c r="R374"/>
      <c r="S374"/>
      <c r="T374"/>
      <c r="U374"/>
      <c r="V374"/>
    </row>
    <row r="375" spans="9:22" ht="15" customHeight="1" x14ac:dyDescent="0.3">
      <c r="I375"/>
      <c r="K375"/>
      <c r="L375"/>
      <c r="M375"/>
      <c r="N375"/>
      <c r="O375"/>
      <c r="P375"/>
      <c r="Q375"/>
      <c r="R375"/>
      <c r="S375"/>
      <c r="T375"/>
      <c r="U375"/>
      <c r="V375"/>
    </row>
    <row r="376" spans="9:22" ht="15" customHeight="1" x14ac:dyDescent="0.3">
      <c r="I376"/>
      <c r="K376"/>
      <c r="L376"/>
      <c r="M376"/>
      <c r="N376"/>
      <c r="O376"/>
      <c r="P376"/>
      <c r="Q376"/>
      <c r="R376"/>
      <c r="S376"/>
      <c r="T376"/>
      <c r="U376"/>
      <c r="V376"/>
    </row>
    <row r="377" spans="9:22" ht="15" customHeight="1" x14ac:dyDescent="0.3">
      <c r="I377"/>
      <c r="K377"/>
      <c r="L377"/>
      <c r="M377"/>
      <c r="N377"/>
      <c r="O377"/>
      <c r="P377"/>
      <c r="Q377"/>
      <c r="R377"/>
      <c r="S377"/>
      <c r="T377"/>
      <c r="U377"/>
      <c r="V377"/>
    </row>
    <row r="378" spans="9:22" ht="15" customHeight="1" x14ac:dyDescent="0.3">
      <c r="I378"/>
      <c r="K378"/>
      <c r="L378"/>
      <c r="M378"/>
      <c r="N378"/>
      <c r="O378"/>
      <c r="P378"/>
      <c r="Q378"/>
      <c r="R378"/>
      <c r="S378"/>
      <c r="T378"/>
      <c r="U378"/>
      <c r="V378"/>
    </row>
    <row r="379" spans="9:22" ht="15" customHeight="1" x14ac:dyDescent="0.3">
      <c r="I379"/>
      <c r="K379"/>
      <c r="L379"/>
      <c r="M379"/>
      <c r="N379"/>
      <c r="O379"/>
      <c r="P379"/>
      <c r="Q379"/>
      <c r="R379"/>
      <c r="S379"/>
      <c r="T379"/>
      <c r="U379"/>
      <c r="V379"/>
    </row>
    <row r="380" spans="9:22" ht="15" customHeight="1" x14ac:dyDescent="0.3">
      <c r="I380"/>
      <c r="K380"/>
      <c r="L380"/>
      <c r="M380"/>
      <c r="N380"/>
      <c r="O380"/>
      <c r="P380"/>
      <c r="Q380"/>
      <c r="R380"/>
      <c r="S380"/>
      <c r="T380"/>
      <c r="U380"/>
      <c r="V380"/>
    </row>
    <row r="381" spans="9:22" ht="15" customHeight="1" x14ac:dyDescent="0.3">
      <c r="I381"/>
      <c r="K381"/>
      <c r="L381"/>
      <c r="M381"/>
      <c r="N381"/>
      <c r="O381"/>
      <c r="P381"/>
      <c r="Q381"/>
      <c r="R381"/>
      <c r="S381"/>
      <c r="T381"/>
      <c r="U381"/>
      <c r="V381"/>
    </row>
    <row r="382" spans="9:22" ht="15" customHeight="1" x14ac:dyDescent="0.3">
      <c r="I382"/>
      <c r="K382"/>
      <c r="L382"/>
      <c r="M382"/>
      <c r="N382"/>
      <c r="O382"/>
      <c r="P382"/>
      <c r="Q382"/>
      <c r="R382"/>
      <c r="S382"/>
      <c r="T382"/>
      <c r="U382"/>
      <c r="V382"/>
    </row>
    <row r="383" spans="9:22" ht="15" customHeight="1" x14ac:dyDescent="0.3">
      <c r="I383"/>
      <c r="K383"/>
      <c r="L383"/>
      <c r="M383"/>
      <c r="N383"/>
      <c r="O383"/>
      <c r="P383"/>
      <c r="Q383"/>
      <c r="R383"/>
      <c r="S383"/>
      <c r="T383"/>
      <c r="U383"/>
      <c r="V383"/>
    </row>
    <row r="384" spans="9:22" ht="15" customHeight="1" x14ac:dyDescent="0.3">
      <c r="I384"/>
      <c r="K384"/>
      <c r="L384"/>
      <c r="M384"/>
      <c r="N384"/>
      <c r="O384"/>
      <c r="P384"/>
      <c r="Q384"/>
      <c r="R384"/>
      <c r="S384"/>
      <c r="T384"/>
      <c r="U384"/>
      <c r="V384"/>
    </row>
    <row r="385" spans="9:22" ht="15" customHeight="1" x14ac:dyDescent="0.3">
      <c r="I385"/>
      <c r="K385"/>
      <c r="L385"/>
      <c r="M385"/>
      <c r="N385"/>
      <c r="O385"/>
      <c r="P385"/>
      <c r="Q385"/>
      <c r="R385"/>
      <c r="S385"/>
      <c r="T385"/>
      <c r="U385"/>
      <c r="V385"/>
    </row>
    <row r="386" spans="9:22" ht="15" customHeight="1" x14ac:dyDescent="0.3">
      <c r="I386"/>
      <c r="K386"/>
      <c r="L386"/>
      <c r="M386"/>
      <c r="N386"/>
      <c r="O386"/>
      <c r="P386"/>
      <c r="Q386"/>
      <c r="R386"/>
      <c r="S386"/>
      <c r="T386"/>
      <c r="U386"/>
      <c r="V386"/>
    </row>
    <row r="387" spans="9:22" ht="15" customHeight="1" x14ac:dyDescent="0.3">
      <c r="I387"/>
      <c r="K387"/>
      <c r="L387"/>
      <c r="M387"/>
      <c r="N387"/>
      <c r="O387"/>
      <c r="P387"/>
      <c r="Q387"/>
      <c r="R387"/>
      <c r="S387"/>
      <c r="T387"/>
      <c r="U387"/>
      <c r="V387"/>
    </row>
    <row r="388" spans="9:22" ht="15" customHeight="1" x14ac:dyDescent="0.3">
      <c r="I388"/>
      <c r="K388"/>
      <c r="L388"/>
      <c r="M388"/>
      <c r="N388"/>
      <c r="O388"/>
      <c r="P388"/>
      <c r="Q388"/>
      <c r="R388"/>
      <c r="S388"/>
      <c r="T388"/>
      <c r="U388"/>
      <c r="V388"/>
    </row>
    <row r="389" spans="9:22" ht="15" customHeight="1" x14ac:dyDescent="0.3">
      <c r="I389"/>
      <c r="K389"/>
      <c r="L389"/>
      <c r="M389"/>
      <c r="N389"/>
      <c r="O389"/>
      <c r="P389"/>
      <c r="Q389"/>
      <c r="R389"/>
      <c r="S389"/>
      <c r="T389"/>
      <c r="U389"/>
      <c r="V389"/>
    </row>
    <row r="390" spans="9:22" ht="15" customHeight="1" x14ac:dyDescent="0.3">
      <c r="I390"/>
      <c r="K390"/>
      <c r="L390"/>
      <c r="M390"/>
      <c r="N390"/>
      <c r="O390"/>
      <c r="P390"/>
      <c r="Q390"/>
      <c r="R390"/>
      <c r="S390"/>
      <c r="T390"/>
      <c r="U390"/>
      <c r="V390"/>
    </row>
    <row r="391" spans="9:22" ht="15" customHeight="1" x14ac:dyDescent="0.3">
      <c r="I391"/>
      <c r="K391"/>
      <c r="L391"/>
      <c r="M391"/>
      <c r="N391"/>
      <c r="O391"/>
      <c r="P391"/>
      <c r="Q391"/>
      <c r="R391"/>
      <c r="S391"/>
      <c r="T391"/>
      <c r="U391"/>
      <c r="V391"/>
    </row>
    <row r="392" spans="9:22" ht="15" customHeight="1" x14ac:dyDescent="0.3">
      <c r="I392"/>
      <c r="K392"/>
      <c r="L392"/>
      <c r="M392"/>
      <c r="N392"/>
      <c r="O392"/>
      <c r="P392"/>
      <c r="Q392"/>
      <c r="R392"/>
      <c r="S392"/>
      <c r="T392"/>
      <c r="U392"/>
      <c r="V392"/>
    </row>
    <row r="393" spans="9:22" ht="15" customHeight="1" x14ac:dyDescent="0.3">
      <c r="I393"/>
      <c r="K393"/>
      <c r="L393"/>
      <c r="M393"/>
      <c r="N393"/>
      <c r="O393"/>
      <c r="P393"/>
      <c r="Q393"/>
      <c r="R393"/>
      <c r="S393"/>
      <c r="T393"/>
      <c r="U393"/>
      <c r="V393"/>
    </row>
    <row r="394" spans="9:22" ht="15" customHeight="1" x14ac:dyDescent="0.3">
      <c r="I394"/>
      <c r="K394"/>
      <c r="L394"/>
      <c r="M394"/>
      <c r="N394"/>
      <c r="O394"/>
      <c r="P394"/>
      <c r="Q394"/>
      <c r="R394"/>
      <c r="S394"/>
      <c r="T394"/>
      <c r="U394"/>
      <c r="V394"/>
    </row>
    <row r="395" spans="9:22" ht="15" customHeight="1" x14ac:dyDescent="0.3">
      <c r="I395"/>
      <c r="K395"/>
      <c r="L395"/>
      <c r="M395"/>
      <c r="N395"/>
      <c r="O395"/>
      <c r="P395"/>
      <c r="Q395"/>
      <c r="R395"/>
      <c r="S395"/>
      <c r="T395"/>
      <c r="U395"/>
      <c r="V395"/>
    </row>
    <row r="396" spans="9:22" ht="15" customHeight="1" x14ac:dyDescent="0.3">
      <c r="I396"/>
      <c r="K396"/>
      <c r="L396"/>
      <c r="M396"/>
      <c r="N396"/>
      <c r="O396"/>
      <c r="P396"/>
      <c r="Q396"/>
      <c r="R396"/>
      <c r="S396"/>
      <c r="T396"/>
      <c r="U396"/>
      <c r="V396"/>
    </row>
    <row r="397" spans="9:22" ht="15" customHeight="1" x14ac:dyDescent="0.3">
      <c r="I397"/>
      <c r="K397"/>
      <c r="L397"/>
      <c r="M397"/>
      <c r="N397"/>
      <c r="O397"/>
      <c r="P397"/>
      <c r="Q397"/>
      <c r="R397"/>
      <c r="S397"/>
      <c r="T397"/>
      <c r="U397"/>
      <c r="V397"/>
    </row>
    <row r="398" spans="9:22" ht="15" customHeight="1" x14ac:dyDescent="0.3">
      <c r="I398"/>
      <c r="K398"/>
      <c r="L398"/>
      <c r="M398"/>
      <c r="N398"/>
      <c r="O398"/>
      <c r="P398"/>
      <c r="Q398"/>
      <c r="R398"/>
      <c r="S398"/>
      <c r="T398"/>
      <c r="U398"/>
      <c r="V398"/>
    </row>
    <row r="399" spans="9:22" ht="15" customHeight="1" x14ac:dyDescent="0.3">
      <c r="I399"/>
      <c r="K399"/>
      <c r="L399"/>
      <c r="M399"/>
      <c r="N399"/>
      <c r="O399"/>
      <c r="P399"/>
      <c r="Q399"/>
      <c r="R399"/>
      <c r="S399"/>
      <c r="T399"/>
      <c r="U399"/>
      <c r="V399"/>
    </row>
    <row r="400" spans="9:22" ht="15" customHeight="1" x14ac:dyDescent="0.3">
      <c r="I400"/>
      <c r="K400"/>
      <c r="L400"/>
      <c r="M400"/>
      <c r="N400"/>
      <c r="O400"/>
      <c r="P400"/>
      <c r="Q400"/>
      <c r="R400"/>
      <c r="S400"/>
      <c r="T400"/>
      <c r="U400"/>
      <c r="V400"/>
    </row>
    <row r="401" spans="9:22" ht="15" customHeight="1" x14ac:dyDescent="0.3">
      <c r="I401"/>
      <c r="K401"/>
      <c r="L401"/>
      <c r="M401"/>
      <c r="N401"/>
      <c r="O401"/>
      <c r="P401"/>
      <c r="Q401"/>
      <c r="R401"/>
      <c r="S401"/>
      <c r="T401"/>
      <c r="U401"/>
      <c r="V401"/>
    </row>
    <row r="402" spans="9:22" ht="15" customHeight="1" x14ac:dyDescent="0.3">
      <c r="I402"/>
      <c r="K402"/>
      <c r="L402"/>
      <c r="M402"/>
      <c r="N402"/>
      <c r="O402"/>
      <c r="P402"/>
      <c r="Q402"/>
      <c r="R402"/>
      <c r="S402"/>
      <c r="T402"/>
      <c r="U402"/>
      <c r="V402"/>
    </row>
    <row r="403" spans="9:22" ht="15" customHeight="1" x14ac:dyDescent="0.3">
      <c r="I403"/>
      <c r="K403"/>
      <c r="L403"/>
      <c r="M403"/>
      <c r="N403"/>
      <c r="O403"/>
      <c r="P403"/>
      <c r="Q403"/>
      <c r="R403"/>
      <c r="S403"/>
      <c r="T403"/>
      <c r="U403"/>
      <c r="V403"/>
    </row>
    <row r="404" spans="9:22" ht="15" customHeight="1" x14ac:dyDescent="0.3">
      <c r="I404"/>
      <c r="K404"/>
      <c r="L404"/>
      <c r="M404"/>
      <c r="N404"/>
      <c r="O404"/>
      <c r="P404"/>
      <c r="Q404"/>
      <c r="R404"/>
      <c r="S404"/>
      <c r="T404"/>
      <c r="U404"/>
      <c r="V404"/>
    </row>
    <row r="405" spans="9:22" ht="15" customHeight="1" x14ac:dyDescent="0.3">
      <c r="I405"/>
      <c r="K405"/>
      <c r="L405"/>
      <c r="M405"/>
      <c r="N405"/>
      <c r="O405"/>
      <c r="P405"/>
      <c r="Q405"/>
      <c r="R405"/>
      <c r="S405"/>
      <c r="T405"/>
      <c r="U405"/>
      <c r="V405"/>
    </row>
    <row r="406" spans="9:22" ht="15" customHeight="1" x14ac:dyDescent="0.3">
      <c r="I406"/>
      <c r="K406"/>
      <c r="L406"/>
      <c r="M406"/>
      <c r="N406"/>
      <c r="O406"/>
      <c r="P406"/>
      <c r="Q406"/>
      <c r="R406"/>
      <c r="S406"/>
      <c r="T406"/>
      <c r="U406"/>
      <c r="V406"/>
    </row>
    <row r="407" spans="9:22" ht="15" customHeight="1" x14ac:dyDescent="0.3">
      <c r="I407"/>
      <c r="K407"/>
      <c r="L407"/>
      <c r="M407"/>
      <c r="N407"/>
      <c r="O407"/>
      <c r="P407"/>
      <c r="Q407"/>
      <c r="R407"/>
      <c r="S407"/>
      <c r="T407"/>
      <c r="U407"/>
      <c r="V407"/>
    </row>
    <row r="408" spans="9:22" ht="15" customHeight="1" x14ac:dyDescent="0.3">
      <c r="I408"/>
      <c r="K408"/>
      <c r="L408"/>
      <c r="M408"/>
      <c r="N408"/>
      <c r="O408"/>
      <c r="P408"/>
      <c r="Q408"/>
      <c r="R408"/>
      <c r="S408"/>
      <c r="T408"/>
      <c r="U408"/>
      <c r="V408"/>
    </row>
    <row r="409" spans="9:22" ht="15" customHeight="1" x14ac:dyDescent="0.3">
      <c r="I409"/>
      <c r="K409"/>
      <c r="L409"/>
      <c r="M409"/>
      <c r="N409"/>
      <c r="O409"/>
      <c r="P409"/>
      <c r="Q409"/>
      <c r="R409"/>
      <c r="S409"/>
      <c r="T409"/>
      <c r="U409"/>
      <c r="V409"/>
    </row>
    <row r="410" spans="9:22" ht="15" customHeight="1" x14ac:dyDescent="0.3">
      <c r="I410"/>
      <c r="K410"/>
      <c r="L410"/>
      <c r="M410"/>
      <c r="N410"/>
      <c r="O410"/>
      <c r="P410"/>
      <c r="Q410"/>
      <c r="R410"/>
      <c r="S410"/>
      <c r="T410"/>
      <c r="U410"/>
      <c r="V410"/>
    </row>
    <row r="411" spans="9:22" ht="15" customHeight="1" x14ac:dyDescent="0.3">
      <c r="I411"/>
      <c r="K411"/>
      <c r="L411"/>
      <c r="M411"/>
      <c r="N411"/>
      <c r="O411"/>
      <c r="P411"/>
      <c r="Q411"/>
      <c r="R411"/>
      <c r="S411"/>
      <c r="T411"/>
      <c r="U411"/>
      <c r="V411"/>
    </row>
    <row r="412" spans="9:22" ht="15" customHeight="1" x14ac:dyDescent="0.3">
      <c r="I412"/>
      <c r="K412"/>
      <c r="L412"/>
      <c r="M412"/>
      <c r="N412"/>
      <c r="O412"/>
      <c r="P412"/>
      <c r="Q412"/>
      <c r="R412"/>
      <c r="S412"/>
      <c r="T412"/>
      <c r="U412"/>
      <c r="V412"/>
    </row>
    <row r="413" spans="9:22" ht="15" customHeight="1" x14ac:dyDescent="0.3">
      <c r="I413"/>
      <c r="K413"/>
      <c r="L413"/>
      <c r="M413"/>
      <c r="N413"/>
      <c r="O413"/>
      <c r="P413"/>
      <c r="Q413"/>
      <c r="R413"/>
      <c r="S413"/>
      <c r="T413"/>
      <c r="U413"/>
      <c r="V413"/>
    </row>
    <row r="414" spans="9:22" ht="15" customHeight="1" x14ac:dyDescent="0.3">
      <c r="I414"/>
      <c r="K414"/>
      <c r="L414"/>
      <c r="M414"/>
      <c r="N414"/>
      <c r="O414"/>
      <c r="P414"/>
      <c r="Q414"/>
      <c r="R414"/>
      <c r="S414"/>
      <c r="T414"/>
      <c r="U414"/>
      <c r="V414"/>
    </row>
    <row r="415" spans="9:22" ht="15" customHeight="1" x14ac:dyDescent="0.3">
      <c r="I415"/>
      <c r="K415"/>
      <c r="L415"/>
      <c r="M415"/>
      <c r="N415"/>
      <c r="O415"/>
      <c r="P415"/>
      <c r="Q415"/>
      <c r="R415"/>
      <c r="S415"/>
      <c r="T415"/>
      <c r="U415"/>
      <c r="V415"/>
    </row>
    <row r="416" spans="9:22" ht="15" customHeight="1" x14ac:dyDescent="0.3">
      <c r="I416"/>
      <c r="K416"/>
      <c r="L416"/>
      <c r="M416"/>
      <c r="N416"/>
      <c r="O416"/>
      <c r="P416"/>
      <c r="Q416"/>
      <c r="R416"/>
      <c r="S416"/>
      <c r="T416"/>
      <c r="U416"/>
      <c r="V416"/>
    </row>
    <row r="417" spans="9:22" ht="15" customHeight="1" x14ac:dyDescent="0.3">
      <c r="I417"/>
      <c r="K417"/>
      <c r="L417"/>
      <c r="M417"/>
      <c r="N417"/>
      <c r="O417"/>
      <c r="P417"/>
      <c r="Q417"/>
      <c r="R417"/>
      <c r="S417"/>
      <c r="T417"/>
      <c r="U417"/>
      <c r="V417"/>
    </row>
    <row r="418" spans="9:22" ht="15" customHeight="1" x14ac:dyDescent="0.3">
      <c r="I418"/>
      <c r="K418"/>
      <c r="L418"/>
      <c r="M418"/>
      <c r="N418"/>
      <c r="O418"/>
      <c r="P418"/>
      <c r="Q418"/>
      <c r="R418"/>
      <c r="S418"/>
      <c r="T418"/>
      <c r="U418"/>
      <c r="V418"/>
    </row>
    <row r="419" spans="9:22" ht="15" customHeight="1" x14ac:dyDescent="0.3">
      <c r="I419"/>
      <c r="K419"/>
      <c r="L419"/>
      <c r="M419"/>
      <c r="N419"/>
      <c r="O419"/>
      <c r="P419"/>
      <c r="Q419"/>
      <c r="R419"/>
      <c r="S419"/>
      <c r="T419"/>
      <c r="U419"/>
      <c r="V419"/>
    </row>
    <row r="420" spans="9:22" ht="15" customHeight="1" x14ac:dyDescent="0.3">
      <c r="I420"/>
      <c r="K420"/>
      <c r="L420"/>
      <c r="M420"/>
      <c r="N420"/>
      <c r="O420"/>
      <c r="P420"/>
      <c r="Q420"/>
      <c r="R420"/>
      <c r="S420"/>
      <c r="T420"/>
      <c r="U420"/>
      <c r="V420"/>
    </row>
    <row r="421" spans="9:22" ht="15" customHeight="1" x14ac:dyDescent="0.3">
      <c r="I421"/>
      <c r="K421"/>
      <c r="L421"/>
      <c r="M421"/>
      <c r="N421"/>
      <c r="O421"/>
      <c r="P421"/>
      <c r="Q421"/>
      <c r="R421"/>
      <c r="S421"/>
      <c r="T421"/>
      <c r="U421"/>
      <c r="V421"/>
    </row>
    <row r="422" spans="9:22" ht="15" customHeight="1" x14ac:dyDescent="0.3">
      <c r="I422"/>
      <c r="K422"/>
      <c r="L422"/>
      <c r="M422"/>
      <c r="N422"/>
      <c r="O422"/>
      <c r="P422"/>
      <c r="Q422"/>
      <c r="R422"/>
      <c r="S422"/>
      <c r="T422"/>
      <c r="U422"/>
      <c r="V422"/>
    </row>
    <row r="423" spans="9:22" ht="15" customHeight="1" x14ac:dyDescent="0.3">
      <c r="I423"/>
      <c r="K423"/>
      <c r="L423"/>
      <c r="M423"/>
      <c r="N423"/>
      <c r="O423"/>
      <c r="P423"/>
      <c r="Q423"/>
      <c r="R423"/>
      <c r="S423"/>
      <c r="T423"/>
      <c r="U423"/>
      <c r="V423"/>
    </row>
    <row r="424" spans="9:22" ht="15" customHeight="1" x14ac:dyDescent="0.3">
      <c r="I424"/>
      <c r="K424"/>
      <c r="L424"/>
      <c r="M424"/>
      <c r="N424"/>
      <c r="O424"/>
      <c r="P424"/>
      <c r="Q424"/>
      <c r="R424"/>
      <c r="S424"/>
      <c r="T424"/>
      <c r="U424"/>
      <c r="V424"/>
    </row>
    <row r="425" spans="9:22" ht="15" customHeight="1" x14ac:dyDescent="0.3">
      <c r="I425"/>
      <c r="K425"/>
      <c r="L425"/>
      <c r="M425"/>
      <c r="N425"/>
      <c r="O425"/>
      <c r="P425"/>
      <c r="Q425"/>
      <c r="R425"/>
      <c r="S425"/>
      <c r="T425"/>
      <c r="U425"/>
      <c r="V425"/>
    </row>
    <row r="426" spans="9:22" ht="15" customHeight="1" x14ac:dyDescent="0.3">
      <c r="I426"/>
      <c r="K426"/>
      <c r="L426"/>
      <c r="M426"/>
      <c r="N426"/>
      <c r="O426"/>
      <c r="P426"/>
      <c r="Q426"/>
      <c r="R426"/>
      <c r="S426"/>
      <c r="T426"/>
      <c r="U426"/>
      <c r="V426"/>
    </row>
    <row r="427" spans="9:22" ht="15" customHeight="1" x14ac:dyDescent="0.3">
      <c r="I427"/>
      <c r="K427"/>
      <c r="L427"/>
      <c r="M427"/>
      <c r="N427"/>
      <c r="O427"/>
      <c r="P427"/>
      <c r="Q427"/>
      <c r="R427"/>
      <c r="S427"/>
      <c r="T427"/>
      <c r="U427"/>
      <c r="V427"/>
    </row>
    <row r="428" spans="9:22" ht="15" customHeight="1" x14ac:dyDescent="0.3">
      <c r="I428"/>
      <c r="K428"/>
      <c r="L428"/>
      <c r="M428"/>
      <c r="N428"/>
      <c r="O428"/>
      <c r="P428"/>
      <c r="Q428"/>
      <c r="R428"/>
      <c r="S428"/>
      <c r="T428"/>
      <c r="U428"/>
      <c r="V428"/>
    </row>
    <row r="429" spans="9:22" ht="15" customHeight="1" x14ac:dyDescent="0.3">
      <c r="I429"/>
      <c r="K429"/>
      <c r="L429"/>
      <c r="M429"/>
      <c r="N429"/>
      <c r="O429"/>
      <c r="P429"/>
      <c r="Q429"/>
      <c r="R429"/>
      <c r="S429"/>
      <c r="T429"/>
      <c r="U429"/>
      <c r="V429"/>
    </row>
    <row r="430" spans="9:22" ht="15" customHeight="1" x14ac:dyDescent="0.3">
      <c r="I430"/>
      <c r="K430"/>
      <c r="L430"/>
      <c r="M430"/>
      <c r="N430"/>
      <c r="O430"/>
      <c r="P430"/>
      <c r="Q430"/>
      <c r="R430"/>
      <c r="S430"/>
      <c r="T430"/>
      <c r="U430"/>
      <c r="V430"/>
    </row>
    <row r="431" spans="9:22" ht="15" customHeight="1" x14ac:dyDescent="0.3">
      <c r="I431"/>
      <c r="K431"/>
      <c r="L431"/>
      <c r="M431"/>
      <c r="N431"/>
      <c r="O431"/>
      <c r="P431"/>
      <c r="Q431"/>
      <c r="R431"/>
      <c r="S431"/>
      <c r="T431"/>
      <c r="U431"/>
      <c r="V431"/>
    </row>
    <row r="432" spans="9:22" ht="15" customHeight="1" x14ac:dyDescent="0.3">
      <c r="I432"/>
      <c r="K432"/>
      <c r="L432"/>
      <c r="M432"/>
      <c r="N432"/>
      <c r="O432"/>
      <c r="P432"/>
      <c r="Q432"/>
      <c r="R432"/>
      <c r="S432"/>
      <c r="T432"/>
      <c r="U432"/>
      <c r="V432"/>
    </row>
    <row r="433" spans="9:22" ht="15" customHeight="1" x14ac:dyDescent="0.3">
      <c r="I433"/>
      <c r="K433"/>
      <c r="L433"/>
      <c r="M433"/>
      <c r="N433"/>
      <c r="O433"/>
      <c r="P433"/>
      <c r="Q433"/>
      <c r="R433"/>
      <c r="S433"/>
      <c r="T433"/>
      <c r="U433"/>
      <c r="V433"/>
    </row>
    <row r="434" spans="9:22" ht="15" customHeight="1" x14ac:dyDescent="0.3">
      <c r="I434"/>
      <c r="K434"/>
      <c r="L434"/>
      <c r="M434"/>
      <c r="N434"/>
      <c r="O434"/>
      <c r="P434"/>
      <c r="Q434"/>
      <c r="R434"/>
      <c r="S434"/>
      <c r="T434"/>
      <c r="U434"/>
      <c r="V434"/>
    </row>
    <row r="435" spans="9:22" ht="15" customHeight="1" x14ac:dyDescent="0.3">
      <c r="I435"/>
      <c r="K435"/>
      <c r="L435"/>
      <c r="M435"/>
      <c r="N435"/>
      <c r="O435"/>
      <c r="P435"/>
      <c r="Q435"/>
      <c r="R435"/>
      <c r="S435"/>
      <c r="T435"/>
      <c r="U435"/>
      <c r="V435"/>
    </row>
    <row r="436" spans="9:22" ht="15" customHeight="1" x14ac:dyDescent="0.3">
      <c r="I436"/>
      <c r="K436"/>
      <c r="L436"/>
      <c r="M436"/>
      <c r="N436"/>
      <c r="O436"/>
      <c r="P436"/>
      <c r="Q436"/>
      <c r="R436"/>
      <c r="S436"/>
      <c r="T436"/>
      <c r="U436"/>
      <c r="V436"/>
    </row>
    <row r="437" spans="9:22" ht="15" customHeight="1" x14ac:dyDescent="0.3">
      <c r="I437"/>
      <c r="K437"/>
      <c r="L437"/>
      <c r="M437"/>
      <c r="N437"/>
      <c r="O437"/>
      <c r="P437"/>
      <c r="Q437"/>
      <c r="R437"/>
      <c r="S437"/>
      <c r="T437"/>
      <c r="U437"/>
      <c r="V437"/>
    </row>
    <row r="438" spans="9:22" ht="15" customHeight="1" x14ac:dyDescent="0.3">
      <c r="I438"/>
      <c r="K438"/>
      <c r="L438"/>
      <c r="M438"/>
      <c r="N438"/>
      <c r="O438"/>
      <c r="P438"/>
      <c r="Q438"/>
      <c r="R438"/>
      <c r="S438"/>
      <c r="T438"/>
      <c r="U438"/>
      <c r="V438"/>
    </row>
    <row r="439" spans="9:22" ht="15" customHeight="1" x14ac:dyDescent="0.3">
      <c r="I439"/>
      <c r="K439"/>
      <c r="L439"/>
      <c r="M439"/>
      <c r="N439"/>
      <c r="O439"/>
      <c r="P439"/>
      <c r="Q439"/>
      <c r="R439"/>
      <c r="S439"/>
      <c r="T439"/>
      <c r="U439"/>
      <c r="V439"/>
    </row>
    <row r="440" spans="9:22" ht="15" customHeight="1" x14ac:dyDescent="0.3">
      <c r="I440"/>
      <c r="K440"/>
      <c r="L440"/>
      <c r="M440"/>
      <c r="N440"/>
      <c r="O440"/>
      <c r="P440"/>
      <c r="Q440"/>
      <c r="R440"/>
      <c r="S440"/>
      <c r="T440"/>
      <c r="U440"/>
      <c r="V440"/>
    </row>
    <row r="441" spans="9:22" ht="15" customHeight="1" x14ac:dyDescent="0.3">
      <c r="I441"/>
      <c r="K441"/>
      <c r="L441"/>
      <c r="M441"/>
      <c r="N441"/>
      <c r="O441"/>
      <c r="P441"/>
      <c r="Q441"/>
      <c r="R441"/>
      <c r="S441"/>
      <c r="T441"/>
      <c r="U441"/>
      <c r="V441"/>
    </row>
    <row r="442" spans="9:22" ht="15" customHeight="1" x14ac:dyDescent="0.3">
      <c r="I442"/>
      <c r="K442"/>
      <c r="L442"/>
      <c r="M442"/>
      <c r="N442"/>
      <c r="O442"/>
      <c r="P442"/>
      <c r="Q442"/>
      <c r="R442"/>
      <c r="S442"/>
      <c r="T442"/>
      <c r="U442"/>
      <c r="V442"/>
    </row>
    <row r="443" spans="9:22" ht="15" customHeight="1" x14ac:dyDescent="0.3">
      <c r="I443"/>
      <c r="K443"/>
      <c r="L443"/>
      <c r="M443"/>
      <c r="N443"/>
      <c r="O443"/>
      <c r="P443"/>
      <c r="Q443"/>
      <c r="R443"/>
      <c r="S443"/>
      <c r="T443"/>
      <c r="U443"/>
      <c r="V443"/>
    </row>
    <row r="444" spans="9:22" ht="15" customHeight="1" x14ac:dyDescent="0.3">
      <c r="I444"/>
      <c r="K444"/>
      <c r="L444"/>
      <c r="M444"/>
      <c r="N444"/>
      <c r="O444"/>
      <c r="P444"/>
      <c r="Q444"/>
      <c r="R444"/>
      <c r="S444"/>
      <c r="T444"/>
      <c r="U444"/>
      <c r="V444"/>
    </row>
    <row r="445" spans="9:22" ht="15" customHeight="1" x14ac:dyDescent="0.3">
      <c r="I445"/>
      <c r="K445"/>
      <c r="L445"/>
      <c r="M445"/>
      <c r="N445"/>
      <c r="O445"/>
      <c r="P445"/>
      <c r="Q445"/>
      <c r="R445"/>
      <c r="S445"/>
      <c r="T445"/>
      <c r="U445"/>
      <c r="V445"/>
    </row>
    <row r="446" spans="9:22" ht="15" customHeight="1" x14ac:dyDescent="0.3">
      <c r="I446"/>
      <c r="K446"/>
      <c r="L446"/>
      <c r="M446"/>
      <c r="N446"/>
      <c r="O446"/>
      <c r="P446"/>
      <c r="Q446"/>
      <c r="R446"/>
      <c r="S446"/>
      <c r="T446"/>
      <c r="U446"/>
      <c r="V446"/>
    </row>
    <row r="447" spans="9:22" ht="15" customHeight="1" x14ac:dyDescent="0.3">
      <c r="I447"/>
      <c r="K447"/>
      <c r="L447"/>
      <c r="M447"/>
      <c r="N447"/>
      <c r="O447"/>
      <c r="P447"/>
      <c r="Q447"/>
      <c r="R447"/>
      <c r="S447"/>
      <c r="T447"/>
      <c r="U447"/>
      <c r="V447"/>
    </row>
    <row r="448" spans="9:22" ht="15" customHeight="1" x14ac:dyDescent="0.3">
      <c r="I448"/>
      <c r="K448"/>
      <c r="L448"/>
      <c r="M448"/>
      <c r="N448"/>
      <c r="O448"/>
      <c r="P448"/>
      <c r="Q448"/>
      <c r="R448"/>
      <c r="S448"/>
      <c r="T448"/>
      <c r="U448"/>
      <c r="V448"/>
    </row>
    <row r="449" spans="9:22" ht="15" customHeight="1" x14ac:dyDescent="0.3">
      <c r="I449"/>
      <c r="K449"/>
      <c r="L449"/>
      <c r="M449"/>
      <c r="N449"/>
      <c r="O449"/>
      <c r="P449"/>
      <c r="Q449"/>
      <c r="R449"/>
      <c r="S449"/>
      <c r="T449"/>
      <c r="U449"/>
      <c r="V449"/>
    </row>
    <row r="450" spans="9:22" ht="15" customHeight="1" x14ac:dyDescent="0.3">
      <c r="I450"/>
      <c r="K450"/>
      <c r="L450"/>
      <c r="M450"/>
      <c r="N450"/>
      <c r="O450"/>
      <c r="P450"/>
      <c r="Q450"/>
      <c r="R450"/>
      <c r="S450"/>
      <c r="T450"/>
      <c r="U450"/>
      <c r="V450"/>
    </row>
    <row r="451" spans="9:22" ht="15" customHeight="1" x14ac:dyDescent="0.3">
      <c r="I451"/>
      <c r="K451"/>
      <c r="L451"/>
      <c r="M451"/>
      <c r="N451"/>
      <c r="O451"/>
      <c r="P451"/>
      <c r="Q451"/>
      <c r="R451"/>
      <c r="S451"/>
      <c r="T451"/>
      <c r="U451"/>
      <c r="V451"/>
    </row>
    <row r="452" spans="9:22" ht="15" customHeight="1" x14ac:dyDescent="0.3">
      <c r="I452"/>
      <c r="K452"/>
      <c r="L452"/>
      <c r="M452"/>
      <c r="N452"/>
      <c r="O452"/>
      <c r="P452"/>
      <c r="Q452"/>
      <c r="R452"/>
      <c r="S452"/>
      <c r="T452"/>
      <c r="U452"/>
      <c r="V452"/>
    </row>
    <row r="453" spans="9:22" ht="15" customHeight="1" x14ac:dyDescent="0.3">
      <c r="I453"/>
      <c r="K453"/>
      <c r="L453"/>
      <c r="M453"/>
      <c r="N453"/>
      <c r="O453"/>
      <c r="P453"/>
      <c r="Q453"/>
      <c r="R453"/>
      <c r="S453"/>
      <c r="T453"/>
      <c r="U453"/>
      <c r="V453"/>
    </row>
    <row r="454" spans="9:22" ht="15" customHeight="1" x14ac:dyDescent="0.3">
      <c r="I454"/>
      <c r="K454"/>
      <c r="L454"/>
      <c r="M454"/>
      <c r="N454"/>
      <c r="O454"/>
      <c r="P454"/>
      <c r="Q454"/>
      <c r="R454"/>
      <c r="S454"/>
      <c r="T454"/>
      <c r="U454"/>
      <c r="V454"/>
    </row>
    <row r="455" spans="9:22" ht="15" customHeight="1" x14ac:dyDescent="0.3">
      <c r="I455"/>
      <c r="K455"/>
      <c r="L455"/>
      <c r="M455"/>
      <c r="N455"/>
      <c r="O455"/>
      <c r="P455"/>
      <c r="Q455"/>
      <c r="R455"/>
      <c r="S455"/>
      <c r="T455"/>
      <c r="U455"/>
      <c r="V455"/>
    </row>
    <row r="456" spans="9:22" ht="15" customHeight="1" x14ac:dyDescent="0.3">
      <c r="I456"/>
      <c r="K456"/>
      <c r="L456"/>
      <c r="M456"/>
      <c r="N456"/>
      <c r="O456"/>
      <c r="P456"/>
      <c r="Q456"/>
      <c r="R456"/>
      <c r="S456"/>
      <c r="T456"/>
      <c r="U456"/>
      <c r="V456"/>
    </row>
    <row r="457" spans="9:22" ht="15" customHeight="1" x14ac:dyDescent="0.3">
      <c r="I457"/>
      <c r="K457"/>
      <c r="L457"/>
      <c r="M457"/>
      <c r="N457"/>
      <c r="O457"/>
      <c r="P457"/>
      <c r="Q457"/>
      <c r="R457"/>
      <c r="S457"/>
      <c r="T457"/>
      <c r="U457"/>
      <c r="V457"/>
    </row>
    <row r="458" spans="9:22" ht="15" customHeight="1" x14ac:dyDescent="0.3">
      <c r="I458"/>
      <c r="K458"/>
      <c r="L458"/>
      <c r="M458"/>
      <c r="N458"/>
      <c r="O458"/>
      <c r="P458"/>
      <c r="Q458"/>
      <c r="R458"/>
      <c r="S458"/>
      <c r="T458"/>
      <c r="U458"/>
      <c r="V458"/>
    </row>
    <row r="459" spans="9:22" ht="15" customHeight="1" x14ac:dyDescent="0.3">
      <c r="I459"/>
      <c r="K459"/>
      <c r="L459"/>
      <c r="M459"/>
      <c r="N459"/>
      <c r="O459"/>
      <c r="P459"/>
      <c r="Q459"/>
      <c r="R459"/>
      <c r="S459"/>
      <c r="T459"/>
      <c r="U459"/>
      <c r="V459"/>
    </row>
    <row r="460" spans="9:22" ht="15" customHeight="1" x14ac:dyDescent="0.3">
      <c r="I460"/>
      <c r="K460"/>
      <c r="L460"/>
      <c r="M460"/>
      <c r="N460"/>
      <c r="O460"/>
      <c r="P460"/>
      <c r="Q460"/>
      <c r="R460"/>
      <c r="S460"/>
      <c r="T460"/>
      <c r="U460"/>
      <c r="V460"/>
    </row>
    <row r="461" spans="9:22" ht="15" customHeight="1" x14ac:dyDescent="0.3">
      <c r="I461"/>
      <c r="K461"/>
      <c r="L461"/>
      <c r="M461"/>
      <c r="N461"/>
      <c r="O461"/>
      <c r="P461"/>
      <c r="Q461"/>
      <c r="R461"/>
      <c r="S461"/>
      <c r="T461"/>
      <c r="U461"/>
      <c r="V461"/>
    </row>
    <row r="462" spans="9:22" ht="15" customHeight="1" x14ac:dyDescent="0.3">
      <c r="I462"/>
      <c r="K462"/>
      <c r="L462"/>
      <c r="M462"/>
      <c r="N462"/>
      <c r="O462"/>
      <c r="P462"/>
      <c r="Q462"/>
      <c r="R462"/>
      <c r="S462"/>
      <c r="T462"/>
      <c r="U462"/>
      <c r="V462"/>
    </row>
    <row r="463" spans="9:22" ht="15" customHeight="1" x14ac:dyDescent="0.3">
      <c r="I463"/>
      <c r="K463"/>
      <c r="L463"/>
      <c r="M463"/>
      <c r="N463"/>
      <c r="O463"/>
      <c r="P463"/>
      <c r="Q463"/>
      <c r="R463"/>
      <c r="S463"/>
      <c r="T463"/>
      <c r="U463"/>
      <c r="V463"/>
    </row>
    <row r="464" spans="9:22" ht="15" customHeight="1" x14ac:dyDescent="0.3">
      <c r="I464"/>
      <c r="K464"/>
      <c r="L464"/>
      <c r="M464"/>
      <c r="N464"/>
      <c r="O464"/>
      <c r="P464"/>
      <c r="Q464"/>
      <c r="R464"/>
      <c r="S464"/>
      <c r="T464"/>
      <c r="U464"/>
      <c r="V464"/>
    </row>
    <row r="465" spans="9:22" ht="15" customHeight="1" x14ac:dyDescent="0.3">
      <c r="I465"/>
      <c r="K465"/>
      <c r="L465"/>
      <c r="M465"/>
      <c r="N465"/>
      <c r="O465"/>
      <c r="P465"/>
      <c r="Q465"/>
      <c r="R465"/>
      <c r="S465"/>
      <c r="T465"/>
      <c r="U465"/>
      <c r="V465"/>
    </row>
    <row r="466" spans="9:22" ht="15" customHeight="1" x14ac:dyDescent="0.3">
      <c r="I466"/>
      <c r="K466"/>
      <c r="L466"/>
      <c r="M466"/>
      <c r="N466"/>
      <c r="O466"/>
      <c r="P466"/>
      <c r="Q466"/>
      <c r="R466"/>
      <c r="S466"/>
      <c r="T466"/>
      <c r="U466"/>
      <c r="V466"/>
    </row>
    <row r="467" spans="9:22" ht="15" customHeight="1" x14ac:dyDescent="0.3">
      <c r="I467"/>
      <c r="K467"/>
      <c r="L467"/>
      <c r="M467"/>
      <c r="N467"/>
      <c r="O467"/>
      <c r="P467"/>
      <c r="Q467"/>
      <c r="R467"/>
      <c r="S467"/>
      <c r="T467"/>
      <c r="U467"/>
      <c r="V467"/>
    </row>
    <row r="468" spans="9:22" ht="15" customHeight="1" x14ac:dyDescent="0.3">
      <c r="I468"/>
      <c r="K468"/>
      <c r="L468"/>
      <c r="M468"/>
      <c r="N468"/>
      <c r="O468"/>
      <c r="P468"/>
      <c r="Q468"/>
      <c r="R468"/>
      <c r="S468"/>
      <c r="T468"/>
      <c r="U468"/>
      <c r="V468"/>
    </row>
    <row r="469" spans="9:22" ht="15" customHeight="1" x14ac:dyDescent="0.3">
      <c r="I469"/>
      <c r="K469"/>
      <c r="L469"/>
      <c r="M469"/>
      <c r="N469"/>
      <c r="O469"/>
      <c r="P469"/>
      <c r="Q469"/>
      <c r="R469"/>
      <c r="S469"/>
      <c r="T469"/>
      <c r="U469"/>
      <c r="V469"/>
    </row>
    <row r="470" spans="9:22" ht="15" customHeight="1" x14ac:dyDescent="0.3">
      <c r="I470"/>
      <c r="K470"/>
      <c r="L470"/>
      <c r="M470"/>
      <c r="N470"/>
      <c r="O470"/>
      <c r="P470"/>
      <c r="Q470"/>
      <c r="R470"/>
      <c r="S470"/>
      <c r="T470"/>
      <c r="U470"/>
      <c r="V470"/>
    </row>
    <row r="471" spans="9:22" ht="15" customHeight="1" x14ac:dyDescent="0.3">
      <c r="I471"/>
      <c r="K471"/>
      <c r="L471"/>
      <c r="M471"/>
      <c r="N471"/>
      <c r="O471"/>
      <c r="P471"/>
      <c r="Q471"/>
      <c r="R471"/>
      <c r="S471"/>
      <c r="T471"/>
      <c r="U471"/>
      <c r="V471"/>
    </row>
    <row r="472" spans="9:22" ht="15" customHeight="1" x14ac:dyDescent="0.3">
      <c r="I472"/>
      <c r="K472"/>
      <c r="L472"/>
      <c r="M472"/>
      <c r="N472"/>
      <c r="O472"/>
      <c r="P472"/>
      <c r="Q472"/>
      <c r="R472"/>
      <c r="S472"/>
      <c r="T472"/>
      <c r="U472"/>
      <c r="V472"/>
    </row>
    <row r="473" spans="9:22" ht="15" customHeight="1" x14ac:dyDescent="0.3">
      <c r="I473"/>
      <c r="K473"/>
      <c r="L473"/>
      <c r="M473"/>
      <c r="N473"/>
      <c r="O473"/>
      <c r="P473"/>
      <c r="Q473"/>
      <c r="R473"/>
      <c r="S473"/>
      <c r="T473"/>
      <c r="U473"/>
      <c r="V473"/>
    </row>
    <row r="474" spans="9:22" ht="15" customHeight="1" x14ac:dyDescent="0.3">
      <c r="I474"/>
      <c r="K474"/>
      <c r="L474"/>
      <c r="M474"/>
      <c r="N474"/>
      <c r="O474"/>
      <c r="P474"/>
      <c r="Q474"/>
      <c r="R474"/>
      <c r="S474"/>
      <c r="T474"/>
      <c r="U474"/>
      <c r="V474"/>
    </row>
    <row r="475" spans="9:22" ht="15" customHeight="1" x14ac:dyDescent="0.3">
      <c r="I475"/>
      <c r="K475"/>
      <c r="L475"/>
      <c r="M475"/>
      <c r="N475"/>
      <c r="O475"/>
      <c r="P475"/>
      <c r="Q475"/>
      <c r="R475"/>
      <c r="S475"/>
      <c r="T475"/>
      <c r="U475"/>
      <c r="V475"/>
    </row>
    <row r="476" spans="9:22" ht="15" customHeight="1" x14ac:dyDescent="0.3">
      <c r="I476"/>
      <c r="K476"/>
      <c r="L476"/>
      <c r="M476"/>
      <c r="N476"/>
      <c r="O476"/>
      <c r="P476"/>
      <c r="Q476"/>
      <c r="R476"/>
      <c r="S476"/>
      <c r="T476"/>
      <c r="U476"/>
      <c r="V476"/>
    </row>
    <row r="477" spans="9:22" ht="15" customHeight="1" x14ac:dyDescent="0.3">
      <c r="I477"/>
      <c r="K477"/>
      <c r="L477"/>
      <c r="M477"/>
      <c r="N477"/>
      <c r="O477"/>
      <c r="P477"/>
      <c r="Q477"/>
      <c r="R477"/>
      <c r="S477"/>
      <c r="T477"/>
      <c r="U477"/>
      <c r="V477"/>
    </row>
    <row r="478" spans="9:22" ht="15" customHeight="1" x14ac:dyDescent="0.3">
      <c r="I478"/>
      <c r="K478"/>
      <c r="L478"/>
      <c r="M478"/>
      <c r="N478"/>
      <c r="O478"/>
      <c r="P478"/>
      <c r="Q478"/>
      <c r="R478"/>
      <c r="S478"/>
      <c r="T478"/>
      <c r="U478"/>
      <c r="V478"/>
    </row>
    <row r="479" spans="9:22" ht="15" customHeight="1" x14ac:dyDescent="0.3">
      <c r="I479"/>
      <c r="K479"/>
      <c r="L479"/>
      <c r="M479"/>
      <c r="N479"/>
      <c r="O479"/>
      <c r="P479"/>
      <c r="Q479"/>
      <c r="R479"/>
      <c r="S479"/>
      <c r="T479"/>
      <c r="U479"/>
      <c r="V479"/>
    </row>
    <row r="480" spans="9:22" ht="15" customHeight="1" x14ac:dyDescent="0.3">
      <c r="I480"/>
      <c r="K480"/>
      <c r="L480"/>
      <c r="M480"/>
      <c r="N480"/>
      <c r="O480"/>
      <c r="P480"/>
      <c r="Q480"/>
      <c r="R480"/>
      <c r="S480"/>
      <c r="T480"/>
      <c r="U480"/>
      <c r="V480"/>
    </row>
    <row r="481" spans="9:22" ht="15" customHeight="1" x14ac:dyDescent="0.3">
      <c r="I481"/>
      <c r="K481"/>
      <c r="L481"/>
      <c r="M481"/>
      <c r="N481"/>
      <c r="O481"/>
      <c r="P481"/>
      <c r="Q481"/>
      <c r="R481"/>
      <c r="S481"/>
      <c r="T481"/>
      <c r="U481"/>
      <c r="V481"/>
    </row>
    <row r="482" spans="9:22" ht="15" customHeight="1" x14ac:dyDescent="0.3">
      <c r="I482"/>
      <c r="K482"/>
      <c r="L482"/>
      <c r="M482"/>
      <c r="N482"/>
      <c r="O482"/>
      <c r="P482"/>
      <c r="Q482"/>
      <c r="R482"/>
      <c r="S482"/>
      <c r="T482"/>
      <c r="U482"/>
      <c r="V482"/>
    </row>
    <row r="483" spans="9:22" ht="15" customHeight="1" x14ac:dyDescent="0.3">
      <c r="I483"/>
      <c r="K483"/>
      <c r="L483"/>
      <c r="M483"/>
      <c r="N483"/>
      <c r="O483"/>
      <c r="P483"/>
      <c r="Q483"/>
      <c r="R483"/>
      <c r="S483"/>
      <c r="T483"/>
      <c r="U483"/>
      <c r="V483"/>
    </row>
    <row r="484" spans="9:22" ht="15" customHeight="1" x14ac:dyDescent="0.3">
      <c r="I484"/>
      <c r="K484"/>
      <c r="L484"/>
      <c r="M484"/>
      <c r="N484"/>
      <c r="O484"/>
      <c r="P484"/>
      <c r="Q484"/>
      <c r="R484"/>
      <c r="S484"/>
      <c r="T484"/>
      <c r="U484"/>
      <c r="V484"/>
    </row>
    <row r="485" spans="9:22" ht="15" customHeight="1" x14ac:dyDescent="0.3">
      <c r="I485"/>
      <c r="K485"/>
      <c r="L485"/>
      <c r="M485"/>
      <c r="N485"/>
      <c r="O485"/>
      <c r="P485"/>
      <c r="Q485"/>
      <c r="R485"/>
      <c r="S485"/>
      <c r="T485"/>
      <c r="U485"/>
      <c r="V485"/>
    </row>
    <row r="486" spans="9:22" ht="15" customHeight="1" x14ac:dyDescent="0.3">
      <c r="I486"/>
      <c r="K486"/>
      <c r="L486"/>
      <c r="M486"/>
      <c r="N486"/>
      <c r="O486"/>
      <c r="P486"/>
      <c r="Q486"/>
      <c r="R486"/>
      <c r="S486"/>
      <c r="T486"/>
      <c r="U486"/>
      <c r="V486"/>
    </row>
    <row r="487" spans="9:22" ht="15" customHeight="1" x14ac:dyDescent="0.3">
      <c r="I487"/>
      <c r="K487"/>
      <c r="L487"/>
      <c r="M487"/>
      <c r="N487"/>
      <c r="O487"/>
      <c r="P487"/>
      <c r="Q487"/>
      <c r="R487"/>
      <c r="S487"/>
      <c r="T487"/>
      <c r="U487"/>
      <c r="V487"/>
    </row>
    <row r="488" spans="9:22" ht="15" customHeight="1" x14ac:dyDescent="0.3">
      <c r="I488"/>
      <c r="K488"/>
      <c r="L488"/>
      <c r="M488"/>
      <c r="N488"/>
      <c r="O488"/>
      <c r="P488"/>
      <c r="Q488"/>
      <c r="R488"/>
      <c r="S488"/>
      <c r="T488"/>
      <c r="U488"/>
      <c r="V488"/>
    </row>
    <row r="489" spans="9:22" ht="15" customHeight="1" x14ac:dyDescent="0.3">
      <c r="I489"/>
      <c r="K489"/>
      <c r="L489"/>
      <c r="M489"/>
      <c r="N489"/>
      <c r="O489"/>
      <c r="P489"/>
      <c r="Q489"/>
      <c r="R489"/>
      <c r="S489"/>
      <c r="T489"/>
      <c r="U489"/>
      <c r="V489"/>
    </row>
    <row r="490" spans="9:22" ht="15" customHeight="1" x14ac:dyDescent="0.3">
      <c r="I490"/>
      <c r="K490"/>
      <c r="L490"/>
      <c r="M490"/>
      <c r="N490"/>
      <c r="O490"/>
      <c r="P490"/>
      <c r="Q490"/>
      <c r="R490"/>
      <c r="S490"/>
      <c r="T490"/>
      <c r="U490"/>
      <c r="V490"/>
    </row>
    <row r="491" spans="9:22" ht="15" customHeight="1" x14ac:dyDescent="0.3">
      <c r="I491"/>
      <c r="K491"/>
      <c r="L491"/>
      <c r="M491"/>
      <c r="N491"/>
      <c r="O491"/>
      <c r="P491"/>
      <c r="Q491"/>
      <c r="R491"/>
      <c r="S491"/>
      <c r="T491"/>
      <c r="U491"/>
      <c r="V491"/>
    </row>
    <row r="492" spans="9:22" ht="15" customHeight="1" x14ac:dyDescent="0.3">
      <c r="I492"/>
      <c r="K492"/>
      <c r="L492"/>
      <c r="M492"/>
      <c r="N492"/>
      <c r="O492"/>
      <c r="P492"/>
      <c r="Q492"/>
      <c r="R492"/>
      <c r="S492"/>
      <c r="T492"/>
      <c r="U492"/>
      <c r="V492"/>
    </row>
    <row r="493" spans="9:22" ht="15" customHeight="1" x14ac:dyDescent="0.3">
      <c r="I493"/>
      <c r="K493"/>
      <c r="L493"/>
      <c r="M493"/>
      <c r="N493"/>
      <c r="O493"/>
      <c r="P493"/>
      <c r="Q493"/>
      <c r="R493"/>
      <c r="S493"/>
      <c r="T493"/>
      <c r="U493"/>
      <c r="V493"/>
    </row>
    <row r="494" spans="9:22" ht="15" customHeight="1" x14ac:dyDescent="0.3">
      <c r="I494"/>
      <c r="K494"/>
      <c r="L494"/>
      <c r="M494"/>
      <c r="N494"/>
      <c r="O494"/>
      <c r="P494"/>
      <c r="Q494"/>
      <c r="R494"/>
      <c r="S494"/>
      <c r="T494"/>
      <c r="U494"/>
      <c r="V494"/>
    </row>
    <row r="495" spans="9:22" ht="15" customHeight="1" x14ac:dyDescent="0.3">
      <c r="I495"/>
      <c r="K495"/>
      <c r="L495"/>
      <c r="M495"/>
      <c r="N495"/>
      <c r="O495"/>
      <c r="P495"/>
      <c r="Q495"/>
      <c r="R495"/>
      <c r="S495"/>
      <c r="T495"/>
      <c r="U495"/>
      <c r="V495"/>
    </row>
    <row r="496" spans="9:22" ht="15" customHeight="1" x14ac:dyDescent="0.3">
      <c r="I496"/>
      <c r="K496"/>
      <c r="L496"/>
      <c r="M496"/>
      <c r="N496"/>
      <c r="O496"/>
      <c r="P496"/>
      <c r="Q496"/>
      <c r="R496"/>
      <c r="S496"/>
      <c r="T496"/>
      <c r="U496"/>
      <c r="V496"/>
    </row>
    <row r="497" spans="9:22" ht="15" customHeight="1" x14ac:dyDescent="0.3">
      <c r="I497"/>
      <c r="K497"/>
      <c r="L497"/>
      <c r="M497"/>
      <c r="N497"/>
      <c r="O497"/>
      <c r="P497"/>
      <c r="Q497"/>
      <c r="R497"/>
      <c r="S497"/>
      <c r="T497"/>
      <c r="U497"/>
      <c r="V497"/>
    </row>
    <row r="498" spans="9:22" ht="15" customHeight="1" x14ac:dyDescent="0.3">
      <c r="I498"/>
      <c r="K498"/>
      <c r="L498"/>
      <c r="M498"/>
      <c r="N498"/>
      <c r="O498"/>
      <c r="P498"/>
      <c r="Q498"/>
      <c r="R498"/>
      <c r="S498"/>
      <c r="T498"/>
      <c r="U498"/>
      <c r="V498"/>
    </row>
    <row r="499" spans="9:22" ht="15" customHeight="1" x14ac:dyDescent="0.3">
      <c r="I499"/>
      <c r="K499"/>
      <c r="L499"/>
      <c r="M499"/>
      <c r="N499"/>
      <c r="O499"/>
      <c r="P499"/>
      <c r="Q499"/>
      <c r="R499"/>
      <c r="S499"/>
      <c r="T499"/>
      <c r="U499"/>
      <c r="V499"/>
    </row>
    <row r="500" spans="9:22" ht="15" customHeight="1" x14ac:dyDescent="0.3">
      <c r="I500"/>
      <c r="K500"/>
      <c r="L500"/>
      <c r="M500"/>
      <c r="N500"/>
      <c r="O500"/>
      <c r="P500"/>
      <c r="Q500"/>
      <c r="R500"/>
      <c r="S500"/>
      <c r="T500"/>
      <c r="U500"/>
      <c r="V500"/>
    </row>
    <row r="501" spans="9:22" ht="15" customHeight="1" x14ac:dyDescent="0.3">
      <c r="I501"/>
      <c r="K501"/>
      <c r="L501"/>
      <c r="M501"/>
      <c r="N501"/>
      <c r="O501"/>
      <c r="P501"/>
      <c r="Q501"/>
      <c r="R501"/>
      <c r="S501"/>
      <c r="T501"/>
      <c r="U501"/>
      <c r="V501"/>
    </row>
    <row r="502" spans="9:22" ht="15" customHeight="1" x14ac:dyDescent="0.3">
      <c r="I502"/>
      <c r="K502"/>
      <c r="L502"/>
      <c r="M502"/>
      <c r="N502"/>
      <c r="O502"/>
      <c r="P502"/>
      <c r="Q502"/>
      <c r="R502"/>
      <c r="S502"/>
      <c r="T502"/>
      <c r="U502"/>
      <c r="V502"/>
    </row>
    <row r="503" spans="9:22" ht="15" customHeight="1" x14ac:dyDescent="0.3">
      <c r="I503"/>
      <c r="K503"/>
      <c r="L503"/>
      <c r="M503"/>
      <c r="N503"/>
      <c r="O503"/>
      <c r="P503"/>
      <c r="Q503"/>
      <c r="R503"/>
      <c r="S503"/>
      <c r="T503"/>
      <c r="U503"/>
      <c r="V503"/>
    </row>
    <row r="504" spans="9:22" ht="15" customHeight="1" x14ac:dyDescent="0.3">
      <c r="I504"/>
      <c r="K504"/>
      <c r="L504"/>
      <c r="M504"/>
      <c r="N504"/>
      <c r="O504"/>
      <c r="P504"/>
      <c r="Q504"/>
      <c r="R504"/>
      <c r="S504"/>
      <c r="T504"/>
      <c r="U504"/>
      <c r="V504"/>
    </row>
    <row r="505" spans="9:22" ht="15" customHeight="1" x14ac:dyDescent="0.3">
      <c r="I505"/>
      <c r="K505"/>
      <c r="L505"/>
      <c r="M505"/>
      <c r="N505"/>
      <c r="O505"/>
      <c r="P505"/>
      <c r="Q505"/>
      <c r="R505"/>
      <c r="S505"/>
      <c r="T505"/>
      <c r="U505"/>
      <c r="V505"/>
    </row>
    <row r="506" spans="9:22" ht="15" customHeight="1" x14ac:dyDescent="0.3">
      <c r="I506"/>
      <c r="K506"/>
      <c r="L506"/>
      <c r="M506"/>
      <c r="N506"/>
      <c r="O506"/>
      <c r="P506"/>
      <c r="Q506"/>
      <c r="R506"/>
      <c r="S506"/>
      <c r="T506"/>
      <c r="U506"/>
      <c r="V506"/>
    </row>
    <row r="507" spans="9:22" ht="15" customHeight="1" x14ac:dyDescent="0.3">
      <c r="I507"/>
      <c r="K507"/>
      <c r="L507"/>
      <c r="M507"/>
      <c r="N507"/>
      <c r="O507"/>
      <c r="P507"/>
      <c r="Q507"/>
      <c r="R507"/>
      <c r="S507"/>
      <c r="T507"/>
      <c r="U507"/>
      <c r="V507"/>
    </row>
    <row r="508" spans="9:22" ht="15" customHeight="1" x14ac:dyDescent="0.3">
      <c r="I508"/>
      <c r="K508"/>
      <c r="L508"/>
      <c r="M508"/>
      <c r="N508"/>
      <c r="O508"/>
      <c r="P508"/>
      <c r="Q508"/>
      <c r="R508"/>
      <c r="S508"/>
      <c r="T508"/>
      <c r="U508"/>
      <c r="V508"/>
    </row>
    <row r="509" spans="9:22" ht="15" customHeight="1" x14ac:dyDescent="0.3">
      <c r="I509"/>
      <c r="K509"/>
      <c r="L509"/>
      <c r="M509"/>
      <c r="N509"/>
      <c r="O509"/>
      <c r="P509"/>
      <c r="Q509"/>
      <c r="R509"/>
      <c r="S509"/>
      <c r="T509"/>
      <c r="U509"/>
      <c r="V509"/>
    </row>
    <row r="510" spans="9:22" ht="15" customHeight="1" x14ac:dyDescent="0.3">
      <c r="I510"/>
      <c r="K510"/>
      <c r="L510"/>
      <c r="M510"/>
      <c r="N510"/>
      <c r="O510"/>
      <c r="P510"/>
      <c r="Q510"/>
      <c r="R510"/>
      <c r="S510"/>
      <c r="T510"/>
      <c r="U510"/>
      <c r="V510"/>
    </row>
    <row r="511" spans="9:22" ht="15" customHeight="1" x14ac:dyDescent="0.3">
      <c r="I511"/>
      <c r="K511"/>
      <c r="L511"/>
      <c r="M511"/>
      <c r="N511"/>
      <c r="O511"/>
      <c r="P511"/>
      <c r="Q511"/>
      <c r="R511"/>
      <c r="S511"/>
      <c r="T511"/>
      <c r="U511"/>
      <c r="V511"/>
    </row>
    <row r="512" spans="9:22" ht="15" customHeight="1" x14ac:dyDescent="0.3">
      <c r="I512"/>
      <c r="K512"/>
      <c r="L512"/>
      <c r="M512"/>
      <c r="N512"/>
      <c r="O512"/>
      <c r="P512"/>
      <c r="Q512"/>
      <c r="R512"/>
      <c r="S512"/>
      <c r="T512"/>
      <c r="U512"/>
      <c r="V512"/>
    </row>
    <row r="513" spans="9:22" ht="15" customHeight="1" x14ac:dyDescent="0.3">
      <c r="I513"/>
      <c r="K513"/>
      <c r="L513"/>
      <c r="M513"/>
      <c r="N513"/>
      <c r="O513"/>
      <c r="P513"/>
      <c r="Q513"/>
      <c r="R513"/>
      <c r="S513"/>
      <c r="T513"/>
      <c r="U513"/>
      <c r="V513"/>
    </row>
    <row r="514" spans="9:22" ht="15" customHeight="1" x14ac:dyDescent="0.3">
      <c r="I514"/>
      <c r="K514"/>
      <c r="L514"/>
      <c r="M514"/>
      <c r="N514"/>
      <c r="O514"/>
      <c r="P514"/>
      <c r="Q514"/>
      <c r="R514"/>
      <c r="S514"/>
      <c r="T514"/>
      <c r="U514"/>
      <c r="V514"/>
    </row>
    <row r="515" spans="9:22" ht="15" customHeight="1" x14ac:dyDescent="0.3">
      <c r="I515"/>
      <c r="K515"/>
      <c r="L515"/>
      <c r="M515"/>
      <c r="N515"/>
      <c r="O515"/>
      <c r="P515"/>
      <c r="Q515"/>
      <c r="R515"/>
      <c r="S515"/>
      <c r="T515"/>
      <c r="U515"/>
      <c r="V515"/>
    </row>
    <row r="516" spans="9:22" ht="15" customHeight="1" x14ac:dyDescent="0.3">
      <c r="I516"/>
      <c r="K516"/>
      <c r="L516"/>
      <c r="M516"/>
      <c r="N516"/>
      <c r="O516"/>
      <c r="P516"/>
      <c r="Q516"/>
      <c r="R516"/>
      <c r="S516"/>
      <c r="T516"/>
      <c r="U516"/>
      <c r="V516"/>
    </row>
    <row r="517" spans="9:22" ht="15" customHeight="1" x14ac:dyDescent="0.3">
      <c r="I517"/>
      <c r="K517"/>
      <c r="L517"/>
      <c r="M517"/>
      <c r="N517"/>
      <c r="O517"/>
      <c r="P517"/>
      <c r="Q517"/>
      <c r="R517"/>
      <c r="S517"/>
      <c r="T517"/>
      <c r="U517"/>
      <c r="V517"/>
    </row>
    <row r="518" spans="9:22" ht="15" customHeight="1" x14ac:dyDescent="0.3">
      <c r="I518"/>
      <c r="K518"/>
      <c r="L518"/>
      <c r="M518"/>
      <c r="N518"/>
      <c r="O518"/>
      <c r="P518"/>
      <c r="Q518"/>
      <c r="R518"/>
      <c r="S518"/>
      <c r="T518"/>
      <c r="U518"/>
      <c r="V518"/>
    </row>
    <row r="519" spans="9:22" ht="15" customHeight="1" x14ac:dyDescent="0.3">
      <c r="I519"/>
      <c r="K519"/>
      <c r="L519"/>
      <c r="M519"/>
      <c r="N519"/>
      <c r="O519"/>
      <c r="P519"/>
      <c r="Q519"/>
      <c r="R519"/>
      <c r="S519"/>
      <c r="T519"/>
      <c r="U519"/>
      <c r="V519"/>
    </row>
    <row r="520" spans="9:22" ht="15" customHeight="1" x14ac:dyDescent="0.3">
      <c r="I520"/>
      <c r="K520"/>
      <c r="L520"/>
      <c r="M520"/>
      <c r="N520"/>
      <c r="O520"/>
      <c r="P520"/>
      <c r="Q520"/>
      <c r="R520"/>
      <c r="S520"/>
      <c r="T520"/>
      <c r="U520"/>
      <c r="V520"/>
    </row>
    <row r="521" spans="9:22" ht="15" customHeight="1" x14ac:dyDescent="0.3">
      <c r="I521"/>
      <c r="K521"/>
      <c r="L521"/>
      <c r="M521"/>
      <c r="N521"/>
      <c r="O521"/>
      <c r="P521"/>
      <c r="Q521"/>
      <c r="R521"/>
      <c r="S521"/>
      <c r="T521"/>
      <c r="U521"/>
      <c r="V521"/>
    </row>
    <row r="522" spans="9:22" ht="15" customHeight="1" x14ac:dyDescent="0.3">
      <c r="I522"/>
      <c r="K522"/>
      <c r="L522"/>
      <c r="M522"/>
      <c r="N522"/>
      <c r="O522"/>
      <c r="P522"/>
      <c r="Q522"/>
      <c r="R522"/>
      <c r="S522"/>
      <c r="T522"/>
      <c r="U522"/>
      <c r="V522"/>
    </row>
    <row r="523" spans="9:22" ht="15" customHeight="1" x14ac:dyDescent="0.3">
      <c r="I523"/>
      <c r="K523"/>
      <c r="L523"/>
      <c r="M523"/>
      <c r="N523"/>
      <c r="O523"/>
      <c r="P523"/>
      <c r="Q523"/>
      <c r="R523"/>
      <c r="S523"/>
      <c r="T523"/>
      <c r="U523"/>
      <c r="V523"/>
    </row>
    <row r="524" spans="9:22" ht="15" customHeight="1" x14ac:dyDescent="0.3">
      <c r="I524"/>
      <c r="K524"/>
      <c r="L524"/>
      <c r="M524"/>
      <c r="N524"/>
      <c r="O524"/>
      <c r="P524"/>
      <c r="Q524"/>
      <c r="R524"/>
      <c r="S524"/>
      <c r="T524"/>
      <c r="U524"/>
      <c r="V524"/>
    </row>
    <row r="525" spans="9:22" ht="15" customHeight="1" x14ac:dyDescent="0.3">
      <c r="I525"/>
      <c r="K525"/>
      <c r="L525"/>
      <c r="M525"/>
      <c r="N525"/>
      <c r="O525"/>
      <c r="P525"/>
      <c r="Q525"/>
      <c r="R525"/>
      <c r="S525"/>
      <c r="T525"/>
      <c r="U525"/>
      <c r="V525"/>
    </row>
    <row r="526" spans="9:22" ht="15" customHeight="1" x14ac:dyDescent="0.3">
      <c r="I526"/>
      <c r="K526"/>
      <c r="L526"/>
      <c r="M526"/>
      <c r="N526"/>
      <c r="O526"/>
      <c r="P526"/>
      <c r="Q526"/>
      <c r="R526"/>
      <c r="S526"/>
      <c r="T526"/>
      <c r="U526"/>
      <c r="V526"/>
    </row>
    <row r="527" spans="9:22" ht="15" customHeight="1" x14ac:dyDescent="0.3">
      <c r="I527"/>
      <c r="K527"/>
      <c r="L527"/>
      <c r="M527"/>
      <c r="N527"/>
      <c r="O527"/>
      <c r="P527"/>
      <c r="Q527"/>
      <c r="R527"/>
      <c r="S527"/>
      <c r="T527"/>
      <c r="U527"/>
      <c r="V527"/>
    </row>
    <row r="528" spans="9:22" ht="15" customHeight="1" x14ac:dyDescent="0.3">
      <c r="I528"/>
      <c r="K528"/>
      <c r="L528"/>
      <c r="M528"/>
      <c r="N528"/>
      <c r="O528"/>
      <c r="P528"/>
      <c r="Q528"/>
      <c r="R528"/>
      <c r="S528"/>
      <c r="T528"/>
      <c r="U528"/>
      <c r="V528"/>
    </row>
    <row r="529" spans="9:22" ht="15" customHeight="1" x14ac:dyDescent="0.3">
      <c r="I529"/>
      <c r="K529"/>
      <c r="L529"/>
      <c r="M529"/>
      <c r="N529"/>
      <c r="O529"/>
      <c r="P529"/>
      <c r="Q529"/>
      <c r="R529"/>
      <c r="S529"/>
      <c r="T529"/>
      <c r="U529"/>
      <c r="V529"/>
    </row>
    <row r="530" spans="9:22" ht="15" customHeight="1" x14ac:dyDescent="0.3">
      <c r="I530"/>
      <c r="K530"/>
      <c r="L530"/>
      <c r="M530"/>
      <c r="N530"/>
      <c r="O530"/>
      <c r="P530"/>
      <c r="Q530"/>
      <c r="R530"/>
      <c r="S530"/>
      <c r="T530"/>
      <c r="U530"/>
      <c r="V530"/>
    </row>
    <row r="531" spans="9:22" ht="15" customHeight="1" x14ac:dyDescent="0.3">
      <c r="I531"/>
      <c r="K531"/>
      <c r="L531"/>
      <c r="M531"/>
      <c r="N531"/>
      <c r="O531"/>
      <c r="P531"/>
      <c r="Q531"/>
      <c r="R531"/>
      <c r="S531"/>
      <c r="T531"/>
      <c r="U531"/>
      <c r="V531"/>
    </row>
    <row r="532" spans="9:22" ht="15" customHeight="1" x14ac:dyDescent="0.3">
      <c r="I532"/>
      <c r="K532"/>
      <c r="L532"/>
      <c r="M532"/>
      <c r="N532"/>
      <c r="O532"/>
      <c r="P532"/>
      <c r="Q532"/>
      <c r="R532"/>
      <c r="S532"/>
      <c r="T532"/>
      <c r="U532"/>
      <c r="V532"/>
    </row>
    <row r="533" spans="9:22" ht="15" customHeight="1" x14ac:dyDescent="0.3">
      <c r="I533"/>
      <c r="K533"/>
      <c r="L533"/>
      <c r="M533"/>
      <c r="N533"/>
      <c r="O533"/>
      <c r="P533"/>
      <c r="Q533"/>
      <c r="R533"/>
      <c r="S533"/>
      <c r="T533"/>
      <c r="U533"/>
      <c r="V533"/>
    </row>
    <row r="534" spans="9:22" ht="15" customHeight="1" x14ac:dyDescent="0.3">
      <c r="I534"/>
      <c r="K534"/>
      <c r="L534"/>
      <c r="M534"/>
      <c r="N534"/>
      <c r="O534"/>
      <c r="P534"/>
      <c r="Q534"/>
      <c r="R534"/>
      <c r="S534"/>
      <c r="T534"/>
      <c r="U534"/>
      <c r="V534"/>
    </row>
    <row r="535" spans="9:22" ht="15" customHeight="1" x14ac:dyDescent="0.3">
      <c r="I535"/>
      <c r="K535"/>
      <c r="L535"/>
      <c r="M535"/>
      <c r="N535"/>
      <c r="O535"/>
      <c r="P535"/>
      <c r="Q535"/>
      <c r="R535"/>
      <c r="S535"/>
      <c r="T535"/>
      <c r="U535"/>
      <c r="V535"/>
    </row>
    <row r="536" spans="9:22" ht="15" customHeight="1" x14ac:dyDescent="0.3">
      <c r="I536"/>
      <c r="K536"/>
      <c r="L536"/>
      <c r="M536"/>
      <c r="N536"/>
      <c r="O536"/>
      <c r="P536"/>
      <c r="Q536"/>
      <c r="R536"/>
      <c r="S536"/>
      <c r="T536"/>
      <c r="U536"/>
      <c r="V536"/>
    </row>
    <row r="537" spans="9:22" ht="15" customHeight="1" x14ac:dyDescent="0.3">
      <c r="I537"/>
      <c r="K537"/>
      <c r="L537"/>
      <c r="M537"/>
      <c r="N537"/>
      <c r="O537"/>
      <c r="P537"/>
      <c r="Q537"/>
      <c r="R537"/>
      <c r="S537"/>
      <c r="T537"/>
      <c r="U537"/>
      <c r="V537"/>
    </row>
    <row r="538" spans="9:22" ht="15" customHeight="1" x14ac:dyDescent="0.3">
      <c r="I538"/>
      <c r="K538"/>
      <c r="L538"/>
      <c r="M538"/>
      <c r="N538"/>
      <c r="O538"/>
      <c r="P538"/>
      <c r="Q538"/>
      <c r="R538"/>
      <c r="S538"/>
      <c r="T538"/>
      <c r="U538"/>
      <c r="V538"/>
    </row>
    <row r="539" spans="9:22" ht="15" customHeight="1" x14ac:dyDescent="0.3">
      <c r="I539"/>
      <c r="K539"/>
      <c r="L539"/>
      <c r="M539"/>
      <c r="N539"/>
      <c r="O539"/>
      <c r="P539"/>
      <c r="Q539"/>
      <c r="R539"/>
      <c r="S539"/>
      <c r="T539"/>
      <c r="U539"/>
      <c r="V539"/>
    </row>
    <row r="540" spans="9:22" ht="15" customHeight="1" x14ac:dyDescent="0.3">
      <c r="I540"/>
      <c r="K540"/>
      <c r="L540"/>
      <c r="M540"/>
      <c r="N540"/>
      <c r="O540"/>
      <c r="P540"/>
      <c r="Q540"/>
      <c r="R540"/>
      <c r="S540"/>
      <c r="T540"/>
      <c r="U540"/>
      <c r="V540"/>
    </row>
    <row r="541" spans="9:22" ht="15" customHeight="1" x14ac:dyDescent="0.3">
      <c r="I541"/>
      <c r="K541"/>
      <c r="L541"/>
      <c r="M541"/>
      <c r="N541"/>
      <c r="O541"/>
      <c r="P541"/>
      <c r="Q541"/>
      <c r="R541"/>
      <c r="S541"/>
      <c r="T541"/>
      <c r="U541"/>
      <c r="V541"/>
    </row>
    <row r="542" spans="9:22" ht="15" customHeight="1" x14ac:dyDescent="0.3">
      <c r="I542"/>
      <c r="K542"/>
      <c r="L542"/>
      <c r="M542"/>
      <c r="N542"/>
      <c r="O542"/>
      <c r="P542"/>
      <c r="Q542"/>
      <c r="R542"/>
      <c r="S542"/>
      <c r="T542"/>
      <c r="U542"/>
      <c r="V542"/>
    </row>
    <row r="543" spans="9:22" ht="15" customHeight="1" x14ac:dyDescent="0.3">
      <c r="I543"/>
      <c r="K543"/>
      <c r="L543"/>
      <c r="M543"/>
      <c r="N543"/>
      <c r="O543"/>
      <c r="P543"/>
      <c r="Q543"/>
      <c r="R543"/>
      <c r="S543"/>
      <c r="T543"/>
      <c r="U543"/>
      <c r="V543"/>
    </row>
    <row r="544" spans="9:22" ht="15" customHeight="1" x14ac:dyDescent="0.3">
      <c r="I544"/>
      <c r="K544"/>
      <c r="L544"/>
      <c r="M544"/>
      <c r="N544"/>
      <c r="O544"/>
      <c r="P544"/>
      <c r="Q544"/>
      <c r="R544"/>
      <c r="S544"/>
      <c r="T544"/>
      <c r="U544"/>
      <c r="V544"/>
    </row>
    <row r="545" spans="9:22" ht="15" customHeight="1" x14ac:dyDescent="0.3">
      <c r="I545"/>
      <c r="K545"/>
      <c r="L545"/>
      <c r="M545"/>
      <c r="N545"/>
      <c r="O545"/>
      <c r="P545"/>
      <c r="Q545"/>
      <c r="R545"/>
      <c r="S545"/>
      <c r="T545"/>
      <c r="U545"/>
      <c r="V545"/>
    </row>
    <row r="546" spans="9:22" ht="15" customHeight="1" x14ac:dyDescent="0.3">
      <c r="I546"/>
      <c r="K546"/>
      <c r="L546"/>
      <c r="M546"/>
      <c r="N546"/>
      <c r="O546"/>
      <c r="P546"/>
      <c r="Q546"/>
      <c r="R546"/>
      <c r="S546"/>
      <c r="T546"/>
      <c r="U546"/>
      <c r="V546"/>
    </row>
    <row r="547" spans="9:22" ht="15" customHeight="1" x14ac:dyDescent="0.3">
      <c r="I547"/>
      <c r="K547"/>
      <c r="L547"/>
      <c r="M547"/>
      <c r="N547"/>
      <c r="O547"/>
      <c r="P547"/>
      <c r="Q547"/>
      <c r="R547"/>
      <c r="S547"/>
      <c r="T547"/>
      <c r="U547"/>
      <c r="V547"/>
    </row>
    <row r="548" spans="9:22" ht="15" customHeight="1" x14ac:dyDescent="0.3">
      <c r="I548"/>
      <c r="K548"/>
      <c r="L548"/>
      <c r="M548"/>
      <c r="N548"/>
      <c r="O548"/>
      <c r="P548"/>
      <c r="Q548"/>
      <c r="R548"/>
      <c r="S548"/>
      <c r="T548"/>
      <c r="U548"/>
      <c r="V548"/>
    </row>
    <row r="549" spans="9:22" ht="15" customHeight="1" x14ac:dyDescent="0.3">
      <c r="I549"/>
      <c r="K549"/>
      <c r="L549"/>
      <c r="M549"/>
      <c r="N549"/>
      <c r="O549"/>
      <c r="P549"/>
      <c r="Q549"/>
      <c r="R549"/>
      <c r="S549"/>
      <c r="T549"/>
      <c r="U549"/>
      <c r="V549"/>
    </row>
    <row r="550" spans="9:22" ht="15" customHeight="1" x14ac:dyDescent="0.3">
      <c r="I550"/>
      <c r="K550"/>
      <c r="L550"/>
      <c r="M550"/>
      <c r="N550"/>
      <c r="O550"/>
      <c r="P550"/>
      <c r="Q550"/>
      <c r="R550"/>
      <c r="S550"/>
      <c r="T550"/>
      <c r="U550"/>
      <c r="V550"/>
    </row>
    <row r="551" spans="9:22" ht="15" customHeight="1" x14ac:dyDescent="0.3">
      <c r="I551"/>
      <c r="K551"/>
      <c r="L551"/>
      <c r="M551"/>
      <c r="N551"/>
      <c r="O551"/>
      <c r="P551"/>
      <c r="Q551"/>
      <c r="R551"/>
      <c r="S551"/>
      <c r="T551"/>
      <c r="U551"/>
      <c r="V551"/>
    </row>
    <row r="552" spans="9:22" ht="15" customHeight="1" x14ac:dyDescent="0.3">
      <c r="I552"/>
      <c r="K552"/>
      <c r="L552"/>
      <c r="M552"/>
      <c r="N552"/>
      <c r="O552"/>
      <c r="P552"/>
      <c r="Q552"/>
      <c r="R552"/>
      <c r="S552"/>
      <c r="T552"/>
      <c r="U552"/>
      <c r="V552"/>
    </row>
    <row r="553" spans="9:22" ht="15" customHeight="1" x14ac:dyDescent="0.3">
      <c r="I553"/>
      <c r="K553"/>
      <c r="L553"/>
      <c r="M553"/>
      <c r="N553"/>
      <c r="O553"/>
      <c r="P553"/>
      <c r="Q553"/>
      <c r="R553"/>
      <c r="S553"/>
      <c r="T553"/>
      <c r="U553"/>
      <c r="V553"/>
    </row>
    <row r="554" spans="9:22" ht="15" customHeight="1" x14ac:dyDescent="0.3">
      <c r="I554"/>
      <c r="K554"/>
      <c r="L554"/>
      <c r="M554"/>
      <c r="N554"/>
      <c r="O554"/>
      <c r="P554"/>
      <c r="Q554"/>
      <c r="R554"/>
      <c r="S554"/>
      <c r="T554"/>
      <c r="U554"/>
      <c r="V554"/>
    </row>
    <row r="555" spans="9:22" ht="15" customHeight="1" x14ac:dyDescent="0.3">
      <c r="I555"/>
      <c r="K555"/>
      <c r="L555"/>
      <c r="M555"/>
      <c r="N555"/>
      <c r="O555"/>
      <c r="P555"/>
      <c r="Q555"/>
      <c r="R555"/>
      <c r="S555"/>
      <c r="T555"/>
      <c r="U555"/>
      <c r="V555"/>
    </row>
    <row r="556" spans="9:22" ht="15" customHeight="1" x14ac:dyDescent="0.3">
      <c r="I556"/>
      <c r="K556"/>
      <c r="L556"/>
      <c r="M556"/>
      <c r="N556"/>
      <c r="O556"/>
      <c r="P556"/>
      <c r="Q556"/>
      <c r="R556"/>
      <c r="S556"/>
      <c r="T556"/>
      <c r="U556"/>
      <c r="V556"/>
    </row>
    <row r="557" spans="9:22" ht="15" customHeight="1" x14ac:dyDescent="0.3">
      <c r="I557"/>
      <c r="K557"/>
      <c r="L557"/>
      <c r="M557"/>
      <c r="N557"/>
      <c r="O557"/>
      <c r="P557"/>
      <c r="Q557"/>
      <c r="R557"/>
      <c r="S557"/>
      <c r="T557"/>
      <c r="U557"/>
      <c r="V557"/>
    </row>
    <row r="558" spans="9:22" ht="15" customHeight="1" x14ac:dyDescent="0.3">
      <c r="I558"/>
      <c r="K558"/>
      <c r="L558"/>
      <c r="M558"/>
      <c r="N558"/>
      <c r="O558"/>
      <c r="P558"/>
      <c r="Q558"/>
      <c r="R558"/>
      <c r="S558"/>
      <c r="T558"/>
      <c r="U558"/>
      <c r="V558"/>
    </row>
    <row r="559" spans="9:22" ht="15" customHeight="1" x14ac:dyDescent="0.3">
      <c r="I559"/>
      <c r="K559"/>
      <c r="L559"/>
      <c r="M559"/>
      <c r="N559"/>
      <c r="O559"/>
      <c r="P559"/>
      <c r="Q559"/>
      <c r="R559"/>
      <c r="S559"/>
      <c r="T559"/>
      <c r="U559"/>
      <c r="V559"/>
    </row>
    <row r="560" spans="9:22" ht="15" customHeight="1" x14ac:dyDescent="0.3">
      <c r="I560"/>
      <c r="K560"/>
      <c r="L560"/>
      <c r="M560"/>
      <c r="N560"/>
      <c r="O560"/>
      <c r="P560"/>
      <c r="Q560"/>
      <c r="R560"/>
      <c r="S560"/>
      <c r="T560"/>
      <c r="U560"/>
      <c r="V560"/>
    </row>
    <row r="561" spans="9:22" ht="15" customHeight="1" x14ac:dyDescent="0.3">
      <c r="I561"/>
      <c r="K561"/>
      <c r="L561"/>
      <c r="M561"/>
      <c r="N561"/>
      <c r="O561"/>
      <c r="P561"/>
      <c r="Q561"/>
      <c r="R561"/>
      <c r="S561"/>
      <c r="T561"/>
      <c r="U561"/>
      <c r="V561"/>
    </row>
    <row r="562" spans="9:22" ht="15" customHeight="1" x14ac:dyDescent="0.3">
      <c r="I562"/>
      <c r="K562"/>
      <c r="L562"/>
      <c r="M562"/>
      <c r="N562"/>
      <c r="O562"/>
      <c r="P562"/>
      <c r="Q562"/>
      <c r="R562"/>
      <c r="S562"/>
      <c r="T562"/>
      <c r="U562"/>
      <c r="V562"/>
    </row>
    <row r="563" spans="9:22" ht="15" customHeight="1" x14ac:dyDescent="0.3">
      <c r="I563"/>
      <c r="K563"/>
      <c r="L563"/>
      <c r="M563"/>
      <c r="N563"/>
      <c r="O563"/>
      <c r="P563"/>
      <c r="Q563"/>
      <c r="R563"/>
      <c r="S563"/>
      <c r="T563"/>
      <c r="U563"/>
      <c r="V563"/>
    </row>
    <row r="564" spans="9:22" ht="15" customHeight="1" x14ac:dyDescent="0.3">
      <c r="I564"/>
      <c r="K564"/>
      <c r="L564"/>
      <c r="M564"/>
      <c r="N564"/>
      <c r="O564"/>
      <c r="P564"/>
      <c r="Q564"/>
      <c r="R564"/>
      <c r="S564"/>
      <c r="T564"/>
      <c r="U564"/>
      <c r="V564"/>
    </row>
    <row r="565" spans="9:22" ht="15" customHeight="1" x14ac:dyDescent="0.3">
      <c r="I565"/>
      <c r="K565"/>
      <c r="L565"/>
      <c r="M565"/>
      <c r="N565"/>
      <c r="O565"/>
      <c r="P565"/>
      <c r="Q565"/>
      <c r="R565"/>
      <c r="S565"/>
      <c r="T565"/>
      <c r="U565"/>
      <c r="V565"/>
    </row>
    <row r="566" spans="9:22" ht="15" customHeight="1" x14ac:dyDescent="0.3">
      <c r="I566"/>
      <c r="K566"/>
      <c r="L566"/>
      <c r="M566"/>
      <c r="N566"/>
      <c r="O566"/>
      <c r="P566"/>
      <c r="Q566"/>
      <c r="R566"/>
      <c r="S566"/>
      <c r="T566"/>
      <c r="U566"/>
      <c r="V566"/>
    </row>
    <row r="567" spans="9:22" ht="15" customHeight="1" x14ac:dyDescent="0.3">
      <c r="I567"/>
      <c r="K567"/>
      <c r="L567"/>
      <c r="M567"/>
      <c r="N567"/>
      <c r="O567"/>
      <c r="P567"/>
      <c r="Q567"/>
      <c r="R567"/>
      <c r="S567"/>
      <c r="T567"/>
      <c r="U567"/>
      <c r="V567"/>
    </row>
    <row r="568" spans="9:22" ht="15" customHeight="1" x14ac:dyDescent="0.3">
      <c r="I568"/>
      <c r="K568"/>
      <c r="L568"/>
      <c r="M568"/>
      <c r="N568"/>
      <c r="O568"/>
      <c r="P568"/>
      <c r="Q568"/>
      <c r="R568"/>
      <c r="S568"/>
      <c r="T568"/>
      <c r="U568"/>
      <c r="V568"/>
    </row>
    <row r="569" spans="9:22" ht="15" customHeight="1" x14ac:dyDescent="0.3">
      <c r="I569"/>
      <c r="K569"/>
      <c r="L569"/>
      <c r="M569"/>
      <c r="N569"/>
      <c r="O569"/>
      <c r="P569"/>
      <c r="Q569"/>
      <c r="R569"/>
      <c r="S569"/>
      <c r="T569"/>
      <c r="U569"/>
      <c r="V569"/>
    </row>
    <row r="570" spans="9:22" ht="15" customHeight="1" x14ac:dyDescent="0.3">
      <c r="I570"/>
      <c r="K570"/>
      <c r="L570"/>
      <c r="M570"/>
      <c r="N570"/>
      <c r="O570"/>
      <c r="P570"/>
      <c r="Q570"/>
      <c r="R570"/>
      <c r="S570"/>
      <c r="T570"/>
      <c r="U570"/>
      <c r="V570"/>
    </row>
    <row r="571" spans="9:22" ht="15" customHeight="1" x14ac:dyDescent="0.3">
      <c r="I571"/>
      <c r="K571"/>
      <c r="L571"/>
      <c r="M571"/>
      <c r="N571"/>
      <c r="O571"/>
      <c r="P571"/>
      <c r="Q571"/>
      <c r="R571"/>
      <c r="S571"/>
      <c r="T571"/>
      <c r="U571"/>
      <c r="V571"/>
    </row>
    <row r="572" spans="9:22" ht="15" customHeight="1" x14ac:dyDescent="0.3">
      <c r="I572"/>
      <c r="K572"/>
      <c r="L572"/>
      <c r="M572"/>
      <c r="N572"/>
      <c r="O572"/>
      <c r="P572"/>
      <c r="Q572"/>
      <c r="R572"/>
      <c r="S572"/>
      <c r="T572"/>
      <c r="U572"/>
      <c r="V572"/>
    </row>
    <row r="573" spans="9:22" ht="15" customHeight="1" x14ac:dyDescent="0.3">
      <c r="I573"/>
      <c r="K573"/>
      <c r="L573"/>
      <c r="M573"/>
      <c r="N573"/>
      <c r="O573"/>
      <c r="P573"/>
      <c r="Q573"/>
      <c r="R573"/>
      <c r="S573"/>
      <c r="T573"/>
      <c r="U573"/>
      <c r="V573"/>
    </row>
    <row r="574" spans="9:22" ht="15" customHeight="1" x14ac:dyDescent="0.3">
      <c r="I574"/>
      <c r="K574"/>
      <c r="L574"/>
      <c r="M574"/>
      <c r="N574"/>
      <c r="O574"/>
      <c r="P574"/>
      <c r="Q574"/>
      <c r="R574"/>
      <c r="S574"/>
      <c r="T574"/>
      <c r="U574"/>
      <c r="V574"/>
    </row>
    <row r="575" spans="9:22" ht="15" customHeight="1" x14ac:dyDescent="0.3">
      <c r="I575"/>
      <c r="K575"/>
      <c r="L575"/>
      <c r="M575"/>
      <c r="N575"/>
      <c r="O575"/>
      <c r="P575"/>
      <c r="Q575"/>
      <c r="R575"/>
      <c r="S575"/>
      <c r="T575"/>
      <c r="U575"/>
      <c r="V575"/>
    </row>
    <row r="576" spans="9:22" ht="15" customHeight="1" x14ac:dyDescent="0.3">
      <c r="I576"/>
      <c r="K576"/>
      <c r="L576"/>
      <c r="M576"/>
      <c r="N576"/>
      <c r="O576"/>
      <c r="P576"/>
      <c r="Q576"/>
      <c r="R576"/>
      <c r="S576"/>
      <c r="T576"/>
      <c r="U576"/>
      <c r="V576"/>
    </row>
    <row r="577" spans="9:22" ht="15" customHeight="1" x14ac:dyDescent="0.3">
      <c r="I577"/>
      <c r="K577"/>
      <c r="L577"/>
      <c r="M577"/>
      <c r="N577"/>
      <c r="O577"/>
      <c r="P577"/>
      <c r="Q577"/>
      <c r="R577"/>
      <c r="S577"/>
      <c r="T577"/>
      <c r="U577"/>
      <c r="V577"/>
    </row>
    <row r="578" spans="9:22" ht="15" customHeight="1" x14ac:dyDescent="0.3">
      <c r="I578"/>
      <c r="K578"/>
      <c r="L578"/>
      <c r="M578"/>
      <c r="N578"/>
      <c r="O578"/>
      <c r="P578"/>
      <c r="Q578"/>
      <c r="R578"/>
      <c r="S578"/>
      <c r="T578"/>
      <c r="U578"/>
      <c r="V578"/>
    </row>
    <row r="579" spans="9:22" ht="15" customHeight="1" x14ac:dyDescent="0.3">
      <c r="I579"/>
      <c r="K579"/>
      <c r="L579"/>
      <c r="M579"/>
      <c r="N579"/>
      <c r="O579"/>
      <c r="P579"/>
      <c r="Q579"/>
      <c r="R579"/>
      <c r="S579"/>
      <c r="T579"/>
      <c r="U579"/>
      <c r="V579"/>
    </row>
    <row r="580" spans="9:22" ht="15" customHeight="1" x14ac:dyDescent="0.3">
      <c r="I580"/>
      <c r="K580"/>
      <c r="L580"/>
      <c r="M580"/>
      <c r="N580"/>
      <c r="O580"/>
      <c r="P580"/>
      <c r="Q580"/>
      <c r="R580"/>
      <c r="S580"/>
      <c r="T580"/>
      <c r="U580"/>
      <c r="V580"/>
    </row>
    <row r="581" spans="9:22" ht="15" customHeight="1" x14ac:dyDescent="0.3">
      <c r="I581"/>
      <c r="K581"/>
      <c r="L581"/>
      <c r="M581"/>
      <c r="N581"/>
      <c r="O581"/>
      <c r="P581"/>
      <c r="Q581"/>
      <c r="R581"/>
      <c r="S581"/>
      <c r="T581"/>
      <c r="U581"/>
      <c r="V581"/>
    </row>
    <row r="582" spans="9:22" ht="15" customHeight="1" x14ac:dyDescent="0.3">
      <c r="I582"/>
      <c r="K582"/>
      <c r="L582"/>
      <c r="M582"/>
      <c r="N582"/>
      <c r="O582"/>
      <c r="P582"/>
      <c r="Q582"/>
      <c r="R582"/>
      <c r="S582"/>
      <c r="T582"/>
      <c r="U582"/>
      <c r="V582"/>
    </row>
    <row r="583" spans="9:22" ht="15" customHeight="1" x14ac:dyDescent="0.3">
      <c r="I583"/>
      <c r="K583"/>
      <c r="L583"/>
      <c r="M583"/>
      <c r="N583"/>
      <c r="O583"/>
      <c r="P583"/>
      <c r="Q583"/>
      <c r="R583"/>
      <c r="S583"/>
      <c r="T583"/>
      <c r="U583"/>
      <c r="V583"/>
    </row>
    <row r="584" spans="9:22" ht="15" customHeight="1" x14ac:dyDescent="0.3">
      <c r="I584"/>
      <c r="K584"/>
      <c r="L584"/>
      <c r="M584"/>
      <c r="N584"/>
      <c r="O584"/>
      <c r="P584"/>
      <c r="Q584"/>
      <c r="R584"/>
      <c r="S584"/>
      <c r="T584"/>
      <c r="U584"/>
      <c r="V584"/>
    </row>
    <row r="585" spans="9:22" ht="15" customHeight="1" x14ac:dyDescent="0.3">
      <c r="I585"/>
      <c r="K585"/>
      <c r="L585"/>
      <c r="M585"/>
      <c r="N585"/>
      <c r="O585"/>
      <c r="P585"/>
      <c r="Q585"/>
      <c r="R585"/>
      <c r="S585"/>
      <c r="T585"/>
      <c r="U585"/>
      <c r="V585"/>
    </row>
    <row r="586" spans="9:22" ht="15" customHeight="1" x14ac:dyDescent="0.3">
      <c r="I586"/>
      <c r="K586"/>
      <c r="L586"/>
      <c r="M586"/>
      <c r="N586"/>
      <c r="O586"/>
      <c r="P586"/>
      <c r="Q586"/>
      <c r="R586"/>
      <c r="S586"/>
      <c r="T586"/>
      <c r="U586"/>
      <c r="V586"/>
    </row>
    <row r="587" spans="9:22" ht="15" customHeight="1" x14ac:dyDescent="0.3">
      <c r="I587"/>
      <c r="K587"/>
      <c r="L587"/>
      <c r="M587"/>
      <c r="N587"/>
      <c r="O587"/>
      <c r="P587"/>
      <c r="Q587"/>
      <c r="R587"/>
      <c r="S587"/>
      <c r="T587"/>
      <c r="U587"/>
      <c r="V587"/>
    </row>
  </sheetData>
  <sheetProtection algorithmName="SHA-512" hashValue="E3lzDVqe9uPl3Sralyj3WGgT3eegLGp5eukFPXaip8V5K33UwzIY95IBbGIm7RTvM8TW3hR18mZ8rsBkThl6bQ==" saltValue="PQgi9MDKNCq8YvmwCtvv0A==" spinCount="100000" sheet="1" objects="1" scenarios="1" formatColumns="0" formatRows="0" deleteRows="0"/>
  <dataValidations count="1">
    <dataValidation type="list" allowBlank="1" showInputMessage="1" showErrorMessage="1" sqref="J25" xr:uid="{00000000-0002-0000-0100-000000000000}">
      <formula1>$K$1:$K$2</formula1>
    </dataValidation>
  </dataValidations>
  <pageMargins left="0.25" right="0.25" top="0.75" bottom="0.75" header="0.3" footer="0.3"/>
  <pageSetup scale="10" fitToWidth="2" fitToHeight="10" orientation="landscape" r:id="rId1"/>
  <customProperties>
    <customPr name="_pios_id" r:id="rId2"/>
    <customPr name="CofConfiguration" r:id="rId3"/>
    <customPr name="CofConfiguration.001" r:id="rId4"/>
    <customPr name="CofWorksheetType" r:id="rId5"/>
    <customPr name="EpmWorksheetKeyString_GUID" r:id="rId6"/>
    <customPr name="FPMExcelClientCellBasedFunctionStatus" r:id="rId7"/>
    <customPr name="FPMExcelClientRefreshTime" r:id="rId8"/>
  </customProperties>
  <drawing r:id="rId9"/>
  <legacyDrawing r:id="rId10"/>
  <controls>
    <mc:AlternateContent xmlns:mc="http://schemas.openxmlformats.org/markup-compatibility/2006">
      <mc:Choice Requires="x14">
        <control shapeId="2053" r:id="rId11" name="CustomMemberDispatchertb1">
          <controlPr defaultSize="0" autoLine="0" r:id="rId12">
            <anchor moveWithCells="1" sizeWithCells="1">
              <from>
                <xdr:col>0</xdr:col>
                <xdr:colOff>0</xdr:colOff>
                <xdr:row>18</xdr:row>
                <xdr:rowOff>0</xdr:rowOff>
              </from>
              <to>
                <xdr:col>1</xdr:col>
                <xdr:colOff>0</xdr:colOff>
                <xdr:row>18</xdr:row>
                <xdr:rowOff>0</xdr:rowOff>
              </to>
            </anchor>
          </controlPr>
        </control>
      </mc:Choice>
      <mc:Fallback>
        <control shapeId="2053" r:id="rId11" name="CustomMemberDispatchertb1"/>
      </mc:Fallback>
    </mc:AlternateContent>
    <mc:AlternateContent xmlns:mc="http://schemas.openxmlformats.org/markup-compatibility/2006">
      <mc:Choice Requires="x14">
        <control shapeId="2052" r:id="rId13" name="AnalyzerDynReport000tb1">
          <controlPr defaultSize="0" autoLine="0" r:id="rId14">
            <anchor moveWithCells="1" sizeWithCells="1">
              <from>
                <xdr:col>0</xdr:col>
                <xdr:colOff>0</xdr:colOff>
                <xdr:row>18</xdr:row>
                <xdr:rowOff>0</xdr:rowOff>
              </from>
              <to>
                <xdr:col>1</xdr:col>
                <xdr:colOff>0</xdr:colOff>
                <xdr:row>18</xdr:row>
                <xdr:rowOff>0</xdr:rowOff>
              </to>
            </anchor>
          </controlPr>
        </control>
      </mc:Choice>
      <mc:Fallback>
        <control shapeId="2052" r:id="rId13" name="AnalyzerDynReport000tb1"/>
      </mc:Fallback>
    </mc:AlternateContent>
    <mc:AlternateContent xmlns:mc="http://schemas.openxmlformats.org/markup-compatibility/2006">
      <mc:Choice Requires="x14">
        <control shapeId="2051" r:id="rId15" name="MultipleReportManagerInfotb1">
          <controlPr defaultSize="0" autoLine="0" r:id="rId16">
            <anchor moveWithCells="1" sizeWithCells="1">
              <from>
                <xdr:col>0</xdr:col>
                <xdr:colOff>0</xdr:colOff>
                <xdr:row>18</xdr:row>
                <xdr:rowOff>0</xdr:rowOff>
              </from>
              <to>
                <xdr:col>1</xdr:col>
                <xdr:colOff>0</xdr:colOff>
                <xdr:row>18</xdr:row>
                <xdr:rowOff>0</xdr:rowOff>
              </to>
            </anchor>
          </controlPr>
        </control>
      </mc:Choice>
      <mc:Fallback>
        <control shapeId="2051" r:id="rId15" name="MultipleReportManagerInfotb1"/>
      </mc:Fallback>
    </mc:AlternateContent>
    <mc:AlternateContent xmlns:mc="http://schemas.openxmlformats.org/markup-compatibility/2006">
      <mc:Choice Requires="x14">
        <control shapeId="2050" r:id="rId17" name="ConnectionDescriptorsInfotb1">
          <controlPr defaultSize="0" autoLine="0" r:id="rId18">
            <anchor moveWithCells="1" sizeWithCells="1">
              <from>
                <xdr:col>0</xdr:col>
                <xdr:colOff>0</xdr:colOff>
                <xdr:row>18</xdr:row>
                <xdr:rowOff>0</xdr:rowOff>
              </from>
              <to>
                <xdr:col>1</xdr:col>
                <xdr:colOff>0</xdr:colOff>
                <xdr:row>18</xdr:row>
                <xdr:rowOff>0</xdr:rowOff>
              </to>
            </anchor>
          </controlPr>
        </control>
      </mc:Choice>
      <mc:Fallback>
        <control shapeId="2050" r:id="rId17" name="ConnectionDescriptorsInfotb1"/>
      </mc:Fallback>
    </mc:AlternateContent>
    <mc:AlternateContent xmlns:mc="http://schemas.openxmlformats.org/markup-compatibility/2006">
      <mc:Choice Requires="x14">
        <control shapeId="2049" r:id="rId19" name="FPMExcelClientSheetOptionstb1">
          <controlPr defaultSize="0" autoLine="0" r:id="rId20">
            <anchor moveWithCells="1" sizeWithCells="1">
              <from>
                <xdr:col>0</xdr:col>
                <xdr:colOff>0</xdr:colOff>
                <xdr:row>18</xdr:row>
                <xdr:rowOff>0</xdr:rowOff>
              </from>
              <to>
                <xdr:col>1</xdr:col>
                <xdr:colOff>0</xdr:colOff>
                <xdr:row>18</xdr:row>
                <xdr:rowOff>0</xdr:rowOff>
              </to>
            </anchor>
          </controlPr>
        </control>
      </mc:Choice>
      <mc:Fallback>
        <control shapeId="2049" r:id="rId19"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pplication xmlns="http://www.sap.com/cof/excel/application">
  <Version>3</Version>
  <Revision>2.4.3.69599</Revision>
</Application>
</file>

<file path=customXml/item3.xml><?xml version="1.0" encoding="utf-8"?>
<ct:contentTypeSchema xmlns:ct="http://schemas.microsoft.com/office/2006/metadata/contentType" xmlns:ma="http://schemas.microsoft.com/office/2006/metadata/properties/metaAttributes" ct:_="" ma:_="" ma:contentTypeName="Document" ma:contentTypeID="0x0101001B9469E761E20748A773F85B33816D32" ma:contentTypeVersion="2" ma:contentTypeDescription="Create a new document." ma:contentTypeScope="" ma:versionID="e5268eab065339c051eaf8aaeff5f44b">
  <xsd:schema xmlns:xsd="http://www.w3.org/2001/XMLSchema" xmlns:xs="http://www.w3.org/2001/XMLSchema" xmlns:p="http://schemas.microsoft.com/office/2006/metadata/properties" xmlns:ns2="9bbac886-2f20-4c15-ac8f-bd6773befed2" targetNamespace="http://schemas.microsoft.com/office/2006/metadata/properties" ma:root="true" ma:fieldsID="8de529939eb037e419d1462f88b80023" ns2:_="">
    <xsd:import namespace="9bbac886-2f20-4c15-ac8f-bd6773befed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ac886-2f20-4c15-ac8f-bd6773bef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9D8535-F761-4144-8D56-22015ADC63F6}"/>
</file>

<file path=customXml/itemProps2.xml><?xml version="1.0" encoding="utf-8"?>
<ds:datastoreItem xmlns:ds="http://schemas.openxmlformats.org/officeDocument/2006/customXml" ds:itemID="{94D24998-B743-4ED4-8444-5D7952982C8C}"/>
</file>

<file path=customXml/itemProps3.xml><?xml version="1.0" encoding="utf-8"?>
<ds:datastoreItem xmlns:ds="http://schemas.openxmlformats.org/officeDocument/2006/customXml" ds:itemID="{DC1C0F51-9B45-4C92-9462-0484AB7CE999}"/>
</file>

<file path=customXml/itemProps4.xml><?xml version="1.0" encoding="utf-8"?>
<ds:datastoreItem xmlns:ds="http://schemas.openxmlformats.org/officeDocument/2006/customXml" ds:itemID="{2DA30B02-FBC4-4C1A-810E-9986D09201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EPMFormattingSheet</vt:lpstr>
      <vt:lpstr>REVENUE_REPORT_STATISTICS</vt:lpstr>
      <vt:lpstr>REVENUE_REPORT_STATISTICS!Print_Area</vt:lpstr>
      <vt:lpstr>REVENUE_REPORT_STATISTICS!Print_Titles</vt:lpstr>
      <vt:lpstr>SUPRESS</vt:lpstr>
      <vt:lpstr>SUPRESS2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Kurumeti, Purnima</dc:creator>
  <cp:lastModifiedBy>Hillary, Sean P.</cp:lastModifiedBy>
  <cp:lastPrinted>2018-02-07T14:39:50Z</cp:lastPrinted>
  <dcterms:created xsi:type="dcterms:W3CDTF">2017-05-24T17:41:36Z</dcterms:created>
  <dcterms:modified xsi:type="dcterms:W3CDTF">2023-03-11T18:19:49Z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0x0101001B9469E761E20748A773F85B33816D32</vt:lpwstr>
  </property>
  <property fmtid="{D5CDD505-2E9C-101B-9397-08002B2CF9AE}" pid="3" name="Order">
    <vt:r8>52600</vt:r8>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_CopySource">
    <vt:lpwstr>https://caseworksprd.tec.net/1347/RachelParsons_DirectTestimony/Library/Final Supporting Workpapers/2024 Budget Revenue Statistics.xlsx</vt:lpwstr>
  </property>
</Properties>
</file>