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RachelParsons_DirectTestimony/Library/Final Supporting Workpapers/"/>
    </mc:Choice>
  </mc:AlternateContent>
  <xr:revisionPtr revIDLastSave="0" documentId="13_ncr:1_{1361A101-904E-4450-9595-97D7EA571A12}" xr6:coauthVersionLast="47" xr6:coauthVersionMax="47" xr10:uidLastSave="{00000000-0000-0000-0000-000000000000}"/>
  <bookViews>
    <workbookView xWindow="-98" yWindow="-98" windowWidth="19396" windowHeight="10395" xr2:uid="{2A6BD30E-C51C-48FF-836D-2571D92A27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2" i="1" l="1"/>
  <c r="S23" i="1" s="1"/>
  <c r="S21" i="1"/>
  <c r="S20" i="1"/>
  <c r="S17" i="1"/>
  <c r="Q23" i="1"/>
  <c r="Q20" i="1"/>
  <c r="Q19" i="1"/>
  <c r="P18" i="1"/>
  <c r="Q18" i="1"/>
  <c r="Q17" i="1"/>
  <c r="O18" i="1"/>
  <c r="O17" i="1"/>
  <c r="O46" i="1" l="1"/>
</calcChain>
</file>

<file path=xl/sharedStrings.xml><?xml version="1.0" encoding="utf-8"?>
<sst xmlns="http://schemas.openxmlformats.org/spreadsheetml/2006/main" count="86" uniqueCount="47">
  <si>
    <t>HISTORIC BASE</t>
  </si>
  <si>
    <t>PROJECTED</t>
  </si>
  <si>
    <t>YEAR + 1</t>
  </si>
  <si>
    <t>TEST YEAR</t>
  </si>
  <si>
    <t>TREND RATES:</t>
  </si>
  <si>
    <t>12/31/2023</t>
  </si>
  <si>
    <t>12/31/2024</t>
  </si>
  <si>
    <t>#1</t>
  </si>
  <si>
    <t>PAYROLL ONLY</t>
  </si>
  <si>
    <t>#2</t>
  </si>
  <si>
    <t>CUSTOMER GROWTH X PAY CHANGE</t>
  </si>
  <si>
    <t>#3</t>
  </si>
  <si>
    <t>CUSTOMER GROWTH X INFLATION</t>
  </si>
  <si>
    <t>#4</t>
  </si>
  <si>
    <t>INFLATION ONLY</t>
  </si>
  <si>
    <t>CUSTOMER GROWTH</t>
  </si>
  <si>
    <t>LINE</t>
  </si>
  <si>
    <t>PGS</t>
  </si>
  <si>
    <t>TOTAL</t>
  </si>
  <si>
    <t>NO.</t>
  </si>
  <si>
    <t>BASE YEAR</t>
  </si>
  <si>
    <t>ADJUSTMENTS</t>
  </si>
  <si>
    <t>BASE YEAR + 1</t>
  </si>
  <si>
    <t>TOTAL EXPENSES</t>
  </si>
  <si>
    <t>Payroll trended</t>
  </si>
  <si>
    <t>Other trended</t>
  </si>
  <si>
    <t>Payroll not trended</t>
  </si>
  <si>
    <t>Other not trended</t>
  </si>
  <si>
    <t>Unreconciled budget items</t>
  </si>
  <si>
    <t>TOTAL O&amp;M EXPENSES</t>
  </si>
  <si>
    <t>Cast Iron Bare Steel Rider FERC Account 407</t>
  </si>
  <si>
    <t>O&amp;M Per MFR Schedule G2, page 5</t>
  </si>
  <si>
    <t>Difference</t>
  </si>
  <si>
    <t>2022-2024</t>
  </si>
  <si>
    <t>Inflation Only</t>
  </si>
  <si>
    <t>Base Case</t>
  </si>
  <si>
    <t>No Customer Growth</t>
  </si>
  <si>
    <t>Inflation/Merit</t>
  </si>
  <si>
    <t>Customer Growth</t>
  </si>
  <si>
    <t>Total Difference</t>
  </si>
  <si>
    <t>Payroll 5.0%</t>
  </si>
  <si>
    <t>Inflation</t>
  </si>
  <si>
    <t>customer growth</t>
  </si>
  <si>
    <t>Position replacements/adds</t>
  </si>
  <si>
    <t>Alliance RNG costs ($3,957</t>
  </si>
  <si>
    <t>Other not trended (excluding Alliance) rounded</t>
  </si>
  <si>
    <t>rounded for testimony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</si>
</sst>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164" fontId="5" fillId="0" borderId="0" xfId="3" applyFont="1"/>
    <xf numFmtId="0" fontId="5" fillId="0" borderId="0" xfId="0" applyFont="1"/>
    <xf numFmtId="164" fontId="5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3" applyFont="1" applyBorder="1"/>
    <xf numFmtId="164" fontId="5" fillId="0" borderId="0" xfId="3" quotePrefix="1" applyFont="1" applyAlignment="1">
      <alignment horizontal="center"/>
    </xf>
    <xf numFmtId="164" fontId="5" fillId="0" borderId="1" xfId="0" quotePrefix="1" applyNumberFormat="1" applyFont="1" applyBorder="1" applyAlignment="1">
      <alignment horizontal="center"/>
    </xf>
    <xf numFmtId="10" fontId="5" fillId="0" borderId="0" xfId="4" quotePrefix="1" applyNumberFormat="1" applyFont="1" applyAlignment="1">
      <alignment horizontal="center"/>
    </xf>
    <xf numFmtId="10" fontId="5" fillId="0" borderId="0" xfId="4" applyNumberFormat="1"/>
    <xf numFmtId="37" fontId="5" fillId="0" borderId="0" xfId="3" applyNumberFormat="1" applyFont="1"/>
    <xf numFmtId="37" fontId="5" fillId="0" borderId="0" xfId="0" applyNumberFormat="1" applyFont="1"/>
    <xf numFmtId="164" fontId="5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2" xfId="3" applyFont="1" applyBorder="1" applyAlignment="1">
      <alignment horizontal="centerContinuous"/>
    </xf>
    <xf numFmtId="164" fontId="5" fillId="0" borderId="2" xfId="3" applyFont="1" applyBorder="1"/>
    <xf numFmtId="37" fontId="5" fillId="0" borderId="3" xfId="3" applyNumberFormat="1" applyFont="1" applyBorder="1"/>
    <xf numFmtId="37" fontId="5" fillId="0" borderId="3" xfId="0" applyNumberFormat="1" applyFont="1" applyBorder="1"/>
    <xf numFmtId="164" fontId="5" fillId="0" borderId="0" xfId="3" quotePrefix="1" applyFont="1"/>
    <xf numFmtId="0" fontId="2" fillId="0" borderId="0" xfId="0" applyFont="1"/>
    <xf numFmtId="0" fontId="0" fillId="0" borderId="1" xfId="0" applyBorder="1"/>
    <xf numFmtId="37" fontId="0" fillId="2" borderId="0" xfId="0" applyNumberFormat="1" applyFill="1"/>
    <xf numFmtId="0" fontId="0" fillId="2" borderId="0" xfId="0" applyFill="1"/>
    <xf numFmtId="0" fontId="0" fillId="2" borderId="1" xfId="0" applyFill="1" applyBorder="1"/>
    <xf numFmtId="165" fontId="0" fillId="2" borderId="0" xfId="0" applyNumberFormat="1" applyFill="1"/>
    <xf numFmtId="164" fontId="5" fillId="2" borderId="0" xfId="3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6" fontId="6" fillId="2" borderId="0" xfId="1" applyNumberFormat="1" applyFont="1" applyFill="1" applyAlignment="1">
      <alignment horizontal="center"/>
    </xf>
    <xf numFmtId="166" fontId="3" fillId="2" borderId="0" xfId="0" applyNumberFormat="1" applyFont="1" applyFill="1"/>
    <xf numFmtId="37" fontId="3" fillId="2" borderId="0" xfId="0" applyNumberFormat="1" applyFont="1" applyFill="1"/>
    <xf numFmtId="167" fontId="0" fillId="2" borderId="0" xfId="0" applyNumberFormat="1" applyFill="1"/>
    <xf numFmtId="164" fontId="5" fillId="2" borderId="1" xfId="3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5" fillId="2" borderId="0" xfId="4" quotePrefix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CEB1D425-76CB-4AA8-AD98-07519C663951}"/>
    <cellStyle name="Percent 2" xfId="4" xr:uid="{0C8F4BFE-0D47-4D4B-A6EE-C99EBB21C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1000125</xdr:colOff>
      <xdr:row>16</xdr:row>
      <xdr:rowOff>95250</xdr:rowOff>
    </xdr:from>
    <xdr:to>
      <xdr:col>18</xdr:col>
      <xdr:colOff>342900</xdr:colOff>
      <xdr:row>16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A9A927E-CDC1-74EF-27F6-2A1227F6843E}"/>
            </a:ext>
          </a:extLst>
        </xdr:cNvPr>
        <xdr:cNvCxnSpPr/>
      </xdr:nvCxnSpPr>
      <xdr:spPr>
        <a:xfrm flipV="1">
          <a:off x="11163300" y="2990850"/>
          <a:ext cx="9810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17</xdr:row>
      <xdr:rowOff>38100</xdr:rowOff>
    </xdr:from>
    <xdr:to>
      <xdr:col>18</xdr:col>
      <xdr:colOff>238125</xdr:colOff>
      <xdr:row>17</xdr:row>
      <xdr:rowOff>72390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BE34632-D98A-44C8-8766-C804FADA9BAC}"/>
            </a:ext>
          </a:extLst>
        </xdr:cNvPr>
        <xdr:cNvCxnSpPr/>
      </xdr:nvCxnSpPr>
      <xdr:spPr>
        <a:xfrm>
          <a:off x="9296400" y="3114675"/>
          <a:ext cx="2743200" cy="3429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17</xdr:row>
      <xdr:rowOff>152400</xdr:rowOff>
    </xdr:from>
    <xdr:to>
      <xdr:col>18</xdr:col>
      <xdr:colOff>95250</xdr:colOff>
      <xdr:row>18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F10D006A-750D-44A2-0DFC-06BAA218B9CB}"/>
            </a:ext>
          </a:extLst>
        </xdr:cNvPr>
        <xdr:cNvCxnSpPr/>
      </xdr:nvCxnSpPr>
      <xdr:spPr>
        <a:xfrm>
          <a:off x="10172700" y="3228975"/>
          <a:ext cx="1724025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18</xdr:row>
      <xdr:rowOff>123825</xdr:rowOff>
    </xdr:from>
    <xdr:to>
      <xdr:col>18</xdr:col>
      <xdr:colOff>333375</xdr:colOff>
      <xdr:row>19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EE30D07-D2C3-AA78-905B-3BDC8208B3D4}"/>
            </a:ext>
          </a:extLst>
        </xdr:cNvPr>
        <xdr:cNvCxnSpPr/>
      </xdr:nvCxnSpPr>
      <xdr:spPr>
        <a:xfrm>
          <a:off x="11229975" y="3381375"/>
          <a:ext cx="904875" cy="133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SCH-G2-10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G2-19"/>
      <sheetName val="SCHG2-19b"/>
      <sheetName val="SCHG2-19c to 19e"/>
      <sheetName val="Payroll Not Trended Data"/>
    </sheetNames>
    <sheetDataSet>
      <sheetData sheetId="0" refreshError="1"/>
      <sheetData sheetId="1">
        <row r="65">
          <cell r="I65">
            <v>3957000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CC89-F50C-4B14-B78C-A9839B0A1D35}">
  <dimension ref="A2:V56"/>
  <sheetViews>
    <sheetView tabSelected="1" workbookViewId="0">
      <selection activeCell="O6" sqref="O6"/>
    </sheetView>
  </sheetViews>
  <sheetFormatPr defaultRowHeight="14.25" x14ac:dyDescent="0.45"/>
  <cols>
    <col min="5" max="5" width="16.33203125" customWidth="1"/>
    <col min="6" max="6" width="1.796875" customWidth="1"/>
    <col min="7" max="7" width="14.19921875" bestFit="1" customWidth="1"/>
    <col min="8" max="8" width="1.796875" customWidth="1"/>
    <col min="9" max="9" width="11.796875" bestFit="1" customWidth="1"/>
    <col min="10" max="10" width="1.796875" customWidth="1"/>
    <col min="11" max="11" width="15" bestFit="1" customWidth="1"/>
    <col min="12" max="12" width="1.796875" customWidth="1"/>
    <col min="13" max="13" width="11.86328125" bestFit="1" customWidth="1"/>
    <col min="15" max="15" width="14.1328125" bestFit="1" customWidth="1"/>
    <col min="16" max="16" width="13" customWidth="1"/>
    <col min="17" max="17" width="15" bestFit="1" customWidth="1"/>
  </cols>
  <sheetData>
    <row r="2" spans="1:22" x14ac:dyDescent="0.45">
      <c r="A2" s="19" t="s">
        <v>35</v>
      </c>
    </row>
    <row r="3" spans="1:22" x14ac:dyDescent="0.45">
      <c r="A3" s="1"/>
      <c r="B3" s="1"/>
      <c r="C3" s="1"/>
      <c r="D3" s="1"/>
      <c r="E3" s="1"/>
      <c r="F3" s="1"/>
      <c r="G3" s="1"/>
      <c r="H3" s="1"/>
      <c r="I3" s="2"/>
      <c r="J3" s="3"/>
      <c r="K3" s="4" t="s">
        <v>0</v>
      </c>
      <c r="L3" s="3"/>
      <c r="M3" s="4" t="s">
        <v>1</v>
      </c>
      <c r="N3" s="3"/>
      <c r="O3" s="3"/>
    </row>
    <row r="4" spans="1:22" x14ac:dyDescent="0.45">
      <c r="A4" s="1"/>
      <c r="B4" s="1"/>
      <c r="C4" s="1"/>
      <c r="D4" s="1"/>
      <c r="E4" s="1"/>
      <c r="F4" s="1"/>
      <c r="G4" s="1"/>
      <c r="H4" s="1"/>
      <c r="I4" s="2"/>
      <c r="J4" s="3"/>
      <c r="K4" s="4" t="s">
        <v>2</v>
      </c>
      <c r="L4" s="3"/>
      <c r="M4" s="4" t="s">
        <v>3</v>
      </c>
      <c r="N4" s="3"/>
      <c r="O4" s="3"/>
    </row>
    <row r="5" spans="1:22" x14ac:dyDescent="0.45">
      <c r="A5" s="1"/>
      <c r="B5" s="1"/>
      <c r="C5" s="5" t="s">
        <v>4</v>
      </c>
      <c r="D5" s="1"/>
      <c r="E5" s="1"/>
      <c r="F5" s="1"/>
      <c r="G5" s="1"/>
      <c r="H5" s="1"/>
      <c r="I5" s="2"/>
      <c r="J5" s="6"/>
      <c r="K5" s="7" t="s">
        <v>5</v>
      </c>
      <c r="L5" s="3"/>
      <c r="M5" s="7" t="s">
        <v>6</v>
      </c>
      <c r="N5" s="6"/>
      <c r="O5" s="3"/>
    </row>
    <row r="6" spans="1:22" x14ac:dyDescent="0.45">
      <c r="A6" s="1"/>
      <c r="B6" s="3" t="s">
        <v>7</v>
      </c>
      <c r="C6" s="1" t="s">
        <v>8</v>
      </c>
      <c r="D6" s="1"/>
      <c r="E6" s="1"/>
      <c r="F6" s="1"/>
      <c r="G6" s="1"/>
      <c r="H6" s="1"/>
      <c r="I6" s="2"/>
      <c r="J6" s="6"/>
      <c r="K6" s="8">
        <v>0.05</v>
      </c>
      <c r="L6" s="3"/>
      <c r="M6" s="8">
        <v>0.05</v>
      </c>
      <c r="N6" s="6"/>
      <c r="O6" s="3"/>
    </row>
    <row r="7" spans="1:22" x14ac:dyDescent="0.45">
      <c r="A7" s="1"/>
      <c r="B7" s="3" t="s">
        <v>9</v>
      </c>
      <c r="C7" s="1" t="s">
        <v>10</v>
      </c>
      <c r="D7" s="1"/>
      <c r="E7" s="1"/>
      <c r="F7" s="1"/>
      <c r="G7" s="1"/>
      <c r="H7" s="1"/>
      <c r="I7" s="2"/>
      <c r="J7" s="6"/>
      <c r="K7" s="8">
        <v>0.09</v>
      </c>
      <c r="L7" s="3"/>
      <c r="M7" s="8">
        <v>8.3900000000000002E-2</v>
      </c>
      <c r="N7" s="9"/>
      <c r="O7" s="3"/>
    </row>
    <row r="8" spans="1:22" x14ac:dyDescent="0.45">
      <c r="A8" s="1"/>
      <c r="B8" s="3" t="s">
        <v>11</v>
      </c>
      <c r="C8" s="1" t="s">
        <v>12</v>
      </c>
      <c r="D8" s="1"/>
      <c r="E8" s="1"/>
      <c r="F8" s="1"/>
      <c r="G8" s="1"/>
      <c r="H8" s="1"/>
      <c r="I8" s="2"/>
      <c r="J8" s="6"/>
      <c r="K8" s="8">
        <v>6.7199999999999996E-2</v>
      </c>
      <c r="L8" s="3"/>
      <c r="M8" s="8">
        <v>5.5E-2</v>
      </c>
      <c r="N8" s="9"/>
      <c r="O8" s="3"/>
    </row>
    <row r="9" spans="1:22" x14ac:dyDescent="0.45">
      <c r="A9" s="1"/>
      <c r="B9" s="3" t="s">
        <v>13</v>
      </c>
      <c r="C9" s="1" t="s">
        <v>14</v>
      </c>
      <c r="D9" s="1"/>
      <c r="E9" s="1"/>
      <c r="F9" s="1"/>
      <c r="G9" s="1"/>
      <c r="H9" s="1"/>
      <c r="I9" s="2"/>
      <c r="J9" s="6"/>
      <c r="K9" s="8">
        <v>2.8000000000000001E-2</v>
      </c>
      <c r="L9" s="3"/>
      <c r="M9" s="8">
        <v>2.1999999999999999E-2</v>
      </c>
      <c r="N9" s="9"/>
      <c r="O9" s="3"/>
    </row>
    <row r="10" spans="1:22" x14ac:dyDescent="0.45">
      <c r="A10" s="1"/>
      <c r="B10" s="3"/>
      <c r="C10" s="1" t="s">
        <v>15</v>
      </c>
      <c r="D10" s="1"/>
      <c r="E10" s="1"/>
      <c r="F10" s="1"/>
      <c r="G10" s="1"/>
      <c r="H10" s="1"/>
      <c r="I10" s="2"/>
      <c r="J10" s="6"/>
      <c r="K10" s="8">
        <v>3.8124459181492654E-2</v>
      </c>
      <c r="L10" s="3"/>
      <c r="M10" s="8">
        <v>3.2294481525399821E-2</v>
      </c>
      <c r="N10" s="9"/>
      <c r="O10" s="3"/>
    </row>
    <row r="11" spans="1:22" x14ac:dyDescent="0.45">
      <c r="A11" s="1"/>
      <c r="B11" s="1"/>
      <c r="C11" s="1"/>
      <c r="D11" s="1"/>
      <c r="E11" s="10"/>
      <c r="F11" s="10"/>
      <c r="G11" s="10"/>
      <c r="H11" s="10"/>
      <c r="I11" s="11"/>
      <c r="J11" s="10"/>
      <c r="K11" s="11"/>
      <c r="L11" s="10"/>
      <c r="M11" s="11"/>
      <c r="N11" s="10"/>
      <c r="O11" s="3"/>
    </row>
    <row r="12" spans="1:22" x14ac:dyDescent="0.45">
      <c r="A12" s="3" t="s">
        <v>16</v>
      </c>
      <c r="B12" s="1"/>
      <c r="C12" s="1"/>
      <c r="D12" s="1"/>
      <c r="E12" s="3" t="s">
        <v>17</v>
      </c>
      <c r="F12" s="3"/>
      <c r="G12" s="3"/>
      <c r="H12" s="3"/>
      <c r="I12" s="4" t="s">
        <v>18</v>
      </c>
      <c r="J12" s="3"/>
      <c r="K12" s="4"/>
      <c r="L12" s="3"/>
      <c r="M12" s="4" t="s">
        <v>1</v>
      </c>
      <c r="N12" s="3"/>
      <c r="O12" s="3"/>
    </row>
    <row r="13" spans="1:22" x14ac:dyDescent="0.45">
      <c r="A13" s="12" t="s">
        <v>19</v>
      </c>
      <c r="B13" s="1"/>
      <c r="C13" s="1"/>
      <c r="D13" s="1"/>
      <c r="E13" s="12" t="s">
        <v>20</v>
      </c>
      <c r="F13" s="3"/>
      <c r="G13" s="12" t="s">
        <v>21</v>
      </c>
      <c r="H13" s="3"/>
      <c r="I13" s="13" t="s">
        <v>20</v>
      </c>
      <c r="J13" s="3"/>
      <c r="K13" s="13" t="s">
        <v>22</v>
      </c>
      <c r="L13" s="3"/>
      <c r="M13" s="13" t="s">
        <v>3</v>
      </c>
      <c r="N13" s="3"/>
      <c r="O13" s="3"/>
    </row>
    <row r="14" spans="1:22" x14ac:dyDescent="0.45">
      <c r="A14" s="3"/>
      <c r="B14" s="1"/>
      <c r="C14" s="1"/>
      <c r="D14" s="1"/>
      <c r="E14" s="10"/>
      <c r="F14" s="10"/>
      <c r="G14" s="10"/>
      <c r="H14" s="10"/>
      <c r="I14" s="11"/>
      <c r="J14" s="10"/>
      <c r="K14" s="11"/>
      <c r="L14" s="10"/>
      <c r="M14" s="11"/>
      <c r="N14" s="10"/>
      <c r="O14" s="31" t="s">
        <v>32</v>
      </c>
      <c r="P14" s="31"/>
      <c r="Q14" s="31"/>
      <c r="S14" s="22" t="s">
        <v>46</v>
      </c>
      <c r="T14" s="22"/>
      <c r="U14" s="22"/>
      <c r="V14" s="22"/>
    </row>
    <row r="15" spans="1:22" x14ac:dyDescent="0.45">
      <c r="A15" s="3"/>
      <c r="B15" s="14" t="s">
        <v>23</v>
      </c>
      <c r="C15" s="14"/>
      <c r="D15" s="10"/>
      <c r="E15" s="10"/>
      <c r="F15" s="10"/>
      <c r="G15" s="10"/>
      <c r="H15" s="10"/>
      <c r="I15" s="11"/>
      <c r="J15" s="10"/>
      <c r="K15" s="11"/>
      <c r="L15" s="10"/>
      <c r="M15" s="11"/>
      <c r="N15" s="10"/>
      <c r="O15" s="22"/>
      <c r="P15" s="32" t="s">
        <v>38</v>
      </c>
      <c r="Q15" s="32" t="s">
        <v>39</v>
      </c>
      <c r="S15" s="22"/>
      <c r="T15" s="22"/>
      <c r="U15" s="22"/>
      <c r="V15" s="22"/>
    </row>
    <row r="16" spans="1:22" x14ac:dyDescent="0.45">
      <c r="A16" s="3"/>
      <c r="B16" s="1"/>
      <c r="C16" s="1"/>
      <c r="D16" s="1"/>
      <c r="E16" s="1"/>
      <c r="F16" s="1"/>
      <c r="G16" s="1"/>
      <c r="H16" s="1"/>
      <c r="I16" s="2"/>
      <c r="J16" s="1"/>
      <c r="K16" s="2"/>
      <c r="L16" s="1"/>
      <c r="M16" s="2"/>
      <c r="N16" s="1"/>
      <c r="O16" s="23" t="s">
        <v>37</v>
      </c>
      <c r="P16" s="33"/>
      <c r="Q16" s="33"/>
      <c r="S16" s="22"/>
      <c r="T16" s="22"/>
      <c r="U16" s="22"/>
      <c r="V16" s="22"/>
    </row>
    <row r="17" spans="1:22" x14ac:dyDescent="0.45">
      <c r="A17" s="3">
        <v>1</v>
      </c>
      <c r="B17" s="1"/>
      <c r="C17" s="1" t="s">
        <v>24</v>
      </c>
      <c r="D17" s="1"/>
      <c r="E17" s="10">
        <v>45049445.150000006</v>
      </c>
      <c r="F17" s="10"/>
      <c r="G17" s="10">
        <v>-428301.79</v>
      </c>
      <c r="H17" s="10"/>
      <c r="I17" s="10">
        <v>44621143.360000014</v>
      </c>
      <c r="J17" s="10"/>
      <c r="K17" s="10">
        <v>46852200.444000006</v>
      </c>
      <c r="L17" s="10"/>
      <c r="M17" s="10">
        <v>49194810.466200002</v>
      </c>
      <c r="N17" s="10"/>
      <c r="O17" s="26">
        <f>+M17-I17</f>
        <v>4573667.1061999872</v>
      </c>
      <c r="P17" s="22"/>
      <c r="Q17" s="24">
        <f>+O17</f>
        <v>4573667.1061999872</v>
      </c>
      <c r="S17" s="22">
        <f>+ROUND(Q17/1000000,1)</f>
        <v>4.5999999999999996</v>
      </c>
      <c r="T17" s="22" t="s">
        <v>40</v>
      </c>
      <c r="U17" s="22"/>
      <c r="V17" s="22"/>
    </row>
    <row r="18" spans="1:22" x14ac:dyDescent="0.45">
      <c r="A18" s="3">
        <v>2</v>
      </c>
      <c r="B18" s="1"/>
      <c r="C18" s="1" t="s">
        <v>25</v>
      </c>
      <c r="D18" s="1"/>
      <c r="E18" s="10">
        <v>73067991.592409998</v>
      </c>
      <c r="F18" s="10"/>
      <c r="G18" s="10">
        <v>-22396349.289999999</v>
      </c>
      <c r="H18" s="10"/>
      <c r="I18" s="10">
        <v>50671642.302410014</v>
      </c>
      <c r="J18" s="10"/>
      <c r="K18" s="10">
        <v>53133671.317835964</v>
      </c>
      <c r="L18" s="10"/>
      <c r="M18" s="10">
        <v>55239852.173947796</v>
      </c>
      <c r="N18" s="10"/>
      <c r="O18" s="27">
        <f>+O46</f>
        <v>2564795.8467787728</v>
      </c>
      <c r="P18" s="28">
        <f>+Q18-O18</f>
        <v>2003414.0247590095</v>
      </c>
      <c r="Q18" s="21">
        <f>+M18-I18</f>
        <v>4568209.8715377823</v>
      </c>
      <c r="S18" s="22">
        <v>2.6</v>
      </c>
      <c r="T18" s="22" t="s">
        <v>41</v>
      </c>
      <c r="U18" s="22"/>
      <c r="V18" s="22"/>
    </row>
    <row r="19" spans="1:22" x14ac:dyDescent="0.45">
      <c r="A19" s="3">
        <v>3</v>
      </c>
      <c r="B19" s="1"/>
      <c r="C19" s="1" t="s">
        <v>26</v>
      </c>
      <c r="D19" s="1"/>
      <c r="E19" s="10">
        <v>0</v>
      </c>
      <c r="F19" s="10"/>
      <c r="G19" s="10">
        <v>0</v>
      </c>
      <c r="H19" s="10"/>
      <c r="I19" s="10">
        <v>0</v>
      </c>
      <c r="J19" s="10"/>
      <c r="K19" s="10">
        <v>1551793.7950024165</v>
      </c>
      <c r="L19" s="10"/>
      <c r="M19" s="10">
        <v>7663232.9210807988</v>
      </c>
      <c r="N19" s="10"/>
      <c r="O19" s="25"/>
      <c r="P19" s="22"/>
      <c r="Q19" s="29">
        <f>+M19-I19</f>
        <v>7663232.9210807988</v>
      </c>
      <c r="S19" s="22">
        <v>2</v>
      </c>
      <c r="T19" s="22" t="s">
        <v>42</v>
      </c>
      <c r="U19" s="22"/>
      <c r="V19" s="22"/>
    </row>
    <row r="20" spans="1:22" x14ac:dyDescent="0.45">
      <c r="A20" s="3">
        <v>4</v>
      </c>
      <c r="B20" s="1"/>
      <c r="C20" s="1" t="s">
        <v>27</v>
      </c>
      <c r="D20" s="1"/>
      <c r="E20" s="10">
        <v>34923854.937590003</v>
      </c>
      <c r="F20" s="10"/>
      <c r="G20" s="10">
        <v>-7673249.2000000002</v>
      </c>
      <c r="H20" s="10"/>
      <c r="I20" s="10">
        <v>27250605.737590004</v>
      </c>
      <c r="J20" s="10"/>
      <c r="K20" s="10">
        <v>28487392.741403673</v>
      </c>
      <c r="L20" s="10"/>
      <c r="M20" s="10">
        <v>38872691.745844424</v>
      </c>
      <c r="N20" s="10"/>
      <c r="O20" s="25"/>
      <c r="P20" s="22"/>
      <c r="Q20" s="29">
        <f>+M20-I20+M21</f>
        <v>11610684.251181405</v>
      </c>
      <c r="S20" s="22">
        <f>+ROUND(Q19/1000000,1)</f>
        <v>7.7</v>
      </c>
      <c r="T20" s="22" t="s">
        <v>43</v>
      </c>
      <c r="U20" s="22"/>
      <c r="V20" s="22"/>
    </row>
    <row r="21" spans="1:22" x14ac:dyDescent="0.45">
      <c r="A21" s="3">
        <v>5</v>
      </c>
      <c r="B21" s="1"/>
      <c r="C21" s="1" t="s">
        <v>28</v>
      </c>
      <c r="D21" s="1"/>
      <c r="E21" s="10">
        <v>0</v>
      </c>
      <c r="F21" s="10"/>
      <c r="G21" s="10">
        <v>0</v>
      </c>
      <c r="H21" s="10"/>
      <c r="I21" s="10">
        <v>0</v>
      </c>
      <c r="J21" s="10"/>
      <c r="K21" s="10">
        <v>-47707.298242062301</v>
      </c>
      <c r="L21" s="10"/>
      <c r="M21" s="10">
        <v>-11401.7570730149</v>
      </c>
      <c r="N21" s="10"/>
      <c r="O21" s="25"/>
      <c r="P21" s="22"/>
      <c r="Q21" s="22"/>
      <c r="S21" s="30">
        <f>ROUND(+'[1]SCHG2-19b'!$I$65/1000000,1)</f>
        <v>4</v>
      </c>
      <c r="T21" s="22" t="s">
        <v>44</v>
      </c>
      <c r="U21" s="22"/>
      <c r="V21" s="22"/>
    </row>
    <row r="22" spans="1:22" x14ac:dyDescent="0.45">
      <c r="A22" s="3"/>
      <c r="B22" s="1"/>
      <c r="C22" s="1"/>
      <c r="D22" s="1"/>
      <c r="E22" s="10"/>
      <c r="F22" s="10"/>
      <c r="G22" s="10"/>
      <c r="H22" s="10"/>
      <c r="I22" s="11"/>
      <c r="J22" s="10"/>
      <c r="K22" s="11"/>
      <c r="L22" s="10"/>
      <c r="M22" s="11"/>
      <c r="N22" s="10"/>
      <c r="O22" s="25"/>
      <c r="P22" s="22"/>
      <c r="Q22" s="23"/>
      <c r="S22" s="30">
        <f>+ROUND(Q20/1000000,1)-S21-0.1</f>
        <v>7.5</v>
      </c>
      <c r="T22" s="22" t="s">
        <v>45</v>
      </c>
      <c r="U22" s="22"/>
      <c r="V22" s="22"/>
    </row>
    <row r="23" spans="1:22" ht="14.65" thickBot="1" x14ac:dyDescent="0.5">
      <c r="A23" s="1"/>
      <c r="B23" s="15" t="s">
        <v>29</v>
      </c>
      <c r="C23" s="15"/>
      <c r="D23" s="1"/>
      <c r="E23" s="16">
        <v>153041291.68000001</v>
      </c>
      <c r="F23" s="10"/>
      <c r="G23" s="16">
        <v>-30497900.279999997</v>
      </c>
      <c r="H23" s="10"/>
      <c r="I23" s="17">
        <v>122543391.40000002</v>
      </c>
      <c r="J23" s="10"/>
      <c r="K23" s="17">
        <v>129977350.99999999</v>
      </c>
      <c r="L23" s="10"/>
      <c r="M23" s="17">
        <v>150959185.55000001</v>
      </c>
      <c r="N23" s="10"/>
      <c r="O23" s="25"/>
      <c r="P23" s="22"/>
      <c r="Q23" s="24">
        <f>SUM(Q17:Q22)</f>
        <v>28415794.149999972</v>
      </c>
      <c r="S23" s="22">
        <f>SUM(S17:S22)</f>
        <v>28.4</v>
      </c>
      <c r="T23" s="22"/>
      <c r="U23" s="22"/>
      <c r="V23" s="22"/>
    </row>
    <row r="24" spans="1:22" ht="14.65" thickTop="1" x14ac:dyDescent="0.45">
      <c r="A24" s="1"/>
      <c r="B24" s="1"/>
      <c r="C24" s="1"/>
      <c r="D24" s="1"/>
      <c r="E24" s="10"/>
      <c r="F24" s="10"/>
      <c r="G24" s="10"/>
      <c r="H24" s="10"/>
      <c r="I24" s="11"/>
      <c r="J24" s="10"/>
      <c r="K24" s="11"/>
      <c r="L24" s="10"/>
      <c r="M24" s="11"/>
      <c r="N24" s="10"/>
      <c r="O24" s="3"/>
    </row>
    <row r="25" spans="1:22" x14ac:dyDescent="0.45">
      <c r="A25" s="1"/>
      <c r="B25" s="18" t="s">
        <v>30</v>
      </c>
      <c r="C25" s="1"/>
      <c r="D25" s="1"/>
      <c r="E25" s="10"/>
      <c r="F25" s="10"/>
      <c r="G25" s="10"/>
      <c r="H25" s="10"/>
      <c r="I25" s="11"/>
      <c r="J25" s="10"/>
      <c r="K25" s="11"/>
      <c r="L25" s="10"/>
      <c r="M25" s="11">
        <v>299014</v>
      </c>
      <c r="N25" s="10"/>
      <c r="O25" s="3"/>
    </row>
    <row r="26" spans="1:22" x14ac:dyDescent="0.45">
      <c r="A26" s="1"/>
      <c r="B26" s="1"/>
      <c r="C26" s="1"/>
      <c r="D26" s="1"/>
      <c r="E26" s="10"/>
      <c r="F26" s="10"/>
      <c r="G26" s="10"/>
      <c r="H26" s="10"/>
      <c r="I26" s="11"/>
      <c r="J26" s="10"/>
      <c r="K26" s="11"/>
      <c r="L26" s="10"/>
      <c r="M26" s="11"/>
      <c r="N26" s="10"/>
      <c r="O26" s="3"/>
    </row>
    <row r="27" spans="1:22" ht="14.65" thickBot="1" x14ac:dyDescent="0.5">
      <c r="A27" s="1"/>
      <c r="B27" s="1" t="s">
        <v>31</v>
      </c>
      <c r="C27" s="1"/>
      <c r="D27" s="1"/>
      <c r="E27" s="10"/>
      <c r="F27" s="10"/>
      <c r="G27" s="10"/>
      <c r="H27" s="10"/>
      <c r="I27" s="11"/>
      <c r="J27" s="10"/>
      <c r="K27" s="11"/>
      <c r="L27" s="10"/>
      <c r="M27" s="16">
        <v>151258199.55000001</v>
      </c>
      <c r="N27" s="10"/>
      <c r="O27" s="3"/>
    </row>
    <row r="28" spans="1:22" ht="14.65" thickTop="1" x14ac:dyDescent="0.45"/>
    <row r="30" spans="1:22" x14ac:dyDescent="0.45">
      <c r="A30" t="s">
        <v>36</v>
      </c>
    </row>
    <row r="31" spans="1:22" x14ac:dyDescent="0.45">
      <c r="A31" s="1"/>
      <c r="B31" s="1"/>
      <c r="C31" s="1"/>
      <c r="D31" s="1"/>
      <c r="E31" s="1"/>
      <c r="F31" s="1"/>
      <c r="G31" s="1"/>
      <c r="H31" s="1"/>
      <c r="I31" s="2"/>
      <c r="J31" s="3"/>
      <c r="K31" s="4" t="s">
        <v>0</v>
      </c>
      <c r="L31" s="3"/>
      <c r="M31" s="4" t="s">
        <v>1</v>
      </c>
      <c r="N31" s="3"/>
      <c r="O31" s="3"/>
    </row>
    <row r="32" spans="1:22" x14ac:dyDescent="0.45">
      <c r="A32" s="1"/>
      <c r="B32" s="1"/>
      <c r="C32" s="1"/>
      <c r="D32" s="1"/>
      <c r="E32" s="1"/>
      <c r="F32" s="1"/>
      <c r="G32" s="1"/>
      <c r="H32" s="1"/>
      <c r="I32" s="2"/>
      <c r="J32" s="3"/>
      <c r="K32" s="4" t="s">
        <v>2</v>
      </c>
      <c r="L32" s="3"/>
      <c r="M32" s="4" t="s">
        <v>3</v>
      </c>
      <c r="N32" s="3"/>
      <c r="O32" s="3"/>
    </row>
    <row r="33" spans="1:16" x14ac:dyDescent="0.45">
      <c r="A33" s="1"/>
      <c r="B33" s="1"/>
      <c r="C33" s="5" t="s">
        <v>4</v>
      </c>
      <c r="D33" s="1"/>
      <c r="E33" s="1"/>
      <c r="F33" s="1"/>
      <c r="G33" s="1"/>
      <c r="H33" s="1"/>
      <c r="I33" s="2"/>
      <c r="J33" s="6"/>
      <c r="K33" s="7" t="s">
        <v>5</v>
      </c>
      <c r="L33" s="3"/>
      <c r="M33" s="7" t="s">
        <v>6</v>
      </c>
      <c r="N33" s="6"/>
      <c r="O33" s="3"/>
    </row>
    <row r="34" spans="1:16" x14ac:dyDescent="0.45">
      <c r="A34" s="1"/>
      <c r="B34" s="3" t="s">
        <v>7</v>
      </c>
      <c r="C34" s="1" t="s">
        <v>8</v>
      </c>
      <c r="D34" s="1"/>
      <c r="E34" s="1"/>
      <c r="F34" s="1"/>
      <c r="G34" s="1"/>
      <c r="H34" s="1"/>
      <c r="I34" s="2"/>
      <c r="J34" s="6"/>
      <c r="K34" s="8">
        <v>0.05</v>
      </c>
      <c r="L34" s="3"/>
      <c r="M34" s="8">
        <v>0.05</v>
      </c>
      <c r="N34" s="6"/>
      <c r="O34" s="3"/>
    </row>
    <row r="35" spans="1:16" x14ac:dyDescent="0.45">
      <c r="A35" s="1"/>
      <c r="B35" s="3" t="s">
        <v>9</v>
      </c>
      <c r="C35" s="1" t="s">
        <v>10</v>
      </c>
      <c r="D35" s="1"/>
      <c r="E35" s="1"/>
      <c r="F35" s="1"/>
      <c r="G35" s="1"/>
      <c r="H35" s="1"/>
      <c r="I35" s="2"/>
      <c r="J35" s="6"/>
      <c r="K35" s="8">
        <v>0.05</v>
      </c>
      <c r="L35" s="3"/>
      <c r="M35" s="8">
        <v>0.05</v>
      </c>
      <c r="N35" s="9"/>
      <c r="O35" s="3"/>
    </row>
    <row r="36" spans="1:16" x14ac:dyDescent="0.45">
      <c r="A36" s="1"/>
      <c r="B36" s="3" t="s">
        <v>11</v>
      </c>
      <c r="C36" s="1" t="s">
        <v>12</v>
      </c>
      <c r="D36" s="1"/>
      <c r="E36" s="1"/>
      <c r="F36" s="1"/>
      <c r="G36" s="1"/>
      <c r="H36" s="1"/>
      <c r="I36" s="2"/>
      <c r="J36" s="6"/>
      <c r="K36" s="8">
        <v>2.8000000000000001E-2</v>
      </c>
      <c r="L36" s="3"/>
      <c r="M36" s="8">
        <v>2.1999999999999999E-2</v>
      </c>
      <c r="N36" s="9"/>
      <c r="O36" s="3"/>
    </row>
    <row r="37" spans="1:16" x14ac:dyDescent="0.45">
      <c r="A37" s="1"/>
      <c r="B37" s="3" t="s">
        <v>13</v>
      </c>
      <c r="C37" s="1" t="s">
        <v>14</v>
      </c>
      <c r="D37" s="1"/>
      <c r="E37" s="1"/>
      <c r="F37" s="1"/>
      <c r="G37" s="1"/>
      <c r="H37" s="1"/>
      <c r="I37" s="2"/>
      <c r="J37" s="6"/>
      <c r="K37" s="8">
        <v>2.8000000000000001E-2</v>
      </c>
      <c r="L37" s="3"/>
      <c r="M37" s="8">
        <v>2.1999999999999999E-2</v>
      </c>
      <c r="N37" s="9"/>
      <c r="O37" s="3"/>
    </row>
    <row r="38" spans="1:16" x14ac:dyDescent="0.45">
      <c r="A38" s="1"/>
      <c r="B38" s="3"/>
      <c r="C38" s="1" t="s">
        <v>15</v>
      </c>
      <c r="D38" s="1"/>
      <c r="E38" s="1"/>
      <c r="F38" s="1"/>
      <c r="G38" s="1"/>
      <c r="H38" s="1"/>
      <c r="I38" s="2"/>
      <c r="J38" s="6"/>
      <c r="K38" s="34">
        <v>0</v>
      </c>
      <c r="L38" s="25"/>
      <c r="M38" s="34">
        <v>0</v>
      </c>
      <c r="N38" s="9"/>
      <c r="O38" s="3"/>
    </row>
    <row r="39" spans="1:16" x14ac:dyDescent="0.45">
      <c r="A39" s="1"/>
      <c r="B39" s="1"/>
      <c r="C39" s="1"/>
      <c r="D39" s="1"/>
      <c r="E39" s="10"/>
      <c r="F39" s="10"/>
      <c r="G39" s="10"/>
      <c r="H39" s="10"/>
      <c r="I39" s="11"/>
      <c r="J39" s="10"/>
      <c r="K39" s="11"/>
      <c r="L39" s="10"/>
      <c r="M39" s="11"/>
      <c r="N39" s="10"/>
      <c r="O39" s="3"/>
    </row>
    <row r="40" spans="1:16" x14ac:dyDescent="0.45">
      <c r="A40" s="3" t="s">
        <v>16</v>
      </c>
      <c r="B40" s="1"/>
      <c r="C40" s="1"/>
      <c r="D40" s="1"/>
      <c r="E40" s="3" t="s">
        <v>17</v>
      </c>
      <c r="F40" s="3"/>
      <c r="G40" s="3"/>
      <c r="H40" s="3"/>
      <c r="I40" s="4" t="s">
        <v>18</v>
      </c>
      <c r="J40" s="3"/>
      <c r="K40" s="4"/>
      <c r="L40" s="3"/>
      <c r="M40" s="4" t="s">
        <v>1</v>
      </c>
      <c r="N40" s="3"/>
      <c r="O40" s="3"/>
    </row>
    <row r="41" spans="1:16" x14ac:dyDescent="0.45">
      <c r="A41" s="12" t="s">
        <v>19</v>
      </c>
      <c r="B41" s="1"/>
      <c r="C41" s="1"/>
      <c r="D41" s="1"/>
      <c r="E41" s="12" t="s">
        <v>20</v>
      </c>
      <c r="F41" s="3"/>
      <c r="G41" s="12" t="s">
        <v>21</v>
      </c>
      <c r="H41" s="3"/>
      <c r="I41" s="13" t="s">
        <v>20</v>
      </c>
      <c r="J41" s="3"/>
      <c r="K41" s="13" t="s">
        <v>22</v>
      </c>
      <c r="L41" s="3"/>
      <c r="M41" s="13" t="s">
        <v>3</v>
      </c>
      <c r="N41" s="3"/>
      <c r="O41" s="3"/>
    </row>
    <row r="42" spans="1:16" x14ac:dyDescent="0.45">
      <c r="A42" s="3"/>
      <c r="B42" s="1"/>
      <c r="C42" s="1"/>
      <c r="D42" s="1"/>
      <c r="E42" s="10"/>
      <c r="F42" s="10"/>
      <c r="G42" s="10"/>
      <c r="H42" s="10"/>
      <c r="I42" s="11"/>
      <c r="J42" s="10"/>
      <c r="K42" s="11"/>
      <c r="L42" s="10"/>
      <c r="M42" s="11"/>
      <c r="N42" s="10"/>
    </row>
    <row r="43" spans="1:16" x14ac:dyDescent="0.45">
      <c r="A43" s="3"/>
      <c r="B43" s="14" t="s">
        <v>23</v>
      </c>
      <c r="C43" s="14"/>
      <c r="D43" s="10"/>
      <c r="E43" s="10"/>
      <c r="F43" s="10"/>
      <c r="G43" s="10"/>
      <c r="H43" s="10"/>
      <c r="I43" s="11"/>
      <c r="J43" s="10"/>
      <c r="K43" s="11"/>
      <c r="L43" s="10"/>
      <c r="M43" s="11"/>
      <c r="N43" s="10"/>
      <c r="O43" t="s">
        <v>33</v>
      </c>
    </row>
    <row r="44" spans="1:16" x14ac:dyDescent="0.45">
      <c r="A44" s="3"/>
      <c r="B44" s="1"/>
      <c r="C44" s="1"/>
      <c r="D44" s="1"/>
      <c r="E44" s="1"/>
      <c r="F44" s="1"/>
      <c r="G44" s="1"/>
      <c r="H44" s="1"/>
      <c r="I44" s="2"/>
      <c r="J44" s="1"/>
      <c r="K44" s="2"/>
      <c r="L44" s="1"/>
      <c r="M44" s="2"/>
      <c r="N44" s="1"/>
      <c r="O44" s="20" t="s">
        <v>32</v>
      </c>
    </row>
    <row r="45" spans="1:16" x14ac:dyDescent="0.45">
      <c r="A45" s="3">
        <v>1</v>
      </c>
      <c r="B45" s="1"/>
      <c r="C45" s="1" t="s">
        <v>24</v>
      </c>
      <c r="D45" s="1"/>
      <c r="E45" s="10">
        <v>45049445.150000006</v>
      </c>
      <c r="F45" s="10"/>
      <c r="G45" s="10">
        <v>-428301.79</v>
      </c>
      <c r="H45" s="10"/>
      <c r="I45" s="10">
        <v>44621143.360000014</v>
      </c>
      <c r="J45" s="10"/>
      <c r="K45" s="10">
        <v>46852200.444000006</v>
      </c>
      <c r="L45" s="10"/>
      <c r="M45" s="10">
        <v>49194810.466200002</v>
      </c>
      <c r="N45" s="10"/>
    </row>
    <row r="46" spans="1:16" x14ac:dyDescent="0.45">
      <c r="A46" s="3">
        <v>2</v>
      </c>
      <c r="B46" s="1"/>
      <c r="C46" s="1" t="s">
        <v>25</v>
      </c>
      <c r="D46" s="1"/>
      <c r="E46" s="10">
        <v>73067991.592409998</v>
      </c>
      <c r="F46" s="10"/>
      <c r="G46" s="10">
        <v>-22396349.289999999</v>
      </c>
      <c r="H46" s="10"/>
      <c r="I46" s="10">
        <v>50671642.302410014</v>
      </c>
      <c r="J46" s="10"/>
      <c r="K46" s="10">
        <v>52090448.286877491</v>
      </c>
      <c r="L46" s="10"/>
      <c r="M46" s="10">
        <v>53236438.149188787</v>
      </c>
      <c r="N46" s="10"/>
      <c r="O46" s="21">
        <f>+M46-I46</f>
        <v>2564795.8467787728</v>
      </c>
      <c r="P46" t="s">
        <v>34</v>
      </c>
    </row>
    <row r="47" spans="1:16" x14ac:dyDescent="0.45">
      <c r="A47" s="3">
        <v>3</v>
      </c>
      <c r="B47" s="1"/>
      <c r="C47" s="1" t="s">
        <v>26</v>
      </c>
      <c r="D47" s="1"/>
      <c r="E47" s="10">
        <v>0</v>
      </c>
      <c r="F47" s="10"/>
      <c r="G47" s="10">
        <v>0</v>
      </c>
      <c r="H47" s="10"/>
      <c r="I47" s="10">
        <v>0</v>
      </c>
      <c r="J47" s="10"/>
      <c r="K47" s="10">
        <v>1551793.7950024165</v>
      </c>
      <c r="L47" s="10"/>
      <c r="M47" s="10">
        <v>7663232.9210807988</v>
      </c>
      <c r="N47" s="10"/>
    </row>
    <row r="48" spans="1:16" x14ac:dyDescent="0.45">
      <c r="A48" s="3">
        <v>4</v>
      </c>
      <c r="B48" s="1"/>
      <c r="C48" s="1" t="s">
        <v>27</v>
      </c>
      <c r="D48" s="1"/>
      <c r="E48" s="10">
        <v>34923854.937590003</v>
      </c>
      <c r="F48" s="10"/>
      <c r="G48" s="10">
        <v>-7673249.2000000002</v>
      </c>
      <c r="H48" s="10"/>
      <c r="I48" s="10">
        <v>27250605.737590004</v>
      </c>
      <c r="J48" s="10"/>
      <c r="K48" s="10">
        <v>28487392.741403673</v>
      </c>
      <c r="L48" s="10"/>
      <c r="M48" s="10">
        <v>38872691.745844424</v>
      </c>
      <c r="N48" s="10"/>
    </row>
    <row r="49" spans="1:15" x14ac:dyDescent="0.45">
      <c r="A49" s="3">
        <v>5</v>
      </c>
      <c r="B49" s="1"/>
      <c r="C49" s="1" t="s">
        <v>28</v>
      </c>
      <c r="D49" s="1"/>
      <c r="E49" s="10">
        <v>0</v>
      </c>
      <c r="F49" s="10"/>
      <c r="G49" s="10">
        <v>0</v>
      </c>
      <c r="H49" s="10"/>
      <c r="I49" s="10">
        <v>0</v>
      </c>
      <c r="J49" s="10"/>
      <c r="K49" s="10">
        <v>-47707.298242062301</v>
      </c>
      <c r="L49" s="10"/>
      <c r="M49" s="10">
        <v>-11401.7570730149</v>
      </c>
      <c r="N49" s="10"/>
      <c r="O49" s="3"/>
    </row>
    <row r="50" spans="1:15" x14ac:dyDescent="0.45">
      <c r="A50" s="3"/>
      <c r="B50" s="1"/>
      <c r="C50" s="1"/>
      <c r="D50" s="1"/>
      <c r="E50" s="10"/>
      <c r="F50" s="10"/>
      <c r="G50" s="10"/>
      <c r="H50" s="10"/>
      <c r="I50" s="11"/>
      <c r="J50" s="10"/>
      <c r="K50" s="11"/>
      <c r="L50" s="10"/>
      <c r="M50" s="11"/>
      <c r="N50" s="10"/>
      <c r="O50" s="3"/>
    </row>
    <row r="51" spans="1:15" ht="14.65" thickBot="1" x14ac:dyDescent="0.5">
      <c r="A51" s="1"/>
      <c r="B51" s="15" t="s">
        <v>29</v>
      </c>
      <c r="C51" s="15"/>
      <c r="D51" s="1"/>
      <c r="E51" s="16">
        <v>153041291.68000001</v>
      </c>
      <c r="F51" s="10"/>
      <c r="G51" s="16">
        <v>-30497900.279999997</v>
      </c>
      <c r="H51" s="10"/>
      <c r="I51" s="17">
        <v>122543391.40000002</v>
      </c>
      <c r="J51" s="10"/>
      <c r="K51" s="17">
        <v>128934127.96904151</v>
      </c>
      <c r="L51" s="10"/>
      <c r="M51" s="17">
        <v>148955771.52524099</v>
      </c>
      <c r="N51" s="10"/>
      <c r="O51" s="3"/>
    </row>
    <row r="52" spans="1:15" ht="14.65" thickTop="1" x14ac:dyDescent="0.45">
      <c r="A52" s="1"/>
      <c r="B52" s="1"/>
      <c r="C52" s="1"/>
      <c r="D52" s="1"/>
      <c r="E52" s="10"/>
      <c r="F52" s="10"/>
      <c r="G52" s="10"/>
      <c r="H52" s="10"/>
      <c r="I52" s="11"/>
      <c r="J52" s="10"/>
      <c r="K52" s="11"/>
      <c r="L52" s="10"/>
      <c r="M52" s="11"/>
      <c r="N52" s="10"/>
      <c r="O52" s="3"/>
    </row>
    <row r="53" spans="1:15" x14ac:dyDescent="0.45">
      <c r="A53" s="1"/>
      <c r="B53" s="18" t="s">
        <v>30</v>
      </c>
      <c r="C53" s="1"/>
      <c r="D53" s="1"/>
      <c r="E53" s="10"/>
      <c r="F53" s="10"/>
      <c r="G53" s="10"/>
      <c r="H53" s="10"/>
      <c r="I53" s="11"/>
      <c r="J53" s="10"/>
      <c r="K53" s="11"/>
      <c r="L53" s="10"/>
      <c r="M53" s="11">
        <v>299014</v>
      </c>
      <c r="N53" s="10"/>
      <c r="O53" s="3"/>
    </row>
    <row r="54" spans="1:15" x14ac:dyDescent="0.45">
      <c r="A54" s="1"/>
      <c r="B54" s="1"/>
      <c r="C54" s="1"/>
      <c r="D54" s="1"/>
      <c r="E54" s="10"/>
      <c r="F54" s="10"/>
      <c r="G54" s="10"/>
      <c r="H54" s="10"/>
      <c r="I54" s="11"/>
      <c r="J54" s="10"/>
      <c r="K54" s="11"/>
      <c r="L54" s="10"/>
      <c r="M54" s="11"/>
      <c r="N54" s="10"/>
      <c r="O54" s="3"/>
    </row>
    <row r="55" spans="1:15" ht="14.65" thickBot="1" x14ac:dyDescent="0.5">
      <c r="A55" s="1"/>
      <c r="B55" s="1" t="s">
        <v>31</v>
      </c>
      <c r="C55" s="1"/>
      <c r="D55" s="1"/>
      <c r="E55" s="10"/>
      <c r="F55" s="10"/>
      <c r="G55" s="10"/>
      <c r="H55" s="10"/>
      <c r="I55" s="11"/>
      <c r="J55" s="10"/>
      <c r="K55" s="11"/>
      <c r="L55" s="10"/>
      <c r="M55" s="16">
        <v>149254785.52524099</v>
      </c>
      <c r="N55" s="10"/>
      <c r="O55" s="3"/>
    </row>
    <row r="56" spans="1:15" ht="14.65" thickTop="1" x14ac:dyDescent="0.45"/>
  </sheetData>
  <mergeCells count="3">
    <mergeCell ref="O14:Q14"/>
    <mergeCell ref="P15:P16"/>
    <mergeCell ref="Q15:Q16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2292A-37D4-480B-BA89-9A9723527003}"/>
</file>

<file path=customXml/itemProps2.xml><?xml version="1.0" encoding="utf-8"?>
<ds:datastoreItem xmlns:ds="http://schemas.openxmlformats.org/officeDocument/2006/customXml" ds:itemID="{0C20E53D-CFBA-4731-AB92-5512BA633754}"/>
</file>

<file path=customXml/itemProps3.xml><?xml version="1.0" encoding="utf-8"?>
<ds:datastoreItem xmlns:ds="http://schemas.openxmlformats.org/officeDocument/2006/customXml" ds:itemID="{F30CEAEB-927C-4064-8041-6CB93E036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Hillary, Sean P.</dc:creator>
  <cp:lastModifiedBy>Hillary, Sean P.</cp:lastModifiedBy>
  <dcterms:created xsi:type="dcterms:W3CDTF">2023-03-07T01:18:17Z</dcterms:created>
  <dcterms:modified xsi:type="dcterms:W3CDTF">2023-03-24T15:44:27Z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Order">
    <vt:r8>50300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_CopySource">
    <vt:lpwstr>https://caseworksprd.tec.net/1347/RachelParsons_DirectTestimony/Library/Final Supporting Workpapers/Impacts of Inflation and Customer Growth O_M Summary.xlsx</vt:lpwstr>
  </property>
</Properties>
</file>