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3.xml" ContentType="application/vnd.openxmlformats-officedocument.spreadsheetml.externalLink+xml"/>
  <Override PartName="/xl/customProperty1.bin" ContentType="application/vnd.openxmlformats-officedocument.spreadsheetml.customProperty"/>
  <Override PartName="/xl/externalLinks/externalLink22.xml" ContentType="application/vnd.openxmlformats-officedocument.spreadsheetml.externalLink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ustomProperty2.bin" ContentType="application/vnd.openxmlformats-officedocument.spreadsheetml.customProperty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_FIN\Team Information\Sean H Responsibilities\2024 Rate Case\Depreciation Workpaper\"/>
    </mc:Choice>
  </mc:AlternateContent>
  <xr:revisionPtr revIDLastSave="0" documentId="13_ncr:1_{0CD05C20-678D-4B34-BDBC-138A75F6D332}" xr6:coauthVersionLast="47" xr6:coauthVersionMax="47" xr10:uidLastSave="{00000000-0000-0000-0000-000000000000}"/>
  <bookViews>
    <workbookView xWindow="-108" yWindow="-108" windowWidth="23256" windowHeight="12576" xr2:uid="{941F4D24-588B-44F5-B1D8-3AB7BB7FD574}"/>
  </bookViews>
  <sheets>
    <sheet name="Summary for Testimony" sheetId="2" r:id="rId1"/>
    <sheet name="Annual Status Proposed 2024 " sheetId="1" r:id="rId2"/>
    <sheet name="Annual Status Current 2024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'[2]JE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'[3]PG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xlnm._FilterDatabase" localSheetId="1" hidden="1">'Annual Status Proposed 2024 '!$A$3:$S$43</definedName>
    <definedName name="_JAN99">#REF!</definedName>
    <definedName name="_JE11">'[4]JE 6 Form'!#REF!</definedName>
    <definedName name="_JUL99">#REF!</definedName>
    <definedName name="_JUN99">#REF!</definedName>
    <definedName name="_Key1" localSheetId="1" hidden="1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localSheetId="1" hidden="1">#REF!</definedName>
    <definedName name="_Sort" hidden="1">#REF!</definedName>
    <definedName name="ACCT_VARIANCE" localSheetId="1">#REF!</definedName>
    <definedName name="ACCT_VARIANCE">#REF!</definedName>
    <definedName name="ACT_JAN18">[5]Input!$B$14</definedName>
    <definedName name="ACT2017_PROJECT_DESCRIPTION">'[6]2017 Actuals'!$Y:$Y</definedName>
    <definedName name="ACT2017_TOTAL">'[6]2017 Actuals'!$W:$W</definedName>
    <definedName name="ACT2017_YEAR">'[7]2017 Actuals'!$J:$J</definedName>
    <definedName name="adds" localSheetId="1">#REF!</definedName>
    <definedName name="adds">#REF!</definedName>
    <definedName name="ALTJE">'[8]JE 90084'!#REF!</definedName>
    <definedName name="BASE_UNBLD_REV_">#REF!</definedName>
    <definedName name="Beg_Bal" localSheetId="1">#REF!</definedName>
    <definedName name="Beg_Bal">#REF!</definedName>
    <definedName name="BUD_APR">[9]Budget!$N:$N</definedName>
    <definedName name="BUD_AUG">[9]Budget!$R:$R</definedName>
    <definedName name="BUD_DEC">[9]Budget!$V:$V</definedName>
    <definedName name="BUD_FEB">[9]Budget!$L:$L</definedName>
    <definedName name="BUD_JAN">[9]Budget!$K:$K</definedName>
    <definedName name="BUD_JUL">[9]Budget!$Q:$Q</definedName>
    <definedName name="BUD_JUN">[9]Budget!$P:$P</definedName>
    <definedName name="BUD_MAR">[9]Budget!$M:$M</definedName>
    <definedName name="BUD_MAY">[9]Budget!$O:$O</definedName>
    <definedName name="BUD_NOV">[9]Budget!$U:$U</definedName>
    <definedName name="BUD_OCT">[9]Budget!$T:$T</definedName>
    <definedName name="BUD_PROJECT_DESCRIPTION">'[10]PGS 2017 Approved Budget'!$Y:$Y</definedName>
    <definedName name="BUD_SEP">[9]Budget!$S:$S</definedName>
    <definedName name="BUD_SUMMARY_PROJECT_DESCRIPTION">[11]Budget!$AA:$AA</definedName>
    <definedName name="BUD_TOTAL">'[10]PGS 2017 Approved Budget'!$W:$W</definedName>
    <definedName name="BUD_YEAR">'[10]PGS 2017 Approved Budget'!$J:$J</definedName>
    <definedName name="BUD2018_APR">'[6]2018 Budget'!$O:$O</definedName>
    <definedName name="BUD2018_AUG">'[6]2018 Budget'!$S:$S</definedName>
    <definedName name="BUD2018_CM">'[7]2019 Budget'!$Y:$Y</definedName>
    <definedName name="BUD2018_CM_YTD">'[7]2019 Budget'!$AC:$AC</definedName>
    <definedName name="BUD2018_DEC">'[6]2018 Budget'!$W:$W</definedName>
    <definedName name="BUD2018_FEB">'[6]2018 Budget'!$M:$M</definedName>
    <definedName name="BUD2018_JAN">'[6]2018 Budget'!$L:$L</definedName>
    <definedName name="BUD2018_JUL">'[6]2018 Budget'!$R:$R</definedName>
    <definedName name="BUD2018_JUN">'[6]2018 Budget'!$Q:$Q</definedName>
    <definedName name="BUD2018_MAR">'[6]2018 Budget'!$N:$N</definedName>
    <definedName name="BUD2018_MAY">'[6]2018 Budget'!$P:$P</definedName>
    <definedName name="BUD2018_MTD">'[7]2019 Budget'!$Z:$Z</definedName>
    <definedName name="BUD2018_NOV">'[6]2018 Budget'!$V:$V</definedName>
    <definedName name="BUD2018_OCT">'[6]2018 Budget'!$U:$U</definedName>
    <definedName name="BUD2018_PROJECT_DESCRIPTION">'[6]2018 Budget'!$AC:$AC</definedName>
    <definedName name="BUD2018_QTD">'[7]2019 Budget'!$AA:$AA</definedName>
    <definedName name="BUD2018_SEP">'[6]2018 Budget'!$T:$T</definedName>
    <definedName name="BUD2018_SUMMARY_PROJECT_DESCRIPTION">'[7]2019 Budget'!$AD:$AD</definedName>
    <definedName name="BUD2018_TOTAL">'[6]2018 Budget'!$X:$X</definedName>
    <definedName name="BUD2018_WO_GROUP">'[7]2019 Budget'!$AF:$AF</definedName>
    <definedName name="BUD2018_YEAR">'[6]2018 Budget'!$K:$K</definedName>
    <definedName name="BUD2018_YTD">'[7]2019 Budget'!$AB:$AB</definedName>
    <definedName name="BUD2019_APR">'[12]2019 Budget'!$O:$O</definedName>
    <definedName name="BUD2019_AUG">'[12]2019 Budget'!$S:$S</definedName>
    <definedName name="BUD2019_CM_YTD">'[12]2019 Budget'!$AC:$AC</definedName>
    <definedName name="BUD2019_DEC">'[12]2019 Budget'!$W:$W</definedName>
    <definedName name="BUD2019_FEB">'[12]2019 Budget'!$M:$M</definedName>
    <definedName name="BUD2019_FP_GROUP">'[12]2019 Budget'!$AF:$AF</definedName>
    <definedName name="BUD2019_JAN">'[12]2019 Budget'!$L:$L</definedName>
    <definedName name="BUD2019_JUL">'[12]2019 Budget'!$R:$R</definedName>
    <definedName name="BUD2019_JUN">'[12]2019 Budget'!$Q:$Q</definedName>
    <definedName name="BUD2019_MAR">'[12]2019 Budget'!$N:$N</definedName>
    <definedName name="BUD2019_MAY">'[12]2019 Budget'!$P:$P</definedName>
    <definedName name="BUD2019_MTD">'[12]2019 Budget'!$Z:$Z</definedName>
    <definedName name="BUD2019_NOV">'[12]2019 Budget'!$V:$V</definedName>
    <definedName name="BUD2019_OCT">'[12]2019 Budget'!$U:$U</definedName>
    <definedName name="BUD2019_PROJECT_DESCRIPTION">'[12]2019 Budget'!$AE:$AE</definedName>
    <definedName name="BUD2019_QTD">'[12]2019 Budget'!$AA:$AA</definedName>
    <definedName name="BUD2019_SEP">'[12]2019 Budget'!$T:$T</definedName>
    <definedName name="BUD2019_SUMMARY_PROJECT_DESCRIPTION">'[12]2019 Budget'!$AD:$AD</definedName>
    <definedName name="BUD2019_TOTAL">'[12]2019 Budget'!$X:$X</definedName>
    <definedName name="BUD2019_YEAR">'[12]2019 Budget'!$K:$K</definedName>
    <definedName name="BUD2019_YTD">'[12]2019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[13]BASE!#REF!</definedName>
    <definedName name="CM_FORECAST">[9]Input!$B$8</definedName>
    <definedName name="CM_GWH_SALES">#REF!</definedName>
    <definedName name="CM_NAME">[7]Input!$B$6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 localSheetId="1">#REF!</definedName>
    <definedName name="Cum_Int">#REF!</definedName>
    <definedName name="CURRENT_YEAR">[9]Input!$B$1</definedName>
    <definedName name="CYFGSGF">[14]Input!$B$2</definedName>
    <definedName name="Data" localSheetId="1">#REF!</definedName>
    <definedName name="Data">#REF!</definedName>
    <definedName name="dcMillions">1000000</definedName>
    <definedName name="dcMonthsinYear">12</definedName>
    <definedName name="dcThousand">1000</definedName>
    <definedName name="ddd" localSheetId="1">#REF!</definedName>
    <definedName name="ddd">#REF!</definedName>
    <definedName name="ddddddddddd" localSheetId="1">#REF!</definedName>
    <definedName name="ddddddddddd">#REF!</definedName>
    <definedName name="Derivation_of_Energy_Separation_Factors">#REF!</definedName>
    <definedName name="Destino" localSheetId="1">#REF!</definedName>
    <definedName name="Destino">#REF!</definedName>
    <definedName name="DIST" localSheetId="1">#REF!</definedName>
    <definedName name="DIST">#REF!</definedName>
    <definedName name="DISTLIST" localSheetId="1">#REF!</definedName>
    <definedName name="DISTLIST">#REF!</definedName>
    <definedName name="DOWNLOAD">#REF!</definedName>
    <definedName name="ECONOMY">#REF!</definedName>
    <definedName name="ECONPURCHASE">#REF!</definedName>
    <definedName name="End_Bal" localSheetId="1">#REF!</definedName>
    <definedName name="End_Bal">#REF!</definedName>
    <definedName name="EV__LASTREFTIME__" hidden="1">"(GMT-05:00)9/28/2017 1:11:18 PM"</definedName>
    <definedName name="EXAMPLE">#REF!</definedName>
    <definedName name="Extra_Pay" localSheetId="1">#REF!</definedName>
    <definedName name="Extra_Pay">#REF!</definedName>
    <definedName name="failed" localSheetId="1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[12]Input!$C$9</definedName>
    <definedName name="FM_FORECAST">[12]Input!$B$9</definedName>
    <definedName name="FM_NAME">[7]Input!$B$7</definedName>
    <definedName name="FMPA_JURIS_D">#REF!</definedName>
    <definedName name="FMPA_JURIS_D1">#REF!</definedName>
    <definedName name="FMPA_RESALE">#REF!</definedName>
    <definedName name="FOR0210_FP_GROUP">'[7]02+10F'!$AE:$AE</definedName>
    <definedName name="FOR0210_PROJECT_DESCRIPTION">'[7]02+10F'!$AD:$AD</definedName>
    <definedName name="FOR0210_TOTAL">'[7]02+10F'!$Y:$Y</definedName>
    <definedName name="FOR0210_YEAR">'[7]02+10F'!$L:$L</definedName>
    <definedName name="FORE_VS_FORE" localSheetId="1">#REF!</definedName>
    <definedName name="FORE_VS_FORE">#REF!</definedName>
    <definedName name="FORECAST_MONTH">[12]Input!$C$7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'[7]Q3 Forecast'!$AE:$AE</definedName>
    <definedName name="FORQ3_TOTAL">'[7]Q3 Forecast'!$W:$W</definedName>
    <definedName name="FORQ3_YEAR">'[7]Q3 Forecast'!$J:$J</definedName>
    <definedName name="Full_Print" localSheetId="1">#REF!</definedName>
    <definedName name="Full_Print">#REF!</definedName>
    <definedName name="Header_Row" localSheetId="1">ROW(#REF!)</definedName>
    <definedName name="Header_Row">ROW(#REF!)</definedName>
    <definedName name="HOME">#REF!</definedName>
    <definedName name="INDLASTDAYACT_">#REF!</definedName>
    <definedName name="INPUT">#REF!</definedName>
    <definedName name="Int" localSheetId="1">#REF!</definedName>
    <definedName name="Int">#REF!</definedName>
    <definedName name="INT_CALC">#REF!</definedName>
    <definedName name="Interest_Rate" localSheetId="1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'[15]JE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 localSheetId="2">IF('Annual Status Current 2024'!Values_Entered,Header_Row+'Annual Status Current 2024'!Number_of_Payments,Header_Row)</definedName>
    <definedName name="Last_Row" localSheetId="1">IF('Annual Status Proposed 2024 '!Values_Entered,'Annual Status Proposed 2024 '!Header_Row+'Annual Status Proposed 2024 '!Number_of_Payments,'Annual Status Proposed 2024 '!Header_Row)</definedName>
    <definedName name="Last_Row" localSheetId="0">IF('Summary for Testimony'!Values_Entered,Header_Row+'Summary for Testimony'!Number_of_Payments,Header_Row)</definedName>
    <definedName name="Last_Row">IF(Values_Entered,Header_Row+Number_of_Payments,Header_Row)</definedName>
    <definedName name="LASTDAY">#REF!</definedName>
    <definedName name="Loan_Amount" localSheetId="1">#REF!</definedName>
    <definedName name="Loan_Amount">#REF!</definedName>
    <definedName name="Loan_Start" localSheetId="1">#REF!</definedName>
    <definedName name="Loan_Start">#REF!</definedName>
    <definedName name="Loan_Years" localSheetId="1">#REF!</definedName>
    <definedName name="Loan_Years">#REF!</definedName>
    <definedName name="MACRO">#REF!</definedName>
    <definedName name="MACROS">[16]UPDATES!$A$6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 localSheetId="1">#REF!</definedName>
    <definedName name="Num_Pmt_Per_Year">#REF!</definedName>
    <definedName name="Number_of_Payments" localSheetId="2">MATCH(0.01,End_Bal,-1)+1</definedName>
    <definedName name="Number_of_Payments" localSheetId="1">MATCH(0.01,'Annual Status Proposed 2024 '!End_Bal,-1)+1</definedName>
    <definedName name="Number_of_Payments" localSheetId="0">MATCH(0.01,End_Bal,-1)+1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 localSheetId="1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[17]A!#REF!</definedName>
    <definedName name="PAGE_NSB">[17]A!#REF!</definedName>
    <definedName name="Page18A">#REF!</definedName>
    <definedName name="Page18B">#REF!</definedName>
    <definedName name="Page18BDetail">#REF!</definedName>
    <definedName name="Page18Detail">#REF!</definedName>
    <definedName name="PagePrint" localSheetId="1">#REF!</definedName>
    <definedName name="PagePrint">#REF!</definedName>
    <definedName name="Pay_Date" localSheetId="1">#REF!</definedName>
    <definedName name="Pay_Date">#REF!</definedName>
    <definedName name="Pay_Num" localSheetId="1">#REF!</definedName>
    <definedName name="Pay_Num">#REF!</definedName>
    <definedName name="Payment_Date" localSheetId="2">DATE(YEAR(Loan_Start),MONTH(Loan_Start)+Payment_Number,DAY(Loan_Start))</definedName>
    <definedName name="Payment_Date" localSheetId="1">DATE(YEAR('Annual Status Proposed 2024 '!Loan_Start),MONTH('Annual Status Proposed 2024 '!Loan_Start)+Payment_Number,DAY('Annual Status Proposed 2024 '!Loan_Start))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fis" localSheetId="1">#REF!</definedName>
    <definedName name="pefis">#REF!</definedName>
    <definedName name="PF_PROJECT_DESCRIPTION">'[9]Prior Forecast'!$AB:$AB</definedName>
    <definedName name="PF_TOTAL">'[9]Prior Forecast'!$W:$W</definedName>
    <definedName name="PF_WO_GROUP">'[7]Prior Forecast'!$AC:$AC</definedName>
    <definedName name="PF_YEAR">'[9]Prior Forecast'!$J:$J</definedName>
    <definedName name="PF_YTD">'[7]Prior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 localSheetId="1">[18]Financials!#REF!</definedName>
    <definedName name="PGS_BS_ASSET">[18]Financials!#REF!</definedName>
    <definedName name="PGS_BS_LIABILITY" localSheetId="1">[18]Financials!#REF!</definedName>
    <definedName name="PGS_BS_LIABILITY">[18]Financials!#REF!</definedName>
    <definedName name="PGS_CASH" localSheetId="1">[18]Financials!#REF!</definedName>
    <definedName name="PGS_CASH">[18]Financials!#REF!</definedName>
    <definedName name="PGS_IS" localSheetId="1">[18]Financials!#REF!</definedName>
    <definedName name="PGS_IS">[18]Financials!#REF!</definedName>
    <definedName name="PKDH">[19]Lists!$A$2:$A$54</definedName>
    <definedName name="PM_FORECAST">[9]Input!$B$9</definedName>
    <definedName name="PM_FORECAST_AMOUNT">[6]Input!$C$10</definedName>
    <definedName name="PM_MINUS_1_NAME">[12]Input!$B$5</definedName>
    <definedName name="PM_NAME">[7]Input!$B$5</definedName>
    <definedName name="Princ" localSheetId="1">#REF!</definedName>
    <definedName name="Princ">#REF!</definedName>
    <definedName name="Print_Area_MI">#REF!</definedName>
    <definedName name="Print_Area_Reset" localSheetId="2">OFFSET(Full_Print,0,0,'Annual Status Current 2024'!Last_Row)</definedName>
    <definedName name="Print_Area_Reset" localSheetId="1">OFFSET('Annual Status Proposed 2024 '!Full_Print,0,0,'Annual Status Proposed 2024 '!Last_Row)</definedName>
    <definedName name="Print_Area_Reset" localSheetId="0">OFFSET(Full_Print,0,0,'Summary for Testimony'!Last_Row)</definedName>
    <definedName name="Print_Area_Reset">OFFSET(Full_Print,0,0,Last_Row)</definedName>
    <definedName name="PRINT_MACRO">#REF!</definedName>
    <definedName name="PrintRangeC1" localSheetId="1">#REF!</definedName>
    <definedName name="PrintRangeC1">#REF!</definedName>
    <definedName name="PRIOR_MONTH">[12]Input!$C$6</definedName>
    <definedName name="PRIOR_YEAR">[7]Input!$B$1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[13]BASE!#REF!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[7]Input!$B$16</definedName>
    <definedName name="random">'[20]2011 Random Sample Generator '!$A$4:$F$778</definedName>
    <definedName name="REFORECAST_1" localSheetId="1">'[21]OOR PRESENT.'!#REF!</definedName>
    <definedName name="REFORECAST_1">'[21]OOR PRESENT.'!#REF!</definedName>
    <definedName name="REFORECAST_2" localSheetId="1">'[21]OOR PRESENT.'!#REF!</definedName>
    <definedName name="REFORECAST_2">'[21]OOR PRESENT.'!#REF!</definedName>
    <definedName name="REFORECAST_3" localSheetId="1">'[21]OOR PRESENT.'!#REF!</definedName>
    <definedName name="REFORECAST_3">'[21]OOR PRESENT.'!#REF!</definedName>
    <definedName name="REFORECAST_4" localSheetId="1">'[21]OOR PRESENT.'!#REF!</definedName>
    <definedName name="REFORECAST_4">'[21]OOR PRESENT.'!#REF!</definedName>
    <definedName name="REFORECAST_5" localSheetId="1">'[21]OOR PRESENT.'!#REF!</definedName>
    <definedName name="REFORECAST_5">'[21]OOR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 localSheetId="1">#REF!</definedName>
    <definedName name="rev153data">#REF!</definedName>
    <definedName name="rev451data" localSheetId="1">#REF!</definedName>
    <definedName name="rev451data">#REF!</definedName>
    <definedName name="REVENUES">#REF!</definedName>
    <definedName name="sally">[22]UPDATES!$A$6</definedName>
    <definedName name="SCH_D_PURCH">'[4]SCH D PURCH '!$D$21:$Q$46,'[4]SCH D PURCH '!$D$49:$Q$147</definedName>
    <definedName name="Sched_Pay" localSheetId="1">#REF!</definedName>
    <definedName name="Sched_Pay">#REF!</definedName>
    <definedName name="Scheduled_Extra_Payments" localSheetId="1">#REF!</definedName>
    <definedName name="Scheduled_Extra_Payments">#REF!</definedName>
    <definedName name="Scheduled_Interest_Rate" localSheetId="1">#REF!</definedName>
    <definedName name="Scheduled_Interest_Rate">#REF!</definedName>
    <definedName name="Scheduled_Monthly_Payment" localSheetId="1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 localSheetId="1">#REF!</definedName>
    <definedName name="TABLE">#REF!</definedName>
    <definedName name="Target" localSheetId="1">#REF!</definedName>
    <definedName name="Target">#REF!</definedName>
    <definedName name="TBRR">#REF!</definedName>
    <definedName name="TBRRBUD">#REF!</definedName>
    <definedName name="TEFIS">#REF!</definedName>
    <definedName name="three" localSheetId="1">#REF!</definedName>
    <definedName name="three">#REF!</definedName>
    <definedName name="Tolerance">[1]Interface_i.SOP!$E$5</definedName>
    <definedName name="Total_Emissions">#REF!</definedName>
    <definedName name="Total_Interest" localSheetId="1">#REF!</definedName>
    <definedName name="Total_Interest">#REF!</definedName>
    <definedName name="Total_Pay" localSheetId="1">#REF!</definedName>
    <definedName name="Total_Pay">#REF!</definedName>
    <definedName name="Total_Payment" localSheetId="2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[9]Input!$B$2</definedName>
    <definedName name="Values_Entered" localSheetId="2">IF(Loan_Amount*Interest_Rate*Loan_Years*Loan_Start&gt;0,1,0)</definedName>
    <definedName name="Values_Entered" localSheetId="1">IF('Annual Status Proposed 2024 '!Loan_Amount*'Annual Status Proposed 2024 '!Interest_Rate*'Annual Status Proposed 2024 '!Loan_Years*'Annual Status Proposed 2024 '!Loan_Start&gt;0,1,0)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wert" localSheetId="1">#REF!</definedName>
    <definedName name="wert">#REF!</definedName>
    <definedName name="WHOLESALE">#REF!</definedName>
    <definedName name="WKSHEET3">#REF!</definedName>
    <definedName name="WOR_APR">[9]Working!$N:$N</definedName>
    <definedName name="WOR_AUG">[9]Working!$R:$R</definedName>
    <definedName name="WOR_DEC">[9]Working!$V:$V</definedName>
    <definedName name="WOR_EST_CHARGE_TYPE">[7]Working!$J:$J</definedName>
    <definedName name="WOR_FEB">[9]Working!$L:$L</definedName>
    <definedName name="WOR_JAN">[9]Working!$K:$K</definedName>
    <definedName name="WOR_JUL">[9]Working!$Q:$Q</definedName>
    <definedName name="WOR_JUN">[9]Working!$P:$P</definedName>
    <definedName name="WOR_MAR">[9]Working!$M:$M</definedName>
    <definedName name="WOR_MAY">[9]Working!$O:$O</definedName>
    <definedName name="WOR_NOV">[9]Working!$U:$U</definedName>
    <definedName name="WOR_OCT">[9]Working!$T:$T</definedName>
    <definedName name="WOR_PROJECT_DESCRIPTION">'[10]2018-2021'!$Y:$Y</definedName>
    <definedName name="WOR_SEP">[9]Working!$S:$S</definedName>
    <definedName name="WOR_TOTAL">'[10]2018-2021'!$W:$W</definedName>
    <definedName name="WOR_YEAR">'[10]2018-2021'!$J:$J</definedName>
    <definedName name="WORK_CM">[7]Working!$AA:$AA</definedName>
    <definedName name="WORK_CM_YTD">[7]Working!$AE:$AE</definedName>
    <definedName name="WORK_FP_GROUP">[12]Working!$AK:$AK</definedName>
    <definedName name="WORK_MTD">[7]Working!$AB:$AB</definedName>
    <definedName name="WORK_PROJECT_DESCRIPTION">[9]Working!$AC:$AC</definedName>
    <definedName name="WORK_QTD">[7]Working!$AC:$AC</definedName>
    <definedName name="WORK_SUMMARY_PROJECT_DESCRIPTION">[7]Working!$AG:$AG</definedName>
    <definedName name="WORK_TOTAL">[6]Working!$X:$X</definedName>
    <definedName name="WORK_WO_GROUP">[6]Working!$AF:$AF</definedName>
    <definedName name="WORK_YEAR">[9]Working!$J:$J</definedName>
    <definedName name="WORK_YTD">[7]Working!$AD:$AD</definedName>
    <definedName name="WPFORM421P">#REF!</definedName>
    <definedName name="YTD_ACT_ACT">#REF!</definedName>
    <definedName name="YTD_ACT_BUD">#REF!</definedName>
    <definedName name="YTD_BASE_REV">[13]BASE!$B$2:$N$27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C11" i="2"/>
  <c r="C10" i="2"/>
  <c r="D11" i="2" l="1"/>
  <c r="D10" i="2"/>
  <c r="D12" i="2" s="1"/>
  <c r="C12" i="2"/>
  <c r="B11" i="2"/>
  <c r="K56" i="3"/>
  <c r="L56" i="3" s="1"/>
  <c r="J56" i="3"/>
  <c r="B10" i="2"/>
  <c r="J58" i="1"/>
  <c r="P58" i="1" s="1"/>
  <c r="O54" i="1"/>
  <c r="O55" i="1" s="1"/>
  <c r="K54" i="1"/>
  <c r="H54" i="1"/>
  <c r="H55" i="1" s="1"/>
  <c r="D54" i="1"/>
  <c r="D55" i="1" s="1"/>
  <c r="C54" i="1"/>
  <c r="C55" i="1" s="1"/>
  <c r="B12" i="2" l="1"/>
  <c r="P69" i="1"/>
  <c r="P68" i="1"/>
  <c r="G70" i="1"/>
  <c r="G69" i="1"/>
  <c r="G68" i="1"/>
  <c r="L54" i="1"/>
  <c r="E54" i="1"/>
  <c r="E55" i="1" s="1"/>
  <c r="M54" i="1"/>
  <c r="M55" i="1" s="1"/>
  <c r="Q54" i="1"/>
  <c r="Q55" i="1" s="1"/>
  <c r="K57" i="1"/>
  <c r="L56" i="1"/>
  <c r="K55" i="1"/>
  <c r="K56" i="1"/>
  <c r="F54" i="1"/>
  <c r="J54" i="1"/>
  <c r="J55" i="1" s="1"/>
  <c r="N54" i="1"/>
  <c r="N55" i="1" s="1"/>
  <c r="P70" i="1" l="1"/>
  <c r="L55" i="1"/>
  <c r="P54" i="1"/>
  <c r="G54" i="1"/>
  <c r="I54" i="1"/>
  <c r="G55" i="1" l="1"/>
  <c r="G67" i="1"/>
  <c r="G72" i="1" s="1"/>
  <c r="G74" i="1" s="1"/>
  <c r="R54" i="1"/>
  <c r="P55" i="1"/>
  <c r="P67" i="1"/>
  <c r="P72" i="1" s="1"/>
  <c r="P74" i="1" s="1"/>
</calcChain>
</file>

<file path=xl/sharedStrings.xml><?xml version="1.0" encoding="utf-8"?>
<sst xmlns="http://schemas.openxmlformats.org/spreadsheetml/2006/main" count="212" uniqueCount="100">
  <si>
    <t>PGS 2024 ANNUAL STATUS REPORT</t>
  </si>
  <si>
    <t>PLANT</t>
  </si>
  <si>
    <t>RESERVE</t>
  </si>
  <si>
    <t>Gross</t>
  </si>
  <si>
    <t>Salvage</t>
  </si>
  <si>
    <t>COR</t>
  </si>
  <si>
    <t>Depr</t>
  </si>
  <si>
    <t>Account</t>
  </si>
  <si>
    <t>Depr Description</t>
  </si>
  <si>
    <t>BOP</t>
  </si>
  <si>
    <t>Additions</t>
  </si>
  <si>
    <t>Retirements</t>
  </si>
  <si>
    <t>Adj / Xfers</t>
  </si>
  <si>
    <t>EOP</t>
  </si>
  <si>
    <t>13-mth Avg</t>
  </si>
  <si>
    <t>Variance</t>
  </si>
  <si>
    <t>Depreciation</t>
  </si>
  <si>
    <t>RWIP Salvage</t>
  </si>
  <si>
    <t>RWIP COR</t>
  </si>
  <si>
    <t>Rate</t>
  </si>
  <si>
    <t>39401 - CNG Station Equipment</t>
  </si>
  <si>
    <t>10500 - Future Use</t>
  </si>
  <si>
    <t>11501 - PGS Acq Adj (Reserve)</t>
  </si>
  <si>
    <t>30100 - Organization</t>
  </si>
  <si>
    <t>30200 - Franchise &amp; Consents</t>
  </si>
  <si>
    <t>30300 - Misc Intangible Plant</t>
  </si>
  <si>
    <t>30301 - Custom Intangible Plant</t>
  </si>
  <si>
    <t>30302 - SAP Intangible Plant</t>
  </si>
  <si>
    <t>33600-Renewable Natural Gas (RNG)</t>
  </si>
  <si>
    <t>36400-Liquified Natural Gas (LNG)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</si>
  <si>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</si>
  <si>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</si>
  <si>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</si>
  <si>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</si>
  <si>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</si>
  <si>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37700 - Compressor Equipment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</si>
  <si>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</si>
  <si>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</si>
  <si>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</si>
  <si>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</si>
  <si>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</si>
  <si>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</si>
  <si>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</si>
  <si>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</si>
  <si>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</si>
  <si>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38602 - Other Property Cust Premise</t>
  </si>
  <si>
    <t>38608 - Other Property Cust Premise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</si>
  <si>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</si>
  <si>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</si>
  <si>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</si>
  <si>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</si>
  <si>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</si>
  <si>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</si>
  <si>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</si>
  <si>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</si>
  <si>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</si>
  <si>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</si>
  <si>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</si>
  <si>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</si>
  <si>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</si>
  <si>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</si>
  <si>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</si>
  <si>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</si>
  <si>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</si>
  <si>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</si>
  <si>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39900 - Other Tangible Property</t>
  </si>
  <si>
    <t>33601-Renewable Natural Gas (RNG) 104</t>
  </si>
  <si>
    <t>New Rate in 2022 Depr Study Filing</t>
  </si>
  <si>
    <t>Depreciation Credit</t>
  </si>
  <si>
    <t>Check to the Tabs</t>
  </si>
  <si>
    <t xml:space="preserve">Account 37600 - Mains Steel Includes FPSC Depreciation Credit </t>
  </si>
  <si>
    <t>Note 1: The $34 million Amortization of Excess Depreciation Reserve was allocated over Distribution Plant based on the excess Theoretical Reserve as of 12/31/2024.  Prior to the transfer the full $34 million was all recorded in account 37600 Mains Steel.</t>
  </si>
  <si>
    <t>Note 2: The above reflects the proposed depreciation rates effective January 1, 2024.</t>
  </si>
  <si>
    <t>Check Figure</t>
  </si>
  <si>
    <t>Less Land Distribution 37400</t>
  </si>
  <si>
    <t>Less 115 PGS Acq Adj</t>
  </si>
  <si>
    <t>Less 10500 - Future Use</t>
  </si>
  <si>
    <t>Transfers In/Out</t>
  </si>
  <si>
    <t>Net Check</t>
  </si>
  <si>
    <t>Depreciation Study</t>
  </si>
  <si>
    <t>i</t>
  </si>
  <si>
    <t>Ties to Depr Study Reserve Proposed accruals</t>
  </si>
  <si>
    <t>Rate Change</t>
  </si>
  <si>
    <t>Rate Change SOP</t>
  </si>
  <si>
    <t>Peoples Gas Syatem, Inc</t>
  </si>
  <si>
    <t>Depreciation Study  Expense Summary</t>
  </si>
  <si>
    <t>12+0</t>
  </si>
  <si>
    <t>ASR - Proposed Rates</t>
  </si>
  <si>
    <t>ASR - Current Rates</t>
  </si>
  <si>
    <t>Increase</t>
  </si>
  <si>
    <t>Vehicle Dep</t>
  </si>
  <si>
    <t xml:space="preserve">NOI </t>
  </si>
  <si>
    <t>Dep Exp</t>
  </si>
  <si>
    <t>A</t>
  </si>
  <si>
    <t>B</t>
  </si>
  <si>
    <t xml:space="preserve">A - B </t>
  </si>
  <si>
    <t>per G-2, p1</t>
  </si>
  <si>
    <t>$0.8M</t>
  </si>
  <si>
    <t>$7.8M</t>
  </si>
  <si>
    <t>in testimony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</si>
</sst>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/>
    <xf numFmtId="43" fontId="0" fillId="0" borderId="1" xfId="1" applyFont="1" applyBorder="1"/>
    <xf numFmtId="164" fontId="0" fillId="0" borderId="1" xfId="1" applyNumberFormat="1" applyFont="1" applyBorder="1"/>
    <xf numFmtId="165" fontId="3" fillId="0" borderId="0" xfId="2" applyNumberFormat="1" applyFont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/>
    <xf numFmtId="164" fontId="1" fillId="0" borderId="0" xfId="1" applyNumberFormat="1" applyFont="1"/>
    <xf numFmtId="0" fontId="1" fillId="0" borderId="0" xfId="0" applyFont="1"/>
    <xf numFmtId="0" fontId="1" fillId="3" borderId="0" xfId="0" applyFont="1" applyFill="1"/>
    <xf numFmtId="0" fontId="0" fillId="3" borderId="0" xfId="0" applyFill="1"/>
    <xf numFmtId="164" fontId="0" fillId="0" borderId="0" xfId="1" applyNumberFormat="1" applyFont="1" applyBorder="1"/>
    <xf numFmtId="9" fontId="1" fillId="0" borderId="0" xfId="2" applyAlignment="1">
      <alignment horizontal="center"/>
    </xf>
    <xf numFmtId="0" fontId="3" fillId="0" borderId="0" xfId="1" applyNumberFormat="1" applyFont="1" applyAlignment="1">
      <alignment horizontal="center"/>
    </xf>
    <xf numFmtId="0" fontId="1" fillId="0" borderId="0" xfId="1" applyNumberFormat="1"/>
    <xf numFmtId="164" fontId="3" fillId="0" borderId="4" xfId="1" applyNumberFormat="1" applyFont="1" applyBorder="1"/>
    <xf numFmtId="9" fontId="0" fillId="0" borderId="0" xfId="0" applyNumberFormat="1"/>
    <xf numFmtId="164" fontId="3" fillId="4" borderId="0" xfId="1" applyNumberFormat="1" applyFont="1" applyFill="1" applyAlignment="1">
      <alignment horizontal="center"/>
    </xf>
    <xf numFmtId="164" fontId="1" fillId="4" borderId="0" xfId="1" applyNumberFormat="1" applyFill="1"/>
    <xf numFmtId="164" fontId="3" fillId="4" borderId="0" xfId="1" applyNumberFormat="1" applyFont="1" applyFill="1"/>
    <xf numFmtId="164" fontId="1" fillId="0" borderId="0" xfId="1" applyNumberFormat="1"/>
    <xf numFmtId="43" fontId="3" fillId="0" borderId="0" xfId="1" applyFont="1" applyAlignment="1">
      <alignment horizontal="left"/>
    </xf>
    <xf numFmtId="43" fontId="7" fillId="0" borderId="0" xfId="1" applyFont="1" applyAlignment="1">
      <alignment horizontal="left"/>
    </xf>
    <xf numFmtId="164" fontId="7" fillId="0" borderId="0" xfId="1" applyNumberFormat="1" applyFont="1"/>
    <xf numFmtId="43" fontId="1" fillId="0" borderId="0" xfId="1"/>
    <xf numFmtId="0" fontId="8" fillId="0" borderId="0" xfId="0" applyFont="1" applyAlignment="1">
      <alignment vertical="center"/>
    </xf>
    <xf numFmtId="43" fontId="9" fillId="0" borderId="0" xfId="1" applyFont="1" applyAlignment="1">
      <alignment horizontal="left"/>
    </xf>
    <xf numFmtId="43" fontId="3" fillId="0" borderId="0" xfId="1" applyFont="1"/>
    <xf numFmtId="43" fontId="9" fillId="0" borderId="0" xfId="1" quotePrefix="1" applyFont="1" applyAlignment="1">
      <alignment horizontal="left"/>
    </xf>
    <xf numFmtId="43" fontId="3" fillId="0" borderId="0" xfId="1" quotePrefix="1" applyFont="1" applyAlignment="1">
      <alignment horizontal="left"/>
    </xf>
    <xf numFmtId="0" fontId="1" fillId="0" borderId="0" xfId="0" quotePrefix="1" applyFont="1" applyAlignment="1">
      <alignment horizontal="left"/>
    </xf>
    <xf numFmtId="43" fontId="1" fillId="0" borderId="0" xfId="1" applyFont="1"/>
    <xf numFmtId="43" fontId="0" fillId="0" borderId="0" xfId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3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/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/>
    <xf numFmtId="165" fontId="7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5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extranet/Regulatory/2022PGS_DepreStudy/Shared%20Documents/Final%20Supporting%20Workpapers/Data%20Request/DR%2013%20-%20Rollforward%20(2022%20-%202023%20-%202024)/12+0/2022%20PGS%20SOP%20Forecast%2012+0%202022-2024%20v.7%20Depr%20Proposed%20Rates%20Final.xlsx?AC573D82" TargetMode="External"/><Relationship Id="rId1" Type="http://schemas.openxmlformats.org/officeDocument/2006/relationships/externalLinkPath" Target="file:///\\AC573D82\2022%20PGS%20SOP%20Forecast%2012+0%202022-2024%20v.7%20Depr%20Proposed%20Rates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extranet/Regulatory/2022PGS_DepreStudy/Shared%20Documents/Final%20Supporting%20Workpapers/Data%20Request/DR%2013%20-%20Rollforward%20(2022%20-%202023%20-%202024)/12+0/Worksheet%20in%20C%20%20Users%20abuettikofer%20AppData%20Local%20Microsoft%20Windows%20Temporary%20Internet%20Files%20Content.Outlook%20BHVXXRG7%20Interface%20-%20Excel%20JE%20Upload.docx?AC573D82" TargetMode="External"/><Relationship Id="rId1" Type="http://schemas.openxmlformats.org/officeDocument/2006/relationships/externalLinkPath" Target="file:///\\AC573D82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4\SCH-G2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s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300 Acct Desc"/>
      <sheetName val="Computer Equipment Override"/>
      <sheetName val="Retire %"/>
      <sheetName val="Appendix A-2 Amortization"/>
      <sheetName val="PGS PTD Actuals"/>
      <sheetName val="Sheet3"/>
      <sheetName val="BV - ADDS"/>
      <sheetName val="Sheet6"/>
      <sheetName val="BV - COR"/>
      <sheetName val="BV - SALVAGE"/>
      <sheetName val="BV - AFUDC"/>
      <sheetName val="Retirements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Depr Rates"/>
      <sheetName val="CR Query"/>
      <sheetName val="PLANT BALANCES"/>
      <sheetName val="RESERVE BALANCES"/>
      <sheetName val="NET PLANT"/>
      <sheetName val="SOP worksht"/>
      <sheetName val="SOP"/>
      <sheetName val="EPM Input"/>
      <sheetName val="EPM 2023"/>
      <sheetName val="EPM 2024"/>
      <sheetName val="Annual Status 2022"/>
      <sheetName val="Annual Status 2023"/>
      <sheetName val="Annual Status Proposed 2024 "/>
      <sheetName val="Summary for Testimony"/>
      <sheetName val="Annual Status Current 2024"/>
      <sheetName val="Depr Credit"/>
      <sheetName val="CAPEX"/>
      <sheetName val="EMERA CF GAAP YTD "/>
      <sheetName val="Field Inputs"/>
      <sheetName val="11+1 2020 vs 2+10 2020"/>
      <sheetName val="CIBSR 10Years"/>
      <sheetName val="Changes to Monthly Capex Scn 2"/>
      <sheetName val="Changes to Monthly Capex Retire"/>
      <sheetName val="2019-2024 Pivot"/>
      <sheetName val="SOP v4 vs v3"/>
      <sheetName val="EPM v4 vs v3"/>
      <sheetName val="EPM v3 vs v2"/>
      <sheetName val="Business Planning Schedule"/>
      <sheetName val="BP 2018 Budget CAPEX"/>
      <sheetName val="BP 5+7 2017 CAPEX"/>
      <sheetName val="EMERA CF GAAP YTD"/>
      <sheetName val="Seg of CWIP- OLD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Review 1"/>
      <sheetName val="ANNUAL SUM"/>
      <sheetName val="Brightmark Lease"/>
      <sheetName val="Brightmark Lease Capex"/>
      <sheetName val="Ra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E5">
            <v>1</v>
          </cell>
        </row>
      </sheetData>
      <sheetData sheetId="31">
        <row r="53">
          <cell r="CA53">
            <v>277115953.09609777</v>
          </cell>
        </row>
      </sheetData>
      <sheetData sheetId="32">
        <row r="53">
          <cell r="CM53">
            <v>-19531250.558127612</v>
          </cell>
        </row>
      </sheetData>
      <sheetData sheetId="33"/>
      <sheetData sheetId="34">
        <row r="53">
          <cell r="ET53">
            <v>0</v>
          </cell>
        </row>
      </sheetData>
      <sheetData sheetId="35">
        <row r="53">
          <cell r="CA53">
            <v>13082497.740000004</v>
          </cell>
        </row>
      </sheetData>
      <sheetData sheetId="36">
        <row r="53">
          <cell r="CA53">
            <v>-99821.930000000008</v>
          </cell>
        </row>
      </sheetData>
      <sheetData sheetId="37">
        <row r="53">
          <cell r="ET53">
            <v>0</v>
          </cell>
        </row>
      </sheetData>
      <sheetData sheetId="38">
        <row r="53">
          <cell r="ET53">
            <v>0</v>
          </cell>
        </row>
      </sheetData>
      <sheetData sheetId="39">
        <row r="53">
          <cell r="CC53">
            <v>91223370.19695054</v>
          </cell>
        </row>
      </sheetData>
      <sheetData sheetId="40" refreshError="1"/>
      <sheetData sheetId="41" refreshError="1"/>
      <sheetData sheetId="42">
        <row r="53">
          <cell r="CA53">
            <v>3209654372.1502404</v>
          </cell>
          <cell r="CB53">
            <v>3467239074.6882095</v>
          </cell>
          <cell r="CG53">
            <v>3003365468.644402</v>
          </cell>
        </row>
      </sheetData>
      <sheetData sheetId="43">
        <row r="53">
          <cell r="CA53">
            <v>-894044433.41173649</v>
          </cell>
          <cell r="CB53">
            <v>-952753877.2405591</v>
          </cell>
          <cell r="CH53">
            <v>-923335228.79588294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7">
          <cell r="P57">
            <v>-34000000</v>
          </cell>
        </row>
      </sheetData>
      <sheetData sheetId="52">
        <row r="56">
          <cell r="K56">
            <v>87776676.127404302</v>
          </cell>
        </row>
      </sheetData>
      <sheetData sheetId="53" refreshError="1"/>
      <sheetData sheetId="54">
        <row r="54">
          <cell r="K54">
            <v>82616102.680229545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G2-1"/>
    </sheetNames>
    <sheetDataSet>
      <sheetData sheetId="0">
        <row r="27">
          <cell r="N27">
            <v>87776676.127404347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8177-9CDA-4DD9-8FD0-49C3AE9FF8FA}">
  <sheetPr>
    <tabColor rgb="FF00B0F0"/>
  </sheetPr>
  <dimension ref="A1:G14"/>
  <sheetViews>
    <sheetView tabSelected="1" workbookViewId="0">
      <selection activeCell="C16" sqref="C16"/>
    </sheetView>
  </sheetViews>
  <sheetFormatPr defaultRowHeight="13.2" x14ac:dyDescent="0.25"/>
  <cols>
    <col min="1" max="1" width="34" bestFit="1" customWidth="1"/>
    <col min="2" max="2" width="11.33203125" bestFit="1" customWidth="1"/>
    <col min="3" max="3" width="12.88671875" customWidth="1"/>
    <col min="4" max="4" width="11.44140625" bestFit="1" customWidth="1"/>
    <col min="6" max="6" width="11.77734375" bestFit="1" customWidth="1"/>
  </cols>
  <sheetData>
    <row r="1" spans="1:7" ht="13.8" x14ac:dyDescent="0.25">
      <c r="A1" s="52" t="s">
        <v>84</v>
      </c>
    </row>
    <row r="2" spans="1:7" ht="13.8" x14ac:dyDescent="0.25">
      <c r="A2" s="52" t="s">
        <v>85</v>
      </c>
    </row>
    <row r="3" spans="1:7" x14ac:dyDescent="0.25">
      <c r="A3" s="4"/>
    </row>
    <row r="4" spans="1:7" x14ac:dyDescent="0.25">
      <c r="A4" s="4"/>
    </row>
    <row r="5" spans="1:7" x14ac:dyDescent="0.25">
      <c r="A5" s="4"/>
    </row>
    <row r="6" spans="1:7" x14ac:dyDescent="0.25">
      <c r="A6" s="4"/>
      <c r="B6" s="2" t="s">
        <v>93</v>
      </c>
      <c r="C6" s="2" t="s">
        <v>94</v>
      </c>
      <c r="D6" s="2" t="s">
        <v>95</v>
      </c>
    </row>
    <row r="7" spans="1:7" x14ac:dyDescent="0.25">
      <c r="A7" s="4"/>
      <c r="B7" s="2">
        <v>2024</v>
      </c>
      <c r="D7" s="2" t="s">
        <v>91</v>
      </c>
    </row>
    <row r="8" spans="1:7" x14ac:dyDescent="0.25">
      <c r="A8" s="4"/>
      <c r="B8" s="7" t="s">
        <v>86</v>
      </c>
      <c r="C8" s="7" t="s">
        <v>90</v>
      </c>
      <c r="D8" s="7" t="s">
        <v>92</v>
      </c>
    </row>
    <row r="9" spans="1:7" x14ac:dyDescent="0.25">
      <c r="A9" s="4"/>
    </row>
    <row r="10" spans="1:7" ht="17.25" customHeight="1" x14ac:dyDescent="0.25">
      <c r="A10" s="4" t="s">
        <v>87</v>
      </c>
      <c r="B10" s="12">
        <f>+'Annual Status Proposed 2024 '!K54</f>
        <v>91223370.19695054</v>
      </c>
      <c r="C10" s="12">
        <f>+SUM('Annual Status Proposed 2024 '!K38:K42)</f>
        <v>3446694.0695462343</v>
      </c>
      <c r="D10" s="18">
        <f>+B10-C10</f>
        <v>87776676.127404302</v>
      </c>
      <c r="F10" s="58">
        <f>+'[23]SCHG2-1'!$N$27</f>
        <v>87776676.127404347</v>
      </c>
      <c r="G10" t="s">
        <v>96</v>
      </c>
    </row>
    <row r="11" spans="1:7" ht="20.25" customHeight="1" x14ac:dyDescent="0.25">
      <c r="A11" s="4" t="s">
        <v>88</v>
      </c>
      <c r="B11" s="12">
        <f>+'Annual Status Current 2024'!K54</f>
        <v>82616102.680229545</v>
      </c>
      <c r="C11" s="12">
        <f>+SUM('Annual Status Current 2024'!K38:K42)</f>
        <v>2636863.4339453997</v>
      </c>
      <c r="D11" s="18">
        <f>+B11-C11</f>
        <v>79979239.246284142</v>
      </c>
    </row>
    <row r="12" spans="1:7" ht="13.8" thickBot="1" x14ac:dyDescent="0.3">
      <c r="A12" s="4" t="s">
        <v>89</v>
      </c>
      <c r="B12" s="30">
        <f>+B10-B11</f>
        <v>8607267.5167209953</v>
      </c>
      <c r="C12" s="30">
        <f>+C10-C11</f>
        <v>809830.63560083462</v>
      </c>
      <c r="D12" s="30">
        <f>+D10-D11</f>
        <v>7797436.8811201602</v>
      </c>
    </row>
    <row r="13" spans="1:7" ht="13.8" thickTop="1" x14ac:dyDescent="0.25">
      <c r="A13" s="4"/>
      <c r="B13" s="12"/>
    </row>
    <row r="14" spans="1:7" x14ac:dyDescent="0.25">
      <c r="A14" s="4"/>
      <c r="C14" s="57" t="s">
        <v>97</v>
      </c>
      <c r="D14" s="57" t="s">
        <v>98</v>
      </c>
      <c r="F14" t="s">
        <v>99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DCF3-7A66-4025-B05B-4135C58C29EA}">
  <sheetPr>
    <tabColor rgb="FF99CCFF"/>
  </sheetPr>
  <dimension ref="A1:W87"/>
  <sheetViews>
    <sheetView topLeftCell="B26" workbookViewId="0">
      <selection activeCell="J67" sqref="J67"/>
    </sheetView>
  </sheetViews>
  <sheetFormatPr defaultColWidth="9.44140625" defaultRowHeight="13.2" x14ac:dyDescent="0.25"/>
  <cols>
    <col min="1" max="1" width="10.44140625" style="23" customWidth="1"/>
    <col min="2" max="2" width="37.5546875" style="23" bestFit="1" customWidth="1"/>
    <col min="3" max="3" width="15.44140625" bestFit="1" customWidth="1"/>
    <col min="4" max="4" width="16.44140625" bestFit="1" customWidth="1"/>
    <col min="5" max="5" width="19.44140625" bestFit="1" customWidth="1"/>
    <col min="6" max="6" width="17.44140625" bestFit="1" customWidth="1"/>
    <col min="7" max="7" width="15.44140625" style="4" bestFit="1" customWidth="1"/>
    <col min="8" max="9" width="18" bestFit="1" customWidth="1"/>
    <col min="10" max="10" width="16.5546875" bestFit="1" customWidth="1"/>
    <col min="11" max="11" width="19.44140625" bestFit="1" customWidth="1"/>
    <col min="12" max="12" width="16.5546875" bestFit="1" customWidth="1"/>
    <col min="13" max="13" width="15.5546875" customWidth="1"/>
    <col min="14" max="14" width="15.88671875" bestFit="1" customWidth="1"/>
    <col min="15" max="15" width="17.44140625" bestFit="1" customWidth="1"/>
    <col min="16" max="16" width="14" style="4" bestFit="1" customWidth="1"/>
    <col min="17" max="17" width="18" bestFit="1" customWidth="1"/>
    <col min="18" max="18" width="15.5546875" bestFit="1" customWidth="1"/>
    <col min="19" max="19" width="11.44140625" style="23" bestFit="1" customWidth="1"/>
    <col min="20" max="20" width="13" hidden="1" customWidth="1"/>
    <col min="21" max="21" width="31.88671875" bestFit="1" customWidth="1"/>
  </cols>
  <sheetData>
    <row r="1" spans="1:20" ht="17.399999999999999" x14ac:dyDescent="0.3">
      <c r="A1" s="1" t="s">
        <v>0</v>
      </c>
      <c r="B1" s="1"/>
      <c r="C1" s="2" t="s">
        <v>1</v>
      </c>
      <c r="D1" s="2"/>
      <c r="E1" s="2"/>
      <c r="F1" s="2"/>
      <c r="G1" s="2" t="s">
        <v>1</v>
      </c>
      <c r="H1" s="2" t="s">
        <v>1</v>
      </c>
      <c r="I1" s="3"/>
      <c r="J1" s="2" t="s">
        <v>2</v>
      </c>
      <c r="K1" s="2"/>
      <c r="L1" s="2"/>
      <c r="M1" s="2" t="s">
        <v>3</v>
      </c>
      <c r="N1" s="2" t="s">
        <v>3</v>
      </c>
      <c r="O1" s="2"/>
      <c r="P1" s="2" t="s">
        <v>2</v>
      </c>
      <c r="Q1" s="2" t="s">
        <v>2</v>
      </c>
      <c r="R1" s="3"/>
      <c r="S1" s="2">
        <v>2024</v>
      </c>
    </row>
    <row r="2" spans="1:20" x14ac:dyDescent="0.25">
      <c r="A2" s="4"/>
      <c r="B2" s="4"/>
      <c r="C2" s="5">
        <v>2023</v>
      </c>
      <c r="D2" s="2"/>
      <c r="E2" s="2"/>
      <c r="F2" s="2"/>
      <c r="G2" s="2">
        <v>2024</v>
      </c>
      <c r="H2" s="2">
        <v>2024</v>
      </c>
      <c r="I2" s="3"/>
      <c r="J2" s="2">
        <v>2023</v>
      </c>
      <c r="K2" s="2"/>
      <c r="L2" s="2"/>
      <c r="M2" s="2" t="s">
        <v>4</v>
      </c>
      <c r="N2" s="2" t="s">
        <v>5</v>
      </c>
      <c r="O2" s="2"/>
      <c r="P2" s="2">
        <v>2024</v>
      </c>
      <c r="Q2" s="2">
        <v>2024</v>
      </c>
      <c r="R2" s="3"/>
      <c r="S2" s="6" t="s">
        <v>6</v>
      </c>
    </row>
    <row r="3" spans="1:20" x14ac:dyDescent="0.25">
      <c r="A3" s="7" t="s">
        <v>7</v>
      </c>
      <c r="B3" s="8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9" t="s">
        <v>15</v>
      </c>
      <c r="J3" s="7" t="s">
        <v>9</v>
      </c>
      <c r="K3" s="7" t="s">
        <v>16</v>
      </c>
      <c r="L3" s="7" t="s">
        <v>11</v>
      </c>
      <c r="M3" s="7" t="s">
        <v>17</v>
      </c>
      <c r="N3" s="7" t="s">
        <v>18</v>
      </c>
      <c r="O3" s="7" t="s">
        <v>12</v>
      </c>
      <c r="P3" s="7" t="s">
        <v>13</v>
      </c>
      <c r="Q3" s="7" t="s">
        <v>14</v>
      </c>
      <c r="R3" s="9" t="s">
        <v>15</v>
      </c>
      <c r="S3" s="7" t="s">
        <v>19</v>
      </c>
    </row>
    <row r="4" spans="1:20" x14ac:dyDescent="0.25">
      <c r="A4" s="10">
        <v>10400</v>
      </c>
      <c r="B4" s="11" t="s">
        <v>20</v>
      </c>
      <c r="C4" s="12">
        <v>2527001.42</v>
      </c>
      <c r="D4" s="12">
        <v>0</v>
      </c>
      <c r="E4" s="12">
        <v>0</v>
      </c>
      <c r="F4" s="13">
        <v>0</v>
      </c>
      <c r="G4" s="14">
        <v>2527001.42</v>
      </c>
      <c r="H4" s="12">
        <v>2527001.4200000009</v>
      </c>
      <c r="I4" s="15">
        <v>0</v>
      </c>
      <c r="J4" s="12">
        <v>783732.94100000116</v>
      </c>
      <c r="K4" s="12">
        <v>128877.07241999998</v>
      </c>
      <c r="L4" s="12">
        <v>0</v>
      </c>
      <c r="M4" s="12">
        <v>0</v>
      </c>
      <c r="N4" s="12">
        <v>0</v>
      </c>
      <c r="O4" s="13">
        <v>0</v>
      </c>
      <c r="P4" s="14">
        <v>912610.01342000114</v>
      </c>
      <c r="Q4" s="12">
        <v>848171.47721000097</v>
      </c>
      <c r="R4" s="16">
        <v>128877.07241999998</v>
      </c>
      <c r="S4" s="17">
        <v>5.0999999999999997E-2</v>
      </c>
      <c r="T4" s="18">
        <v>1614391.4065799988</v>
      </c>
    </row>
    <row r="5" spans="1:20" x14ac:dyDescent="0.25">
      <c r="A5" s="10">
        <v>10500</v>
      </c>
      <c r="B5" s="11" t="s">
        <v>21</v>
      </c>
      <c r="C5" s="12">
        <v>1939551.55</v>
      </c>
      <c r="D5" s="12">
        <v>0</v>
      </c>
      <c r="E5" s="12">
        <v>0</v>
      </c>
      <c r="F5" s="13">
        <v>0</v>
      </c>
      <c r="G5" s="14">
        <v>1939551.55</v>
      </c>
      <c r="H5" s="12">
        <v>1939551.5500000005</v>
      </c>
      <c r="I5" s="15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3">
        <v>0</v>
      </c>
      <c r="P5" s="14">
        <v>0</v>
      </c>
      <c r="Q5" s="12">
        <v>0</v>
      </c>
      <c r="R5" s="16">
        <v>0</v>
      </c>
      <c r="S5" s="17">
        <v>0</v>
      </c>
      <c r="T5" s="18">
        <v>1939551.55</v>
      </c>
    </row>
    <row r="6" spans="1:20" x14ac:dyDescent="0.25">
      <c r="A6" s="10">
        <v>11501</v>
      </c>
      <c r="B6" s="11" t="s">
        <v>22</v>
      </c>
      <c r="C6" s="12">
        <v>5031897.24</v>
      </c>
      <c r="D6" s="12">
        <v>0</v>
      </c>
      <c r="E6" s="12">
        <v>0</v>
      </c>
      <c r="F6" s="13">
        <v>0</v>
      </c>
      <c r="G6" s="14">
        <v>5031897.24</v>
      </c>
      <c r="H6" s="12">
        <v>5031897.2400000012</v>
      </c>
      <c r="I6" s="15">
        <v>0</v>
      </c>
      <c r="J6" s="12">
        <v>5028152.9800000144</v>
      </c>
      <c r="K6" s="12">
        <v>0</v>
      </c>
      <c r="L6" s="12">
        <v>0</v>
      </c>
      <c r="M6" s="12">
        <v>0</v>
      </c>
      <c r="N6" s="12">
        <v>0</v>
      </c>
      <c r="O6" s="13">
        <v>0</v>
      </c>
      <c r="P6" s="14">
        <v>5028152.9800000144</v>
      </c>
      <c r="Q6" s="12">
        <v>5028152.9800000135</v>
      </c>
      <c r="R6" s="16">
        <v>0</v>
      </c>
      <c r="S6" s="17">
        <v>0</v>
      </c>
      <c r="T6" s="18">
        <v>3744.2599999858066</v>
      </c>
    </row>
    <row r="7" spans="1:20" x14ac:dyDescent="0.25">
      <c r="A7" s="10">
        <v>30100</v>
      </c>
      <c r="B7" s="11" t="s">
        <v>23</v>
      </c>
      <c r="C7" s="12">
        <v>12620.1</v>
      </c>
      <c r="D7" s="12">
        <v>0</v>
      </c>
      <c r="E7" s="12">
        <v>0</v>
      </c>
      <c r="F7" s="13">
        <v>0</v>
      </c>
      <c r="G7" s="14">
        <v>12620.1</v>
      </c>
      <c r="H7" s="12">
        <v>12620.100000000004</v>
      </c>
      <c r="I7" s="15">
        <v>0</v>
      </c>
      <c r="J7" s="12">
        <v>2.2737367544323206E-13</v>
      </c>
      <c r="K7" s="12">
        <v>0</v>
      </c>
      <c r="L7" s="12">
        <v>0</v>
      </c>
      <c r="M7" s="12">
        <v>0</v>
      </c>
      <c r="N7" s="12">
        <v>0</v>
      </c>
      <c r="O7" s="13">
        <v>0</v>
      </c>
      <c r="P7" s="14">
        <v>2.2737367544323206E-13</v>
      </c>
      <c r="Q7" s="12">
        <v>2.2737367544323206E-13</v>
      </c>
      <c r="R7" s="16">
        <v>0</v>
      </c>
      <c r="S7" s="17">
        <v>0</v>
      </c>
      <c r="T7" s="18">
        <v>12620.1</v>
      </c>
    </row>
    <row r="8" spans="1:20" x14ac:dyDescent="0.25">
      <c r="A8" s="10">
        <v>30200</v>
      </c>
      <c r="B8" s="11" t="s">
        <v>24</v>
      </c>
      <c r="C8" s="12">
        <v>0</v>
      </c>
      <c r="D8" s="12">
        <v>0</v>
      </c>
      <c r="E8" s="12">
        <v>0</v>
      </c>
      <c r="F8" s="13">
        <v>0</v>
      </c>
      <c r="G8" s="14">
        <v>0</v>
      </c>
      <c r="H8" s="12">
        <v>0</v>
      </c>
      <c r="I8" s="15">
        <v>0</v>
      </c>
      <c r="J8" s="12">
        <v>1.9258550310041755E-10</v>
      </c>
      <c r="K8" s="12">
        <v>0</v>
      </c>
      <c r="L8" s="12">
        <v>0</v>
      </c>
      <c r="M8" s="12">
        <v>0</v>
      </c>
      <c r="N8" s="12">
        <v>0</v>
      </c>
      <c r="O8" s="13">
        <v>0</v>
      </c>
      <c r="P8" s="14">
        <v>1.9258550310041755E-10</v>
      </c>
      <c r="Q8" s="12">
        <v>1.9258550310041755E-10</v>
      </c>
      <c r="R8" s="16">
        <v>0</v>
      </c>
      <c r="S8" s="17">
        <v>0.04</v>
      </c>
      <c r="T8" s="18">
        <v>-1.9258550310041755E-10</v>
      </c>
    </row>
    <row r="9" spans="1:20" x14ac:dyDescent="0.25">
      <c r="A9" s="10">
        <v>30300</v>
      </c>
      <c r="B9" s="11" t="s">
        <v>25</v>
      </c>
      <c r="C9" s="12">
        <v>815325.07000000007</v>
      </c>
      <c r="D9" s="12">
        <v>0</v>
      </c>
      <c r="E9" s="12">
        <v>0</v>
      </c>
      <c r="F9" s="13">
        <v>0</v>
      </c>
      <c r="G9" s="14">
        <v>815325.07000000007</v>
      </c>
      <c r="H9" s="12">
        <v>815325.07000000018</v>
      </c>
      <c r="I9" s="15">
        <v>0</v>
      </c>
      <c r="J9" s="12">
        <v>815325.0699999989</v>
      </c>
      <c r="K9" s="12">
        <v>0</v>
      </c>
      <c r="L9" s="12">
        <v>0</v>
      </c>
      <c r="M9" s="12">
        <v>0</v>
      </c>
      <c r="N9" s="12">
        <v>0</v>
      </c>
      <c r="O9" s="13">
        <v>0</v>
      </c>
      <c r="P9" s="14">
        <v>815325.0699999989</v>
      </c>
      <c r="Q9" s="12">
        <v>815325.06999999867</v>
      </c>
      <c r="R9" s="16">
        <v>0</v>
      </c>
      <c r="S9" s="17">
        <v>0.04</v>
      </c>
      <c r="T9" s="18">
        <v>1.1641532182693481E-9</v>
      </c>
    </row>
    <row r="10" spans="1:20" x14ac:dyDescent="0.25">
      <c r="A10" s="10">
        <v>30301</v>
      </c>
      <c r="B10" s="11" t="s">
        <v>26</v>
      </c>
      <c r="C10" s="12">
        <v>110526643.99000001</v>
      </c>
      <c r="D10" s="12">
        <v>14303044.800000003</v>
      </c>
      <c r="E10" s="12">
        <v>0</v>
      </c>
      <c r="F10" s="13">
        <v>0</v>
      </c>
      <c r="G10" s="14">
        <v>124829688.79000001</v>
      </c>
      <c r="H10" s="12">
        <v>91911827.605153874</v>
      </c>
      <c r="I10" s="15">
        <v>14303044.799999997</v>
      </c>
      <c r="J10" s="12">
        <v>30148268.771823503</v>
      </c>
      <c r="K10" s="12">
        <v>7375232.0699199988</v>
      </c>
      <c r="L10" s="12">
        <v>0</v>
      </c>
      <c r="M10" s="12">
        <v>0</v>
      </c>
      <c r="N10" s="12">
        <v>0</v>
      </c>
      <c r="O10" s="13">
        <v>0</v>
      </c>
      <c r="P10" s="14">
        <v>37523500.841743499</v>
      </c>
      <c r="Q10" s="12">
        <v>33813328.020045809</v>
      </c>
      <c r="R10" s="16">
        <v>7375232.069919996</v>
      </c>
      <c r="S10" s="17">
        <v>6.6000000000000003E-2</v>
      </c>
      <c r="T10" s="18">
        <v>87306187.948256508</v>
      </c>
    </row>
    <row r="11" spans="1:20" x14ac:dyDescent="0.25">
      <c r="A11" s="10">
        <v>30302</v>
      </c>
      <c r="B11" s="11" t="s">
        <v>27</v>
      </c>
      <c r="C11" s="12">
        <v>0</v>
      </c>
      <c r="D11" s="12">
        <v>0</v>
      </c>
      <c r="E11" s="12">
        <v>0</v>
      </c>
      <c r="F11" s="13">
        <v>0</v>
      </c>
      <c r="G11" s="14">
        <v>0</v>
      </c>
      <c r="H11" s="12">
        <v>0</v>
      </c>
      <c r="I11" s="15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4">
        <v>0</v>
      </c>
      <c r="Q11" s="12">
        <v>0</v>
      </c>
      <c r="R11" s="16">
        <v>0</v>
      </c>
      <c r="S11" s="17">
        <v>0</v>
      </c>
      <c r="T11" s="18">
        <v>0</v>
      </c>
    </row>
    <row r="12" spans="1:20" x14ac:dyDescent="0.25">
      <c r="A12" s="10">
        <v>33600</v>
      </c>
      <c r="B12" s="11" t="s">
        <v>28</v>
      </c>
      <c r="C12" s="12">
        <v>16109646.340000002</v>
      </c>
      <c r="D12" s="12">
        <v>0</v>
      </c>
      <c r="E12" s="12">
        <v>0</v>
      </c>
      <c r="F12" s="13">
        <v>0</v>
      </c>
      <c r="G12" s="14">
        <v>16109646.340000002</v>
      </c>
      <c r="H12" s="12">
        <v>14834046.942307694</v>
      </c>
      <c r="I12" s="15">
        <v>0</v>
      </c>
      <c r="J12" s="12">
        <v>515471.1447375</v>
      </c>
      <c r="K12" s="12">
        <v>547727.97556000005</v>
      </c>
      <c r="L12" s="12">
        <v>0</v>
      </c>
      <c r="M12" s="12">
        <v>0</v>
      </c>
      <c r="N12" s="12">
        <v>0</v>
      </c>
      <c r="O12" s="13">
        <v>0</v>
      </c>
      <c r="P12" s="14">
        <v>1063199.1202974999</v>
      </c>
      <c r="Q12" s="12">
        <v>789335.13251750031</v>
      </c>
      <c r="R12" s="16">
        <v>547727.97555999993</v>
      </c>
      <c r="S12" s="17">
        <v>3.4000000000000002E-2</v>
      </c>
      <c r="T12" s="18">
        <v>15046447.219702501</v>
      </c>
    </row>
    <row r="13" spans="1:20" x14ac:dyDescent="0.25">
      <c r="A13" s="10">
        <v>36400</v>
      </c>
      <c r="B13" s="11" t="s">
        <v>29</v>
      </c>
      <c r="C13" s="12">
        <v>1485380.05</v>
      </c>
      <c r="D13" s="12">
        <v>17975.919999999925</v>
      </c>
      <c r="E13" s="12">
        <v>0</v>
      </c>
      <c r="F13" s="13">
        <v>0</v>
      </c>
      <c r="G13" s="14">
        <v>1503355.97</v>
      </c>
      <c r="H13" s="12">
        <v>788398.50076923089</v>
      </c>
      <c r="I13" s="15">
        <v>17975.919999999925</v>
      </c>
      <c r="J13" s="12">
        <v>25561.084675000002</v>
      </c>
      <c r="K13" s="12">
        <v>52522.942704166664</v>
      </c>
      <c r="L13" s="12">
        <v>0</v>
      </c>
      <c r="M13" s="12">
        <v>0</v>
      </c>
      <c r="N13" s="12">
        <v>0</v>
      </c>
      <c r="O13" s="13">
        <v>0</v>
      </c>
      <c r="P13" s="14">
        <v>78084.02737916667</v>
      </c>
      <c r="Q13" s="12">
        <v>51786.617126282057</v>
      </c>
      <c r="R13" s="16">
        <v>52522.942704166664</v>
      </c>
      <c r="S13" s="17">
        <v>3.5000000000000003E-2</v>
      </c>
      <c r="T13" s="18">
        <v>1425271.9426208334</v>
      </c>
    </row>
    <row r="14" spans="1:20" x14ac:dyDescent="0.25">
      <c r="A14" s="10">
        <v>37400</v>
      </c>
      <c r="B14" s="11" t="s">
        <v>30</v>
      </c>
      <c r="C14" s="12">
        <v>16157149.27</v>
      </c>
      <c r="D14" s="12">
        <v>0</v>
      </c>
      <c r="E14" s="12">
        <v>0</v>
      </c>
      <c r="F14" s="13">
        <v>0</v>
      </c>
      <c r="G14" s="14">
        <v>16157149.27</v>
      </c>
      <c r="H14" s="12">
        <v>16157149.270000001</v>
      </c>
      <c r="I14" s="15">
        <v>0</v>
      </c>
      <c r="J14" s="12">
        <v>-60224.600000000413</v>
      </c>
      <c r="K14" s="12">
        <v>0</v>
      </c>
      <c r="L14" s="12">
        <v>0</v>
      </c>
      <c r="M14" s="12">
        <v>0</v>
      </c>
      <c r="N14" s="12">
        <v>0</v>
      </c>
      <c r="O14" s="13">
        <v>0</v>
      </c>
      <c r="P14" s="14">
        <v>-60224.600000000413</v>
      </c>
      <c r="Q14" s="12">
        <v>-60224.600000000435</v>
      </c>
      <c r="R14" s="16">
        <v>0</v>
      </c>
      <c r="S14" s="17">
        <v>0</v>
      </c>
      <c r="T14" s="18">
        <v>16217373.869999999</v>
      </c>
    </row>
    <row r="15" spans="1:20" x14ac:dyDescent="0.25">
      <c r="A15" s="10">
        <v>37402</v>
      </c>
      <c r="B15" s="11" t="s">
        <v>31</v>
      </c>
      <c r="C15" s="12">
        <v>4268872.66</v>
      </c>
      <c r="D15" s="12">
        <v>0</v>
      </c>
      <c r="E15" s="12">
        <v>0</v>
      </c>
      <c r="F15" s="13">
        <v>0</v>
      </c>
      <c r="G15" s="14">
        <v>4268872.66</v>
      </c>
      <c r="H15" s="12">
        <v>4268872.6599999983</v>
      </c>
      <c r="I15" s="15">
        <v>0</v>
      </c>
      <c r="J15" s="12">
        <v>1094629.2845799963</v>
      </c>
      <c r="K15" s="12">
        <v>55495.344580000012</v>
      </c>
      <c r="L15" s="12">
        <v>0</v>
      </c>
      <c r="M15" s="12">
        <v>0</v>
      </c>
      <c r="N15" s="12">
        <v>0</v>
      </c>
      <c r="O15" s="13">
        <v>0</v>
      </c>
      <c r="P15" s="14">
        <v>1150124.6291599963</v>
      </c>
      <c r="Q15" s="12">
        <v>1122376.9568699962</v>
      </c>
      <c r="R15" s="16">
        <v>55495.344580000034</v>
      </c>
      <c r="S15" s="17">
        <v>1.2999999999999999E-2</v>
      </c>
      <c r="T15" s="18">
        <v>3118748.0308400039</v>
      </c>
    </row>
    <row r="16" spans="1:20" x14ac:dyDescent="0.25">
      <c r="A16" s="10">
        <v>37500</v>
      </c>
      <c r="B16" s="11" t="s">
        <v>32</v>
      </c>
      <c r="C16" s="12">
        <v>31386680.030800011</v>
      </c>
      <c r="D16" s="12">
        <v>12123218.999999998</v>
      </c>
      <c r="E16" s="12">
        <v>-969857.52</v>
      </c>
      <c r="F16" s="13">
        <v>0</v>
      </c>
      <c r="G16" s="14">
        <v>42540041.510800004</v>
      </c>
      <c r="H16" s="12">
        <v>29923488.706464622</v>
      </c>
      <c r="I16" s="15">
        <v>11153361.479999993</v>
      </c>
      <c r="J16" s="12">
        <v>8889159.1214909013</v>
      </c>
      <c r="K16" s="12">
        <v>951000.07770233392</v>
      </c>
      <c r="L16" s="12">
        <v>-969857.52</v>
      </c>
      <c r="M16" s="12">
        <v>0</v>
      </c>
      <c r="N16" s="12">
        <v>0</v>
      </c>
      <c r="O16" s="13">
        <v>0</v>
      </c>
      <c r="P16" s="14">
        <v>8870301.6791932359</v>
      </c>
      <c r="Q16" s="12">
        <v>9169738.7284089159</v>
      </c>
      <c r="R16" s="16">
        <v>-18857.442297665402</v>
      </c>
      <c r="S16" s="17">
        <v>2.9000000000000001E-2</v>
      </c>
      <c r="T16" s="18">
        <v>33669739.831606768</v>
      </c>
    </row>
    <row r="17" spans="1:20" x14ac:dyDescent="0.25">
      <c r="A17" s="19">
        <v>37600</v>
      </c>
      <c r="B17" s="20" t="s">
        <v>33</v>
      </c>
      <c r="C17" s="12">
        <v>826292081.12680876</v>
      </c>
      <c r="D17" s="12">
        <v>14028807.663222639</v>
      </c>
      <c r="E17" s="12">
        <v>-896053.9344935203</v>
      </c>
      <c r="F17" s="13">
        <v>0</v>
      </c>
      <c r="G17" s="14">
        <v>839424834.85553789</v>
      </c>
      <c r="H17" s="12">
        <v>760374274.93514252</v>
      </c>
      <c r="I17" s="15">
        <v>13132753.728729129</v>
      </c>
      <c r="J17" s="21">
        <v>202174502.97406608</v>
      </c>
      <c r="K17" s="22">
        <v>19993680.876607511</v>
      </c>
      <c r="L17" s="12">
        <v>-896053.9344935203</v>
      </c>
      <c r="M17" s="12">
        <v>-5505.9500000000007</v>
      </c>
      <c r="N17" s="12">
        <v>-33035.699999999997</v>
      </c>
      <c r="O17" s="13">
        <v>0</v>
      </c>
      <c r="P17" s="14">
        <v>221233588.2661801</v>
      </c>
      <c r="Q17" s="21">
        <v>211713826.5632641</v>
      </c>
      <c r="R17" s="16">
        <v>19059085.292114019</v>
      </c>
      <c r="S17" s="17">
        <v>2.4E-2</v>
      </c>
      <c r="T17" s="18">
        <v>618191246.58935785</v>
      </c>
    </row>
    <row r="18" spans="1:20" x14ac:dyDescent="0.25">
      <c r="A18" s="10">
        <v>37602</v>
      </c>
      <c r="B18" s="11" t="s">
        <v>34</v>
      </c>
      <c r="C18" s="12">
        <v>961474232.53461218</v>
      </c>
      <c r="D18" s="12">
        <v>124233377.74835862</v>
      </c>
      <c r="E18" s="12">
        <v>-9386344.2405626103</v>
      </c>
      <c r="F18" s="13">
        <v>0</v>
      </c>
      <c r="G18" s="14">
        <v>1076321266.0424082</v>
      </c>
      <c r="H18" s="12">
        <v>899033193.54997909</v>
      </c>
      <c r="I18" s="15">
        <v>114847033.50779605</v>
      </c>
      <c r="J18" s="12">
        <v>211166625.88731781</v>
      </c>
      <c r="K18" s="12">
        <v>18189262.523299549</v>
      </c>
      <c r="L18" s="12">
        <v>-9386344.2405626103</v>
      </c>
      <c r="M18" s="12">
        <v>0</v>
      </c>
      <c r="N18" s="12">
        <v>-6848015.2300000023</v>
      </c>
      <c r="O18" s="13">
        <v>0</v>
      </c>
      <c r="P18" s="14">
        <v>213121528.94005474</v>
      </c>
      <c r="Q18" s="12">
        <v>212013744.84791315</v>
      </c>
      <c r="R18" s="16">
        <v>1954903.052736938</v>
      </c>
      <c r="S18" s="17">
        <v>1.7999999999999999E-2</v>
      </c>
      <c r="T18" s="18">
        <v>863199737.10235345</v>
      </c>
    </row>
    <row r="19" spans="1:20" x14ac:dyDescent="0.25">
      <c r="A19" s="10">
        <v>37700</v>
      </c>
      <c r="B19" s="11" t="s">
        <v>35</v>
      </c>
      <c r="C19" s="12">
        <v>19187297.899999999</v>
      </c>
      <c r="D19" s="12">
        <v>0</v>
      </c>
      <c r="E19" s="12">
        <v>0</v>
      </c>
      <c r="F19" s="13">
        <v>0</v>
      </c>
      <c r="G19" s="14">
        <v>19187297.899999999</v>
      </c>
      <c r="H19" s="12">
        <v>19187297.900000002</v>
      </c>
      <c r="I19" s="15">
        <v>0</v>
      </c>
      <c r="J19" s="12">
        <v>1345774.2670000002</v>
      </c>
      <c r="K19" s="12">
        <v>575618.93700000003</v>
      </c>
      <c r="L19" s="12">
        <v>0</v>
      </c>
      <c r="M19" s="12">
        <v>0</v>
      </c>
      <c r="N19" s="12">
        <v>0</v>
      </c>
      <c r="O19" s="13">
        <v>0</v>
      </c>
      <c r="P19" s="14">
        <v>1921393.2040000004</v>
      </c>
      <c r="Q19" s="12">
        <v>1633583.7355000004</v>
      </c>
      <c r="R19" s="16">
        <v>575618.93700000015</v>
      </c>
      <c r="S19" s="17">
        <v>0.03</v>
      </c>
      <c r="T19" s="18">
        <v>17265904.695999999</v>
      </c>
    </row>
    <row r="20" spans="1:20" x14ac:dyDescent="0.25">
      <c r="A20" s="10">
        <v>37800</v>
      </c>
      <c r="B20" s="11" t="s">
        <v>36</v>
      </c>
      <c r="C20" s="12">
        <v>22151056.5068</v>
      </c>
      <c r="D20" s="12">
        <v>736667</v>
      </c>
      <c r="E20" s="12">
        <v>-58933.360000000008</v>
      </c>
      <c r="F20" s="13">
        <v>0</v>
      </c>
      <c r="G20" s="14">
        <v>22828790.1468</v>
      </c>
      <c r="H20" s="12">
        <v>22141823.971353848</v>
      </c>
      <c r="I20" s="15">
        <v>677733.6400000006</v>
      </c>
      <c r="J20" s="12">
        <v>5803971.3608217975</v>
      </c>
      <c r="K20" s="12">
        <v>678531.0293040002</v>
      </c>
      <c r="L20" s="12">
        <v>-58933.360000000008</v>
      </c>
      <c r="M20" s="12">
        <v>0</v>
      </c>
      <c r="N20" s="12">
        <v>0</v>
      </c>
      <c r="O20" s="13">
        <v>0</v>
      </c>
      <c r="P20" s="14">
        <v>6423569.0301257977</v>
      </c>
      <c r="Q20" s="12">
        <v>6099441.7244699514</v>
      </c>
      <c r="R20" s="16">
        <v>619597.66930400021</v>
      </c>
      <c r="S20" s="17">
        <v>0.03</v>
      </c>
      <c r="T20" s="18">
        <v>16405221.116674203</v>
      </c>
    </row>
    <row r="21" spans="1:20" x14ac:dyDescent="0.25">
      <c r="A21" s="10">
        <v>37900</v>
      </c>
      <c r="B21" s="11" t="s">
        <v>37</v>
      </c>
      <c r="C21" s="12">
        <v>116022316.78160004</v>
      </c>
      <c r="D21" s="12">
        <v>7298344</v>
      </c>
      <c r="E21" s="12">
        <v>-583867.52</v>
      </c>
      <c r="F21" s="13">
        <v>0</v>
      </c>
      <c r="G21" s="14">
        <v>122736793.26160005</v>
      </c>
      <c r="H21" s="12">
        <v>110813557.57372005</v>
      </c>
      <c r="I21" s="15">
        <v>6714476.4800000042</v>
      </c>
      <c r="J21" s="12">
        <v>19487316.672034327</v>
      </c>
      <c r="K21" s="12">
        <v>2589142.0322812009</v>
      </c>
      <c r="L21" s="12">
        <v>-583867.52</v>
      </c>
      <c r="M21" s="12">
        <v>0</v>
      </c>
      <c r="N21" s="12">
        <v>0</v>
      </c>
      <c r="O21" s="13">
        <v>0</v>
      </c>
      <c r="P21" s="14">
        <v>21492591.184315529</v>
      </c>
      <c r="Q21" s="12">
        <v>20594867.669839833</v>
      </c>
      <c r="R21" s="16">
        <v>2005274.5122812018</v>
      </c>
      <c r="S21" s="17">
        <v>2.1999999999999999E-2</v>
      </c>
      <c r="T21" s="18">
        <v>101244202.07728451</v>
      </c>
    </row>
    <row r="22" spans="1:20" x14ac:dyDescent="0.25">
      <c r="A22" s="10">
        <v>38000</v>
      </c>
      <c r="B22" s="11" t="s">
        <v>38</v>
      </c>
      <c r="C22" s="12">
        <v>68085342.290000007</v>
      </c>
      <c r="D22" s="12">
        <v>0</v>
      </c>
      <c r="E22" s="12">
        <v>0</v>
      </c>
      <c r="F22" s="13">
        <v>0</v>
      </c>
      <c r="G22" s="14">
        <v>68085342.290000007</v>
      </c>
      <c r="H22" s="12">
        <v>68085342.289999992</v>
      </c>
      <c r="I22" s="15">
        <v>0</v>
      </c>
      <c r="J22" s="12">
        <v>42441602.101600066</v>
      </c>
      <c r="K22" s="12">
        <v>2927669.7184700002</v>
      </c>
      <c r="L22" s="12">
        <v>0</v>
      </c>
      <c r="M22" s="12">
        <v>0</v>
      </c>
      <c r="N22" s="12">
        <v>0</v>
      </c>
      <c r="O22" s="13">
        <v>0</v>
      </c>
      <c r="P22" s="14">
        <v>45369271.820070066</v>
      </c>
      <c r="Q22" s="12">
        <v>43905436.960835055</v>
      </c>
      <c r="R22" s="16">
        <v>2927669.7184699997</v>
      </c>
      <c r="S22" s="17">
        <v>4.2999999999999997E-2</v>
      </c>
      <c r="T22" s="18">
        <v>22716070.469929941</v>
      </c>
    </row>
    <row r="23" spans="1:20" x14ac:dyDescent="0.25">
      <c r="A23" s="10">
        <v>38002</v>
      </c>
      <c r="B23" s="11" t="s">
        <v>39</v>
      </c>
      <c r="C23" s="12">
        <v>610080538.33359969</v>
      </c>
      <c r="D23" s="12">
        <v>62511257.599999994</v>
      </c>
      <c r="E23" s="12">
        <v>-5000900.608</v>
      </c>
      <c r="F23" s="13">
        <v>0</v>
      </c>
      <c r="G23" s="14">
        <v>667590895.32559967</v>
      </c>
      <c r="H23" s="12">
        <v>580327281.90376592</v>
      </c>
      <c r="I23" s="15">
        <v>57510356.991999984</v>
      </c>
      <c r="J23" s="12">
        <v>211877747.51803452</v>
      </c>
      <c r="K23" s="12">
        <v>19729700.564801238</v>
      </c>
      <c r="L23" s="12">
        <v>-5000900.608</v>
      </c>
      <c r="M23" s="12">
        <v>0</v>
      </c>
      <c r="N23" s="12">
        <v>-5476331.8800000018</v>
      </c>
      <c r="O23" s="13">
        <v>0</v>
      </c>
      <c r="P23" s="14">
        <v>221130215.59483576</v>
      </c>
      <c r="Q23" s="12">
        <v>216367579.87656319</v>
      </c>
      <c r="R23" s="16">
        <v>9252468.0768012404</v>
      </c>
      <c r="S23" s="17">
        <v>3.1E-2</v>
      </c>
      <c r="T23" s="18">
        <v>446460679.73076391</v>
      </c>
    </row>
    <row r="24" spans="1:20" x14ac:dyDescent="0.25">
      <c r="A24" s="10">
        <v>38100</v>
      </c>
      <c r="B24" s="11" t="s">
        <v>40</v>
      </c>
      <c r="C24" s="12">
        <v>99270694.281199992</v>
      </c>
      <c r="D24" s="12">
        <v>15370700.000665599</v>
      </c>
      <c r="E24" s="12">
        <v>-1229656.0000532479</v>
      </c>
      <c r="F24" s="13">
        <v>0</v>
      </c>
      <c r="G24" s="14">
        <v>113411738.28181235</v>
      </c>
      <c r="H24" s="12">
        <v>95883503.566310734</v>
      </c>
      <c r="I24" s="15">
        <v>14141044.000612363</v>
      </c>
      <c r="J24" s="12">
        <v>41990333.264870122</v>
      </c>
      <c r="K24" s="12">
        <v>4964199.7932967348</v>
      </c>
      <c r="L24" s="12">
        <v>-1229656.0000532479</v>
      </c>
      <c r="M24" s="12">
        <v>0</v>
      </c>
      <c r="N24" s="12">
        <v>0</v>
      </c>
      <c r="O24" s="13">
        <v>0</v>
      </c>
      <c r="P24" s="14">
        <v>45724877.058113605</v>
      </c>
      <c r="Q24" s="12">
        <v>43815950.126676515</v>
      </c>
      <c r="R24" s="16">
        <v>3734543.7932434827</v>
      </c>
      <c r="S24" s="17">
        <v>4.7E-2</v>
      </c>
      <c r="T24" s="18">
        <v>67686861.22369875</v>
      </c>
    </row>
    <row r="25" spans="1:20" x14ac:dyDescent="0.25">
      <c r="A25" s="10">
        <v>38200</v>
      </c>
      <c r="B25" s="11" t="s">
        <v>41</v>
      </c>
      <c r="C25" s="12">
        <v>105820491.27528127</v>
      </c>
      <c r="D25" s="12">
        <v>14527639.261068391</v>
      </c>
      <c r="E25" s="12">
        <v>-1162211.1408854714</v>
      </c>
      <c r="F25" s="13">
        <v>0</v>
      </c>
      <c r="G25" s="14">
        <v>119185919.39546418</v>
      </c>
      <c r="H25" s="12">
        <v>99095516.907549173</v>
      </c>
      <c r="I25" s="15">
        <v>13365428.120182917</v>
      </c>
      <c r="J25" s="12">
        <v>38080014.486180432</v>
      </c>
      <c r="K25" s="12">
        <v>3019238.1549912849</v>
      </c>
      <c r="L25" s="12">
        <v>-1162211.1408854714</v>
      </c>
      <c r="M25" s="12">
        <v>0</v>
      </c>
      <c r="N25" s="12">
        <v>-716706.4800000001</v>
      </c>
      <c r="O25" s="13">
        <v>0</v>
      </c>
      <c r="P25" s="14">
        <v>39220335.020286247</v>
      </c>
      <c r="Q25" s="12">
        <v>38633032.898554757</v>
      </c>
      <c r="R25" s="16">
        <v>1140320.534105815</v>
      </c>
      <c r="S25" s="17">
        <v>2.7E-2</v>
      </c>
      <c r="T25" s="18">
        <v>79965584.375177935</v>
      </c>
    </row>
    <row r="26" spans="1:20" x14ac:dyDescent="0.25">
      <c r="A26" s="10">
        <v>38300</v>
      </c>
      <c r="B26" s="11" t="s">
        <v>42</v>
      </c>
      <c r="C26" s="12">
        <v>20766817.198400009</v>
      </c>
      <c r="D26" s="12">
        <v>974000.00000000012</v>
      </c>
      <c r="E26" s="12">
        <v>-77920</v>
      </c>
      <c r="F26" s="13">
        <v>0</v>
      </c>
      <c r="G26" s="14">
        <v>21662897.198400009</v>
      </c>
      <c r="H26" s="12">
        <v>20346875.112378467</v>
      </c>
      <c r="I26" s="15">
        <v>896080</v>
      </c>
      <c r="J26" s="12">
        <v>9389570.7072937917</v>
      </c>
      <c r="K26" s="12">
        <v>444746.53639080015</v>
      </c>
      <c r="L26" s="12">
        <v>-77920</v>
      </c>
      <c r="M26" s="12">
        <v>0</v>
      </c>
      <c r="N26" s="12">
        <v>0</v>
      </c>
      <c r="O26" s="13">
        <v>0</v>
      </c>
      <c r="P26" s="14">
        <v>9756397.2436845917</v>
      </c>
      <c r="Q26" s="12">
        <v>9571472.9803662971</v>
      </c>
      <c r="R26" s="16">
        <v>366826.53639080003</v>
      </c>
      <c r="S26" s="17">
        <v>2.1000000000000001E-2</v>
      </c>
      <c r="T26" s="18">
        <v>11906499.954715418</v>
      </c>
    </row>
    <row r="27" spans="1:20" x14ac:dyDescent="0.25">
      <c r="A27" s="10">
        <v>38400</v>
      </c>
      <c r="B27" s="11" t="s">
        <v>43</v>
      </c>
      <c r="C27" s="12">
        <v>38677154.93</v>
      </c>
      <c r="D27" s="12">
        <v>0</v>
      </c>
      <c r="E27" s="12">
        <v>0</v>
      </c>
      <c r="F27" s="13">
        <v>0</v>
      </c>
      <c r="G27" s="14">
        <v>38677154.93</v>
      </c>
      <c r="H27" s="12">
        <v>38677154.93</v>
      </c>
      <c r="I27" s="15">
        <v>0</v>
      </c>
      <c r="J27" s="12">
        <v>16188800.553669995</v>
      </c>
      <c r="K27" s="12">
        <v>928251.7183200001</v>
      </c>
      <c r="L27" s="12">
        <v>0</v>
      </c>
      <c r="M27" s="12">
        <v>0</v>
      </c>
      <c r="N27" s="12">
        <v>0</v>
      </c>
      <c r="O27" s="13">
        <v>0</v>
      </c>
      <c r="P27" s="14">
        <v>17117052.271989994</v>
      </c>
      <c r="Q27" s="12">
        <v>16652926.412829995</v>
      </c>
      <c r="R27" s="16">
        <v>928251.71831999905</v>
      </c>
      <c r="S27" s="17">
        <v>2.4E-2</v>
      </c>
      <c r="T27" s="18">
        <v>21560102.658010006</v>
      </c>
    </row>
    <row r="28" spans="1:20" x14ac:dyDescent="0.25">
      <c r="A28" s="10">
        <v>38500</v>
      </c>
      <c r="B28" s="11" t="s">
        <v>44</v>
      </c>
      <c r="C28" s="12">
        <v>15196826.640000001</v>
      </c>
      <c r="D28" s="12">
        <v>0</v>
      </c>
      <c r="E28" s="12">
        <v>0</v>
      </c>
      <c r="F28" s="13">
        <v>0</v>
      </c>
      <c r="G28" s="14">
        <v>15196826.640000001</v>
      </c>
      <c r="H28" s="12">
        <v>15196826.639999995</v>
      </c>
      <c r="I28" s="15">
        <v>0</v>
      </c>
      <c r="J28" s="12">
        <v>7331118.032720007</v>
      </c>
      <c r="K28" s="12">
        <v>334330.18607999996</v>
      </c>
      <c r="L28" s="12">
        <v>0</v>
      </c>
      <c r="M28" s="12">
        <v>0</v>
      </c>
      <c r="N28" s="12">
        <v>0</v>
      </c>
      <c r="O28" s="13">
        <v>0</v>
      </c>
      <c r="P28" s="14">
        <v>7665448.2188000074</v>
      </c>
      <c r="Q28" s="12">
        <v>7498283.1257600086</v>
      </c>
      <c r="R28" s="16">
        <v>334330.18608000036</v>
      </c>
      <c r="S28" s="17">
        <v>2.1999999999999999E-2</v>
      </c>
      <c r="T28" s="18">
        <v>7531378.4211999932</v>
      </c>
    </row>
    <row r="29" spans="1:20" x14ac:dyDescent="0.25">
      <c r="A29" s="10">
        <v>38602</v>
      </c>
      <c r="B29" s="11" t="s">
        <v>45</v>
      </c>
      <c r="C29" s="12">
        <v>0</v>
      </c>
      <c r="D29" s="12">
        <v>0</v>
      </c>
      <c r="E29" s="12">
        <v>0</v>
      </c>
      <c r="F29" s="13">
        <v>0</v>
      </c>
      <c r="G29" s="14">
        <v>0</v>
      </c>
      <c r="H29" s="12">
        <v>0</v>
      </c>
      <c r="I29" s="15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3">
        <v>0</v>
      </c>
      <c r="P29" s="14">
        <v>0</v>
      </c>
      <c r="Q29" s="12">
        <v>0</v>
      </c>
      <c r="R29" s="16">
        <v>0</v>
      </c>
      <c r="S29" s="17">
        <v>0</v>
      </c>
      <c r="T29" s="18">
        <v>0</v>
      </c>
    </row>
    <row r="30" spans="1:20" x14ac:dyDescent="0.25">
      <c r="A30" s="10">
        <v>38608</v>
      </c>
      <c r="B30" s="11" t="s">
        <v>46</v>
      </c>
      <c r="C30" s="12">
        <v>0</v>
      </c>
      <c r="D30" s="12">
        <v>0</v>
      </c>
      <c r="E30" s="12">
        <v>0</v>
      </c>
      <c r="F30" s="13">
        <v>0</v>
      </c>
      <c r="G30" s="14">
        <v>0</v>
      </c>
      <c r="H30" s="12">
        <v>0</v>
      </c>
      <c r="I30" s="15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v>0</v>
      </c>
      <c r="P30" s="14">
        <v>0</v>
      </c>
      <c r="Q30" s="12">
        <v>0</v>
      </c>
      <c r="R30" s="16">
        <v>0</v>
      </c>
      <c r="S30" s="17">
        <v>0</v>
      </c>
      <c r="T30" s="18">
        <v>0</v>
      </c>
    </row>
    <row r="31" spans="1:20" x14ac:dyDescent="0.25">
      <c r="A31" s="10">
        <v>38700</v>
      </c>
      <c r="B31" s="11" t="s">
        <v>47</v>
      </c>
      <c r="C31" s="12">
        <v>13431843.029999996</v>
      </c>
      <c r="D31" s="12">
        <v>0</v>
      </c>
      <c r="E31" s="12">
        <v>0</v>
      </c>
      <c r="F31" s="13">
        <v>0</v>
      </c>
      <c r="G31" s="14">
        <v>13431843.029999996</v>
      </c>
      <c r="H31" s="12">
        <v>13431843.029999999</v>
      </c>
      <c r="I31" s="15">
        <v>0</v>
      </c>
      <c r="J31" s="12">
        <v>5833154.0609000009</v>
      </c>
      <c r="K31" s="12">
        <v>402955.29089999973</v>
      </c>
      <c r="L31" s="12">
        <v>0</v>
      </c>
      <c r="M31" s="12">
        <v>0</v>
      </c>
      <c r="N31" s="12">
        <v>0</v>
      </c>
      <c r="O31" s="13">
        <v>0</v>
      </c>
      <c r="P31" s="14">
        <v>6236109.3518000003</v>
      </c>
      <c r="Q31" s="12">
        <v>6034631.7063500034</v>
      </c>
      <c r="R31" s="16">
        <v>402955.29089999944</v>
      </c>
      <c r="S31" s="17">
        <v>0.03</v>
      </c>
      <c r="T31" s="18">
        <v>7195733.6781999953</v>
      </c>
    </row>
    <row r="32" spans="1:20" x14ac:dyDescent="0.25">
      <c r="A32" s="10">
        <v>39000</v>
      </c>
      <c r="B32" s="11" t="s">
        <v>48</v>
      </c>
      <c r="C32" s="12">
        <v>528908.93119999999</v>
      </c>
      <c r="D32" s="12">
        <v>0</v>
      </c>
      <c r="E32" s="12">
        <v>0</v>
      </c>
      <c r="F32" s="13">
        <v>0</v>
      </c>
      <c r="G32" s="14">
        <v>528908.93119999999</v>
      </c>
      <c r="H32" s="12">
        <v>413357.10246153834</v>
      </c>
      <c r="I32" s="15">
        <v>0</v>
      </c>
      <c r="J32" s="12">
        <v>-18293.201998400094</v>
      </c>
      <c r="K32" s="12">
        <v>21685.2661792</v>
      </c>
      <c r="L32" s="12">
        <v>0</v>
      </c>
      <c r="M32" s="12">
        <v>0</v>
      </c>
      <c r="N32" s="12">
        <v>0</v>
      </c>
      <c r="O32" s="13">
        <v>0</v>
      </c>
      <c r="P32" s="14">
        <v>3392.0641807999054</v>
      </c>
      <c r="Q32" s="12">
        <v>-7450.5689088000954</v>
      </c>
      <c r="R32" s="16">
        <v>21685.2661792</v>
      </c>
      <c r="S32" s="17">
        <v>4.1000000000000002E-2</v>
      </c>
      <c r="T32" s="18">
        <v>525516.86701920012</v>
      </c>
    </row>
    <row r="33" spans="1:20" x14ac:dyDescent="0.25">
      <c r="A33" s="10">
        <v>39002</v>
      </c>
      <c r="B33" s="11" t="s">
        <v>49</v>
      </c>
      <c r="C33" s="12">
        <v>134159.97</v>
      </c>
      <c r="D33" s="12">
        <v>0</v>
      </c>
      <c r="E33" s="12">
        <v>0</v>
      </c>
      <c r="F33" s="13">
        <v>0</v>
      </c>
      <c r="G33" s="14">
        <v>134159.97</v>
      </c>
      <c r="H33" s="12">
        <v>134159.97</v>
      </c>
      <c r="I33" s="15">
        <v>0</v>
      </c>
      <c r="J33" s="12">
        <v>36674.979280000014</v>
      </c>
      <c r="K33" s="12">
        <v>5500.5587700000005</v>
      </c>
      <c r="L33" s="12">
        <v>0</v>
      </c>
      <c r="M33" s="12">
        <v>0</v>
      </c>
      <c r="N33" s="12">
        <v>0</v>
      </c>
      <c r="O33" s="13">
        <v>0</v>
      </c>
      <c r="P33" s="14">
        <v>42175.538050000017</v>
      </c>
      <c r="Q33" s="12">
        <v>39425.25866500003</v>
      </c>
      <c r="R33" s="16">
        <v>5500.5587700000033</v>
      </c>
      <c r="S33" s="17">
        <v>4.1000000000000002E-2</v>
      </c>
      <c r="T33" s="18">
        <v>91984.431949999984</v>
      </c>
    </row>
    <row r="34" spans="1:20" x14ac:dyDescent="0.25">
      <c r="A34" s="10">
        <v>39100</v>
      </c>
      <c r="B34" s="11" t="s">
        <v>50</v>
      </c>
      <c r="C34" s="12">
        <v>2151949.73</v>
      </c>
      <c r="D34" s="12">
        <v>40500.000000000029</v>
      </c>
      <c r="E34" s="12">
        <v>0</v>
      </c>
      <c r="F34" s="13">
        <v>0</v>
      </c>
      <c r="G34" s="14">
        <v>2192449.73</v>
      </c>
      <c r="H34" s="12">
        <v>2083570.1492692309</v>
      </c>
      <c r="I34" s="15">
        <v>40500</v>
      </c>
      <c r="J34" s="12">
        <v>1114167.3792016271</v>
      </c>
      <c r="K34" s="12">
        <v>136709.45683499999</v>
      </c>
      <c r="L34" s="12">
        <v>0</v>
      </c>
      <c r="M34" s="12">
        <v>0</v>
      </c>
      <c r="N34" s="12">
        <v>0</v>
      </c>
      <c r="O34" s="13">
        <v>0</v>
      </c>
      <c r="P34" s="14">
        <v>1250876.8360366272</v>
      </c>
      <c r="Q34" s="12">
        <v>1182325.6027077807</v>
      </c>
      <c r="R34" s="16">
        <v>136709.45683500008</v>
      </c>
      <c r="S34" s="17">
        <v>6.3E-2</v>
      </c>
      <c r="T34" s="18">
        <v>941572.8939633728</v>
      </c>
    </row>
    <row r="35" spans="1:20" x14ac:dyDescent="0.25">
      <c r="A35" s="10">
        <v>39101</v>
      </c>
      <c r="B35" s="11" t="s">
        <v>51</v>
      </c>
      <c r="C35" s="12">
        <v>5932305.8574910183</v>
      </c>
      <c r="D35" s="12">
        <v>491651.28750897286</v>
      </c>
      <c r="E35" s="12">
        <v>0</v>
      </c>
      <c r="F35" s="13">
        <v>0</v>
      </c>
      <c r="G35" s="14">
        <v>6423957.1449999912</v>
      </c>
      <c r="H35" s="12">
        <v>5481426.8569328655</v>
      </c>
      <c r="I35" s="15">
        <v>491651.28750897292</v>
      </c>
      <c r="J35" s="12">
        <v>3431578.3103643847</v>
      </c>
      <c r="K35" s="12">
        <v>498803.85151164304</v>
      </c>
      <c r="L35" s="12">
        <v>0</v>
      </c>
      <c r="M35" s="12">
        <v>0</v>
      </c>
      <c r="N35" s="12">
        <v>-75.11999999999999</v>
      </c>
      <c r="O35" s="13">
        <v>0</v>
      </c>
      <c r="P35" s="14">
        <v>3930307.0418760274</v>
      </c>
      <c r="Q35" s="12">
        <v>3677467.7188130836</v>
      </c>
      <c r="R35" s="16">
        <v>498728.73151164269</v>
      </c>
      <c r="S35" s="17">
        <v>8.1000000000000003E-2</v>
      </c>
      <c r="T35" s="18">
        <v>2493650.1031239638</v>
      </c>
    </row>
    <row r="36" spans="1:20" x14ac:dyDescent="0.25">
      <c r="A36" s="10">
        <v>39102</v>
      </c>
      <c r="B36" s="11" t="s">
        <v>52</v>
      </c>
      <c r="C36" s="12">
        <v>1529673.7899999998</v>
      </c>
      <c r="D36" s="12">
        <v>0</v>
      </c>
      <c r="E36" s="12">
        <v>0</v>
      </c>
      <c r="F36" s="13">
        <v>0</v>
      </c>
      <c r="G36" s="14">
        <v>1529673.7899999998</v>
      </c>
      <c r="H36" s="12">
        <v>1529673.7899999993</v>
      </c>
      <c r="I36" s="15">
        <v>0</v>
      </c>
      <c r="J36" s="12">
        <v>965279.09392999916</v>
      </c>
      <c r="K36" s="12">
        <v>94839.774979999987</v>
      </c>
      <c r="L36" s="12">
        <v>0</v>
      </c>
      <c r="M36" s="12">
        <v>0</v>
      </c>
      <c r="N36" s="12">
        <v>0</v>
      </c>
      <c r="O36" s="13">
        <v>0</v>
      </c>
      <c r="P36" s="14">
        <v>1060118.8689099993</v>
      </c>
      <c r="Q36" s="12">
        <v>1012698.9814199989</v>
      </c>
      <c r="R36" s="16">
        <v>94839.774980000104</v>
      </c>
      <c r="S36" s="17">
        <v>6.2E-2</v>
      </c>
      <c r="T36" s="18">
        <v>469554.92109000054</v>
      </c>
    </row>
    <row r="37" spans="1:20" x14ac:dyDescent="0.25">
      <c r="A37" s="10">
        <v>39103</v>
      </c>
      <c r="B37" s="11" t="s">
        <v>53</v>
      </c>
      <c r="C37" s="12">
        <v>0</v>
      </c>
      <c r="D37" s="12">
        <v>0</v>
      </c>
      <c r="E37" s="12">
        <v>0</v>
      </c>
      <c r="F37" s="13">
        <v>0</v>
      </c>
      <c r="G37" s="14">
        <v>0</v>
      </c>
      <c r="H37" s="12">
        <v>0</v>
      </c>
      <c r="I37" s="15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3">
        <v>0</v>
      </c>
      <c r="P37" s="14">
        <v>0</v>
      </c>
      <c r="Q37" s="12">
        <v>0</v>
      </c>
      <c r="R37" s="16">
        <v>0</v>
      </c>
      <c r="S37" s="17">
        <v>0</v>
      </c>
      <c r="T37" s="18">
        <v>0</v>
      </c>
    </row>
    <row r="38" spans="1:20" x14ac:dyDescent="0.25">
      <c r="A38" s="10">
        <v>39201</v>
      </c>
      <c r="B38" s="11" t="s">
        <v>54</v>
      </c>
      <c r="C38" s="12">
        <v>15381575.261088327</v>
      </c>
      <c r="D38" s="12">
        <v>8319999.639862583</v>
      </c>
      <c r="E38" s="12">
        <v>0</v>
      </c>
      <c r="F38" s="13">
        <v>0</v>
      </c>
      <c r="G38" s="14">
        <v>23701574.900950909</v>
      </c>
      <c r="H38" s="12">
        <v>12727793.514132917</v>
      </c>
      <c r="I38" s="15">
        <v>8319999.6398625821</v>
      </c>
      <c r="J38" s="12">
        <v>6058634.4224653952</v>
      </c>
      <c r="K38" s="12">
        <v>1927590.0079181129</v>
      </c>
      <c r="L38" s="12">
        <v>0</v>
      </c>
      <c r="M38" s="12">
        <v>121994.54000000001</v>
      </c>
      <c r="N38" s="12">
        <v>0</v>
      </c>
      <c r="O38" s="13">
        <v>0</v>
      </c>
      <c r="P38" s="14">
        <v>8108218.9703835081</v>
      </c>
      <c r="Q38" s="12">
        <v>6976736.8139923476</v>
      </c>
      <c r="R38" s="16">
        <v>2049584.5479181129</v>
      </c>
      <c r="S38" s="17">
        <v>0.10100000000000001</v>
      </c>
      <c r="T38" s="18">
        <v>15593355.930567401</v>
      </c>
    </row>
    <row r="39" spans="1:20" x14ac:dyDescent="0.25">
      <c r="A39" s="10">
        <v>39202</v>
      </c>
      <c r="B39" s="11" t="s">
        <v>55</v>
      </c>
      <c r="C39" s="12">
        <v>17803654.690000001</v>
      </c>
      <c r="D39" s="12">
        <v>0</v>
      </c>
      <c r="E39" s="12">
        <v>0</v>
      </c>
      <c r="F39" s="13">
        <v>0</v>
      </c>
      <c r="G39" s="14">
        <v>17803654.690000001</v>
      </c>
      <c r="H39" s="12">
        <v>17803654.690000001</v>
      </c>
      <c r="I39" s="15">
        <v>0</v>
      </c>
      <c r="J39" s="12">
        <v>8353208.6126399953</v>
      </c>
      <c r="K39" s="12">
        <v>1264059.4829900004</v>
      </c>
      <c r="L39" s="12">
        <v>0</v>
      </c>
      <c r="M39" s="12">
        <v>0</v>
      </c>
      <c r="N39" s="12">
        <v>0</v>
      </c>
      <c r="O39" s="13">
        <v>0</v>
      </c>
      <c r="P39" s="14">
        <v>9617268.0956299957</v>
      </c>
      <c r="Q39" s="12">
        <v>8985238.3541349992</v>
      </c>
      <c r="R39" s="16">
        <v>1264059.4829900004</v>
      </c>
      <c r="S39" s="17">
        <v>7.0999999999999994E-2</v>
      </c>
      <c r="T39" s="18">
        <v>8186386.5943700057</v>
      </c>
    </row>
    <row r="40" spans="1:20" x14ac:dyDescent="0.25">
      <c r="A40" s="10">
        <v>39203</v>
      </c>
      <c r="B40" s="11" t="s">
        <v>56</v>
      </c>
      <c r="C40" s="12">
        <v>0</v>
      </c>
      <c r="D40" s="12">
        <v>0</v>
      </c>
      <c r="E40" s="12">
        <v>0</v>
      </c>
      <c r="F40" s="13">
        <v>0</v>
      </c>
      <c r="G40" s="14">
        <v>0</v>
      </c>
      <c r="H40" s="12">
        <v>0</v>
      </c>
      <c r="I40" s="15">
        <v>0</v>
      </c>
      <c r="J40" s="12">
        <v>3.7252922968633584E-11</v>
      </c>
      <c r="K40" s="12">
        <v>0</v>
      </c>
      <c r="L40" s="12">
        <v>0</v>
      </c>
      <c r="M40" s="12">
        <v>0</v>
      </c>
      <c r="N40" s="12">
        <v>0</v>
      </c>
      <c r="O40" s="13">
        <v>0</v>
      </c>
      <c r="P40" s="14">
        <v>3.7252922968633584E-11</v>
      </c>
      <c r="Q40" s="12">
        <v>3.7252922968633584E-11</v>
      </c>
      <c r="R40" s="16">
        <v>0</v>
      </c>
      <c r="S40" s="17">
        <v>0</v>
      </c>
      <c r="T40" s="18">
        <v>-3.7252922968633584E-11</v>
      </c>
    </row>
    <row r="41" spans="1:20" x14ac:dyDescent="0.25">
      <c r="A41" s="10">
        <v>39204</v>
      </c>
      <c r="B41" s="11" t="s">
        <v>57</v>
      </c>
      <c r="C41" s="12">
        <v>4611626.0715047615</v>
      </c>
      <c r="D41" s="12">
        <v>69941.248751477717</v>
      </c>
      <c r="E41" s="12">
        <v>0</v>
      </c>
      <c r="F41" s="13">
        <v>0</v>
      </c>
      <c r="G41" s="14">
        <v>4681567.3202562388</v>
      </c>
      <c r="H41" s="12">
        <v>4406967.8751249099</v>
      </c>
      <c r="I41" s="15">
        <v>69941.248751477338</v>
      </c>
      <c r="J41" s="12">
        <v>821141.15773737081</v>
      </c>
      <c r="K41" s="12">
        <v>111452.78175812135</v>
      </c>
      <c r="L41" s="12">
        <v>0</v>
      </c>
      <c r="M41" s="12">
        <v>0</v>
      </c>
      <c r="N41" s="12">
        <v>0</v>
      </c>
      <c r="O41" s="13">
        <v>0</v>
      </c>
      <c r="P41" s="14">
        <v>932593.93949549214</v>
      </c>
      <c r="Q41" s="12">
        <v>876731.74070241791</v>
      </c>
      <c r="R41" s="16">
        <v>111452.78175812133</v>
      </c>
      <c r="S41" s="17">
        <v>2.4E-2</v>
      </c>
      <c r="T41" s="18">
        <v>3748973.3807607465</v>
      </c>
    </row>
    <row r="42" spans="1:20" ht="13.5" customHeight="1" x14ac:dyDescent="0.25">
      <c r="A42" s="10">
        <v>39205</v>
      </c>
      <c r="B42" s="11" t="s">
        <v>58</v>
      </c>
      <c r="C42" s="12">
        <v>2564139.23</v>
      </c>
      <c r="D42" s="12">
        <v>0</v>
      </c>
      <c r="E42" s="12">
        <v>0</v>
      </c>
      <c r="F42" s="13">
        <v>0</v>
      </c>
      <c r="G42" s="14">
        <v>2564139.23</v>
      </c>
      <c r="H42" s="12">
        <v>2564139.23</v>
      </c>
      <c r="I42" s="15">
        <v>0</v>
      </c>
      <c r="J42" s="12">
        <v>1267332.2891799987</v>
      </c>
      <c r="K42" s="12">
        <v>143591.79688000001</v>
      </c>
      <c r="L42" s="12">
        <v>0</v>
      </c>
      <c r="M42" s="12">
        <v>0</v>
      </c>
      <c r="N42" s="12">
        <v>0</v>
      </c>
      <c r="O42" s="13">
        <v>0</v>
      </c>
      <c r="P42" s="14">
        <v>1410924.0860599987</v>
      </c>
      <c r="Q42" s="12">
        <v>1339128.1876199986</v>
      </c>
      <c r="R42" s="16">
        <v>143591.79688000004</v>
      </c>
      <c r="S42" s="17">
        <v>5.6000000000000001E-2</v>
      </c>
      <c r="T42" s="18">
        <v>1153215.1439400013</v>
      </c>
    </row>
    <row r="43" spans="1:20" x14ac:dyDescent="0.25">
      <c r="A43" s="10">
        <v>39300</v>
      </c>
      <c r="B43" s="11" t="s">
        <v>59</v>
      </c>
      <c r="C43" s="12">
        <v>1283.3900000000001</v>
      </c>
      <c r="D43" s="12">
        <v>0</v>
      </c>
      <c r="E43" s="12">
        <v>0</v>
      </c>
      <c r="F43" s="13">
        <v>0</v>
      </c>
      <c r="G43" s="14">
        <v>1283.3900000000001</v>
      </c>
      <c r="H43" s="12">
        <v>1283.3899999999999</v>
      </c>
      <c r="I43" s="15">
        <v>0</v>
      </c>
      <c r="J43" s="12">
        <v>591.86238000006733</v>
      </c>
      <c r="K43" s="12">
        <v>55.185769999999984</v>
      </c>
      <c r="L43" s="12">
        <v>0</v>
      </c>
      <c r="M43" s="12">
        <v>0</v>
      </c>
      <c r="N43" s="12">
        <v>0</v>
      </c>
      <c r="O43" s="13">
        <v>0</v>
      </c>
      <c r="P43" s="14">
        <v>647.04815000006727</v>
      </c>
      <c r="Q43" s="12">
        <v>619.45526500006736</v>
      </c>
      <c r="R43" s="16">
        <v>55.185769999999934</v>
      </c>
      <c r="S43" s="17">
        <v>4.2999999999999997E-2</v>
      </c>
      <c r="T43" s="18">
        <v>636.34184999993283</v>
      </c>
    </row>
    <row r="44" spans="1:20" x14ac:dyDescent="0.25">
      <c r="A44" s="10">
        <v>39400</v>
      </c>
      <c r="B44" s="11" t="s">
        <v>60</v>
      </c>
      <c r="C44" s="12">
        <v>8587697.3591999989</v>
      </c>
      <c r="D44" s="12">
        <v>823262</v>
      </c>
      <c r="E44" s="12">
        <v>-65860.959999999992</v>
      </c>
      <c r="F44" s="13">
        <v>0</v>
      </c>
      <c r="G44" s="14">
        <v>9345098.399199998</v>
      </c>
      <c r="H44" s="12">
        <v>8117042.4667415367</v>
      </c>
      <c r="I44" s="15">
        <v>757401.03999999911</v>
      </c>
      <c r="J44" s="12">
        <v>4420844.3778393865</v>
      </c>
      <c r="K44" s="12">
        <v>437347.25951746677</v>
      </c>
      <c r="L44" s="12">
        <v>-65860.959999999992</v>
      </c>
      <c r="M44" s="12">
        <v>0</v>
      </c>
      <c r="N44" s="12">
        <v>0</v>
      </c>
      <c r="O44" s="13">
        <v>0</v>
      </c>
      <c r="P44" s="14">
        <v>4792330.6773568531</v>
      </c>
      <c r="Q44" s="12">
        <v>4604321.8297231235</v>
      </c>
      <c r="R44" s="16">
        <v>371486.29951746669</v>
      </c>
      <c r="S44" s="17">
        <v>4.9000000000000002E-2</v>
      </c>
      <c r="T44" s="18">
        <v>4552767.7218431449</v>
      </c>
    </row>
    <row r="45" spans="1:20" x14ac:dyDescent="0.25">
      <c r="A45" s="10">
        <v>39401</v>
      </c>
      <c r="B45" s="11" t="s">
        <v>20</v>
      </c>
      <c r="C45" s="12">
        <v>714791.37</v>
      </c>
      <c r="D45" s="12">
        <v>0</v>
      </c>
      <c r="E45" s="12">
        <v>0</v>
      </c>
      <c r="F45" s="13">
        <v>0</v>
      </c>
      <c r="G45" s="14">
        <v>714791.37</v>
      </c>
      <c r="H45" s="12">
        <v>109479.85615384615</v>
      </c>
      <c r="I45" s="15">
        <v>0</v>
      </c>
      <c r="J45" s="12">
        <v>11536.021499999999</v>
      </c>
      <c r="K45" s="12">
        <v>36454.35987</v>
      </c>
      <c r="L45" s="12">
        <v>0</v>
      </c>
      <c r="M45" s="12">
        <v>0</v>
      </c>
      <c r="N45" s="12">
        <v>0</v>
      </c>
      <c r="O45" s="13">
        <v>0</v>
      </c>
      <c r="P45" s="14">
        <v>47990.381370000003</v>
      </c>
      <c r="Q45" s="12">
        <v>29763.201435000003</v>
      </c>
      <c r="R45" s="16">
        <v>36454.35987</v>
      </c>
      <c r="S45" s="17">
        <v>5.0999999999999997E-2</v>
      </c>
      <c r="T45" s="18">
        <v>666800.98863000004</v>
      </c>
    </row>
    <row r="46" spans="1:20" x14ac:dyDescent="0.25">
      <c r="A46" s="10">
        <v>39500</v>
      </c>
      <c r="B46" s="11" t="s">
        <v>61</v>
      </c>
      <c r="C46" s="12">
        <v>0</v>
      </c>
      <c r="D46" s="12">
        <v>0</v>
      </c>
      <c r="E46" s="12">
        <v>0</v>
      </c>
      <c r="F46" s="13">
        <v>0</v>
      </c>
      <c r="G46" s="14">
        <v>0</v>
      </c>
      <c r="H46" s="12">
        <v>0</v>
      </c>
      <c r="I46" s="15">
        <v>0</v>
      </c>
      <c r="J46" s="12">
        <v>1.4915713109076023E-10</v>
      </c>
      <c r="K46" s="12">
        <v>0</v>
      </c>
      <c r="L46" s="12">
        <v>0</v>
      </c>
      <c r="M46" s="12">
        <v>0</v>
      </c>
      <c r="N46" s="12">
        <v>0</v>
      </c>
      <c r="O46" s="13">
        <v>0</v>
      </c>
      <c r="P46" s="14">
        <v>1.4915713109076023E-10</v>
      </c>
      <c r="Q46" s="12">
        <v>1.4915713109076023E-10</v>
      </c>
      <c r="R46" s="16">
        <v>0</v>
      </c>
      <c r="S46" s="17">
        <v>0.05</v>
      </c>
      <c r="T46" s="18">
        <v>-1.4915713109076023E-10</v>
      </c>
    </row>
    <row r="47" spans="1:20" x14ac:dyDescent="0.25">
      <c r="A47" s="10">
        <v>39600</v>
      </c>
      <c r="B47" s="11" t="s">
        <v>62</v>
      </c>
      <c r="C47" s="12">
        <v>3562012.9888811684</v>
      </c>
      <c r="D47" s="12">
        <v>1044256.1074807071</v>
      </c>
      <c r="E47" s="12">
        <v>-83540.488598456577</v>
      </c>
      <c r="F47" s="13">
        <v>0</v>
      </c>
      <c r="G47" s="14">
        <v>4522728.6077634189</v>
      </c>
      <c r="H47" s="12">
        <v>3402306.4124676692</v>
      </c>
      <c r="I47" s="15">
        <v>960715.61888225051</v>
      </c>
      <c r="J47" s="12">
        <v>2121059.1343065533</v>
      </c>
      <c r="K47" s="12">
        <v>152279.15547219134</v>
      </c>
      <c r="L47" s="12">
        <v>-83540.488598456577</v>
      </c>
      <c r="M47" s="12">
        <v>-16666.66</v>
      </c>
      <c r="N47" s="12">
        <v>-8333.33</v>
      </c>
      <c r="O47" s="13">
        <v>0</v>
      </c>
      <c r="P47" s="14">
        <v>2164797.811180288</v>
      </c>
      <c r="Q47" s="12">
        <v>2128071.6161313686</v>
      </c>
      <c r="R47" s="16">
        <v>43738.676873734687</v>
      </c>
      <c r="S47" s="17">
        <v>3.6999999999999998E-2</v>
      </c>
      <c r="T47" s="18">
        <v>2357930.796583131</v>
      </c>
    </row>
    <row r="48" spans="1:20" x14ac:dyDescent="0.25">
      <c r="A48" s="10">
        <v>39700</v>
      </c>
      <c r="B48" s="11" t="s">
        <v>63</v>
      </c>
      <c r="C48" s="12">
        <v>3015264.3708000011</v>
      </c>
      <c r="D48" s="12">
        <v>12000</v>
      </c>
      <c r="E48" s="12">
        <v>-960</v>
      </c>
      <c r="F48" s="13">
        <v>0</v>
      </c>
      <c r="G48" s="14">
        <v>3026304.3708000011</v>
      </c>
      <c r="H48" s="12">
        <v>3000666.2504892317</v>
      </c>
      <c r="I48" s="15">
        <v>11040</v>
      </c>
      <c r="J48" s="12">
        <v>2936319.9008156699</v>
      </c>
      <c r="K48" s="12">
        <v>77391.785517200027</v>
      </c>
      <c r="L48" s="12">
        <v>-960</v>
      </c>
      <c r="M48" s="12">
        <v>0</v>
      </c>
      <c r="N48" s="12">
        <v>0</v>
      </c>
      <c r="O48" s="13">
        <v>0</v>
      </c>
      <c r="P48" s="14">
        <v>3012751.6863328698</v>
      </c>
      <c r="Q48" s="12">
        <v>2998754.8045026404</v>
      </c>
      <c r="R48" s="16">
        <v>76431.785517199896</v>
      </c>
      <c r="S48" s="17">
        <v>7.6999999999999999E-2</v>
      </c>
      <c r="T48" s="18">
        <v>13552.684467131272</v>
      </c>
    </row>
    <row r="49" spans="1:23" x14ac:dyDescent="0.25">
      <c r="A49" s="10">
        <v>39800</v>
      </c>
      <c r="B49" s="23" t="s">
        <v>64</v>
      </c>
      <c r="C49" s="12">
        <v>749276.97097417188</v>
      </c>
      <c r="D49" s="12">
        <v>189309.81917879707</v>
      </c>
      <c r="E49" s="12">
        <v>-15144.785534303768</v>
      </c>
      <c r="F49" s="13">
        <v>0</v>
      </c>
      <c r="G49" s="14">
        <v>923442.0046186652</v>
      </c>
      <c r="H49" s="12">
        <v>604159.72957972728</v>
      </c>
      <c r="I49" s="15">
        <v>174165.03364449332</v>
      </c>
      <c r="J49" s="12">
        <v>211978.84817832071</v>
      </c>
      <c r="K49" s="12">
        <v>37630.989812791435</v>
      </c>
      <c r="L49" s="12">
        <v>-15144.785534303768</v>
      </c>
      <c r="M49" s="12">
        <v>0</v>
      </c>
      <c r="N49" s="12">
        <v>0</v>
      </c>
      <c r="O49" s="13">
        <v>0</v>
      </c>
      <c r="P49" s="14">
        <v>234465.05245680836</v>
      </c>
      <c r="Q49" s="12">
        <v>221956.43020754697</v>
      </c>
      <c r="R49" s="16">
        <v>22486.204278487654</v>
      </c>
      <c r="S49" s="17">
        <v>4.4999999999999998E-2</v>
      </c>
      <c r="T49" s="18">
        <v>688976.95216185681</v>
      </c>
    </row>
    <row r="50" spans="1:23" x14ac:dyDescent="0.25">
      <c r="A50" s="10">
        <v>39900</v>
      </c>
      <c r="B50" s="23" t="s">
        <v>65</v>
      </c>
      <c r="C50" s="12">
        <v>0</v>
      </c>
      <c r="D50" s="12">
        <v>0</v>
      </c>
      <c r="E50" s="12">
        <v>0</v>
      </c>
      <c r="F50" s="13">
        <v>0</v>
      </c>
      <c r="G50" s="14">
        <v>0</v>
      </c>
      <c r="H50" s="12">
        <v>0</v>
      </c>
      <c r="I50" s="15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3">
        <v>0</v>
      </c>
      <c r="P50" s="14">
        <v>0</v>
      </c>
      <c r="Q50" s="12">
        <v>0</v>
      </c>
      <c r="R50" s="16">
        <v>0</v>
      </c>
      <c r="S50" s="17">
        <v>7.6999999999999999E-2</v>
      </c>
      <c r="T50" s="18">
        <v>0</v>
      </c>
    </row>
    <row r="51" spans="1:23" x14ac:dyDescent="0.25">
      <c r="A51" s="10">
        <v>33601</v>
      </c>
      <c r="B51" t="s">
        <v>66</v>
      </c>
      <c r="C51" s="12">
        <v>35668591.620000005</v>
      </c>
      <c r="D51" s="12">
        <v>0</v>
      </c>
      <c r="E51" s="12">
        <v>0</v>
      </c>
      <c r="F51" s="13">
        <v>0</v>
      </c>
      <c r="G51" s="14">
        <v>35668591.620000005</v>
      </c>
      <c r="H51" s="12">
        <v>30181115.986153848</v>
      </c>
      <c r="I51" s="15">
        <v>0</v>
      </c>
      <c r="J51" s="12">
        <v>1961772.5391000002</v>
      </c>
      <c r="K51" s="12">
        <v>2389795.6385400007</v>
      </c>
      <c r="L51" s="12">
        <v>0</v>
      </c>
      <c r="M51" s="12">
        <v>0</v>
      </c>
      <c r="N51" s="12">
        <v>0</v>
      </c>
      <c r="O51" s="13">
        <v>0</v>
      </c>
      <c r="P51" s="14">
        <v>4351568.1776400004</v>
      </c>
      <c r="Q51" s="12">
        <v>3156670.358370001</v>
      </c>
      <c r="R51" s="16">
        <v>2389795.6385400002</v>
      </c>
      <c r="S51" s="17">
        <v>6.7000000000000004E-2</v>
      </c>
      <c r="T51" s="18">
        <v>31317023.442360006</v>
      </c>
      <c r="U51" s="24" t="s">
        <v>67</v>
      </c>
      <c r="V51" s="25"/>
      <c r="W51" s="25"/>
    </row>
    <row r="52" spans="1:23" x14ac:dyDescent="0.25">
      <c r="A52" s="11" t="s">
        <v>68</v>
      </c>
      <c r="C52" s="12">
        <v>0</v>
      </c>
      <c r="D52" s="12">
        <v>0</v>
      </c>
      <c r="E52" s="12">
        <v>0</v>
      </c>
      <c r="F52" s="13">
        <v>0</v>
      </c>
      <c r="G52" s="14">
        <v>0</v>
      </c>
      <c r="H52" s="12">
        <v>0</v>
      </c>
      <c r="I52" s="15">
        <v>0</v>
      </c>
      <c r="J52" s="12"/>
      <c r="K52" s="12"/>
      <c r="L52" s="12"/>
      <c r="M52" s="12"/>
      <c r="N52" s="12"/>
      <c r="O52" s="13"/>
      <c r="P52" s="14"/>
      <c r="Q52" s="12">
        <v>0</v>
      </c>
      <c r="R52" s="16"/>
      <c r="S52" s="17">
        <v>0</v>
      </c>
      <c r="T52" s="18">
        <v>0</v>
      </c>
    </row>
    <row r="53" spans="1:23" x14ac:dyDescent="0.25">
      <c r="B53" s="11"/>
      <c r="C53" s="12"/>
      <c r="D53" s="12"/>
      <c r="E53" s="12"/>
      <c r="F53" s="13"/>
      <c r="G53" s="14"/>
      <c r="H53" s="12"/>
      <c r="I53" s="26"/>
      <c r="J53" s="12"/>
      <c r="K53" s="12"/>
      <c r="L53" s="12"/>
      <c r="M53" s="12"/>
      <c r="N53" s="12"/>
      <c r="O53" s="13"/>
      <c r="P53" s="14"/>
      <c r="Q53" s="12"/>
      <c r="R53" s="26"/>
      <c r="S53" s="27"/>
    </row>
    <row r="54" spans="1:23" ht="13.8" thickBot="1" x14ac:dyDescent="0.3">
      <c r="A54" s="28"/>
      <c r="B54" s="29"/>
      <c r="C54" s="30">
        <f>SUM(C4:C53)</f>
        <v>3209654372.1502404</v>
      </c>
      <c r="D54" s="30">
        <f t="shared" ref="D54:R54" si="0">SUM(D4:D53)</f>
        <v>277115953.09609777</v>
      </c>
      <c r="E54" s="30">
        <f t="shared" si="0"/>
        <v>-19531250.558127612</v>
      </c>
      <c r="F54" s="30">
        <f t="shared" si="0"/>
        <v>0</v>
      </c>
      <c r="G54" s="30">
        <f t="shared" si="0"/>
        <v>3467239074.6882105</v>
      </c>
      <c r="H54" s="30">
        <f t="shared" si="0"/>
        <v>3003365468.6444025</v>
      </c>
      <c r="I54" s="30">
        <f t="shared" si="0"/>
        <v>257584702.53797024</v>
      </c>
      <c r="J54" s="30">
        <f t="shared" si="0"/>
        <v>894044433.41173625</v>
      </c>
      <c r="K54" s="30">
        <f t="shared" si="0"/>
        <v>91223370.19695054</v>
      </c>
      <c r="L54" s="30">
        <f t="shared" si="0"/>
        <v>-19531250.558127612</v>
      </c>
      <c r="M54" s="30">
        <f t="shared" si="0"/>
        <v>99821.930000000008</v>
      </c>
      <c r="N54" s="30">
        <f t="shared" si="0"/>
        <v>-13082497.740000004</v>
      </c>
      <c r="O54" s="30">
        <f t="shared" si="0"/>
        <v>0</v>
      </c>
      <c r="P54" s="30">
        <f t="shared" si="0"/>
        <v>952753877.24055886</v>
      </c>
      <c r="Q54" s="30">
        <f t="shared" si="0"/>
        <v>923335228.79588294</v>
      </c>
      <c r="R54" s="30">
        <f t="shared" si="0"/>
        <v>58709443.828822955</v>
      </c>
      <c r="S54" s="31"/>
    </row>
    <row r="55" spans="1:23" s="35" customFormat="1" ht="13.8" thickTop="1" x14ac:dyDescent="0.25">
      <c r="A55" s="32"/>
      <c r="B55" s="33" t="s">
        <v>69</v>
      </c>
      <c r="C55" s="33">
        <f>C54-'[1]PLANT BALANCES'!CA53</f>
        <v>0</v>
      </c>
      <c r="D55" s="33">
        <f>+D54-'[1]CPR Additions'!CA53</f>
        <v>0</v>
      </c>
      <c r="E55" s="33">
        <f>+E54-'[1]CPR Retirements'!CM53</f>
        <v>0</v>
      </c>
      <c r="F55" s="33">
        <v>0</v>
      </c>
      <c r="G55" s="34">
        <f>+G54-'[1]PLANT BALANCES'!CB53</f>
        <v>0</v>
      </c>
      <c r="H55" s="33">
        <f>+H54-'[1]PLANT BALANCES'!CG53</f>
        <v>0</v>
      </c>
      <c r="I55" s="33"/>
      <c r="J55" s="33">
        <f>-J54-'[1]RESERVE BALANCES'!CA53</f>
        <v>0</v>
      </c>
      <c r="K55" s="33">
        <f>+K54-'[1]Depr Expense'!CC53</f>
        <v>0</v>
      </c>
      <c r="L55" s="33">
        <f>L54-E54</f>
        <v>0</v>
      </c>
      <c r="M55" s="33">
        <f>+M54+'[1]Reserve Salvage'!CA53+'[1]RWIP Salvage'!ET53</f>
        <v>0</v>
      </c>
      <c r="N55" s="33">
        <f>+N54+'[1]Reserve COR'!CA53+'[1]RWIP COR'!ET53</f>
        <v>0</v>
      </c>
      <c r="O55" s="33">
        <f>+O54-'[1]Reserve Xfer &amp; Adj'!ET53</f>
        <v>0</v>
      </c>
      <c r="P55" s="34">
        <f>+P54+'[1]RESERVE BALANCES'!CB53</f>
        <v>0</v>
      </c>
      <c r="Q55" s="33">
        <f>-Q54-'[1]RESERVE BALANCES'!CH53</f>
        <v>0</v>
      </c>
      <c r="R55" s="33"/>
      <c r="S55" s="33"/>
    </row>
    <row r="56" spans="1:23" s="35" customFormat="1" x14ac:dyDescent="0.25">
      <c r="A56" s="36"/>
      <c r="B56" s="36"/>
      <c r="C56" s="14"/>
      <c r="D56" s="14"/>
      <c r="E56" s="14"/>
      <c r="F56" s="14"/>
      <c r="G56" s="14"/>
      <c r="H56" s="14"/>
      <c r="I56" s="14"/>
      <c r="J56" s="14"/>
      <c r="K56" s="14">
        <f>+K54-K42-K41-K39-K38</f>
        <v>87776676.127404302</v>
      </c>
      <c r="L56" s="14">
        <f>+K54-K56</f>
        <v>3446694.0695462376</v>
      </c>
      <c r="M56" s="14"/>
      <c r="N56" s="14"/>
      <c r="O56" s="14"/>
      <c r="P56" s="14"/>
      <c r="Q56" s="14"/>
      <c r="R56" s="14"/>
      <c r="S56"/>
    </row>
    <row r="57" spans="1:23" x14ac:dyDescent="0.25">
      <c r="K57" s="18">
        <f>+K54-'[1]Annual Status Current 2024'!K54</f>
        <v>8607267.5167209953</v>
      </c>
    </row>
    <row r="58" spans="1:23" s="35" customFormat="1" x14ac:dyDescent="0.25">
      <c r="A58" s="36"/>
      <c r="B58" s="37" t="s">
        <v>70</v>
      </c>
      <c r="C58" s="14"/>
      <c r="D58" s="14"/>
      <c r="E58" s="14"/>
      <c r="F58" s="14"/>
      <c r="G58" s="14"/>
      <c r="H58" s="14"/>
      <c r="I58" s="14"/>
      <c r="J58" s="38">
        <f>+'[1]Annual Status 2023'!P57</f>
        <v>-34000000</v>
      </c>
      <c r="K58" s="38">
        <v>0</v>
      </c>
      <c r="L58" s="14"/>
      <c r="M58" s="14"/>
      <c r="N58" s="14"/>
      <c r="O58" s="14">
        <v>34000000</v>
      </c>
      <c r="P58" s="38">
        <f t="shared" ref="P58" si="1">SUM(J58:O58)</f>
        <v>0</v>
      </c>
      <c r="Q58" s="38">
        <v>0</v>
      </c>
      <c r="R58" s="14"/>
      <c r="S58"/>
      <c r="V58" s="39"/>
    </row>
    <row r="59" spans="1:23" s="35" customFormat="1" ht="14.4" x14ac:dyDescent="0.25">
      <c r="A59" s="36"/>
      <c r="B59" s="40" t="s">
        <v>71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/>
      <c r="V59" s="39"/>
    </row>
    <row r="60" spans="1:23" s="35" customFormat="1" ht="14.4" x14ac:dyDescent="0.25">
      <c r="A60" s="41"/>
      <c r="B60" s="40" t="s">
        <v>72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/>
      <c r="V60" s="39"/>
    </row>
    <row r="61" spans="1:23" s="35" customFormat="1" ht="13.8" thickBot="1" x14ac:dyDescent="0.3">
      <c r="A61" s="42"/>
      <c r="B61" s="43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/>
      <c r="V61" s="39"/>
    </row>
    <row r="62" spans="1:23" s="35" customFormat="1" ht="13.8" thickTop="1" x14ac:dyDescent="0.25">
      <c r="A62" s="39"/>
      <c r="B62" s="44"/>
      <c r="G62" s="14"/>
      <c r="P62" s="14"/>
      <c r="S62"/>
      <c r="V62" s="39"/>
    </row>
    <row r="63" spans="1:23" s="35" customFormat="1" x14ac:dyDescent="0.25">
      <c r="A63" s="32"/>
      <c r="B63" s="33"/>
      <c r="C63" s="33"/>
      <c r="D63" s="33"/>
      <c r="E63" s="33"/>
      <c r="F63" s="33"/>
      <c r="G63" s="34"/>
      <c r="H63" s="33"/>
      <c r="I63" s="33"/>
      <c r="J63" s="33"/>
      <c r="K63" s="33"/>
      <c r="L63" s="33"/>
      <c r="M63" s="32"/>
      <c r="N63" s="32"/>
      <c r="O63" s="33"/>
      <c r="P63" s="34"/>
      <c r="Q63" s="33"/>
      <c r="R63" s="33"/>
      <c r="S63" s="33"/>
      <c r="V63" s="39"/>
    </row>
    <row r="64" spans="1:23" s="23" customFormat="1" x14ac:dyDescent="0.25">
      <c r="B64" s="45" t="s">
        <v>69</v>
      </c>
      <c r="C64" s="35"/>
      <c r="D64" s="35"/>
      <c r="E64" s="35"/>
      <c r="F64" s="35"/>
      <c r="G64" s="14"/>
      <c r="H64" s="35"/>
      <c r="I64" s="35"/>
      <c r="J64" s="35"/>
      <c r="K64" s="35"/>
      <c r="L64" s="35"/>
      <c r="M64" s="35"/>
      <c r="N64" s="35"/>
      <c r="O64" s="35"/>
      <c r="P64" s="14"/>
      <c r="Q64" s="35"/>
      <c r="V64" s="46"/>
    </row>
    <row r="65" spans="1:23" s="23" customFormat="1" x14ac:dyDescent="0.25">
      <c r="A65" s="32"/>
      <c r="B65" s="33"/>
      <c r="C65" s="33"/>
      <c r="D65" s="33"/>
      <c r="E65" s="33"/>
      <c r="F65" s="33"/>
      <c r="G65" s="34"/>
      <c r="H65" s="33"/>
      <c r="I65" s="33"/>
      <c r="J65" s="33"/>
      <c r="K65" s="33"/>
      <c r="L65" s="33"/>
      <c r="M65" s="33"/>
      <c r="N65" s="33"/>
      <c r="O65" s="33"/>
      <c r="P65" s="34"/>
      <c r="Q65" s="33"/>
      <c r="R65" s="33"/>
      <c r="S65" s="33"/>
      <c r="V65" s="46"/>
    </row>
    <row r="66" spans="1:23" x14ac:dyDescent="0.25">
      <c r="A66" s="10"/>
      <c r="B66" s="10"/>
      <c r="C66" s="10"/>
      <c r="D66" s="10"/>
      <c r="E66" s="10"/>
      <c r="F66" s="10"/>
      <c r="G66" s="2"/>
      <c r="H66" s="10"/>
      <c r="I66" s="10"/>
      <c r="J66" s="10"/>
      <c r="K66" s="10"/>
      <c r="L66" s="10"/>
      <c r="M66" s="10"/>
      <c r="N66" s="10"/>
      <c r="O66" s="10"/>
      <c r="P66" s="2"/>
      <c r="Q66" s="10"/>
      <c r="R66" s="10"/>
      <c r="S66" s="10"/>
      <c r="V66" s="47"/>
    </row>
    <row r="67" spans="1:23" x14ac:dyDescent="0.25">
      <c r="B67" s="48" t="s">
        <v>73</v>
      </c>
      <c r="G67" s="14">
        <f>+G54</f>
        <v>3467239074.6882105</v>
      </c>
      <c r="K67" s="12"/>
      <c r="P67" s="14">
        <f>+P54</f>
        <v>952753877.24055886</v>
      </c>
      <c r="V67" s="42">
        <v>956521038.41863549</v>
      </c>
      <c r="W67" s="4"/>
    </row>
    <row r="68" spans="1:23" x14ac:dyDescent="0.25">
      <c r="B68" s="48" t="s">
        <v>74</v>
      </c>
      <c r="G68" s="14">
        <f>-G14</f>
        <v>-16157149.27</v>
      </c>
      <c r="K68" s="12"/>
      <c r="P68" s="14">
        <f>-P14</f>
        <v>60224.600000000413</v>
      </c>
      <c r="V68" s="42">
        <v>60224.600000000413</v>
      </c>
      <c r="W68" s="4"/>
    </row>
    <row r="69" spans="1:23" x14ac:dyDescent="0.25">
      <c r="B69" s="49" t="s">
        <v>75</v>
      </c>
      <c r="G69" s="14">
        <f>-G6</f>
        <v>-5031897.24</v>
      </c>
      <c r="I69" s="50"/>
      <c r="J69" s="50"/>
      <c r="K69" s="47"/>
      <c r="L69" s="50"/>
      <c r="M69" s="50"/>
      <c r="N69" s="50"/>
      <c r="O69" s="50"/>
      <c r="P69" s="14">
        <f>-P6</f>
        <v>-5028152.9800000144</v>
      </c>
      <c r="Q69" s="50"/>
      <c r="R69" s="50"/>
      <c r="S69" s="50"/>
      <c r="T69" s="50"/>
      <c r="U69" s="50"/>
      <c r="V69" s="42">
        <v>-5028152.9800000144</v>
      </c>
      <c r="W69" s="4"/>
    </row>
    <row r="70" spans="1:23" x14ac:dyDescent="0.25">
      <c r="B70" s="49" t="s">
        <v>76</v>
      </c>
      <c r="G70" s="14">
        <f>-G5</f>
        <v>-1939551.55</v>
      </c>
      <c r="K70" s="47"/>
      <c r="P70" s="14">
        <f>-P5</f>
        <v>0</v>
      </c>
      <c r="V70" s="42">
        <v>0</v>
      </c>
      <c r="W70" s="4"/>
    </row>
    <row r="71" spans="1:23" x14ac:dyDescent="0.25">
      <c r="B71" s="51" t="s">
        <v>77</v>
      </c>
      <c r="G71" s="14">
        <v>0</v>
      </c>
      <c r="I71" s="50"/>
      <c r="J71" s="50"/>
      <c r="K71" s="47"/>
      <c r="L71" s="50"/>
      <c r="M71" s="50"/>
      <c r="N71" s="50"/>
      <c r="O71" s="50"/>
      <c r="P71" s="14">
        <v>0</v>
      </c>
      <c r="Q71" s="50"/>
      <c r="R71" s="50"/>
      <c r="S71" s="50"/>
      <c r="T71" s="50"/>
      <c r="U71" s="50"/>
      <c r="V71" s="42">
        <v>0</v>
      </c>
      <c r="W71" s="4"/>
    </row>
    <row r="72" spans="1:23" x14ac:dyDescent="0.25">
      <c r="B72" s="48" t="s">
        <v>78</v>
      </c>
      <c r="D72" s="18"/>
      <c r="G72" s="14">
        <f>SUM(G67:G71)</f>
        <v>3444110476.6282105</v>
      </c>
      <c r="K72" s="47"/>
      <c r="P72" s="14">
        <f>SUM(P67:P71)</f>
        <v>947785948.86055887</v>
      </c>
      <c r="V72" s="42">
        <v>951553110.03863549</v>
      </c>
      <c r="W72" s="4"/>
    </row>
    <row r="73" spans="1:23" x14ac:dyDescent="0.25">
      <c r="B73" s="49" t="s">
        <v>79</v>
      </c>
      <c r="G73" s="14">
        <v>3416359716.7623434</v>
      </c>
      <c r="N73" t="s">
        <v>80</v>
      </c>
      <c r="P73" s="14">
        <v>946909096.22811925</v>
      </c>
      <c r="Q73" s="23" t="s">
        <v>81</v>
      </c>
      <c r="V73" s="42">
        <v>941941167.84811926</v>
      </c>
      <c r="W73" s="4" t="s">
        <v>81</v>
      </c>
    </row>
    <row r="74" spans="1:23" x14ac:dyDescent="0.25">
      <c r="B74" s="48"/>
      <c r="G74" s="14">
        <f>+G72-G73</f>
        <v>27750759.865867138</v>
      </c>
      <c r="K74" s="18"/>
      <c r="P74" s="14">
        <f>+P72-P73</f>
        <v>876852.63243961334</v>
      </c>
      <c r="Q74" s="23" t="s">
        <v>82</v>
      </c>
      <c r="V74" s="42">
        <v>9611942.1905162334</v>
      </c>
      <c r="W74" s="4" t="s">
        <v>83</v>
      </c>
    </row>
    <row r="75" spans="1:23" x14ac:dyDescent="0.25">
      <c r="B75"/>
      <c r="V75" s="47">
        <v>9114389</v>
      </c>
    </row>
    <row r="76" spans="1:23" x14ac:dyDescent="0.25">
      <c r="V76" s="47">
        <v>497553.19051623344</v>
      </c>
    </row>
    <row r="77" spans="1:23" x14ac:dyDescent="0.25">
      <c r="S77" s="35"/>
    </row>
    <row r="79" spans="1:23" x14ac:dyDescent="0.25">
      <c r="S79" s="35"/>
    </row>
    <row r="83" spans="19:19" x14ac:dyDescent="0.25">
      <c r="S83" s="35"/>
    </row>
    <row r="87" spans="19:19" x14ac:dyDescent="0.25">
      <c r="S87" s="35"/>
    </row>
  </sheetData>
  <autoFilter ref="A3:S43" xr:uid="{00000000-0009-0000-0000-00002D000000}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49AB-2AA1-4B07-A0D9-7EEAB00FEEBA}">
  <sheetPr>
    <tabColor rgb="FF00B0F0"/>
  </sheetPr>
  <dimension ref="A1:W87"/>
  <sheetViews>
    <sheetView topLeftCell="A32" workbookViewId="0">
      <selection activeCell="K54" sqref="K54"/>
    </sheetView>
  </sheetViews>
  <sheetFormatPr defaultColWidth="9.44140625" defaultRowHeight="13.2" x14ac:dyDescent="0.25"/>
  <cols>
    <col min="1" max="1" width="10.44140625" style="23" customWidth="1"/>
    <col min="2" max="2" width="37.5546875" style="23" bestFit="1" customWidth="1"/>
    <col min="3" max="3" width="15.44140625" bestFit="1" customWidth="1"/>
    <col min="4" max="4" width="16.44140625" bestFit="1" customWidth="1"/>
    <col min="5" max="5" width="19.44140625" bestFit="1" customWidth="1"/>
    <col min="6" max="6" width="17.44140625" bestFit="1" customWidth="1"/>
    <col min="7" max="7" width="15.44140625" style="4" bestFit="1" customWidth="1"/>
    <col min="8" max="9" width="18" bestFit="1" customWidth="1"/>
    <col min="10" max="10" width="16.5546875" bestFit="1" customWidth="1"/>
    <col min="11" max="11" width="19.44140625" bestFit="1" customWidth="1"/>
    <col min="12" max="12" width="16.5546875" bestFit="1" customWidth="1"/>
    <col min="13" max="13" width="15.5546875" customWidth="1"/>
    <col min="14" max="14" width="15.88671875" bestFit="1" customWidth="1"/>
    <col min="15" max="15" width="17.44140625" bestFit="1" customWidth="1"/>
    <col min="16" max="16" width="14" style="4" bestFit="1" customWidth="1"/>
    <col min="17" max="17" width="18" bestFit="1" customWidth="1"/>
    <col min="18" max="18" width="15.5546875" bestFit="1" customWidth="1"/>
    <col min="19" max="19" width="11.44140625" style="23" bestFit="1" customWidth="1"/>
    <col min="20" max="20" width="13" bestFit="1" customWidth="1"/>
    <col min="21" max="21" width="31.88671875" bestFit="1" customWidth="1"/>
  </cols>
  <sheetData>
    <row r="1" spans="1:20" ht="17.399999999999999" x14ac:dyDescent="0.3">
      <c r="A1" s="1" t="s">
        <v>0</v>
      </c>
      <c r="B1" s="1"/>
      <c r="C1" s="2" t="s">
        <v>1</v>
      </c>
      <c r="D1" s="2"/>
      <c r="E1" s="2"/>
      <c r="F1" s="2"/>
      <c r="G1" s="2" t="s">
        <v>1</v>
      </c>
      <c r="H1" s="2" t="s">
        <v>1</v>
      </c>
      <c r="I1" s="3"/>
      <c r="J1" s="2" t="s">
        <v>2</v>
      </c>
      <c r="K1" s="2"/>
      <c r="L1" s="2"/>
      <c r="M1" s="2" t="s">
        <v>3</v>
      </c>
      <c r="N1" s="2" t="s">
        <v>3</v>
      </c>
      <c r="O1" s="2"/>
      <c r="P1" s="2" t="s">
        <v>2</v>
      </c>
      <c r="Q1" s="2" t="s">
        <v>2</v>
      </c>
      <c r="R1" s="3"/>
      <c r="S1" s="2">
        <v>2024</v>
      </c>
    </row>
    <row r="2" spans="1:20" x14ac:dyDescent="0.25">
      <c r="A2" s="4"/>
      <c r="B2" s="4"/>
      <c r="C2" s="5">
        <v>2023</v>
      </c>
      <c r="D2" s="2"/>
      <c r="E2" s="2"/>
      <c r="F2" s="2"/>
      <c r="G2" s="2">
        <v>2024</v>
      </c>
      <c r="H2" s="2">
        <v>2024</v>
      </c>
      <c r="I2" s="3"/>
      <c r="J2" s="2">
        <v>2023</v>
      </c>
      <c r="K2" s="2"/>
      <c r="L2" s="2"/>
      <c r="M2" s="2" t="s">
        <v>4</v>
      </c>
      <c r="N2" s="2" t="s">
        <v>5</v>
      </c>
      <c r="O2" s="2"/>
      <c r="P2" s="2">
        <v>2024</v>
      </c>
      <c r="Q2" s="2">
        <v>2024</v>
      </c>
      <c r="R2" s="3"/>
      <c r="S2" s="6" t="s">
        <v>6</v>
      </c>
    </row>
    <row r="3" spans="1:20" x14ac:dyDescent="0.25">
      <c r="A3" s="7" t="s">
        <v>7</v>
      </c>
      <c r="B3" s="8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9" t="s">
        <v>15</v>
      </c>
      <c r="J3" s="7" t="s">
        <v>9</v>
      </c>
      <c r="K3" s="7" t="s">
        <v>16</v>
      </c>
      <c r="L3" s="7" t="s">
        <v>11</v>
      </c>
      <c r="M3" s="7" t="s">
        <v>17</v>
      </c>
      <c r="N3" s="7" t="s">
        <v>18</v>
      </c>
      <c r="O3" s="7" t="s">
        <v>12</v>
      </c>
      <c r="P3" s="7" t="s">
        <v>13</v>
      </c>
      <c r="Q3" s="7" t="s">
        <v>14</v>
      </c>
      <c r="R3" s="9" t="s">
        <v>15</v>
      </c>
      <c r="S3" s="7" t="s">
        <v>19</v>
      </c>
    </row>
    <row r="4" spans="1:20" x14ac:dyDescent="0.25">
      <c r="A4" s="10">
        <v>10400</v>
      </c>
      <c r="B4" s="11" t="s">
        <v>20</v>
      </c>
      <c r="C4" s="12">
        <v>2527001.42</v>
      </c>
      <c r="D4" s="12">
        <v>0</v>
      </c>
      <c r="E4" s="12">
        <v>0</v>
      </c>
      <c r="F4" s="13">
        <v>0</v>
      </c>
      <c r="G4" s="14">
        <v>2527001.42</v>
      </c>
      <c r="H4" s="12">
        <v>2527001.4200000009</v>
      </c>
      <c r="I4" s="15">
        <v>0</v>
      </c>
      <c r="J4" s="12">
        <v>783732.94100000116</v>
      </c>
      <c r="K4" s="12">
        <v>126350.071</v>
      </c>
      <c r="L4" s="12">
        <v>0</v>
      </c>
      <c r="M4" s="12">
        <v>0</v>
      </c>
      <c r="N4" s="12">
        <v>0</v>
      </c>
      <c r="O4" s="13">
        <v>0</v>
      </c>
      <c r="P4" s="14">
        <v>910083.01200000115</v>
      </c>
      <c r="Q4" s="12">
        <v>846907.97650000127</v>
      </c>
      <c r="R4" s="16">
        <v>126350.071</v>
      </c>
      <c r="S4" s="17">
        <v>0.05</v>
      </c>
      <c r="T4" s="18">
        <v>1616918.4079999989</v>
      </c>
    </row>
    <row r="5" spans="1:20" x14ac:dyDescent="0.25">
      <c r="A5" s="10">
        <v>10500</v>
      </c>
      <c r="B5" s="11" t="s">
        <v>21</v>
      </c>
      <c r="C5" s="12">
        <v>1939551.55</v>
      </c>
      <c r="D5" s="12">
        <v>0</v>
      </c>
      <c r="E5" s="12">
        <v>0</v>
      </c>
      <c r="F5" s="13">
        <v>0</v>
      </c>
      <c r="G5" s="14">
        <v>1939551.55</v>
      </c>
      <c r="H5" s="12">
        <v>1939551.5500000005</v>
      </c>
      <c r="I5" s="15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3">
        <v>0</v>
      </c>
      <c r="P5" s="14">
        <v>0</v>
      </c>
      <c r="Q5" s="12">
        <v>0</v>
      </c>
      <c r="R5" s="16">
        <v>0</v>
      </c>
      <c r="S5" s="17">
        <v>0</v>
      </c>
      <c r="T5" s="18">
        <v>1939551.55</v>
      </c>
    </row>
    <row r="6" spans="1:20" x14ac:dyDescent="0.25">
      <c r="A6" s="10">
        <v>11501</v>
      </c>
      <c r="B6" s="11" t="s">
        <v>22</v>
      </c>
      <c r="C6" s="12">
        <v>5031897.24</v>
      </c>
      <c r="D6" s="12">
        <v>0</v>
      </c>
      <c r="E6" s="12">
        <v>0</v>
      </c>
      <c r="F6" s="13">
        <v>0</v>
      </c>
      <c r="G6" s="14">
        <v>5031897.24</v>
      </c>
      <c r="H6" s="12">
        <v>5031897.2400000012</v>
      </c>
      <c r="I6" s="15">
        <v>0</v>
      </c>
      <c r="J6" s="12">
        <v>5028152.9800000144</v>
      </c>
      <c r="K6" s="12">
        <v>0</v>
      </c>
      <c r="L6" s="12">
        <v>0</v>
      </c>
      <c r="M6" s="12">
        <v>0</v>
      </c>
      <c r="N6" s="12">
        <v>0</v>
      </c>
      <c r="O6" s="13">
        <v>0</v>
      </c>
      <c r="P6" s="14">
        <v>5028152.9800000144</v>
      </c>
      <c r="Q6" s="12">
        <v>5028152.9800000135</v>
      </c>
      <c r="R6" s="16">
        <v>0</v>
      </c>
      <c r="S6" s="17">
        <v>0</v>
      </c>
      <c r="T6" s="18">
        <v>3744.2599999858066</v>
      </c>
    </row>
    <row r="7" spans="1:20" x14ac:dyDescent="0.25">
      <c r="A7" s="10">
        <v>30100</v>
      </c>
      <c r="B7" s="11" t="s">
        <v>23</v>
      </c>
      <c r="C7" s="12">
        <v>12620.1</v>
      </c>
      <c r="D7" s="12">
        <v>0</v>
      </c>
      <c r="E7" s="12">
        <v>0</v>
      </c>
      <c r="F7" s="13">
        <v>0</v>
      </c>
      <c r="G7" s="14">
        <v>12620.1</v>
      </c>
      <c r="H7" s="12">
        <v>12620.100000000004</v>
      </c>
      <c r="I7" s="15">
        <v>0</v>
      </c>
      <c r="J7" s="12">
        <v>2.2737367544323206E-13</v>
      </c>
      <c r="K7" s="12">
        <v>0</v>
      </c>
      <c r="L7" s="12">
        <v>0</v>
      </c>
      <c r="M7" s="12">
        <v>0</v>
      </c>
      <c r="N7" s="12">
        <v>0</v>
      </c>
      <c r="O7" s="13">
        <v>0</v>
      </c>
      <c r="P7" s="14">
        <v>2.2737367544323206E-13</v>
      </c>
      <c r="Q7" s="12">
        <v>2.2737367544323206E-13</v>
      </c>
      <c r="R7" s="16">
        <v>0</v>
      </c>
      <c r="S7" s="17">
        <v>0</v>
      </c>
      <c r="T7" s="18">
        <v>12620.1</v>
      </c>
    </row>
    <row r="8" spans="1:20" x14ac:dyDescent="0.25">
      <c r="A8" s="10">
        <v>30200</v>
      </c>
      <c r="B8" s="11" t="s">
        <v>24</v>
      </c>
      <c r="C8" s="12">
        <v>0</v>
      </c>
      <c r="D8" s="12">
        <v>0</v>
      </c>
      <c r="E8" s="12">
        <v>0</v>
      </c>
      <c r="F8" s="13">
        <v>0</v>
      </c>
      <c r="G8" s="14">
        <v>0</v>
      </c>
      <c r="H8" s="12">
        <v>0</v>
      </c>
      <c r="I8" s="15">
        <v>0</v>
      </c>
      <c r="J8" s="12">
        <v>1.9258550310041755E-10</v>
      </c>
      <c r="K8" s="12">
        <v>0</v>
      </c>
      <c r="L8" s="12">
        <v>0</v>
      </c>
      <c r="M8" s="12">
        <v>0</v>
      </c>
      <c r="N8" s="12">
        <v>0</v>
      </c>
      <c r="O8" s="13">
        <v>0</v>
      </c>
      <c r="P8" s="14">
        <v>1.9258550310041755E-10</v>
      </c>
      <c r="Q8" s="12">
        <v>1.9258550310041755E-10</v>
      </c>
      <c r="R8" s="16">
        <v>0</v>
      </c>
      <c r="S8" s="17">
        <v>0.04</v>
      </c>
      <c r="T8" s="18">
        <v>-1.9258550310041755E-10</v>
      </c>
    </row>
    <row r="9" spans="1:20" x14ac:dyDescent="0.25">
      <c r="A9" s="10">
        <v>30300</v>
      </c>
      <c r="B9" s="11" t="s">
        <v>25</v>
      </c>
      <c r="C9" s="12">
        <v>815325.07000000007</v>
      </c>
      <c r="D9" s="12">
        <v>0</v>
      </c>
      <c r="E9" s="12">
        <v>0</v>
      </c>
      <c r="F9" s="13">
        <v>0</v>
      </c>
      <c r="G9" s="14">
        <v>815325.07000000007</v>
      </c>
      <c r="H9" s="12">
        <v>815325.07000000018</v>
      </c>
      <c r="I9" s="15">
        <v>0</v>
      </c>
      <c r="J9" s="12">
        <v>815325.0699999989</v>
      </c>
      <c r="K9" s="12">
        <v>0</v>
      </c>
      <c r="L9" s="12">
        <v>0</v>
      </c>
      <c r="M9" s="12">
        <v>0</v>
      </c>
      <c r="N9" s="12">
        <v>0</v>
      </c>
      <c r="O9" s="13">
        <v>0</v>
      </c>
      <c r="P9" s="14">
        <v>815325.0699999989</v>
      </c>
      <c r="Q9" s="12">
        <v>815325.06999999867</v>
      </c>
      <c r="R9" s="16">
        <v>0</v>
      </c>
      <c r="S9" s="17">
        <v>0.04</v>
      </c>
      <c r="T9" s="18">
        <v>1.1641532182693481E-9</v>
      </c>
    </row>
    <row r="10" spans="1:20" x14ac:dyDescent="0.25">
      <c r="A10" s="10">
        <v>30301</v>
      </c>
      <c r="B10" s="11" t="s">
        <v>26</v>
      </c>
      <c r="C10" s="12">
        <v>110526643.99000001</v>
      </c>
      <c r="D10" s="12">
        <v>14303044.800000003</v>
      </c>
      <c r="E10" s="12">
        <v>0</v>
      </c>
      <c r="F10" s="13">
        <v>0</v>
      </c>
      <c r="G10" s="14">
        <v>124829688.79000001</v>
      </c>
      <c r="H10" s="12">
        <v>91911827.605153874</v>
      </c>
      <c r="I10" s="15">
        <v>14303044.799999997</v>
      </c>
      <c r="J10" s="12">
        <v>30148268.771823503</v>
      </c>
      <c r="K10" s="12">
        <v>7375232.0699199988</v>
      </c>
      <c r="L10" s="12">
        <v>0</v>
      </c>
      <c r="M10" s="12">
        <v>0</v>
      </c>
      <c r="N10" s="12">
        <v>0</v>
      </c>
      <c r="O10" s="13">
        <v>0</v>
      </c>
      <c r="P10" s="14">
        <v>37523500.841743499</v>
      </c>
      <c r="Q10" s="12">
        <v>33813328.020045809</v>
      </c>
      <c r="R10" s="16">
        <v>7375232.069919996</v>
      </c>
      <c r="S10" s="17">
        <v>6.6000000000000003E-2</v>
      </c>
      <c r="T10" s="18">
        <v>87306187.948256508</v>
      </c>
    </row>
    <row r="11" spans="1:20" x14ac:dyDescent="0.25">
      <c r="A11" s="10">
        <v>30302</v>
      </c>
      <c r="B11" s="11" t="s">
        <v>27</v>
      </c>
      <c r="C11" s="12">
        <v>0</v>
      </c>
      <c r="D11" s="12">
        <v>0</v>
      </c>
      <c r="E11" s="12">
        <v>0</v>
      </c>
      <c r="F11" s="13">
        <v>0</v>
      </c>
      <c r="G11" s="14">
        <v>0</v>
      </c>
      <c r="H11" s="12">
        <v>0</v>
      </c>
      <c r="I11" s="15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4">
        <v>0</v>
      </c>
      <c r="Q11" s="12">
        <v>0</v>
      </c>
      <c r="R11" s="16">
        <v>0</v>
      </c>
      <c r="S11" s="17">
        <v>0</v>
      </c>
      <c r="T11" s="18">
        <v>0</v>
      </c>
    </row>
    <row r="12" spans="1:20" x14ac:dyDescent="0.25">
      <c r="A12" s="10">
        <v>33600</v>
      </c>
      <c r="B12" s="11" t="s">
        <v>28</v>
      </c>
      <c r="C12" s="12">
        <v>16109646.340000002</v>
      </c>
      <c r="D12" s="12">
        <v>0</v>
      </c>
      <c r="E12" s="12">
        <v>0</v>
      </c>
      <c r="F12" s="13">
        <v>0</v>
      </c>
      <c r="G12" s="14">
        <v>16109646.340000002</v>
      </c>
      <c r="H12" s="12">
        <v>14834046.942307694</v>
      </c>
      <c r="I12" s="15">
        <v>0</v>
      </c>
      <c r="J12" s="12">
        <v>515471.1447375</v>
      </c>
      <c r="K12" s="12">
        <v>563837.62190000003</v>
      </c>
      <c r="L12" s="12">
        <v>0</v>
      </c>
      <c r="M12" s="12">
        <v>0</v>
      </c>
      <c r="N12" s="12">
        <v>0</v>
      </c>
      <c r="O12" s="13">
        <v>0</v>
      </c>
      <c r="P12" s="14">
        <v>1079308.7666374999</v>
      </c>
      <c r="Q12" s="12">
        <v>797389.95568750042</v>
      </c>
      <c r="R12" s="16">
        <v>563837.62189999991</v>
      </c>
      <c r="S12" s="17">
        <v>3.5000000000000003E-2</v>
      </c>
      <c r="T12" s="18">
        <v>15030337.573362501</v>
      </c>
    </row>
    <row r="13" spans="1:20" x14ac:dyDescent="0.25">
      <c r="A13" s="10">
        <v>36400</v>
      </c>
      <c r="B13" s="11" t="s">
        <v>29</v>
      </c>
      <c r="C13" s="12">
        <v>1485380.05</v>
      </c>
      <c r="D13" s="12">
        <v>17975.919999999925</v>
      </c>
      <c r="E13" s="12">
        <v>0</v>
      </c>
      <c r="F13" s="13">
        <v>0</v>
      </c>
      <c r="G13" s="14">
        <v>1503355.97</v>
      </c>
      <c r="H13" s="12">
        <v>788398.50076923089</v>
      </c>
      <c r="I13" s="15">
        <v>17975.919999999925</v>
      </c>
      <c r="J13" s="12">
        <v>25561.084675000002</v>
      </c>
      <c r="K13" s="12">
        <v>52522.942704166664</v>
      </c>
      <c r="L13" s="12">
        <v>0</v>
      </c>
      <c r="M13" s="12">
        <v>0</v>
      </c>
      <c r="N13" s="12">
        <v>0</v>
      </c>
      <c r="O13" s="13">
        <v>0</v>
      </c>
      <c r="P13" s="14">
        <v>78084.02737916667</v>
      </c>
      <c r="Q13" s="12">
        <v>51786.617126282057</v>
      </c>
      <c r="R13" s="16">
        <v>52522.942704166664</v>
      </c>
      <c r="S13" s="17">
        <v>3.5000000000000003E-2</v>
      </c>
      <c r="T13" s="18">
        <v>1425271.9426208334</v>
      </c>
    </row>
    <row r="14" spans="1:20" x14ac:dyDescent="0.25">
      <c r="A14" s="10">
        <v>37400</v>
      </c>
      <c r="B14" s="11" t="s">
        <v>30</v>
      </c>
      <c r="C14" s="12">
        <v>16157149.27</v>
      </c>
      <c r="D14" s="12">
        <v>0</v>
      </c>
      <c r="E14" s="12">
        <v>0</v>
      </c>
      <c r="F14" s="13">
        <v>0</v>
      </c>
      <c r="G14" s="14">
        <v>16157149.27</v>
      </c>
      <c r="H14" s="12">
        <v>16157149.270000001</v>
      </c>
      <c r="I14" s="15">
        <v>0</v>
      </c>
      <c r="J14" s="12">
        <v>-60224.600000000413</v>
      </c>
      <c r="K14" s="12">
        <v>0</v>
      </c>
      <c r="L14" s="12">
        <v>0</v>
      </c>
      <c r="M14" s="12">
        <v>0</v>
      </c>
      <c r="N14" s="12">
        <v>0</v>
      </c>
      <c r="O14" s="13">
        <v>0</v>
      </c>
      <c r="P14" s="14">
        <v>-60224.600000000413</v>
      </c>
      <c r="Q14" s="12">
        <v>-60224.600000000435</v>
      </c>
      <c r="R14" s="16">
        <v>0</v>
      </c>
      <c r="S14" s="17">
        <v>0</v>
      </c>
      <c r="T14" s="18">
        <v>16217373.869999999</v>
      </c>
    </row>
    <row r="15" spans="1:20" x14ac:dyDescent="0.25">
      <c r="A15" s="10">
        <v>37402</v>
      </c>
      <c r="B15" s="11" t="s">
        <v>31</v>
      </c>
      <c r="C15" s="12">
        <v>4268872.66</v>
      </c>
      <c r="D15" s="12">
        <v>0</v>
      </c>
      <c r="E15" s="12">
        <v>0</v>
      </c>
      <c r="F15" s="13">
        <v>0</v>
      </c>
      <c r="G15" s="14">
        <v>4268872.66</v>
      </c>
      <c r="H15" s="12">
        <v>4268872.6599999983</v>
      </c>
      <c r="I15" s="15">
        <v>0</v>
      </c>
      <c r="J15" s="12">
        <v>1094629.2845799963</v>
      </c>
      <c r="K15" s="12">
        <v>55495.344580000012</v>
      </c>
      <c r="L15" s="12">
        <v>0</v>
      </c>
      <c r="M15" s="12">
        <v>0</v>
      </c>
      <c r="N15" s="12">
        <v>0</v>
      </c>
      <c r="O15" s="13">
        <v>0</v>
      </c>
      <c r="P15" s="14">
        <v>1150124.6291599963</v>
      </c>
      <c r="Q15" s="12">
        <v>1122376.9568699962</v>
      </c>
      <c r="R15" s="16">
        <v>55495.344580000034</v>
      </c>
      <c r="S15" s="17">
        <v>1.2999999999999999E-2</v>
      </c>
      <c r="T15" s="18">
        <v>3118748.0308400039</v>
      </c>
    </row>
    <row r="16" spans="1:20" x14ac:dyDescent="0.25">
      <c r="A16" s="10">
        <v>37500</v>
      </c>
      <c r="B16" s="11" t="s">
        <v>32</v>
      </c>
      <c r="C16" s="12">
        <v>31386680.030800011</v>
      </c>
      <c r="D16" s="12">
        <v>12123218.999999998</v>
      </c>
      <c r="E16" s="12">
        <v>-969857.52</v>
      </c>
      <c r="F16" s="13">
        <v>0</v>
      </c>
      <c r="G16" s="14">
        <v>42540041.510800004</v>
      </c>
      <c r="H16" s="12">
        <v>29923488.706464622</v>
      </c>
      <c r="I16" s="15">
        <v>11153361.479999993</v>
      </c>
      <c r="J16" s="12">
        <v>8889159.1214909013</v>
      </c>
      <c r="K16" s="12">
        <v>918206.97157466714</v>
      </c>
      <c r="L16" s="12">
        <v>-969857.52</v>
      </c>
      <c r="M16" s="12">
        <v>0</v>
      </c>
      <c r="N16" s="12">
        <v>0</v>
      </c>
      <c r="O16" s="13">
        <v>0</v>
      </c>
      <c r="P16" s="14">
        <v>8837508.5730655696</v>
      </c>
      <c r="Q16" s="12">
        <v>9153598.2311475538</v>
      </c>
      <c r="R16" s="16">
        <v>-51650.548425331712</v>
      </c>
      <c r="S16" s="17">
        <v>2.8000000000000001E-2</v>
      </c>
      <c r="T16" s="18">
        <v>33702532.937734433</v>
      </c>
    </row>
    <row r="17" spans="1:20" x14ac:dyDescent="0.25">
      <c r="A17" s="19">
        <v>37600</v>
      </c>
      <c r="B17" s="20" t="s">
        <v>33</v>
      </c>
      <c r="C17" s="12">
        <v>826292081.12680876</v>
      </c>
      <c r="D17" s="12">
        <v>14028807.663222639</v>
      </c>
      <c r="E17" s="12">
        <v>-896053.9344935203</v>
      </c>
      <c r="F17" s="13">
        <v>0</v>
      </c>
      <c r="G17" s="14">
        <v>839424834.85553789</v>
      </c>
      <c r="H17" s="12">
        <v>760374274.93514252</v>
      </c>
      <c r="I17" s="15">
        <v>13132753.728729129</v>
      </c>
      <c r="J17" s="21">
        <v>202174502.97406608</v>
      </c>
      <c r="K17" s="22">
        <v>17494470.767031573</v>
      </c>
      <c r="L17" s="12">
        <v>-896053.9344935203</v>
      </c>
      <c r="M17" s="12">
        <v>-5505.9500000000007</v>
      </c>
      <c r="N17" s="12">
        <v>-33035.699999999997</v>
      </c>
      <c r="O17" s="13">
        <v>0</v>
      </c>
      <c r="P17" s="14">
        <v>218734378.15660417</v>
      </c>
      <c r="Q17" s="21">
        <v>210467230.90007719</v>
      </c>
      <c r="R17" s="16">
        <v>16559875.182538092</v>
      </c>
      <c r="S17" s="17">
        <v>2.1000000000000001E-2</v>
      </c>
      <c r="T17" s="18">
        <v>620690456.69893372</v>
      </c>
    </row>
    <row r="18" spans="1:20" x14ac:dyDescent="0.25">
      <c r="A18" s="10">
        <v>37602</v>
      </c>
      <c r="B18" s="11" t="s">
        <v>34</v>
      </c>
      <c r="C18" s="12">
        <v>961474232.53461218</v>
      </c>
      <c r="D18" s="12">
        <v>124233377.74835862</v>
      </c>
      <c r="E18" s="12">
        <v>-9386344.2405626103</v>
      </c>
      <c r="F18" s="13">
        <v>0</v>
      </c>
      <c r="G18" s="14">
        <v>1076321266.0424082</v>
      </c>
      <c r="H18" s="12">
        <v>899033193.54997909</v>
      </c>
      <c r="I18" s="15">
        <v>114847033.50779605</v>
      </c>
      <c r="J18" s="12">
        <v>211166625.88731781</v>
      </c>
      <c r="K18" s="12">
        <v>16168233.354044046</v>
      </c>
      <c r="L18" s="12">
        <v>-9386344.2405626103</v>
      </c>
      <c r="M18" s="12">
        <v>0</v>
      </c>
      <c r="N18" s="12">
        <v>-6848015.2300000023</v>
      </c>
      <c r="O18" s="13">
        <v>0</v>
      </c>
      <c r="P18" s="14">
        <v>211100499.77079925</v>
      </c>
      <c r="Q18" s="12">
        <v>211020143.4649235</v>
      </c>
      <c r="R18" s="16">
        <v>-66126.116518557072</v>
      </c>
      <c r="S18" s="17">
        <v>1.6E-2</v>
      </c>
      <c r="T18" s="18">
        <v>865220766.27160895</v>
      </c>
    </row>
    <row r="19" spans="1:20" x14ac:dyDescent="0.25">
      <c r="A19" s="10">
        <v>37700</v>
      </c>
      <c r="B19" s="11" t="s">
        <v>35</v>
      </c>
      <c r="C19" s="12">
        <v>19187297.899999999</v>
      </c>
      <c r="D19" s="12">
        <v>0</v>
      </c>
      <c r="E19" s="12">
        <v>0</v>
      </c>
      <c r="F19" s="13">
        <v>0</v>
      </c>
      <c r="G19" s="14">
        <v>19187297.899999999</v>
      </c>
      <c r="H19" s="12">
        <v>19187297.900000002</v>
      </c>
      <c r="I19" s="15">
        <v>0</v>
      </c>
      <c r="J19" s="12">
        <v>1345774.2670000002</v>
      </c>
      <c r="K19" s="12">
        <v>575618.93700000003</v>
      </c>
      <c r="L19" s="12">
        <v>0</v>
      </c>
      <c r="M19" s="12">
        <v>0</v>
      </c>
      <c r="N19" s="12">
        <v>0</v>
      </c>
      <c r="O19" s="13">
        <v>0</v>
      </c>
      <c r="P19" s="14">
        <v>1921393.2040000004</v>
      </c>
      <c r="Q19" s="12">
        <v>1633583.7355000004</v>
      </c>
      <c r="R19" s="16">
        <v>575618.93700000015</v>
      </c>
      <c r="S19" s="17">
        <v>0.03</v>
      </c>
      <c r="T19" s="18">
        <v>17265904.695999999</v>
      </c>
    </row>
    <row r="20" spans="1:20" x14ac:dyDescent="0.25">
      <c r="A20" s="10">
        <v>37800</v>
      </c>
      <c r="B20" s="11" t="s">
        <v>36</v>
      </c>
      <c r="C20" s="12">
        <v>22151056.5068</v>
      </c>
      <c r="D20" s="12">
        <v>736667</v>
      </c>
      <c r="E20" s="12">
        <v>-58933.360000000008</v>
      </c>
      <c r="F20" s="13">
        <v>0</v>
      </c>
      <c r="G20" s="14">
        <v>22828790.1468</v>
      </c>
      <c r="H20" s="12">
        <v>22141823.971353848</v>
      </c>
      <c r="I20" s="15">
        <v>677733.6400000006</v>
      </c>
      <c r="J20" s="12">
        <v>5803971.3608217975</v>
      </c>
      <c r="K20" s="12">
        <v>610677.92637360003</v>
      </c>
      <c r="L20" s="12">
        <v>-58933.360000000008</v>
      </c>
      <c r="M20" s="12">
        <v>0</v>
      </c>
      <c r="N20" s="12">
        <v>0</v>
      </c>
      <c r="O20" s="13">
        <v>0</v>
      </c>
      <c r="P20" s="14">
        <v>6355715.9271953972</v>
      </c>
      <c r="Q20" s="12">
        <v>6065695.7133359062</v>
      </c>
      <c r="R20" s="16">
        <v>551744.56637359969</v>
      </c>
      <c r="S20" s="17">
        <v>2.7E-2</v>
      </c>
      <c r="T20" s="18">
        <v>16473074.219604604</v>
      </c>
    </row>
    <row r="21" spans="1:20" x14ac:dyDescent="0.25">
      <c r="A21" s="10">
        <v>37900</v>
      </c>
      <c r="B21" s="11" t="s">
        <v>37</v>
      </c>
      <c r="C21" s="12">
        <v>116022316.78160004</v>
      </c>
      <c r="D21" s="12">
        <v>7298344</v>
      </c>
      <c r="E21" s="12">
        <v>-583867.52</v>
      </c>
      <c r="F21" s="13">
        <v>0</v>
      </c>
      <c r="G21" s="14">
        <v>122736793.26160005</v>
      </c>
      <c r="H21" s="12">
        <v>110813557.57372005</v>
      </c>
      <c r="I21" s="15">
        <v>6714476.4800000042</v>
      </c>
      <c r="J21" s="12">
        <v>19487316.672034327</v>
      </c>
      <c r="K21" s="12">
        <v>2471453.7580866013</v>
      </c>
      <c r="L21" s="12">
        <v>-583867.52</v>
      </c>
      <c r="M21" s="12">
        <v>0</v>
      </c>
      <c r="N21" s="12">
        <v>0</v>
      </c>
      <c r="O21" s="13">
        <v>0</v>
      </c>
      <c r="P21" s="14">
        <v>21374902.910120931</v>
      </c>
      <c r="Q21" s="12">
        <v>20536404.659925584</v>
      </c>
      <c r="R21" s="16">
        <v>1887586.2380866036</v>
      </c>
      <c r="S21" s="17">
        <v>2.1000000000000001E-2</v>
      </c>
      <c r="T21" s="18">
        <v>101361890.35147911</v>
      </c>
    </row>
    <row r="22" spans="1:20" x14ac:dyDescent="0.25">
      <c r="A22" s="10">
        <v>38000</v>
      </c>
      <c r="B22" s="11" t="s">
        <v>38</v>
      </c>
      <c r="C22" s="12">
        <v>68085342.290000007</v>
      </c>
      <c r="D22" s="12">
        <v>0</v>
      </c>
      <c r="E22" s="12">
        <v>0</v>
      </c>
      <c r="F22" s="13">
        <v>0</v>
      </c>
      <c r="G22" s="14">
        <v>68085342.290000007</v>
      </c>
      <c r="H22" s="12">
        <v>68085342.289999992</v>
      </c>
      <c r="I22" s="15">
        <v>0</v>
      </c>
      <c r="J22" s="12">
        <v>42441602.101600066</v>
      </c>
      <c r="K22" s="12">
        <v>2723413.6916000005</v>
      </c>
      <c r="L22" s="12">
        <v>0</v>
      </c>
      <c r="M22" s="12">
        <v>0</v>
      </c>
      <c r="N22" s="12">
        <v>0</v>
      </c>
      <c r="O22" s="13">
        <v>0</v>
      </c>
      <c r="P22" s="14">
        <v>45165015.793200068</v>
      </c>
      <c r="Q22" s="12">
        <v>43803308.947400086</v>
      </c>
      <c r="R22" s="16">
        <v>2723413.6916000023</v>
      </c>
      <c r="S22" s="17">
        <v>0.04</v>
      </c>
      <c r="T22" s="18">
        <v>22920326.496799938</v>
      </c>
    </row>
    <row r="23" spans="1:20" x14ac:dyDescent="0.25">
      <c r="A23" s="10">
        <v>38002</v>
      </c>
      <c r="B23" s="11" t="s">
        <v>39</v>
      </c>
      <c r="C23" s="12">
        <v>610080538.33359969</v>
      </c>
      <c r="D23" s="12">
        <v>62511257.599999994</v>
      </c>
      <c r="E23" s="12">
        <v>-5000900.608</v>
      </c>
      <c r="F23" s="13">
        <v>0</v>
      </c>
      <c r="G23" s="14">
        <v>667590895.32559967</v>
      </c>
      <c r="H23" s="12">
        <v>580327281.90376592</v>
      </c>
      <c r="I23" s="15">
        <v>57510356.991999984</v>
      </c>
      <c r="J23" s="12">
        <v>211877747.51803452</v>
      </c>
      <c r="K23" s="12">
        <v>17183932.74998818</v>
      </c>
      <c r="L23" s="12">
        <v>-5000900.608</v>
      </c>
      <c r="M23" s="12">
        <v>0</v>
      </c>
      <c r="N23" s="12">
        <v>-5476331.8800000018</v>
      </c>
      <c r="O23" s="13">
        <v>0</v>
      </c>
      <c r="P23" s="14">
        <v>218584447.78002268</v>
      </c>
      <c r="Q23" s="12">
        <v>215112270.27504575</v>
      </c>
      <c r="R23" s="16">
        <v>6706700.261988163</v>
      </c>
      <c r="S23" s="17">
        <v>2.7E-2</v>
      </c>
      <c r="T23" s="18">
        <v>449006447.54557699</v>
      </c>
    </row>
    <row r="24" spans="1:20" x14ac:dyDescent="0.25">
      <c r="A24" s="10">
        <v>38100</v>
      </c>
      <c r="B24" s="11" t="s">
        <v>40</v>
      </c>
      <c r="C24" s="12">
        <v>99270694.281199992</v>
      </c>
      <c r="D24" s="12">
        <v>15370700.000665599</v>
      </c>
      <c r="E24" s="12">
        <v>-1229656.0000532479</v>
      </c>
      <c r="F24" s="13">
        <v>0</v>
      </c>
      <c r="G24" s="14">
        <v>113411738.28181235</v>
      </c>
      <c r="H24" s="12">
        <v>95883503.566310734</v>
      </c>
      <c r="I24" s="15">
        <v>14141044.000612363</v>
      </c>
      <c r="J24" s="12">
        <v>41990333.264870122</v>
      </c>
      <c r="K24" s="12">
        <v>5281063.6098901434</v>
      </c>
      <c r="L24" s="12">
        <v>-1229656.0000532479</v>
      </c>
      <c r="M24" s="12">
        <v>0</v>
      </c>
      <c r="N24" s="12">
        <v>0</v>
      </c>
      <c r="O24" s="13">
        <v>0</v>
      </c>
      <c r="P24" s="14">
        <v>46041740.874707013</v>
      </c>
      <c r="Q24" s="12">
        <v>43971053.392814673</v>
      </c>
      <c r="R24" s="16">
        <v>4051407.6098368913</v>
      </c>
      <c r="S24" s="17">
        <v>0.05</v>
      </c>
      <c r="T24" s="18">
        <v>67369997.407105342</v>
      </c>
    </row>
    <row r="25" spans="1:20" x14ac:dyDescent="0.25">
      <c r="A25" s="10">
        <v>38200</v>
      </c>
      <c r="B25" s="11" t="s">
        <v>41</v>
      </c>
      <c r="C25" s="12">
        <v>105820491.27528127</v>
      </c>
      <c r="D25" s="12">
        <v>14527639.261068391</v>
      </c>
      <c r="E25" s="12">
        <v>-1162211.1408854714</v>
      </c>
      <c r="F25" s="13">
        <v>0</v>
      </c>
      <c r="G25" s="14">
        <v>119185919.39546418</v>
      </c>
      <c r="H25" s="12">
        <v>99095516.907549173</v>
      </c>
      <c r="I25" s="15">
        <v>13365428.120182917</v>
      </c>
      <c r="J25" s="12">
        <v>38080014.486180432</v>
      </c>
      <c r="K25" s="12">
        <v>2460119.9781410471</v>
      </c>
      <c r="L25" s="12">
        <v>-1162211.1408854714</v>
      </c>
      <c r="M25" s="12">
        <v>0</v>
      </c>
      <c r="N25" s="12">
        <v>-716706.4800000001</v>
      </c>
      <c r="O25" s="13">
        <v>0</v>
      </c>
      <c r="P25" s="14">
        <v>38661216.84343601</v>
      </c>
      <c r="Q25" s="12">
        <v>38358471.744972028</v>
      </c>
      <c r="R25" s="16">
        <v>581202.35725557804</v>
      </c>
      <c r="S25" s="17">
        <v>2.1999999999999999E-2</v>
      </c>
      <c r="T25" s="18">
        <v>80524702.552028179</v>
      </c>
    </row>
    <row r="26" spans="1:20" x14ac:dyDescent="0.25">
      <c r="A26" s="10">
        <v>38300</v>
      </c>
      <c r="B26" s="11" t="s">
        <v>42</v>
      </c>
      <c r="C26" s="12">
        <v>20766817.198400009</v>
      </c>
      <c r="D26" s="12">
        <v>974000.00000000012</v>
      </c>
      <c r="E26" s="12">
        <v>-77920</v>
      </c>
      <c r="F26" s="13">
        <v>0</v>
      </c>
      <c r="G26" s="14">
        <v>21662897.198400009</v>
      </c>
      <c r="H26" s="12">
        <v>20346875.112378467</v>
      </c>
      <c r="I26" s="15">
        <v>896080</v>
      </c>
      <c r="J26" s="12">
        <v>9389570.7072937917</v>
      </c>
      <c r="K26" s="12">
        <v>381211.31690640008</v>
      </c>
      <c r="L26" s="12">
        <v>-77920</v>
      </c>
      <c r="M26" s="12">
        <v>0</v>
      </c>
      <c r="N26" s="12">
        <v>0</v>
      </c>
      <c r="O26" s="13">
        <v>0</v>
      </c>
      <c r="P26" s="14">
        <v>9692862.0242001917</v>
      </c>
      <c r="Q26" s="12">
        <v>9539911.0679141805</v>
      </c>
      <c r="R26" s="16">
        <v>303291.31690640002</v>
      </c>
      <c r="S26" s="17">
        <v>1.7999999999999999E-2</v>
      </c>
      <c r="T26" s="18">
        <v>11970035.174199818</v>
      </c>
    </row>
    <row r="27" spans="1:20" x14ac:dyDescent="0.25">
      <c r="A27" s="10">
        <v>38400</v>
      </c>
      <c r="B27" s="11" t="s">
        <v>43</v>
      </c>
      <c r="C27" s="12">
        <v>38677154.93</v>
      </c>
      <c r="D27" s="12">
        <v>0</v>
      </c>
      <c r="E27" s="12">
        <v>0</v>
      </c>
      <c r="F27" s="13">
        <v>0</v>
      </c>
      <c r="G27" s="14">
        <v>38677154.93</v>
      </c>
      <c r="H27" s="12">
        <v>38677154.93</v>
      </c>
      <c r="I27" s="15">
        <v>0</v>
      </c>
      <c r="J27" s="12">
        <v>16188800.553669995</v>
      </c>
      <c r="K27" s="12">
        <v>734865.94366999995</v>
      </c>
      <c r="L27" s="12">
        <v>0</v>
      </c>
      <c r="M27" s="12">
        <v>0</v>
      </c>
      <c r="N27" s="12">
        <v>0</v>
      </c>
      <c r="O27" s="13">
        <v>0</v>
      </c>
      <c r="P27" s="14">
        <v>16923666.497339994</v>
      </c>
      <c r="Q27" s="12">
        <v>16556233.525504995</v>
      </c>
      <c r="R27" s="16">
        <v>734865.94366999902</v>
      </c>
      <c r="S27" s="17">
        <v>1.9E-2</v>
      </c>
      <c r="T27" s="18">
        <v>21753488.432660006</v>
      </c>
    </row>
    <row r="28" spans="1:20" x14ac:dyDescent="0.25">
      <c r="A28" s="10">
        <v>38500</v>
      </c>
      <c r="B28" s="11" t="s">
        <v>44</v>
      </c>
      <c r="C28" s="12">
        <v>15196826.640000001</v>
      </c>
      <c r="D28" s="12">
        <v>0</v>
      </c>
      <c r="E28" s="12">
        <v>0</v>
      </c>
      <c r="F28" s="13">
        <v>0</v>
      </c>
      <c r="G28" s="14">
        <v>15196826.640000001</v>
      </c>
      <c r="H28" s="12">
        <v>15196826.639999995</v>
      </c>
      <c r="I28" s="15">
        <v>0</v>
      </c>
      <c r="J28" s="12">
        <v>7331118.032720007</v>
      </c>
      <c r="K28" s="12">
        <v>349527.01271999994</v>
      </c>
      <c r="L28" s="12">
        <v>0</v>
      </c>
      <c r="M28" s="12">
        <v>0</v>
      </c>
      <c r="N28" s="12">
        <v>0</v>
      </c>
      <c r="O28" s="13">
        <v>0</v>
      </c>
      <c r="P28" s="14">
        <v>7680645.045440007</v>
      </c>
      <c r="Q28" s="12">
        <v>7505881.5390800042</v>
      </c>
      <c r="R28" s="16">
        <v>349527.01272</v>
      </c>
      <c r="S28" s="17">
        <v>2.3E-2</v>
      </c>
      <c r="T28" s="18">
        <v>7516181.5945599936</v>
      </c>
    </row>
    <row r="29" spans="1:20" x14ac:dyDescent="0.25">
      <c r="A29" s="10">
        <v>38602</v>
      </c>
      <c r="B29" s="11" t="s">
        <v>45</v>
      </c>
      <c r="C29" s="12">
        <v>0</v>
      </c>
      <c r="D29" s="12">
        <v>0</v>
      </c>
      <c r="E29" s="12">
        <v>0</v>
      </c>
      <c r="F29" s="13">
        <v>0</v>
      </c>
      <c r="G29" s="14">
        <v>0</v>
      </c>
      <c r="H29" s="12">
        <v>0</v>
      </c>
      <c r="I29" s="15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3">
        <v>0</v>
      </c>
      <c r="P29" s="14">
        <v>0</v>
      </c>
      <c r="Q29" s="12">
        <v>0</v>
      </c>
      <c r="R29" s="16">
        <v>0</v>
      </c>
      <c r="S29" s="17">
        <v>0</v>
      </c>
      <c r="T29" s="18">
        <v>0</v>
      </c>
    </row>
    <row r="30" spans="1:20" x14ac:dyDescent="0.25">
      <c r="A30" s="10">
        <v>38608</v>
      </c>
      <c r="B30" s="11" t="s">
        <v>46</v>
      </c>
      <c r="C30" s="12">
        <v>0</v>
      </c>
      <c r="D30" s="12">
        <v>0</v>
      </c>
      <c r="E30" s="12">
        <v>0</v>
      </c>
      <c r="F30" s="13">
        <v>0</v>
      </c>
      <c r="G30" s="14">
        <v>0</v>
      </c>
      <c r="H30" s="12">
        <v>0</v>
      </c>
      <c r="I30" s="15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v>0</v>
      </c>
      <c r="P30" s="14">
        <v>0</v>
      </c>
      <c r="Q30" s="12">
        <v>0</v>
      </c>
      <c r="R30" s="16">
        <v>0</v>
      </c>
      <c r="S30" s="17" t="e">
        <v>#N/A</v>
      </c>
      <c r="T30" s="18">
        <v>0</v>
      </c>
    </row>
    <row r="31" spans="1:20" x14ac:dyDescent="0.25">
      <c r="A31" s="10">
        <v>38700</v>
      </c>
      <c r="B31" s="11" t="s">
        <v>47</v>
      </c>
      <c r="C31" s="12">
        <v>13431843.029999996</v>
      </c>
      <c r="D31" s="12">
        <v>0</v>
      </c>
      <c r="E31" s="12">
        <v>0</v>
      </c>
      <c r="F31" s="13">
        <v>0</v>
      </c>
      <c r="G31" s="14">
        <v>13431843.029999996</v>
      </c>
      <c r="H31" s="12">
        <v>13431843.029999999</v>
      </c>
      <c r="I31" s="15">
        <v>0</v>
      </c>
      <c r="J31" s="12">
        <v>5833154.0609000009</v>
      </c>
      <c r="K31" s="12">
        <v>402955.29089999973</v>
      </c>
      <c r="L31" s="12">
        <v>0</v>
      </c>
      <c r="M31" s="12">
        <v>0</v>
      </c>
      <c r="N31" s="12">
        <v>0</v>
      </c>
      <c r="O31" s="13">
        <v>0</v>
      </c>
      <c r="P31" s="14">
        <v>6236109.3518000003</v>
      </c>
      <c r="Q31" s="12">
        <v>6034631.7063500034</v>
      </c>
      <c r="R31" s="16">
        <v>402955.29089999944</v>
      </c>
      <c r="S31" s="17">
        <v>0.03</v>
      </c>
      <c r="T31" s="18">
        <v>7195733.6781999953</v>
      </c>
    </row>
    <row r="32" spans="1:20" x14ac:dyDescent="0.25">
      <c r="A32" s="10">
        <v>39000</v>
      </c>
      <c r="B32" s="11" t="s">
        <v>48</v>
      </c>
      <c r="C32" s="12">
        <v>528908.93119999999</v>
      </c>
      <c r="D32" s="12">
        <v>0</v>
      </c>
      <c r="E32" s="12">
        <v>0</v>
      </c>
      <c r="F32" s="13">
        <v>0</v>
      </c>
      <c r="G32" s="14">
        <v>528908.93119999999</v>
      </c>
      <c r="H32" s="12">
        <v>413357.10246153834</v>
      </c>
      <c r="I32" s="15">
        <v>0</v>
      </c>
      <c r="J32" s="12">
        <v>-18293.201998400094</v>
      </c>
      <c r="K32" s="12">
        <v>12693.814348799997</v>
      </c>
      <c r="L32" s="12">
        <v>0</v>
      </c>
      <c r="M32" s="12">
        <v>0</v>
      </c>
      <c r="N32" s="12">
        <v>0</v>
      </c>
      <c r="O32" s="13">
        <v>0</v>
      </c>
      <c r="P32" s="14">
        <v>-5599.3876496000976</v>
      </c>
      <c r="Q32" s="12">
        <v>-11946.294824000099</v>
      </c>
      <c r="R32" s="16">
        <v>12693.814348799997</v>
      </c>
      <c r="S32" s="17">
        <v>2.4E-2</v>
      </c>
      <c r="T32" s="18">
        <v>534508.31884960004</v>
      </c>
    </row>
    <row r="33" spans="1:20" x14ac:dyDescent="0.25">
      <c r="A33" s="10">
        <v>39002</v>
      </c>
      <c r="B33" s="11" t="s">
        <v>49</v>
      </c>
      <c r="C33" s="12">
        <v>134159.97</v>
      </c>
      <c r="D33" s="12">
        <v>0</v>
      </c>
      <c r="E33" s="12">
        <v>0</v>
      </c>
      <c r="F33" s="13">
        <v>0</v>
      </c>
      <c r="G33" s="14">
        <v>134159.97</v>
      </c>
      <c r="H33" s="12">
        <v>134159.97</v>
      </c>
      <c r="I33" s="15">
        <v>0</v>
      </c>
      <c r="J33" s="12">
        <v>36674.979280000014</v>
      </c>
      <c r="K33" s="12">
        <v>3219.8392799999997</v>
      </c>
      <c r="L33" s="12">
        <v>0</v>
      </c>
      <c r="M33" s="12">
        <v>0</v>
      </c>
      <c r="N33" s="12">
        <v>0</v>
      </c>
      <c r="O33" s="13">
        <v>0</v>
      </c>
      <c r="P33" s="14">
        <v>39894.818560000014</v>
      </c>
      <c r="Q33" s="12">
        <v>38284.898920000021</v>
      </c>
      <c r="R33" s="16">
        <v>3219.8392800000001</v>
      </c>
      <c r="S33" s="17">
        <v>2.4E-2</v>
      </c>
      <c r="T33" s="18">
        <v>94265.151439999987</v>
      </c>
    </row>
    <row r="34" spans="1:20" x14ac:dyDescent="0.25">
      <c r="A34" s="10">
        <v>39100</v>
      </c>
      <c r="B34" s="11" t="s">
        <v>50</v>
      </c>
      <c r="C34" s="12">
        <v>2151949.73</v>
      </c>
      <c r="D34" s="12">
        <v>40500.000000000029</v>
      </c>
      <c r="E34" s="12">
        <v>0</v>
      </c>
      <c r="F34" s="13">
        <v>0</v>
      </c>
      <c r="G34" s="14">
        <v>2192449.73</v>
      </c>
      <c r="H34" s="12">
        <v>2083570.1492692309</v>
      </c>
      <c r="I34" s="15">
        <v>40500</v>
      </c>
      <c r="J34" s="12">
        <v>1114167.3792016271</v>
      </c>
      <c r="K34" s="12">
        <v>128029.49132166663</v>
      </c>
      <c r="L34" s="12">
        <v>0</v>
      </c>
      <c r="M34" s="12">
        <v>0</v>
      </c>
      <c r="N34" s="12">
        <v>0</v>
      </c>
      <c r="O34" s="13">
        <v>0</v>
      </c>
      <c r="P34" s="14">
        <v>1242196.8705232937</v>
      </c>
      <c r="Q34" s="12">
        <v>1177998.096453422</v>
      </c>
      <c r="R34" s="16">
        <v>128029.49132166663</v>
      </c>
      <c r="S34" s="17">
        <v>5.8999999999999997E-2</v>
      </c>
      <c r="T34" s="18">
        <v>950252.85947670625</v>
      </c>
    </row>
    <row r="35" spans="1:20" x14ac:dyDescent="0.25">
      <c r="A35" s="10">
        <v>39101</v>
      </c>
      <c r="B35" s="11" t="s">
        <v>51</v>
      </c>
      <c r="C35" s="12">
        <v>5932305.8574910183</v>
      </c>
      <c r="D35" s="12">
        <v>491651.28750897286</v>
      </c>
      <c r="E35" s="12">
        <v>0</v>
      </c>
      <c r="F35" s="13">
        <v>0</v>
      </c>
      <c r="G35" s="14">
        <v>6423957.1449999912</v>
      </c>
      <c r="H35" s="12">
        <v>5481426.8569328655</v>
      </c>
      <c r="I35" s="15">
        <v>491651.28750897292</v>
      </c>
      <c r="J35" s="12">
        <v>3431578.3103643847</v>
      </c>
      <c r="K35" s="12">
        <v>683546.01873817749</v>
      </c>
      <c r="L35" s="12">
        <v>0</v>
      </c>
      <c r="M35" s="12">
        <v>0</v>
      </c>
      <c r="N35" s="12">
        <v>-75.11999999999999</v>
      </c>
      <c r="O35" s="13">
        <v>0</v>
      </c>
      <c r="P35" s="14">
        <v>4115049.2091025622</v>
      </c>
      <c r="Q35" s="12">
        <v>3768551.7812014883</v>
      </c>
      <c r="R35" s="16">
        <v>683470.89873817749</v>
      </c>
      <c r="S35" s="17">
        <v>0.111</v>
      </c>
      <c r="T35" s="18">
        <v>2308907.935897429</v>
      </c>
    </row>
    <row r="36" spans="1:20" x14ac:dyDescent="0.25">
      <c r="A36" s="10">
        <v>39102</v>
      </c>
      <c r="B36" s="11" t="s">
        <v>52</v>
      </c>
      <c r="C36" s="12">
        <v>1529673.7899999998</v>
      </c>
      <c r="D36" s="12">
        <v>0</v>
      </c>
      <c r="E36" s="12">
        <v>0</v>
      </c>
      <c r="F36" s="13">
        <v>0</v>
      </c>
      <c r="G36" s="14">
        <v>1529673.7899999998</v>
      </c>
      <c r="H36" s="12">
        <v>1529673.7899999993</v>
      </c>
      <c r="I36" s="15">
        <v>0</v>
      </c>
      <c r="J36" s="12">
        <v>965279.09392999916</v>
      </c>
      <c r="K36" s="12">
        <v>102488.14393000001</v>
      </c>
      <c r="L36" s="12">
        <v>0</v>
      </c>
      <c r="M36" s="12">
        <v>0</v>
      </c>
      <c r="N36" s="12">
        <v>0</v>
      </c>
      <c r="O36" s="13">
        <v>0</v>
      </c>
      <c r="P36" s="14">
        <v>1067767.2378599991</v>
      </c>
      <c r="Q36" s="12">
        <v>1016523.1658949988</v>
      </c>
      <c r="R36" s="16">
        <v>102488.1439299999</v>
      </c>
      <c r="S36" s="17">
        <v>6.7000000000000004E-2</v>
      </c>
      <c r="T36" s="18">
        <v>461906.55214000074</v>
      </c>
    </row>
    <row r="37" spans="1:20" x14ac:dyDescent="0.25">
      <c r="A37" s="10">
        <v>39103</v>
      </c>
      <c r="B37" s="11" t="s">
        <v>53</v>
      </c>
      <c r="C37" s="12">
        <v>0</v>
      </c>
      <c r="D37" s="12">
        <v>0</v>
      </c>
      <c r="E37" s="12">
        <v>0</v>
      </c>
      <c r="F37" s="13">
        <v>0</v>
      </c>
      <c r="G37" s="14">
        <v>0</v>
      </c>
      <c r="H37" s="12">
        <v>0</v>
      </c>
      <c r="I37" s="15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3">
        <v>0</v>
      </c>
      <c r="P37" s="14">
        <v>0</v>
      </c>
      <c r="Q37" s="12">
        <v>0</v>
      </c>
      <c r="R37" s="16">
        <v>0</v>
      </c>
      <c r="S37" s="17">
        <v>0</v>
      </c>
      <c r="T37" s="18">
        <v>0</v>
      </c>
    </row>
    <row r="38" spans="1:20" x14ac:dyDescent="0.25">
      <c r="A38" s="10">
        <v>39201</v>
      </c>
      <c r="B38" s="11" t="s">
        <v>54</v>
      </c>
      <c r="C38" s="12">
        <v>15381575.261088327</v>
      </c>
      <c r="D38" s="12">
        <v>8319999.639862583</v>
      </c>
      <c r="E38" s="12">
        <v>0</v>
      </c>
      <c r="F38" s="13">
        <v>0</v>
      </c>
      <c r="G38" s="14">
        <v>23701574.900950909</v>
      </c>
      <c r="H38" s="12">
        <v>12727793.514132917</v>
      </c>
      <c r="I38" s="15">
        <v>8319999.6398625821</v>
      </c>
      <c r="J38" s="12">
        <v>6058634.4224653952</v>
      </c>
      <c r="K38" s="12">
        <v>1335953.4708343355</v>
      </c>
      <c r="L38" s="12">
        <v>0</v>
      </c>
      <c r="M38" s="12">
        <v>121994.54000000001</v>
      </c>
      <c r="N38" s="12">
        <v>0</v>
      </c>
      <c r="O38" s="13">
        <v>0</v>
      </c>
      <c r="P38" s="14">
        <v>7516582.4332997305</v>
      </c>
      <c r="Q38" s="12">
        <v>6703753.4011855228</v>
      </c>
      <c r="R38" s="16">
        <v>1457948.0108343353</v>
      </c>
      <c r="S38" s="17">
        <v>7.0000000000000007E-2</v>
      </c>
      <c r="T38" s="18">
        <v>16184992.467651177</v>
      </c>
    </row>
    <row r="39" spans="1:20" x14ac:dyDescent="0.25">
      <c r="A39" s="10">
        <v>39202</v>
      </c>
      <c r="B39" s="11" t="s">
        <v>55</v>
      </c>
      <c r="C39" s="12">
        <v>17803654.690000001</v>
      </c>
      <c r="D39" s="12">
        <v>0</v>
      </c>
      <c r="E39" s="12">
        <v>0</v>
      </c>
      <c r="F39" s="13">
        <v>0</v>
      </c>
      <c r="G39" s="14">
        <v>17803654.690000001</v>
      </c>
      <c r="H39" s="12">
        <v>17803654.690000001</v>
      </c>
      <c r="I39" s="15">
        <v>0</v>
      </c>
      <c r="J39" s="12">
        <v>8353208.6126399953</v>
      </c>
      <c r="K39" s="12">
        <v>997004.66264000034</v>
      </c>
      <c r="L39" s="12">
        <v>0</v>
      </c>
      <c r="M39" s="12">
        <v>0</v>
      </c>
      <c r="N39" s="12">
        <v>0</v>
      </c>
      <c r="O39" s="13">
        <v>0</v>
      </c>
      <c r="P39" s="14">
        <v>9350213.2752799951</v>
      </c>
      <c r="Q39" s="12">
        <v>8851710.9439599942</v>
      </c>
      <c r="R39" s="16">
        <v>997004.66263999976</v>
      </c>
      <c r="S39" s="17">
        <v>5.6000000000000001E-2</v>
      </c>
      <c r="T39" s="18">
        <v>8453441.4147200063</v>
      </c>
    </row>
    <row r="40" spans="1:20" x14ac:dyDescent="0.25">
      <c r="A40" s="10">
        <v>39203</v>
      </c>
      <c r="B40" s="11" t="s">
        <v>56</v>
      </c>
      <c r="C40" s="12">
        <v>0</v>
      </c>
      <c r="D40" s="12">
        <v>0</v>
      </c>
      <c r="E40" s="12">
        <v>0</v>
      </c>
      <c r="F40" s="13">
        <v>0</v>
      </c>
      <c r="G40" s="14">
        <v>0</v>
      </c>
      <c r="H40" s="12">
        <v>0</v>
      </c>
      <c r="I40" s="15">
        <v>0</v>
      </c>
      <c r="J40" s="12">
        <v>3.7252922968633584E-11</v>
      </c>
      <c r="K40" s="12">
        <v>0</v>
      </c>
      <c r="L40" s="12">
        <v>0</v>
      </c>
      <c r="M40" s="12">
        <v>0</v>
      </c>
      <c r="N40" s="12">
        <v>0</v>
      </c>
      <c r="O40" s="13">
        <v>0</v>
      </c>
      <c r="P40" s="14">
        <v>3.7252922968633584E-11</v>
      </c>
      <c r="Q40" s="12">
        <v>3.7252922968633584E-11</v>
      </c>
      <c r="R40" s="16">
        <v>0</v>
      </c>
      <c r="S40" s="17" t="e">
        <v>#N/A</v>
      </c>
      <c r="T40" s="18">
        <v>-3.7252922968633584E-11</v>
      </c>
    </row>
    <row r="41" spans="1:20" x14ac:dyDescent="0.25">
      <c r="A41" s="10">
        <v>39204</v>
      </c>
      <c r="B41" s="11" t="s">
        <v>57</v>
      </c>
      <c r="C41" s="12">
        <v>4611626.0715047615</v>
      </c>
      <c r="D41" s="12">
        <v>69941.248751477717</v>
      </c>
      <c r="E41" s="12">
        <v>0</v>
      </c>
      <c r="F41" s="13">
        <v>0</v>
      </c>
      <c r="G41" s="14">
        <v>4681567.3202562388</v>
      </c>
      <c r="H41" s="12">
        <v>4406967.8751249099</v>
      </c>
      <c r="I41" s="15">
        <v>69941.248751477338</v>
      </c>
      <c r="J41" s="12">
        <v>821141.15773737081</v>
      </c>
      <c r="K41" s="12">
        <v>134672.11129106331</v>
      </c>
      <c r="L41" s="12">
        <v>0</v>
      </c>
      <c r="M41" s="12">
        <v>0</v>
      </c>
      <c r="N41" s="12">
        <v>0</v>
      </c>
      <c r="O41" s="13">
        <v>0</v>
      </c>
      <c r="P41" s="14">
        <v>955813.26902843406</v>
      </c>
      <c r="Q41" s="12">
        <v>888313.11215346935</v>
      </c>
      <c r="R41" s="16">
        <v>134672.11129106325</v>
      </c>
      <c r="S41" s="17">
        <v>2.9000000000000001E-2</v>
      </c>
      <c r="T41" s="18">
        <v>3725754.0512278047</v>
      </c>
    </row>
    <row r="42" spans="1:20" ht="13.5" customHeight="1" x14ac:dyDescent="0.25">
      <c r="A42" s="10">
        <v>39205</v>
      </c>
      <c r="B42" s="11" t="s">
        <v>58</v>
      </c>
      <c r="C42" s="12">
        <v>2564139.23</v>
      </c>
      <c r="D42" s="12">
        <v>0</v>
      </c>
      <c r="E42" s="12">
        <v>0</v>
      </c>
      <c r="F42" s="13">
        <v>0</v>
      </c>
      <c r="G42" s="14">
        <v>2564139.23</v>
      </c>
      <c r="H42" s="12">
        <v>2564139.23</v>
      </c>
      <c r="I42" s="15">
        <v>0</v>
      </c>
      <c r="J42" s="12">
        <v>1267332.2891799987</v>
      </c>
      <c r="K42" s="12">
        <v>169233.18917999999</v>
      </c>
      <c r="L42" s="12">
        <v>0</v>
      </c>
      <c r="M42" s="12">
        <v>0</v>
      </c>
      <c r="N42" s="12">
        <v>0</v>
      </c>
      <c r="O42" s="13">
        <v>0</v>
      </c>
      <c r="P42" s="14">
        <v>1436565.4783599987</v>
      </c>
      <c r="Q42" s="12">
        <v>1351948.8837699981</v>
      </c>
      <c r="R42" s="16">
        <v>169233.18917999999</v>
      </c>
      <c r="S42" s="17">
        <v>6.6000000000000003E-2</v>
      </c>
      <c r="T42" s="18">
        <v>1127573.7516400013</v>
      </c>
    </row>
    <row r="43" spans="1:20" x14ac:dyDescent="0.25">
      <c r="A43" s="10">
        <v>39300</v>
      </c>
      <c r="B43" s="11" t="s">
        <v>59</v>
      </c>
      <c r="C43" s="12">
        <v>1283.3900000000001</v>
      </c>
      <c r="D43" s="12">
        <v>0</v>
      </c>
      <c r="E43" s="12">
        <v>0</v>
      </c>
      <c r="F43" s="13">
        <v>0</v>
      </c>
      <c r="G43" s="14">
        <v>1283.3900000000001</v>
      </c>
      <c r="H43" s="12">
        <v>1283.3899999999999</v>
      </c>
      <c r="I43" s="15">
        <v>0</v>
      </c>
      <c r="J43" s="12">
        <v>591.86238000006733</v>
      </c>
      <c r="K43" s="12">
        <v>53.902380000000022</v>
      </c>
      <c r="L43" s="12">
        <v>0</v>
      </c>
      <c r="M43" s="12">
        <v>0</v>
      </c>
      <c r="N43" s="12">
        <v>0</v>
      </c>
      <c r="O43" s="13">
        <v>0</v>
      </c>
      <c r="P43" s="14">
        <v>645.76476000006733</v>
      </c>
      <c r="Q43" s="12">
        <v>618.81357000006733</v>
      </c>
      <c r="R43" s="16">
        <v>53.902379999999994</v>
      </c>
      <c r="S43" s="17">
        <v>4.2000000000000003E-2</v>
      </c>
      <c r="T43" s="18">
        <v>637.62523999993277</v>
      </c>
    </row>
    <row r="44" spans="1:20" x14ac:dyDescent="0.25">
      <c r="A44" s="10">
        <v>39400</v>
      </c>
      <c r="B44" s="11" t="s">
        <v>60</v>
      </c>
      <c r="C44" s="12">
        <v>8587697.3591999989</v>
      </c>
      <c r="D44" s="12">
        <v>823262</v>
      </c>
      <c r="E44" s="12">
        <v>-65860.959999999992</v>
      </c>
      <c r="F44" s="13">
        <v>0</v>
      </c>
      <c r="G44" s="14">
        <v>9345098.399199998</v>
      </c>
      <c r="H44" s="12">
        <v>8117042.4667415367</v>
      </c>
      <c r="I44" s="15">
        <v>757401.03999999911</v>
      </c>
      <c r="J44" s="12">
        <v>4420844.3778393865</v>
      </c>
      <c r="K44" s="12">
        <v>499825.43944853341</v>
      </c>
      <c r="L44" s="12">
        <v>-65860.959999999992</v>
      </c>
      <c r="M44" s="12">
        <v>0</v>
      </c>
      <c r="N44" s="12">
        <v>0</v>
      </c>
      <c r="O44" s="13">
        <v>0</v>
      </c>
      <c r="P44" s="14">
        <v>4854808.8572879201</v>
      </c>
      <c r="Q44" s="12">
        <v>4635129.6301021185</v>
      </c>
      <c r="R44" s="16">
        <v>433964.47944853362</v>
      </c>
      <c r="S44" s="17">
        <v>5.6000000000000001E-2</v>
      </c>
      <c r="T44" s="18">
        <v>4490289.5419120779</v>
      </c>
    </row>
    <row r="45" spans="1:20" x14ac:dyDescent="0.25">
      <c r="A45" s="10">
        <v>39401</v>
      </c>
      <c r="B45" s="11" t="s">
        <v>20</v>
      </c>
      <c r="C45" s="12">
        <v>714791.37</v>
      </c>
      <c r="D45" s="12">
        <v>0</v>
      </c>
      <c r="E45" s="12">
        <v>0</v>
      </c>
      <c r="F45" s="13">
        <v>0</v>
      </c>
      <c r="G45" s="14">
        <v>714791.37</v>
      </c>
      <c r="H45" s="12">
        <v>109479.85615384615</v>
      </c>
      <c r="I45" s="15">
        <v>0</v>
      </c>
      <c r="J45" s="12">
        <v>11536.021499999999</v>
      </c>
      <c r="K45" s="12">
        <v>35739.568500000008</v>
      </c>
      <c r="L45" s="12">
        <v>0</v>
      </c>
      <c r="M45" s="12">
        <v>0</v>
      </c>
      <c r="N45" s="12">
        <v>0</v>
      </c>
      <c r="O45" s="13">
        <v>0</v>
      </c>
      <c r="P45" s="14">
        <v>47275.590000000011</v>
      </c>
      <c r="Q45" s="12">
        <v>29405.805750000007</v>
      </c>
      <c r="R45" s="16">
        <v>35739.568500000008</v>
      </c>
      <c r="S45" s="17">
        <v>0.05</v>
      </c>
      <c r="T45" s="18">
        <v>667515.78</v>
      </c>
    </row>
    <row r="46" spans="1:20" x14ac:dyDescent="0.25">
      <c r="A46" s="10">
        <v>39500</v>
      </c>
      <c r="B46" s="11" t="s">
        <v>61</v>
      </c>
      <c r="C46" s="12">
        <v>0</v>
      </c>
      <c r="D46" s="12">
        <v>0</v>
      </c>
      <c r="E46" s="12">
        <v>0</v>
      </c>
      <c r="F46" s="13">
        <v>0</v>
      </c>
      <c r="G46" s="14">
        <v>0</v>
      </c>
      <c r="H46" s="12">
        <v>0</v>
      </c>
      <c r="I46" s="15">
        <v>0</v>
      </c>
      <c r="J46" s="12">
        <v>1.4915713109076023E-10</v>
      </c>
      <c r="K46" s="12">
        <v>0</v>
      </c>
      <c r="L46" s="12">
        <v>0</v>
      </c>
      <c r="M46" s="12">
        <v>0</v>
      </c>
      <c r="N46" s="12">
        <v>0</v>
      </c>
      <c r="O46" s="13">
        <v>0</v>
      </c>
      <c r="P46" s="14">
        <v>1.4915713109076023E-10</v>
      </c>
      <c r="Q46" s="12">
        <v>1.4915713109076023E-10</v>
      </c>
      <c r="R46" s="16">
        <v>0</v>
      </c>
      <c r="S46" s="17">
        <v>0.05</v>
      </c>
      <c r="T46" s="18">
        <v>-1.4915713109076023E-10</v>
      </c>
    </row>
    <row r="47" spans="1:20" x14ac:dyDescent="0.25">
      <c r="A47" s="10">
        <v>39600</v>
      </c>
      <c r="B47" s="11" t="s">
        <v>62</v>
      </c>
      <c r="C47" s="12">
        <v>3562012.9888811684</v>
      </c>
      <c r="D47" s="12">
        <v>1044256.1074807071</v>
      </c>
      <c r="E47" s="12">
        <v>-83540.488598456577</v>
      </c>
      <c r="F47" s="13">
        <v>0</v>
      </c>
      <c r="G47" s="14">
        <v>4522728.6077634189</v>
      </c>
      <c r="H47" s="12">
        <v>3402306.4124676692</v>
      </c>
      <c r="I47" s="15">
        <v>960715.61888225051</v>
      </c>
      <c r="J47" s="12">
        <v>2121059.1343065533</v>
      </c>
      <c r="K47" s="12">
        <v>111122.62696619368</v>
      </c>
      <c r="L47" s="12">
        <v>-83540.488598456577</v>
      </c>
      <c r="M47" s="12">
        <v>-16666.66</v>
      </c>
      <c r="N47" s="12">
        <v>-8333.33</v>
      </c>
      <c r="O47" s="13">
        <v>0</v>
      </c>
      <c r="P47" s="14">
        <v>2123641.2826742902</v>
      </c>
      <c r="Q47" s="12">
        <v>2108444.1628595339</v>
      </c>
      <c r="R47" s="16">
        <v>2582.1483677369542</v>
      </c>
      <c r="S47" s="17">
        <v>2.7E-2</v>
      </c>
      <c r="T47" s="18">
        <v>2399087.3250891287</v>
      </c>
    </row>
    <row r="48" spans="1:20" x14ac:dyDescent="0.25">
      <c r="A48" s="53">
        <v>39700</v>
      </c>
      <c r="B48" s="11" t="s">
        <v>63</v>
      </c>
      <c r="C48" s="12">
        <v>3015264.3708000011</v>
      </c>
      <c r="D48" s="12">
        <v>12000</v>
      </c>
      <c r="E48" s="12">
        <v>-960</v>
      </c>
      <c r="F48" s="13">
        <v>0</v>
      </c>
      <c r="G48" s="14">
        <v>3026304.3708000011</v>
      </c>
      <c r="H48" s="12">
        <v>3000666.2504892317</v>
      </c>
      <c r="I48" s="15">
        <v>11040</v>
      </c>
      <c r="J48" s="12">
        <v>2936319.9008156699</v>
      </c>
      <c r="K48" s="12">
        <v>77391.785517200027</v>
      </c>
      <c r="L48" s="12">
        <v>-960</v>
      </c>
      <c r="M48" s="12">
        <v>0</v>
      </c>
      <c r="N48" s="12">
        <v>0</v>
      </c>
      <c r="O48" s="13">
        <v>0</v>
      </c>
      <c r="P48" s="14">
        <v>3012751.6863328698</v>
      </c>
      <c r="Q48" s="12">
        <v>2998754.8045026404</v>
      </c>
      <c r="R48" s="16">
        <v>76431.785517199896</v>
      </c>
      <c r="S48" s="17">
        <v>7.6999999999999999E-2</v>
      </c>
      <c r="T48" s="18">
        <v>13552.684467131272</v>
      </c>
    </row>
    <row r="49" spans="1:23" x14ac:dyDescent="0.25">
      <c r="A49" s="10">
        <v>39800</v>
      </c>
      <c r="B49" s="23" t="s">
        <v>64</v>
      </c>
      <c r="C49" s="12">
        <v>749276.97097417188</v>
      </c>
      <c r="D49" s="12">
        <v>189309.81917879707</v>
      </c>
      <c r="E49" s="12">
        <v>-15144.785534303768</v>
      </c>
      <c r="F49" s="13">
        <v>0</v>
      </c>
      <c r="G49" s="14">
        <v>923442.0046186652</v>
      </c>
      <c r="H49" s="12">
        <v>604159.72957972728</v>
      </c>
      <c r="I49" s="15">
        <v>174165.03364449332</v>
      </c>
      <c r="J49" s="12">
        <v>211978.84817832071</v>
      </c>
      <c r="K49" s="12">
        <v>41812.210903101593</v>
      </c>
      <c r="L49" s="12">
        <v>-15144.785534303768</v>
      </c>
      <c r="M49" s="12">
        <v>0</v>
      </c>
      <c r="N49" s="12">
        <v>0</v>
      </c>
      <c r="O49" s="13">
        <v>0</v>
      </c>
      <c r="P49" s="14">
        <v>238646.27354711853</v>
      </c>
      <c r="Q49" s="12">
        <v>223970.12066616322</v>
      </c>
      <c r="R49" s="16">
        <v>26667.42536879782</v>
      </c>
      <c r="S49" s="17">
        <v>0.05</v>
      </c>
      <c r="T49" s="18">
        <v>684795.73107154667</v>
      </c>
    </row>
    <row r="50" spans="1:23" x14ac:dyDescent="0.25">
      <c r="A50" s="10">
        <v>39900</v>
      </c>
      <c r="B50" s="23" t="s">
        <v>65</v>
      </c>
      <c r="C50" s="12">
        <v>0</v>
      </c>
      <c r="D50" s="12">
        <v>0</v>
      </c>
      <c r="E50" s="12">
        <v>0</v>
      </c>
      <c r="F50" s="13">
        <v>0</v>
      </c>
      <c r="G50" s="14">
        <v>0</v>
      </c>
      <c r="H50" s="12">
        <v>0</v>
      </c>
      <c r="I50" s="15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3">
        <v>0</v>
      </c>
      <c r="P50" s="14">
        <v>0</v>
      </c>
      <c r="Q50" s="12">
        <v>0</v>
      </c>
      <c r="R50" s="16">
        <v>0</v>
      </c>
      <c r="S50" s="17">
        <v>0</v>
      </c>
      <c r="T50" s="18">
        <v>0</v>
      </c>
    </row>
    <row r="51" spans="1:23" x14ac:dyDescent="0.25">
      <c r="A51" s="54">
        <v>33601</v>
      </c>
      <c r="B51" s="55" t="s">
        <v>66</v>
      </c>
      <c r="C51" s="12">
        <v>35668591.620000005</v>
      </c>
      <c r="D51" s="12">
        <v>0</v>
      </c>
      <c r="E51" s="12">
        <v>0</v>
      </c>
      <c r="F51" s="13">
        <v>0</v>
      </c>
      <c r="G51" s="14">
        <v>35668591.620000005</v>
      </c>
      <c r="H51" s="12">
        <v>30181115.986153848</v>
      </c>
      <c r="I51" s="15">
        <v>0</v>
      </c>
      <c r="J51" s="12">
        <v>1961772.5391000002</v>
      </c>
      <c r="K51" s="12">
        <v>2354127.0469200001</v>
      </c>
      <c r="L51" s="12">
        <v>0</v>
      </c>
      <c r="M51" s="12">
        <v>0</v>
      </c>
      <c r="N51" s="12">
        <v>0</v>
      </c>
      <c r="O51" s="13">
        <v>0</v>
      </c>
      <c r="P51" s="14">
        <v>4315899.5860200003</v>
      </c>
      <c r="Q51" s="12">
        <v>3138836.06256</v>
      </c>
      <c r="R51" s="16">
        <v>2354127.0469200001</v>
      </c>
      <c r="S51" s="56">
        <v>6.6000000000000003E-2</v>
      </c>
      <c r="T51" s="18">
        <v>31352692.033980004</v>
      </c>
      <c r="U51" s="24" t="s">
        <v>67</v>
      </c>
      <c r="V51" s="25"/>
      <c r="W51" s="25"/>
    </row>
    <row r="52" spans="1:23" x14ac:dyDescent="0.25">
      <c r="A52" s="11" t="s">
        <v>68</v>
      </c>
      <c r="C52" s="12">
        <v>0</v>
      </c>
      <c r="D52" s="12">
        <v>0</v>
      </c>
      <c r="E52" s="12">
        <v>0</v>
      </c>
      <c r="F52" s="13">
        <v>0</v>
      </c>
      <c r="G52" s="14">
        <v>0</v>
      </c>
      <c r="H52" s="12">
        <v>0</v>
      </c>
      <c r="I52" s="15">
        <v>0</v>
      </c>
      <c r="J52" s="12"/>
      <c r="K52" s="12"/>
      <c r="L52" s="12"/>
      <c r="M52" s="12"/>
      <c r="N52" s="12"/>
      <c r="O52" s="13"/>
      <c r="P52" s="14"/>
      <c r="Q52" s="12">
        <v>0</v>
      </c>
      <c r="R52" s="16"/>
      <c r="S52" s="17">
        <v>0</v>
      </c>
      <c r="T52" s="18">
        <v>0</v>
      </c>
    </row>
    <row r="53" spans="1:23" x14ac:dyDescent="0.25">
      <c r="B53" s="11"/>
      <c r="C53" s="12"/>
      <c r="D53" s="12"/>
      <c r="E53" s="12"/>
      <c r="F53" s="13"/>
      <c r="G53" s="14"/>
      <c r="H53" s="12"/>
      <c r="I53" s="26"/>
      <c r="J53" s="12"/>
      <c r="K53" s="12"/>
      <c r="L53" s="12"/>
      <c r="M53" s="12"/>
      <c r="N53" s="12"/>
      <c r="O53" s="13"/>
      <c r="P53" s="14"/>
      <c r="Q53" s="12"/>
      <c r="R53" s="26"/>
      <c r="S53" s="27"/>
    </row>
    <row r="54" spans="1:23" ht="13.8" thickBot="1" x14ac:dyDescent="0.3">
      <c r="A54" s="28"/>
      <c r="B54" s="29"/>
      <c r="C54" s="30">
        <v>3209654372.1502404</v>
      </c>
      <c r="D54" s="30">
        <v>277115953.09609777</v>
      </c>
      <c r="E54" s="30">
        <v>-19531250.558127612</v>
      </c>
      <c r="F54" s="30">
        <v>0</v>
      </c>
      <c r="G54" s="30">
        <v>3467239074.6882105</v>
      </c>
      <c r="H54" s="30">
        <v>3003365468.6444025</v>
      </c>
      <c r="I54" s="30">
        <v>257584702.53797024</v>
      </c>
      <c r="J54" s="30">
        <v>894044433.41173625</v>
      </c>
      <c r="K54" s="30">
        <v>82616102.680229545</v>
      </c>
      <c r="L54" s="30">
        <v>-19531250.558127612</v>
      </c>
      <c r="M54" s="30">
        <v>99821.930000000008</v>
      </c>
      <c r="N54" s="30">
        <v>-13082497.740000004</v>
      </c>
      <c r="O54" s="30">
        <v>0</v>
      </c>
      <c r="P54" s="30">
        <v>944146609.72383797</v>
      </c>
      <c r="Q54" s="30">
        <v>919093759.26894617</v>
      </c>
      <c r="R54" s="30">
        <v>50102176.31210193</v>
      </c>
      <c r="S54" s="31"/>
    </row>
    <row r="55" spans="1:23" s="35" customFormat="1" ht="13.8" thickTop="1" x14ac:dyDescent="0.25">
      <c r="A55" s="32"/>
      <c r="B55" s="33" t="s">
        <v>69</v>
      </c>
      <c r="C55" s="33">
        <v>0</v>
      </c>
      <c r="D55" s="33">
        <v>0</v>
      </c>
      <c r="E55" s="33">
        <v>0</v>
      </c>
      <c r="F55" s="33">
        <v>0</v>
      </c>
      <c r="G55" s="34">
        <v>0</v>
      </c>
      <c r="H55" s="33">
        <v>0</v>
      </c>
      <c r="I55" s="33"/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4">
        <v>0</v>
      </c>
      <c r="Q55" s="33">
        <v>0</v>
      </c>
      <c r="R55" s="33"/>
      <c r="S55" s="33"/>
    </row>
    <row r="56" spans="1:23" s="35" customFormat="1" x14ac:dyDescent="0.25">
      <c r="A56" s="36"/>
      <c r="B56" s="36"/>
      <c r="C56" s="14"/>
      <c r="D56" s="14"/>
      <c r="E56" s="14"/>
      <c r="F56" s="14"/>
      <c r="G56" s="14"/>
      <c r="H56" s="14"/>
      <c r="I56" s="14"/>
      <c r="J56" s="14">
        <f>+K56-'[1]Annual Status Proposed 2024 '!K56</f>
        <v>-7797436.8811201602</v>
      </c>
      <c r="K56" s="14">
        <f>+K54-K42-K41-K39-K38</f>
        <v>79979239.246284142</v>
      </c>
      <c r="L56" s="14">
        <f>+K54-K56</f>
        <v>2636863.4339454025</v>
      </c>
      <c r="M56" s="14"/>
      <c r="N56" s="14"/>
      <c r="O56" s="14"/>
      <c r="P56" s="14"/>
      <c r="Q56" s="14"/>
      <c r="R56" s="14"/>
      <c r="S56"/>
    </row>
    <row r="58" spans="1:23" s="35" customFormat="1" x14ac:dyDescent="0.25">
      <c r="A58" s="36"/>
      <c r="B58" s="37" t="s">
        <v>70</v>
      </c>
      <c r="C58" s="14"/>
      <c r="D58" s="14"/>
      <c r="E58" s="14"/>
      <c r="F58" s="14"/>
      <c r="G58" s="14"/>
      <c r="H58" s="14"/>
      <c r="I58" s="14"/>
      <c r="J58" s="38">
        <v>-34000000</v>
      </c>
      <c r="K58" s="38">
        <v>0</v>
      </c>
      <c r="L58" s="14"/>
      <c r="M58" s="14"/>
      <c r="N58" s="14"/>
      <c r="O58" s="14">
        <v>34000000</v>
      </c>
      <c r="P58" s="38">
        <v>0</v>
      </c>
      <c r="Q58" s="38">
        <v>0</v>
      </c>
      <c r="R58" s="14"/>
      <c r="S58"/>
      <c r="V58" s="39"/>
    </row>
    <row r="59" spans="1:23" s="35" customFormat="1" ht="14.4" x14ac:dyDescent="0.25">
      <c r="A59" s="36"/>
      <c r="B59" s="40" t="s">
        <v>71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/>
      <c r="V59" s="39"/>
    </row>
    <row r="60" spans="1:23" s="35" customFormat="1" ht="14.4" x14ac:dyDescent="0.25">
      <c r="A60" s="41"/>
      <c r="B60" s="40" t="s">
        <v>72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/>
      <c r="V60" s="39"/>
    </row>
    <row r="61" spans="1:23" s="35" customFormat="1" ht="13.8" thickBot="1" x14ac:dyDescent="0.3">
      <c r="A61" s="42"/>
      <c r="B61" s="43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/>
      <c r="V61" s="39"/>
    </row>
    <row r="62" spans="1:23" s="35" customFormat="1" ht="13.8" thickTop="1" x14ac:dyDescent="0.25">
      <c r="A62" s="39"/>
      <c r="B62" s="44"/>
      <c r="G62" s="14"/>
      <c r="P62" s="14"/>
      <c r="S62"/>
      <c r="V62" s="39"/>
    </row>
    <row r="63" spans="1:23" s="35" customFormat="1" x14ac:dyDescent="0.25">
      <c r="A63" s="32"/>
      <c r="B63" s="33"/>
      <c r="C63" s="33"/>
      <c r="D63" s="33"/>
      <c r="E63" s="33"/>
      <c r="F63" s="33"/>
      <c r="G63" s="34"/>
      <c r="H63" s="33"/>
      <c r="I63" s="33"/>
      <c r="J63" s="33"/>
      <c r="K63" s="33"/>
      <c r="L63" s="33"/>
      <c r="M63" s="32"/>
      <c r="N63" s="32"/>
      <c r="O63" s="33"/>
      <c r="P63" s="34"/>
      <c r="Q63" s="33"/>
      <c r="R63" s="33"/>
      <c r="S63" s="33"/>
      <c r="V63" s="39"/>
    </row>
    <row r="64" spans="1:23" s="23" customFormat="1" x14ac:dyDescent="0.25">
      <c r="B64" s="45" t="s">
        <v>69</v>
      </c>
      <c r="C64" s="35"/>
      <c r="D64" s="35"/>
      <c r="E64" s="35"/>
      <c r="F64" s="35"/>
      <c r="G64" s="14"/>
      <c r="H64" s="35"/>
      <c r="I64" s="35"/>
      <c r="J64" s="35"/>
      <c r="K64" s="35"/>
      <c r="L64" s="35"/>
      <c r="M64" s="35"/>
      <c r="N64" s="35"/>
      <c r="O64" s="35"/>
      <c r="P64" s="14"/>
      <c r="Q64" s="35"/>
      <c r="V64" s="46"/>
    </row>
    <row r="65" spans="1:23" s="23" customFormat="1" x14ac:dyDescent="0.25">
      <c r="A65" s="32"/>
      <c r="B65" s="33"/>
      <c r="C65" s="33"/>
      <c r="D65" s="33"/>
      <c r="E65" s="33"/>
      <c r="F65" s="33"/>
      <c r="G65" s="34"/>
      <c r="H65" s="33"/>
      <c r="I65" s="33"/>
      <c r="J65" s="33"/>
      <c r="K65" s="33"/>
      <c r="L65" s="33"/>
      <c r="M65" s="33"/>
      <c r="N65" s="33"/>
      <c r="O65" s="33"/>
      <c r="P65" s="34"/>
      <c r="Q65" s="33"/>
      <c r="R65" s="33"/>
      <c r="S65" s="33"/>
      <c r="V65" s="46"/>
    </row>
    <row r="66" spans="1:23" x14ac:dyDescent="0.25">
      <c r="A66" s="10"/>
      <c r="B66" s="10"/>
      <c r="C66" s="10"/>
      <c r="D66" s="10"/>
      <c r="E66" s="10"/>
      <c r="F66" s="10"/>
      <c r="G66" s="2"/>
      <c r="H66" s="10"/>
      <c r="I66" s="10"/>
      <c r="J66" s="10"/>
      <c r="K66" s="10"/>
      <c r="L66" s="10"/>
      <c r="M66" s="10"/>
      <c r="N66" s="10"/>
      <c r="O66" s="10"/>
      <c r="P66" s="2"/>
      <c r="Q66" s="10"/>
      <c r="R66" s="10"/>
      <c r="S66" s="10"/>
      <c r="V66" s="47"/>
    </row>
    <row r="67" spans="1:23" x14ac:dyDescent="0.25">
      <c r="B67" s="48" t="s">
        <v>73</v>
      </c>
      <c r="G67" s="14">
        <v>3467239074.6882105</v>
      </c>
      <c r="K67" s="12">
        <v>82450960.928090245</v>
      </c>
      <c r="P67" s="14">
        <v>944146609.72383797</v>
      </c>
      <c r="V67" s="42">
        <v>956521038.41863549</v>
      </c>
      <c r="W67" s="4"/>
    </row>
    <row r="68" spans="1:23" x14ac:dyDescent="0.25">
      <c r="B68" s="48" t="s">
        <v>74</v>
      </c>
      <c r="G68" s="14">
        <v>-16157149.27</v>
      </c>
      <c r="K68" s="12">
        <v>165141.75213930011</v>
      </c>
      <c r="P68" s="14">
        <v>60224.600000000413</v>
      </c>
      <c r="V68" s="42">
        <v>60224.600000000413</v>
      </c>
      <c r="W68" s="4"/>
    </row>
    <row r="69" spans="1:23" x14ac:dyDescent="0.25">
      <c r="B69" s="49" t="s">
        <v>75</v>
      </c>
      <c r="G69" s="14">
        <v>-5031897.24</v>
      </c>
      <c r="I69" s="50"/>
      <c r="J69" s="50"/>
      <c r="K69" s="47"/>
      <c r="L69" s="50"/>
      <c r="M69" s="50"/>
      <c r="N69" s="50"/>
      <c r="O69" s="50"/>
      <c r="P69" s="14">
        <v>-5028152.9800000144</v>
      </c>
      <c r="Q69" s="50"/>
      <c r="R69" s="50"/>
      <c r="S69" s="50"/>
      <c r="T69" s="50"/>
      <c r="U69" s="50"/>
      <c r="V69" s="42">
        <v>-5028152.9800000144</v>
      </c>
      <c r="W69" s="4"/>
    </row>
    <row r="70" spans="1:23" x14ac:dyDescent="0.25">
      <c r="B70" s="49" t="s">
        <v>76</v>
      </c>
      <c r="G70" s="14">
        <v>-1939551.55</v>
      </c>
      <c r="K70" s="47"/>
      <c r="P70" s="14">
        <v>0</v>
      </c>
      <c r="V70" s="42">
        <v>0</v>
      </c>
      <c r="W70" s="4"/>
    </row>
    <row r="71" spans="1:23" x14ac:dyDescent="0.25">
      <c r="B71" s="51" t="s">
        <v>77</v>
      </c>
      <c r="G71" s="14">
        <v>0</v>
      </c>
      <c r="I71" s="50"/>
      <c r="J71" s="50"/>
      <c r="K71" s="47"/>
      <c r="L71" s="50"/>
      <c r="M71" s="50"/>
      <c r="N71" s="50"/>
      <c r="O71" s="50"/>
      <c r="P71" s="14">
        <v>0</v>
      </c>
      <c r="Q71" s="50"/>
      <c r="R71" s="50"/>
      <c r="S71" s="50"/>
      <c r="T71" s="50"/>
      <c r="U71" s="50"/>
      <c r="V71" s="42">
        <v>0</v>
      </c>
      <c r="W71" s="4"/>
    </row>
    <row r="72" spans="1:23" x14ac:dyDescent="0.25">
      <c r="B72" s="48" t="s">
        <v>78</v>
      </c>
      <c r="D72" s="18"/>
      <c r="G72" s="14">
        <v>3444110476.6282105</v>
      </c>
      <c r="K72" s="47"/>
      <c r="P72" s="14">
        <v>939178681.34383798</v>
      </c>
      <c r="V72" s="42">
        <v>951553110.03863549</v>
      </c>
      <c r="W72" s="4"/>
    </row>
    <row r="73" spans="1:23" x14ac:dyDescent="0.25">
      <c r="B73" s="49" t="s">
        <v>79</v>
      </c>
      <c r="G73" s="14">
        <v>3416359716.7623434</v>
      </c>
      <c r="N73" t="s">
        <v>80</v>
      </c>
      <c r="P73" s="14">
        <v>946909096.22811925</v>
      </c>
      <c r="Q73" s="23" t="s">
        <v>81</v>
      </c>
      <c r="V73" s="42">
        <v>941941167.84811926</v>
      </c>
      <c r="W73" s="4" t="s">
        <v>81</v>
      </c>
    </row>
    <row r="74" spans="1:23" x14ac:dyDescent="0.25">
      <c r="B74" s="48"/>
      <c r="G74" s="14">
        <v>27750759.865867138</v>
      </c>
      <c r="K74" s="18"/>
      <c r="P74" s="14">
        <v>-7730414.8842812777</v>
      </c>
      <c r="Q74" s="23" t="s">
        <v>82</v>
      </c>
      <c r="V74" s="42">
        <v>9611942.1905162334</v>
      </c>
      <c r="W74" s="4" t="s">
        <v>83</v>
      </c>
    </row>
    <row r="75" spans="1:23" x14ac:dyDescent="0.25">
      <c r="B75"/>
      <c r="V75" s="47">
        <v>9114389</v>
      </c>
    </row>
    <row r="76" spans="1:23" x14ac:dyDescent="0.25">
      <c r="V76" s="47">
        <v>497553.19051623344</v>
      </c>
    </row>
    <row r="77" spans="1:23" x14ac:dyDescent="0.25">
      <c r="S77" s="35"/>
    </row>
    <row r="79" spans="1:23" x14ac:dyDescent="0.25">
      <c r="S79" s="35"/>
    </row>
    <row r="83" spans="19:19" x14ac:dyDescent="0.25">
      <c r="S83" s="35"/>
    </row>
    <row r="87" spans="19:19" x14ac:dyDescent="0.25">
      <c r="S87" s="35"/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A9354A-9432-429A-9AFA-87F5D520AEF9}"/>
</file>

<file path=customXml/itemProps2.xml><?xml version="1.0" encoding="utf-8"?>
<ds:datastoreItem xmlns:ds="http://schemas.openxmlformats.org/officeDocument/2006/customXml" ds:itemID="{7E1C009A-511C-46AA-8361-45C7412679A4}"/>
</file>

<file path=customXml/itemProps3.xml><?xml version="1.0" encoding="utf-8"?>
<ds:datastoreItem xmlns:ds="http://schemas.openxmlformats.org/officeDocument/2006/customXml" ds:itemID="{F7C55540-9B8B-496F-B6E7-83D3FB84E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for Testimony</vt:lpstr>
      <vt:lpstr>Annual Status Proposed 2024 </vt:lpstr>
      <vt:lpstr>Annual Status Current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Hillary, Sean P.</dc:creator>
  <cp:lastModifiedBy>Hillary, Sean P.</cp:lastModifiedBy>
  <dcterms:created xsi:type="dcterms:W3CDTF">2023-03-08T23:10:15Z</dcterms:created>
  <dcterms:modified xsi:type="dcterms:W3CDTF">2023-03-08T23:22:16Z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Order">
    <vt:r8>52000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_CopySource">
    <vt:lpwstr>https://caseworksprd.tec.net/1347/RachelParsons_DirectTestimony/Library/Final Supporting Workpapers/PGS ASR  2024 Proposed and Current Compare.xlsx</vt:lpwstr>
  </property>
</Properties>
</file>