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comments1.xml" ContentType="application/vnd.openxmlformats-officedocument.spreadsheetml.comments+xml"/>
  <Override PartName="/xl/customProperty7.bin" ContentType="application/vnd.openxmlformats-officedocument.spreadsheetml.customProperty"/>
  <Override PartName="/xl/comments2.xml" ContentType="application/vnd.openxmlformats-officedocument.spreadsheetml.comments+xml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RachelParsons_DirectTestimony/Library/Final Supporting Workpapers/"/>
    </mc:Choice>
  </mc:AlternateContent>
  <xr:revisionPtr revIDLastSave="0" documentId="13_ncr:1_{8466B7DF-7636-41CB-A4D0-78E8237C1B92}" xr6:coauthVersionLast="47" xr6:coauthVersionMax="47" xr10:uidLastSave="{00000000-0000-0000-0000-000000000000}"/>
  <bookViews>
    <workbookView xWindow="28680" yWindow="-120" windowWidth="29040" windowHeight="15840" tabRatio="715" xr2:uid="{BBEACDAA-9440-4520-8820-9C26C78E6507}"/>
  </bookViews>
  <sheets>
    <sheet name="Rev Req Drivers Settlement" sheetId="9" r:id="rId1"/>
    <sheet name="Calculation Settlement" sheetId="8" r:id="rId2"/>
    <sheet name="Rev Req Drivers Actual 2021" sheetId="7" state="hidden" r:id="rId3"/>
    <sheet name="Calculation" sheetId="4" state="hidden" r:id="rId4"/>
    <sheet name="Rev Req Calc Data" sheetId="2" r:id="rId5"/>
    <sheet name="2021 SR Report tab" sheetId="1" state="hidden" r:id="rId6"/>
    <sheet name=" 2024 SR Linked" sheetId="3" r:id="rId7"/>
    <sheet name="Earnings Recon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Hlk118467835" localSheetId="2">'Rev Req Drivers Actual 2021'!$H$7</definedName>
    <definedName name="_Hlk118467835" localSheetId="0">'Rev Req Drivers Settlement'!$H$7</definedName>
    <definedName name="_Key1" hidden="1">#REF!</definedName>
    <definedName name="_Order1" hidden="1">255</definedName>
    <definedName name="_Sort" hidden="1">#REF!</definedName>
    <definedName name="CIQWBGuid" hidden="1">"f0842c6b-4f67-4da4-8ab9-05f9b8d91da0"</definedName>
    <definedName name="CYFGSGF">[1]Input!$B$2</definedName>
    <definedName name="DAT">'[2]DAT ACCOUNTS'!$A$1:$D$65536</definedName>
    <definedName name="dcHundred">100</definedName>
    <definedName name="dcMillions">1000000</definedName>
    <definedName name="dcMonthsinYear">12</definedName>
    <definedName name="dcThousands">1000</definedName>
    <definedName name="EV__LASTREFTIME__" hidden="1">"(GMT-05:00)9/28/2017 1:11:18 PM"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TRA_ACC_ITEMS_BR" hidden="1">"c412"</definedName>
    <definedName name="IQ_FH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44420.558275463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Last_Row" localSheetId="1">IF('Calculation Settlement'!Values_Entered,Header_Row+'Calculation Settlement'!Number_of_Payments,Header_Row)</definedName>
    <definedName name="Last_Row" localSheetId="0">IF('Rev Req Drivers Settlement'!Values_Entered,Header_Row+'Rev Req Drivers Settlement'!Number_of_Payments,Header_Row)</definedName>
    <definedName name="Last_Row">IF(Values_Entered,Header_Row+Number_of_Payments,Header_Row)</definedName>
    <definedName name="MACROS">[3]UPDATES!$A$6</definedName>
    <definedName name="Number_of_Payments" localSheetId="1">MATCH(0.01,End_Bal,-1)+1</definedName>
    <definedName name="Number_of_Payments" localSheetId="0">MATCH(0.01,End_Bal,-1)+1</definedName>
    <definedName name="Number_of_Payments">MATCH(0.01,End_Bal,-1)+1</definedName>
    <definedName name="Payment_Date" localSheetId="1">DATE(YEAR(Loan_Start),MONTH(Loan_Start)+Payment_Number,DAY(Loan_Start))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_xlnm.Print_Area" localSheetId="6">' 2024 SR Linked'!$A$1:$O$41,' 2024 SR Linked'!$A$45:$U$92,' 2024 SR Linked'!$A$95:$V$144,' 2024 SR Linked'!$A$148:$V$171,' 2024 SR Linked'!$A$176:$M$229</definedName>
    <definedName name="_xlnm.Print_Area" localSheetId="5">'2021 SR Report tab'!$A$148:$V$171</definedName>
    <definedName name="_xlnm.Print_Area" localSheetId="3">Calculation!$A$1:$H$76</definedName>
    <definedName name="_xlnm.Print_Area" localSheetId="1">'Calculation Settlement'!$A$1:$K$94</definedName>
    <definedName name="_xlnm.Print_Area" localSheetId="2">'Rev Req Drivers Actual 2021'!$A$1:$F$26</definedName>
    <definedName name="_xlnm.Print_Area" localSheetId="0">'Rev Req Drivers Settlement'!$A$1:$F$26</definedName>
    <definedName name="Print_Area_Reset" localSheetId="1">OFFSET(Full_Print,0,0,'Calculation Settlement'!Last_Row)</definedName>
    <definedName name="Print_Area_Reset" localSheetId="0">OFFSET(Full_Print,0,0,'Rev Req Drivers Settlement'!Last_Row)</definedName>
    <definedName name="Print_Area_Reset">OFFSET(Full_Print,0,0,Last_Row)</definedName>
    <definedName name="random">'[4]2011 Random Sample Generator '!$A$4:$F$778</definedName>
    <definedName name="REGTAX">'[2]SURV INPUTS'!$E$6</definedName>
    <definedName name="sally">[5]UPDATES!$A$6</definedName>
    <definedName name="Sched_1" localSheetId="6">' 2024 SR Linked'!$A$1:$O$42</definedName>
    <definedName name="Sched_1">'2021 SR Report tab'!$A$1:$O$42</definedName>
    <definedName name="Sched_2" localSheetId="6">' 2024 SR Linked'!$A$45:$U$93</definedName>
    <definedName name="Sched_2">'2021 SR Report tab'!$A$45:$U$93</definedName>
    <definedName name="Sched_3" localSheetId="6">' 2024 SR Linked'!$A$95:$V$146</definedName>
    <definedName name="Sched_3">'2021 SR Report tab'!$A$95:$V$146</definedName>
    <definedName name="Sched_4" localSheetId="6">' 2024 SR Linked'!$A$148:$V$172</definedName>
    <definedName name="Sched_4">'2021 SR Report tab'!$A$148:$V$172</definedName>
    <definedName name="Sched_5" localSheetId="6">' 2024 SR Linked'!$A$176:$M$229</definedName>
    <definedName name="Sched_5">'2021 SR Report tab'!$A$176:$M$230</definedName>
    <definedName name="Sched_5_2" localSheetId="6">' 2024 SR Linked'!$A$237:$M$290</definedName>
    <definedName name="Sched_5_2">'2021 SR Report tab'!$A$238:$M$291</definedName>
    <definedName name="SURV">'[2]SURV ACCOUNTS'!$A$1:$C$65536</definedName>
    <definedName name="Surv_support">#REF!</definedName>
    <definedName name="TAXRATE">'[6]SURV INPUTS'!$E$5</definedName>
    <definedName name="TAXUP">'[2]SURV INPUTS'!$E$7</definedName>
    <definedName name="Tolerance" localSheetId="6">[7]i.SR!$F$3</definedName>
    <definedName name="Tolerance">[8]INTERFACE!$F$3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VG">'[2]SURV REPORT'!$A$3</definedName>
    <definedName name="Values_Entered" localSheetId="1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WC_AVG">[2]WC!$A$3</definedName>
    <definedName name="YTDMO">'[2]SURV REPORT'!$A$4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9" l="1"/>
  <c r="L84" i="2" l="1"/>
  <c r="L82" i="2"/>
  <c r="D35" i="8"/>
  <c r="F88" i="8"/>
  <c r="F82" i="8"/>
  <c r="D9" i="8" s="1"/>
  <c r="H11" i="5"/>
  <c r="G9" i="5"/>
  <c r="E9" i="5"/>
  <c r="G11" i="5"/>
  <c r="E11" i="5"/>
  <c r="L112" i="3" l="1"/>
  <c r="K65" i="8" l="1"/>
  <c r="A82" i="8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K79" i="8"/>
  <c r="K80" i="8" s="1"/>
  <c r="Z69" i="2" l="1"/>
  <c r="A8" i="9" l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F71" i="8"/>
  <c r="D66" i="8"/>
  <c r="D50" i="8"/>
  <c r="D45" i="8"/>
  <c r="D36" i="8"/>
  <c r="D31" i="8"/>
  <c r="D24" i="8"/>
  <c r="D55" i="8" s="1"/>
  <c r="D23" i="8"/>
  <c r="E25" i="8" s="1"/>
  <c r="K25" i="8" s="1"/>
  <c r="D18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F92" i="8" l="1"/>
  <c r="K83" i="8"/>
  <c r="A23" i="7"/>
  <c r="A24" i="7" s="1"/>
  <c r="A25" i="7" s="1"/>
  <c r="A26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D20" i="7" l="1"/>
  <c r="A75" i="4" l="1"/>
  <c r="A76" i="4" s="1"/>
  <c r="A77" i="4" s="1"/>
  <c r="D50" i="4"/>
  <c r="D45" i="4"/>
  <c r="D66" i="4"/>
  <c r="D31" i="4"/>
  <c r="D24" i="4"/>
  <c r="D55" i="4" s="1"/>
  <c r="F71" i="4" l="1"/>
  <c r="F95" i="4" s="1"/>
  <c r="D23" i="4"/>
  <c r="E25" i="4" l="1"/>
  <c r="K25" i="4" s="1"/>
  <c r="D1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D13" i="4"/>
  <c r="D36" i="4" s="1"/>
  <c r="D10" i="4"/>
  <c r="T73" i="2"/>
  <c r="R73" i="2"/>
  <c r="P73" i="2"/>
  <c r="X54" i="2"/>
  <c r="V57" i="2"/>
  <c r="V54" i="2"/>
  <c r="V52" i="2"/>
  <c r="T54" i="2"/>
  <c r="R57" i="2"/>
  <c r="R54" i="2"/>
  <c r="R52" i="2"/>
  <c r="P54" i="2"/>
  <c r="N57" i="2"/>
  <c r="N54" i="2"/>
  <c r="N52" i="2"/>
  <c r="F50" i="2"/>
  <c r="J18" i="2"/>
  <c r="H283" i="3"/>
  <c r="H281" i="3"/>
  <c r="H222" i="3"/>
  <c r="H220" i="3"/>
  <c r="D170" i="3"/>
  <c r="F56" i="2" s="1"/>
  <c r="V139" i="3"/>
  <c r="L12" i="3" s="1"/>
  <c r="T139" i="3"/>
  <c r="R139" i="3"/>
  <c r="L139" i="3"/>
  <c r="F139" i="3"/>
  <c r="B139" i="3"/>
  <c r="T137" i="3"/>
  <c r="V137" i="3" s="1"/>
  <c r="R126" i="3"/>
  <c r="P126" i="3"/>
  <c r="N126" i="3"/>
  <c r="L125" i="3"/>
  <c r="T125" i="3" s="1"/>
  <c r="V125" i="3" s="1"/>
  <c r="L122" i="3"/>
  <c r="T122" i="3" s="1"/>
  <c r="V122" i="3" s="1"/>
  <c r="L120" i="3"/>
  <c r="T120" i="3" s="1"/>
  <c r="V120" i="3" s="1"/>
  <c r="H119" i="3"/>
  <c r="T112" i="3"/>
  <c r="V112" i="3" s="1"/>
  <c r="AA107" i="3"/>
  <c r="Z107" i="3"/>
  <c r="Y107" i="3"/>
  <c r="X107" i="3"/>
  <c r="T90" i="3"/>
  <c r="L14" i="3" s="1"/>
  <c r="R90" i="3"/>
  <c r="P90" i="3"/>
  <c r="N90" i="3"/>
  <c r="L90" i="3"/>
  <c r="J90" i="3"/>
  <c r="H90" i="3"/>
  <c r="F90" i="3"/>
  <c r="D90" i="3"/>
  <c r="B90" i="3"/>
  <c r="T88" i="3"/>
  <c r="H77" i="3"/>
  <c r="D77" i="3"/>
  <c r="F18" i="2" s="1"/>
  <c r="F72" i="3"/>
  <c r="D72" i="3"/>
  <c r="T71" i="3"/>
  <c r="A3" i="3"/>
  <c r="R106" i="3" l="1"/>
  <c r="R128" i="3" s="1"/>
  <c r="J72" i="3"/>
  <c r="P72" i="3" s="1"/>
  <c r="T72" i="3" s="1"/>
  <c r="T72" i="2"/>
  <c r="A45" i="4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240" i="3"/>
  <c r="A151" i="3"/>
  <c r="A97" i="3"/>
  <c r="A179" i="3"/>
  <c r="A47" i="3"/>
  <c r="L119" i="3"/>
  <c r="T119" i="3" s="1"/>
  <c r="V119" i="3" s="1"/>
  <c r="T74" i="2" l="1"/>
  <c r="T76" i="2" s="1"/>
  <c r="R132" i="3"/>
  <c r="R141" i="3"/>
  <c r="D49" i="4"/>
  <c r="E51" i="4" s="1"/>
  <c r="D49" i="8"/>
  <c r="E51" i="8" s="1"/>
  <c r="H90" i="8" s="1"/>
  <c r="A60" i="4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P144" i="3" l="1"/>
  <c r="D144" i="3" l="1"/>
  <c r="L144" i="3" l="1"/>
  <c r="N144" i="3"/>
  <c r="B144" i="3" l="1"/>
  <c r="J144" i="3"/>
  <c r="H144" i="3"/>
  <c r="F144" i="3"/>
  <c r="T144" i="3" l="1"/>
  <c r="V144" i="3" s="1"/>
  <c r="N74" i="3" l="1"/>
  <c r="F74" i="3"/>
  <c r="B74" i="3"/>
  <c r="J74" i="3" s="1"/>
  <c r="P74" i="3" s="1"/>
  <c r="T74" i="3" s="1"/>
  <c r="H123" i="3"/>
  <c r="B124" i="3"/>
  <c r="L124" i="3" s="1"/>
  <c r="T124" i="3" s="1"/>
  <c r="V124" i="3" s="1"/>
  <c r="F123" i="3"/>
  <c r="B121" i="3"/>
  <c r="L121" i="3" s="1"/>
  <c r="T121" i="3" s="1"/>
  <c r="V121" i="3" s="1"/>
  <c r="B170" i="3"/>
  <c r="J123" i="3" l="1"/>
  <c r="B123" i="3"/>
  <c r="D56" i="2"/>
  <c r="L123" i="3" l="1"/>
  <c r="T123" i="3" s="1"/>
  <c r="V123" i="3" s="1"/>
  <c r="H110" i="3" l="1"/>
  <c r="R60" i="3"/>
  <c r="T60" i="3" s="1"/>
  <c r="N75" i="3"/>
  <c r="P75" i="3" l="1"/>
  <c r="T75" i="3" s="1"/>
  <c r="N77" i="3"/>
  <c r="P18" i="2" s="1"/>
  <c r="H126" i="3"/>
  <c r="J73" i="2" s="1"/>
  <c r="L110" i="3"/>
  <c r="T110" i="3" s="1"/>
  <c r="V110" i="3" s="1"/>
  <c r="F63" i="3"/>
  <c r="F77" i="3" s="1"/>
  <c r="H18" i="2" s="1"/>
  <c r="B130" i="3" l="1"/>
  <c r="L130" i="3" s="1"/>
  <c r="T130" i="3" s="1"/>
  <c r="V130" i="3" s="1"/>
  <c r="F118" i="3"/>
  <c r="L118" i="3" s="1"/>
  <c r="T118" i="3" s="1"/>
  <c r="V118" i="3" s="1"/>
  <c r="F117" i="3"/>
  <c r="L117" i="3" s="1"/>
  <c r="T117" i="3" s="1"/>
  <c r="V117" i="3" s="1"/>
  <c r="F115" i="3" l="1"/>
  <c r="L115" i="3" s="1"/>
  <c r="T115" i="3" s="1"/>
  <c r="V115" i="3" s="1"/>
  <c r="B63" i="3" l="1"/>
  <c r="B77" i="3" l="1"/>
  <c r="D18" i="2" s="1"/>
  <c r="J63" i="3"/>
  <c r="P63" i="3" l="1"/>
  <c r="T63" i="3" s="1"/>
  <c r="J77" i="3"/>
  <c r="L18" i="2" s="1"/>
  <c r="L106" i="3" l="1"/>
  <c r="N72" i="2" l="1"/>
  <c r="P106" i="3" l="1"/>
  <c r="P128" i="3" l="1"/>
  <c r="R72" i="2"/>
  <c r="R74" i="2" l="1"/>
  <c r="R76" i="2" s="1"/>
  <c r="P132" i="3"/>
  <c r="P141" i="3"/>
  <c r="R68" i="3" l="1"/>
  <c r="T68" i="3" s="1"/>
  <c r="J113" i="3"/>
  <c r="R69" i="3"/>
  <c r="T69" i="3" s="1"/>
  <c r="B116" i="3" l="1"/>
  <c r="F114" i="3"/>
  <c r="L114" i="3" s="1"/>
  <c r="T114" i="3" s="1"/>
  <c r="V114" i="3" s="1"/>
  <c r="J116" i="3"/>
  <c r="J126" i="3" s="1"/>
  <c r="L73" i="2" s="1"/>
  <c r="B109" i="3"/>
  <c r="F109" i="3" l="1"/>
  <c r="F126" i="3" s="1"/>
  <c r="H73" i="2" s="1"/>
  <c r="L116" i="3"/>
  <c r="T116" i="3" s="1"/>
  <c r="V116" i="3" s="1"/>
  <c r="L109" i="3" l="1"/>
  <c r="T109" i="3" s="1"/>
  <c r="V109" i="3" l="1"/>
  <c r="R73" i="3" l="1"/>
  <c r="T73" i="3" s="1"/>
  <c r="R67" i="3" l="1"/>
  <c r="T67" i="3" s="1"/>
  <c r="R65" i="3"/>
  <c r="T65" i="3" s="1"/>
  <c r="R64" i="3"/>
  <c r="T64" i="3" s="1"/>
  <c r="B55" i="3"/>
  <c r="F106" i="3"/>
  <c r="B106" i="3"/>
  <c r="J106" i="3"/>
  <c r="R66" i="3"/>
  <c r="T66" i="3" s="1"/>
  <c r="B164" i="3"/>
  <c r="R70" i="3"/>
  <c r="T70" i="3" s="1"/>
  <c r="R61" i="3"/>
  <c r="T61" i="3" s="1"/>
  <c r="R62" i="3"/>
  <c r="T62" i="3" s="1"/>
  <c r="R59" i="3"/>
  <c r="R76" i="3"/>
  <c r="T76" i="3" s="1"/>
  <c r="L55" i="3"/>
  <c r="D106" i="3"/>
  <c r="B160" i="3" l="1"/>
  <c r="D55" i="3"/>
  <c r="D50" i="2"/>
  <c r="H72" i="2"/>
  <c r="F128" i="3"/>
  <c r="D113" i="3"/>
  <c r="D126" i="3" s="1"/>
  <c r="F73" i="2" s="1"/>
  <c r="F72" i="2"/>
  <c r="B113" i="3"/>
  <c r="J128" i="3"/>
  <c r="L72" i="2"/>
  <c r="H106" i="3"/>
  <c r="F55" i="3"/>
  <c r="N17" i="2"/>
  <c r="L58" i="3"/>
  <c r="T59" i="3"/>
  <c r="R77" i="3"/>
  <c r="T18" i="2" s="1"/>
  <c r="H55" i="3"/>
  <c r="B79" i="3"/>
  <c r="D17" i="2"/>
  <c r="N55" i="3"/>
  <c r="D46" i="2"/>
  <c r="D72" i="2"/>
  <c r="B168" i="3"/>
  <c r="N106" i="3"/>
  <c r="N128" i="3" l="1"/>
  <c r="P72" i="2"/>
  <c r="N79" i="3"/>
  <c r="P17" i="2"/>
  <c r="D19" i="2"/>
  <c r="B83" i="3"/>
  <c r="B92" i="3" s="1"/>
  <c r="H17" i="2"/>
  <c r="F79" i="3"/>
  <c r="J132" i="3"/>
  <c r="L74" i="2"/>
  <c r="J141" i="3"/>
  <c r="D54" i="2"/>
  <c r="H79" i="3"/>
  <c r="J17" i="2"/>
  <c r="T106" i="3"/>
  <c r="J55" i="3"/>
  <c r="L77" i="3"/>
  <c r="P58" i="3"/>
  <c r="H128" i="3"/>
  <c r="J72" i="2"/>
  <c r="D128" i="3"/>
  <c r="F141" i="3"/>
  <c r="H74" i="2"/>
  <c r="F132" i="3"/>
  <c r="D79" i="3"/>
  <c r="F17" i="2"/>
  <c r="L113" i="3"/>
  <c r="T113" i="3" s="1"/>
  <c r="V113" i="3" s="1"/>
  <c r="B126" i="3"/>
  <c r="D162" i="3" l="1"/>
  <c r="F48" i="2" s="1"/>
  <c r="D160" i="3"/>
  <c r="H76" i="2"/>
  <c r="D30" i="4"/>
  <c r="F32" i="4" s="1"/>
  <c r="D30" i="8"/>
  <c r="F32" i="8" s="1"/>
  <c r="H141" i="3"/>
  <c r="H132" i="3"/>
  <c r="J74" i="2"/>
  <c r="V72" i="2"/>
  <c r="V106" i="3"/>
  <c r="H19" i="2"/>
  <c r="F83" i="3"/>
  <c r="F92" i="3" s="1"/>
  <c r="D166" i="3"/>
  <c r="F52" i="2" s="1"/>
  <c r="L164" i="3"/>
  <c r="P77" i="3"/>
  <c r="R18" i="2" s="1"/>
  <c r="T58" i="3"/>
  <c r="T77" i="3" s="1"/>
  <c r="P19" i="2"/>
  <c r="N83" i="3"/>
  <c r="N92" i="3" s="1"/>
  <c r="F19" i="2"/>
  <c r="D83" i="3"/>
  <c r="D92" i="3" s="1"/>
  <c r="F74" i="2"/>
  <c r="F76" i="2" s="1"/>
  <c r="D132" i="3"/>
  <c r="D141" i="3"/>
  <c r="N18" i="2"/>
  <c r="L79" i="3"/>
  <c r="H83" i="3"/>
  <c r="H92" i="3" s="1"/>
  <c r="J19" i="2"/>
  <c r="D54" i="8"/>
  <c r="E56" i="8" s="1"/>
  <c r="H91" i="8" s="1"/>
  <c r="L91" i="8" s="1"/>
  <c r="D54" i="4"/>
  <c r="E56" i="4" s="1"/>
  <c r="L76" i="2"/>
  <c r="D168" i="3"/>
  <c r="L160" i="3"/>
  <c r="D73" i="2"/>
  <c r="B128" i="3"/>
  <c r="P55" i="3"/>
  <c r="J79" i="3"/>
  <c r="L17" i="2"/>
  <c r="N132" i="3"/>
  <c r="N141" i="3"/>
  <c r="P74" i="2"/>
  <c r="P76" i="2" s="1"/>
  <c r="R55" i="3" l="1"/>
  <c r="T55" i="3" s="1"/>
  <c r="R17" i="2"/>
  <c r="P79" i="3"/>
  <c r="L83" i="3"/>
  <c r="L92" i="3" s="1"/>
  <c r="N19" i="2"/>
  <c r="D171" i="3"/>
  <c r="F46" i="2"/>
  <c r="B141" i="3"/>
  <c r="B132" i="3"/>
  <c r="D74" i="2"/>
  <c r="F54" i="2"/>
  <c r="V18" i="2"/>
  <c r="H14" i="3"/>
  <c r="K32" i="8"/>
  <c r="H32" i="8"/>
  <c r="D9" i="9"/>
  <c r="D17" i="8"/>
  <c r="E19" i="8" s="1"/>
  <c r="K19" i="8" s="1"/>
  <c r="J76" i="2"/>
  <c r="D17" i="4"/>
  <c r="E19" i="4" s="1"/>
  <c r="K19" i="4" s="1"/>
  <c r="H32" i="4"/>
  <c r="D9" i="7" s="1"/>
  <c r="K32" i="4"/>
  <c r="J83" i="3"/>
  <c r="J92" i="3" s="1"/>
  <c r="L19" i="2"/>
  <c r="T160" i="3"/>
  <c r="P160" i="3"/>
  <c r="N46" i="2"/>
  <c r="T164" i="3"/>
  <c r="P164" i="3"/>
  <c r="N50" i="2"/>
  <c r="X72" i="2"/>
  <c r="F12" i="3"/>
  <c r="V46" i="2" l="1"/>
  <c r="D173" i="3"/>
  <c r="F57" i="2"/>
  <c r="P83" i="3"/>
  <c r="P92" i="3" s="1"/>
  <c r="R19" i="2"/>
  <c r="R50" i="2"/>
  <c r="T17" i="2"/>
  <c r="R79" i="3"/>
  <c r="V50" i="2"/>
  <c r="R46" i="2"/>
  <c r="D65" i="4"/>
  <c r="F67" i="4" s="1"/>
  <c r="D65" i="8"/>
  <c r="F67" i="8" s="1"/>
  <c r="D76" i="2"/>
  <c r="V17" i="2"/>
  <c r="F14" i="3"/>
  <c r="J14" i="3" s="1"/>
  <c r="N14" i="3" s="1"/>
  <c r="T79" i="3"/>
  <c r="T19" i="2" l="1"/>
  <c r="R83" i="3"/>
  <c r="R92" i="3" s="1"/>
  <c r="F16" i="3"/>
  <c r="V19" i="2"/>
  <c r="T83" i="3"/>
  <c r="H67" i="8"/>
  <c r="D15" i="9" s="1"/>
  <c r="K62" i="8"/>
  <c r="H67" i="4"/>
  <c r="D15" i="7" s="1"/>
  <c r="K62" i="4"/>
  <c r="D9" i="4" l="1"/>
  <c r="F85" i="4"/>
  <c r="T92" i="3"/>
  <c r="H213" i="3"/>
  <c r="D11" i="4" l="1"/>
  <c r="E14" i="4" s="1"/>
  <c r="D39" i="4"/>
  <c r="H171" i="3"/>
  <c r="H274" i="3"/>
  <c r="D39" i="8"/>
  <c r="D11" i="8"/>
  <c r="E14" i="8" s="1"/>
  <c r="J57" i="2" l="1"/>
  <c r="H173" i="3"/>
  <c r="K71" i="8"/>
  <c r="F27" i="8"/>
  <c r="K71" i="4"/>
  <c r="F27" i="4"/>
  <c r="H27" i="4" l="1"/>
  <c r="H27" i="8"/>
  <c r="D7" i="9"/>
  <c r="D7" i="7" l="1"/>
  <c r="B166" i="3" l="1"/>
  <c r="D52" i="2" l="1"/>
  <c r="L162" i="3" l="1"/>
  <c r="N48" i="2" l="1"/>
  <c r="P162" i="3"/>
  <c r="T162" i="3"/>
  <c r="V48" i="2" l="1"/>
  <c r="R48" i="2"/>
  <c r="B162" i="3"/>
  <c r="D48" i="2" l="1"/>
  <c r="B171" i="3"/>
  <c r="B173" i="3" l="1"/>
  <c r="D57" i="2"/>
  <c r="F171" i="3"/>
  <c r="H57" i="2" l="1"/>
  <c r="F173" i="3"/>
  <c r="F162" i="3"/>
  <c r="H48" i="2" l="1"/>
  <c r="F166" i="3" l="1"/>
  <c r="H52" i="2" s="1"/>
  <c r="F160" i="3"/>
  <c r="H46" i="2" s="1"/>
  <c r="F168" i="3"/>
  <c r="F164" i="3"/>
  <c r="F170" i="3"/>
  <c r="H54" i="2" l="1"/>
  <c r="H168" i="3"/>
  <c r="H56" i="2"/>
  <c r="H170" i="3"/>
  <c r="F174" i="3"/>
  <c r="H50" i="2"/>
  <c r="H164" i="3"/>
  <c r="J170" i="3" l="1"/>
  <c r="L56" i="2" s="1"/>
  <c r="J56" i="2"/>
  <c r="J50" i="2"/>
  <c r="J164" i="3"/>
  <c r="J54" i="2"/>
  <c r="J168" i="3"/>
  <c r="L54" i="2" s="1"/>
  <c r="L50" i="2" l="1"/>
  <c r="N164" i="3"/>
  <c r="P50" i="2" s="1"/>
  <c r="R164" i="3"/>
  <c r="V164" i="3"/>
  <c r="X50" i="2" s="1"/>
  <c r="T50" i="2" l="1"/>
  <c r="H194" i="3"/>
  <c r="H221" i="3" s="1"/>
  <c r="H255" i="3"/>
  <c r="H282" i="3" s="1"/>
  <c r="H162" i="3"/>
  <c r="H166" i="3"/>
  <c r="H160" i="3"/>
  <c r="J162" i="3" l="1"/>
  <c r="X162" i="3"/>
  <c r="J48" i="2"/>
  <c r="J160" i="3"/>
  <c r="J46" i="2"/>
  <c r="X160" i="3"/>
  <c r="X166" i="3"/>
  <c r="J52" i="2"/>
  <c r="J166" i="3"/>
  <c r="L46" i="2" l="1"/>
  <c r="J171" i="3"/>
  <c r="N160" i="3"/>
  <c r="R160" i="3"/>
  <c r="V160" i="3"/>
  <c r="Y166" i="3"/>
  <c r="AA166" i="3"/>
  <c r="AC166" i="3"/>
  <c r="Y160" i="3"/>
  <c r="AC160" i="3"/>
  <c r="AA160" i="3"/>
  <c r="Y162" i="3"/>
  <c r="AA162" i="3"/>
  <c r="AC162" i="3"/>
  <c r="H261" i="3"/>
  <c r="H288" i="3" s="1"/>
  <c r="H200" i="3"/>
  <c r="H227" i="3" s="1"/>
  <c r="L52" i="2"/>
  <c r="N166" i="3"/>
  <c r="P52" i="2" s="1"/>
  <c r="R166" i="3"/>
  <c r="T52" i="2" s="1"/>
  <c r="V166" i="3"/>
  <c r="X52" i="2" s="1"/>
  <c r="L48" i="2"/>
  <c r="N162" i="3"/>
  <c r="P48" i="2" s="1"/>
  <c r="R162" i="3"/>
  <c r="V162" i="3"/>
  <c r="X48" i="2" s="1"/>
  <c r="P170" i="3" l="1"/>
  <c r="H252" i="3"/>
  <c r="T46" i="2"/>
  <c r="H191" i="3"/>
  <c r="H253" i="3"/>
  <c r="H280" i="3" s="1"/>
  <c r="H192" i="3"/>
  <c r="H219" i="3" s="1"/>
  <c r="T48" i="2"/>
  <c r="R56" i="2"/>
  <c r="R170" i="3"/>
  <c r="T56" i="2" s="1"/>
  <c r="P46" i="2"/>
  <c r="T170" i="3"/>
  <c r="L57" i="2"/>
  <c r="J173" i="3"/>
  <c r="L170" i="3"/>
  <c r="X46" i="2"/>
  <c r="R171" i="3" l="1"/>
  <c r="D26" i="3" s="1"/>
  <c r="V56" i="2"/>
  <c r="V170" i="3"/>
  <c r="T57" i="2"/>
  <c r="N56" i="2"/>
  <c r="N170" i="3"/>
  <c r="H196" i="3"/>
  <c r="H218" i="3"/>
  <c r="H223" i="3" s="1"/>
  <c r="L111" i="3"/>
  <c r="H279" i="3"/>
  <c r="H284" i="3" s="1"/>
  <c r="H257" i="3"/>
  <c r="D35" i="4" l="1"/>
  <c r="T111" i="3"/>
  <c r="L126" i="3"/>
  <c r="P56" i="2"/>
  <c r="N171" i="3"/>
  <c r="X56" i="2"/>
  <c r="V171" i="3"/>
  <c r="D28" i="3" l="1"/>
  <c r="X57" i="2"/>
  <c r="N73" i="2"/>
  <c r="L128" i="3"/>
  <c r="V111" i="3"/>
  <c r="V126" i="3" s="1"/>
  <c r="T126" i="3"/>
  <c r="P57" i="2"/>
  <c r="D24" i="3"/>
  <c r="D37" i="4"/>
  <c r="F40" i="4" s="1"/>
  <c r="F87" i="4"/>
  <c r="F89" i="4" s="1"/>
  <c r="N74" i="2" l="1"/>
  <c r="L141" i="3"/>
  <c r="L132" i="3"/>
  <c r="V73" i="2"/>
  <c r="T128" i="3"/>
  <c r="K72" i="4"/>
  <c r="H40" i="4"/>
  <c r="X73" i="2"/>
  <c r="H12" i="3"/>
  <c r="J12" i="3" s="1"/>
  <c r="V128" i="3"/>
  <c r="N12" i="3" l="1"/>
  <c r="N16" i="3" s="1"/>
  <c r="H249" i="3" s="1"/>
  <c r="H259" i="3" s="1"/>
  <c r="H263" i="3" s="1"/>
  <c r="N26" i="3" s="1"/>
  <c r="J16" i="3"/>
  <c r="H188" i="3" s="1"/>
  <c r="H198" i="3" s="1"/>
  <c r="H202" i="3" s="1"/>
  <c r="L26" i="3" s="1"/>
  <c r="T141" i="3"/>
  <c r="T132" i="3"/>
  <c r="V74" i="2"/>
  <c r="V76" i="2" s="1"/>
  <c r="V132" i="3"/>
  <c r="H211" i="3" s="1"/>
  <c r="H215" i="3" s="1"/>
  <c r="H225" i="3" s="1"/>
  <c r="H229" i="3" s="1"/>
  <c r="L29" i="3" s="1"/>
  <c r="X74" i="2"/>
  <c r="V141" i="3"/>
  <c r="H272" i="3" s="1"/>
  <c r="H276" i="3" s="1"/>
  <c r="H286" i="3" s="1"/>
  <c r="H290" i="3" s="1"/>
  <c r="N29" i="3" s="1"/>
  <c r="D11" i="7"/>
  <c r="D44" i="4"/>
  <c r="E46" i="4" s="1"/>
  <c r="F58" i="4" s="1"/>
  <c r="N76" i="2"/>
  <c r="D44" i="8"/>
  <c r="E46" i="8" s="1"/>
  <c r="G58" i="4" l="1"/>
  <c r="K58" i="4" s="1"/>
  <c r="F70" i="4"/>
  <c r="F73" i="4" s="1"/>
  <c r="F72" i="4" s="1"/>
  <c r="G60" i="4" s="1"/>
  <c r="X76" i="2"/>
  <c r="K64" i="8"/>
  <c r="F91" i="4"/>
  <c r="F93" i="4" s="1"/>
  <c r="F97" i="4" s="1"/>
  <c r="F76" i="4" s="1"/>
  <c r="F58" i="8"/>
  <c r="H89" i="8"/>
  <c r="L89" i="8" s="1"/>
  <c r="F75" i="4" l="1"/>
  <c r="G61" i="4" s="1"/>
  <c r="K64" i="4"/>
  <c r="K67" i="4" s="1"/>
  <c r="K68" i="4" s="1"/>
  <c r="H62" i="4"/>
  <c r="D13" i="7" s="1"/>
  <c r="D17" i="7" s="1"/>
  <c r="D22" i="7" s="1"/>
  <c r="G58" i="8"/>
  <c r="K58" i="8" s="1"/>
  <c r="K63" i="8" s="1"/>
  <c r="K65" i="4" l="1"/>
  <c r="K70" i="4"/>
  <c r="K73" i="4" s="1"/>
  <c r="H70" i="4"/>
  <c r="K70" i="8"/>
  <c r="K67" i="8"/>
  <c r="K68" i="8" s="1"/>
  <c r="D37" i="8" l="1"/>
  <c r="F40" i="8" s="1"/>
  <c r="F84" i="8"/>
  <c r="F86" i="8" s="1"/>
  <c r="F90" i="8" s="1"/>
  <c r="F94" i="8" s="1"/>
  <c r="H92" i="8" s="1"/>
  <c r="L92" i="8" s="1"/>
  <c r="F76" i="8" l="1"/>
  <c r="H40" i="8"/>
  <c r="K72" i="8"/>
  <c r="F70" i="8"/>
  <c r="F73" i="8" s="1"/>
  <c r="F72" i="8" s="1"/>
  <c r="G60" i="8" s="1"/>
  <c r="D11" i="9"/>
  <c r="F75" i="8" l="1"/>
  <c r="G61" i="8" l="1"/>
  <c r="H62" i="8" s="1"/>
  <c r="K84" i="8"/>
  <c r="K82" i="8" s="1"/>
  <c r="K73" i="8" s="1"/>
  <c r="K74" i="8" s="1"/>
  <c r="H94" i="8" l="1"/>
  <c r="D13" i="9"/>
  <c r="D17" i="9" s="1"/>
  <c r="D22" i="9" s="1"/>
  <c r="H70" i="8"/>
  <c r="H93" i="8" l="1"/>
  <c r="K90" i="8" s="1"/>
  <c r="L90" i="8" s="1"/>
  <c r="L9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  <author>Hoyos, Nichole</author>
    <author>Paul Higgins</author>
    <author>Ascroft, Sean M.</author>
    <author>Dowley, Thomas J.</author>
  </authors>
  <commentList>
    <comment ref="D72" authorId="0" shapeId="0" xr:uid="{23385467-3F41-4686-AA3A-BFFB4B5AA199}">
      <text>
        <r>
          <rPr>
            <sz val="8"/>
            <color indexed="81"/>
            <rFont val="Tahoma"/>
            <family val="2"/>
          </rPr>
          <t xml:space="preserve">Change reference each month to one row lower; 
</t>
        </r>
      </text>
    </comment>
    <comment ref="F72" authorId="0" shapeId="0" xr:uid="{2BDBAFC1-0040-40E9-93AE-DA477EE6E62D}">
      <text>
        <r>
          <rPr>
            <sz val="8"/>
            <color indexed="81"/>
            <rFont val="Tahoma"/>
            <family val="2"/>
          </rPr>
          <t xml:space="preserve">Change reference each month to one row lower; 
</t>
        </r>
      </text>
    </comment>
    <comment ref="A74" authorId="1" shapeId="0" xr:uid="{172BDD5A-D1AF-4D0B-B4B4-F13A79CDCF65}">
      <text>
        <r>
          <rPr>
            <b/>
            <sz val="9"/>
            <color indexed="81"/>
            <rFont val="Tahoma"/>
            <family val="2"/>
          </rPr>
          <t xml:space="preserve">Hoyos, Nichole:
</t>
        </r>
        <r>
          <rPr>
            <sz val="9"/>
            <color indexed="81"/>
            <rFont val="Tahoma"/>
            <family val="2"/>
          </rPr>
          <t xml:space="preserve">Pulling from CM CIBSR Over-Under Calculation File in the Files from Other Folder. </t>
        </r>
      </text>
    </comment>
    <comment ref="F114" authorId="2" shapeId="0" xr:uid="{0C0D7538-F27F-4FFB-8A85-1F9D4D0F6D66}">
      <text>
        <r>
          <rPr>
            <b/>
            <sz val="8"/>
            <color indexed="81"/>
            <rFont val="Tahoma"/>
            <family val="2"/>
          </rPr>
          <t>Amnerys Valdes:</t>
        </r>
        <r>
          <rPr>
            <sz val="8"/>
            <color indexed="81"/>
            <rFont val="Tahoma"/>
            <family val="2"/>
          </rPr>
          <t xml:space="preserve">
Per Rate Order (2002), item no. S; Acc 930.05 x 5% disallowance per FAC 25-7.042
</t>
        </r>
        <r>
          <rPr>
            <b/>
            <sz val="8"/>
            <color indexed="10"/>
            <rFont val="Tahoma"/>
            <family val="2"/>
          </rPr>
          <t>Amnerys Valdes:</t>
        </r>
        <r>
          <rPr>
            <sz val="8"/>
            <color indexed="10"/>
            <rFont val="Tahoma"/>
            <family val="2"/>
          </rPr>
          <t xml:space="preserve">
UPDATED FOR DEC 2013</t>
        </r>
      </text>
    </comment>
    <comment ref="F115" authorId="2" shapeId="0" xr:uid="{5EB5ABD0-BCF1-49DF-859B-583C5E051ABA}">
      <text>
        <r>
          <rPr>
            <b/>
            <sz val="8"/>
            <color indexed="81"/>
            <rFont val="Tahoma"/>
            <family val="2"/>
          </rPr>
          <t>Amnerys Valdes:</t>
        </r>
        <r>
          <rPr>
            <sz val="8"/>
            <color indexed="81"/>
            <rFont val="Tahoma"/>
            <family val="2"/>
          </rPr>
          <t xml:space="preserve">
Based on Rate Case Order (item no. V.R); 
Amount comes from Maria Quiñones  Acc 926.01 Analysis report
</t>
        </r>
        <r>
          <rPr>
            <b/>
            <sz val="8"/>
            <color indexed="10"/>
            <rFont val="Tahoma"/>
            <family val="2"/>
          </rPr>
          <t xml:space="preserve">Connie Coe:
</t>
        </r>
        <r>
          <rPr>
            <sz val="8"/>
            <color indexed="10"/>
            <rFont val="Tahoma"/>
            <family val="2"/>
          </rPr>
          <t xml:space="preserve">Updated for DEC 2013
</t>
        </r>
      </text>
    </comment>
    <comment ref="F117" authorId="2" shapeId="0" xr:uid="{12CADA60-74E7-4E1A-97CB-60422CF6C098}">
      <text>
        <r>
          <rPr>
            <b/>
            <sz val="8"/>
            <color indexed="81"/>
            <rFont val="Tahoma"/>
            <family val="2"/>
          </rPr>
          <t>Amnerys Valdes:</t>
        </r>
        <r>
          <rPr>
            <sz val="8"/>
            <color indexed="81"/>
            <rFont val="Tahoma"/>
            <family val="2"/>
          </rPr>
          <t xml:space="preserve">
Per Rate Order, item no. V.K; updated for 2011 with 2011 Actuals  (acct 932 x 13.28%).  Sue used 13.28% in 2009 &amp; 2010. 
</t>
        </r>
        <r>
          <rPr>
            <b/>
            <sz val="8"/>
            <color indexed="10"/>
            <rFont val="Tahoma"/>
            <family val="2"/>
          </rPr>
          <t>Updated DEC 2013</t>
        </r>
      </text>
    </comment>
    <comment ref="F118" authorId="2" shapeId="0" xr:uid="{C508F19B-8D87-400D-802B-8C5B8C7B3D32}">
      <text>
        <r>
          <rPr>
            <b/>
            <sz val="8"/>
            <color indexed="81"/>
            <rFont val="Tahoma"/>
            <family val="2"/>
          </rPr>
          <t>Sue Richards:</t>
        </r>
        <r>
          <rPr>
            <sz val="8"/>
            <color indexed="81"/>
            <rFont val="Tahoma"/>
            <family val="2"/>
          </rPr>
          <t xml:space="preserve">
Per Rate Order, item no. V.K; updated for 2010 with 2010 actuals (acct 886) updated 01/05/11
Use 3.1% of 886 per last rate case</t>
        </r>
      </text>
    </comment>
    <comment ref="H119" authorId="0" shapeId="0" xr:uid="{053CEE6C-C3E8-4177-818A-A94596DE1901}">
      <text>
        <r>
          <rPr>
            <sz val="8"/>
            <color indexed="81"/>
            <rFont val="Tahoma"/>
            <family val="2"/>
          </rPr>
          <t>This is related to the WFNG non-regulated asset adjustment and needs to stay in. Amount Stays</t>
        </r>
      </text>
    </comment>
    <comment ref="B121" authorId="3" shapeId="0" xr:uid="{E192F144-180B-4E9D-9930-9DCB0D5B0E3B}">
      <text>
        <r>
          <rPr>
            <b/>
            <sz val="9"/>
            <color indexed="81"/>
            <rFont val="Tahoma"/>
            <family val="2"/>
          </rPr>
          <t>Ascroft, Sean M.:</t>
        </r>
        <r>
          <rPr>
            <sz val="9"/>
            <color indexed="81"/>
            <rFont val="Tahoma"/>
            <family val="2"/>
          </rPr>
          <t xml:space="preserve">
Lease payment typically received annually in May</t>
        </r>
      </text>
    </comment>
    <comment ref="J171" authorId="4" shapeId="0" xr:uid="{A82BD450-6AFB-418E-B9D9-5459D171FCB2}">
      <text>
        <r>
          <rPr>
            <b/>
            <sz val="9"/>
            <color indexed="81"/>
            <rFont val="Tahoma"/>
            <family val="2"/>
          </rPr>
          <t>Dowley, Thomas J.:</t>
        </r>
        <r>
          <rPr>
            <sz val="9"/>
            <color indexed="81"/>
            <rFont val="Tahoma"/>
            <family val="2"/>
          </rPr>
          <t xml:space="preserve">
If not 100% after update, add or subtract 0.001 on cell J162 (short term debt) to make it 100.00%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Higgins</author>
    <author>A satisfied Microsoft Office User</author>
    <author>Coe, Connie P.</author>
  </authors>
  <commentList>
    <comment ref="F114" authorId="0" shapeId="0" xr:uid="{D0D0A965-2076-4FF1-9C2D-421059A4FA28}">
      <text>
        <r>
          <rPr>
            <b/>
            <sz val="8"/>
            <color indexed="81"/>
            <rFont val="Tahoma"/>
            <family val="2"/>
          </rPr>
          <t>Amnerys Valdes:</t>
        </r>
        <r>
          <rPr>
            <sz val="8"/>
            <color indexed="81"/>
            <rFont val="Tahoma"/>
            <family val="2"/>
          </rPr>
          <t xml:space="preserve">
Per Rate Order (2002), item no. S; Acc 930.05 x 5% disallowance per FAC 25-7.042
</t>
        </r>
        <r>
          <rPr>
            <b/>
            <sz val="8"/>
            <color indexed="10"/>
            <rFont val="Tahoma"/>
            <family val="2"/>
          </rPr>
          <t>Amnerys Valdes:</t>
        </r>
        <r>
          <rPr>
            <sz val="8"/>
            <color indexed="10"/>
            <rFont val="Tahoma"/>
            <family val="2"/>
          </rPr>
          <t xml:space="preserve">
UPDATED FOR DEC 2013</t>
        </r>
      </text>
    </comment>
    <comment ref="F115" authorId="0" shapeId="0" xr:uid="{2BDB29DE-2D0A-4C3D-ADD6-505AE0F54BF7}">
      <text>
        <r>
          <rPr>
            <b/>
            <sz val="8"/>
            <color indexed="81"/>
            <rFont val="Tahoma"/>
            <family val="2"/>
          </rPr>
          <t>Amnerys Valdes:</t>
        </r>
        <r>
          <rPr>
            <sz val="8"/>
            <color indexed="81"/>
            <rFont val="Tahoma"/>
            <family val="2"/>
          </rPr>
          <t xml:space="preserve">
Based on Rate Case Order (item no. V.R); 
Amount comes from Maria Quiñones  Acc 926.01 Analysis report
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F117" authorId="0" shapeId="0" xr:uid="{1D6C5999-B76C-499C-8435-DC04BE81BB36}">
      <text>
        <r>
          <rPr>
            <b/>
            <sz val="8"/>
            <color indexed="81"/>
            <rFont val="Tahoma"/>
            <family val="2"/>
          </rPr>
          <t>Amnerys Valdes:</t>
        </r>
        <r>
          <rPr>
            <sz val="8"/>
            <color indexed="81"/>
            <rFont val="Tahoma"/>
            <family val="2"/>
          </rPr>
          <t xml:space="preserve">
Per Rate Order, item no. V.K; updated for Actuals  (acct 932 x 13.28%). Sue used 13.28% in 2009 &amp; 2010. 
</t>
        </r>
      </text>
    </comment>
    <comment ref="F118" authorId="0" shapeId="0" xr:uid="{FAA542F6-792E-4B02-98EA-F0814AD26A2C}">
      <text>
        <r>
          <rPr>
            <b/>
            <sz val="8"/>
            <color indexed="81"/>
            <rFont val="Tahoma"/>
            <family val="2"/>
          </rPr>
          <t>Sue Richards:</t>
        </r>
        <r>
          <rPr>
            <sz val="8"/>
            <color indexed="81"/>
            <rFont val="Tahoma"/>
            <family val="2"/>
          </rPr>
          <t xml:space="preserve">
Per Rate Order, item no. V.K; updated for actuals (acct 886)</t>
        </r>
      </text>
    </comment>
    <comment ref="H119" authorId="1" shapeId="0" xr:uid="{7D1EE940-54FD-4D5B-BD77-FD5AE083420E}">
      <text>
        <r>
          <rPr>
            <sz val="8"/>
            <color indexed="81"/>
            <rFont val="Tahoma"/>
            <family val="2"/>
          </rPr>
          <t xml:space="preserve"> this is related to the WFNG non-regulated asset adjustment and needs to stay in</t>
        </r>
      </text>
    </comment>
    <comment ref="B121" authorId="2" shapeId="0" xr:uid="{A659495D-3BEA-488D-8B81-5124B9387F64}">
      <text>
        <r>
          <rPr>
            <b/>
            <sz val="8"/>
            <color indexed="81"/>
            <rFont val="Tahoma"/>
            <family val="2"/>
          </rPr>
          <t>Coe, Connie P.:</t>
        </r>
        <r>
          <rPr>
            <sz val="8"/>
            <color indexed="81"/>
            <rFont val="Tahoma"/>
            <family val="2"/>
          </rPr>
          <t xml:space="preserve">
Revenue for PHFFU
Lease payment usually received Annually in May
</t>
        </r>
        <r>
          <rPr>
            <sz val="8"/>
            <color indexed="1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<sst xmlns="http://schemas.openxmlformats.org/spreadsheetml/2006/main" count="1203" uniqueCount="331">
  <si>
    <t xml:space="preserve">                                PEOPLES GAS SYSTEM</t>
  </si>
  <si>
    <t>SCHEDULE 1</t>
  </si>
  <si>
    <t>EARNINGS SURVEILLANCE REPORT SUMMARY</t>
  </si>
  <si>
    <t>(In $ Thousands)</t>
  </si>
  <si>
    <t>(1)</t>
  </si>
  <si>
    <t>(2)</t>
  </si>
  <si>
    <t>(3)</t>
  </si>
  <si>
    <t>(4)</t>
  </si>
  <si>
    <t>(5)</t>
  </si>
  <si>
    <t>Actual</t>
  </si>
  <si>
    <t>FPSC</t>
  </si>
  <si>
    <t>Pro Forma</t>
  </si>
  <si>
    <t>Per Books</t>
  </si>
  <si>
    <t>Adjustments</t>
  </si>
  <si>
    <t>Adjusted</t>
  </si>
  <si>
    <t>I. AVERAGE RATE OF RETURN</t>
  </si>
  <si>
    <t xml:space="preserve">      (JURISDICTIONAL)</t>
  </si>
  <si>
    <t>NET OPERATING INCOME</t>
  </si>
  <si>
    <t>$</t>
  </si>
  <si>
    <t xml:space="preserve">AVERAGE RATE BASE </t>
  </si>
  <si>
    <t xml:space="preserve"> </t>
  </si>
  <si>
    <t>AVERAGE RATE OF RETURN</t>
  </si>
  <si>
    <t>%</t>
  </si>
  <si>
    <t>II. REQUIRED RATES OF RETURN</t>
  </si>
  <si>
    <t xml:space="preserve">III. EARNED RETURN ON EQUITY </t>
  </si>
  <si>
    <t xml:space="preserve">     AVERAGE CAPITAL STRUCTURE</t>
  </si>
  <si>
    <t xml:space="preserve">       (FPSC ADJUSTED BASIS)</t>
  </si>
  <si>
    <t>PRO FORMA</t>
  </si>
  <si>
    <t xml:space="preserve">  LOW</t>
  </si>
  <si>
    <t>ADJUSTED</t>
  </si>
  <si>
    <t xml:space="preserve">     A. INCLUDING</t>
  </si>
  <si>
    <t xml:space="preserve">  MIDPOINT</t>
  </si>
  <si>
    <t xml:space="preserve">          FLEX RATE REVENUES</t>
  </si>
  <si>
    <t xml:space="preserve">  HIGH</t>
  </si>
  <si>
    <t xml:space="preserve">     B. EXCLUDING</t>
  </si>
  <si>
    <t xml:space="preserve">                         I am aware that Section 837.06, Florida Statutes, provides:</t>
  </si>
  <si>
    <t xml:space="preserve">    Whoever knowingly makes a false statement in writing with </t>
  </si>
  <si>
    <t>the intent to mislead a public servant in the performance of his or her</t>
  </si>
  <si>
    <t>official duty shall be guilty of a misdemeanor of the second degree</t>
  </si>
  <si>
    <t>punishable as provided in s. 775.082 or s. 775.083.</t>
  </si>
  <si>
    <t>/s/ Rachel B. Parsons, VP of Finance and Planning</t>
  </si>
  <si>
    <t xml:space="preserve">     (Name and Title)</t>
  </si>
  <si>
    <t xml:space="preserve">            (Signature)</t>
  </si>
  <si>
    <t>(Date)</t>
  </si>
  <si>
    <t>PSC/AFA13</t>
  </si>
  <si>
    <t>PEOPLES GAS SYSTEM</t>
  </si>
  <si>
    <t>SCHEDULE 2</t>
  </si>
  <si>
    <t>AVERAGE RATE BASE</t>
  </si>
  <si>
    <t>(7)</t>
  </si>
  <si>
    <t>(8)</t>
  </si>
  <si>
    <t>(9)</t>
  </si>
  <si>
    <t>(10)</t>
  </si>
  <si>
    <t>(11)</t>
  </si>
  <si>
    <t>Plant</t>
  </si>
  <si>
    <t>Accumulated</t>
  </si>
  <si>
    <t>Customer</t>
  </si>
  <si>
    <t>Net</t>
  </si>
  <si>
    <t>Construction</t>
  </si>
  <si>
    <t>Plant in</t>
  </si>
  <si>
    <t>Acquisition</t>
  </si>
  <si>
    <t>Depreciation &amp;</t>
  </si>
  <si>
    <t>Advances for</t>
  </si>
  <si>
    <t>Property Held</t>
  </si>
  <si>
    <t>Work in</t>
  </si>
  <si>
    <t>Working</t>
  </si>
  <si>
    <t>Total</t>
  </si>
  <si>
    <t>Service</t>
  </si>
  <si>
    <t>Adjustment</t>
  </si>
  <si>
    <t>Amortization</t>
  </si>
  <si>
    <t xml:space="preserve"> Service</t>
  </si>
  <si>
    <t>for Future Use</t>
  </si>
  <si>
    <t>Progress</t>
  </si>
  <si>
    <t>Utility Plant</t>
  </si>
  <si>
    <t>Capital</t>
  </si>
  <si>
    <t>Rate Base</t>
  </si>
  <si>
    <t>PER BOOKS</t>
  </si>
  <si>
    <t>FPSC ADJUSTMENTS:</t>
  </si>
  <si>
    <t xml:space="preserve"> Property for Future Use</t>
  </si>
  <si>
    <t xml:space="preserve"> Temporary Cash Investment</t>
  </si>
  <si>
    <t xml:space="preserve"> Notes Receivable</t>
  </si>
  <si>
    <t xml:space="preserve"> Accounts Rec./Pay. - Assoc Companies</t>
  </si>
  <si>
    <t xml:space="preserve"> Other Accounts Receivable</t>
  </si>
  <si>
    <t xml:space="preserve"> Non-Utility Allocation</t>
  </si>
  <si>
    <t xml:space="preserve"> Remove Unamort. Debt Expense</t>
  </si>
  <si>
    <t xml:space="preserve"> Remove Unrecovered Gas Cost</t>
  </si>
  <si>
    <t xml:space="preserve"> Remove Dividends Declared</t>
  </si>
  <si>
    <t xml:space="preserve"> Remove Unrec. Conservation Costs</t>
  </si>
  <si>
    <t xml:space="preserve"> Remove Unrec. CIBSR Costs</t>
  </si>
  <si>
    <t xml:space="preserve"> Remove Competitve Rate Adjustment</t>
  </si>
  <si>
    <t xml:space="preserve"> Remove Unamortized Rate Case Expense</t>
  </si>
  <si>
    <t xml:space="preserve"> Gain on Sale of Property</t>
  </si>
  <si>
    <t xml:space="preserve"> Remove Acquis. Adjustment (WFNG)</t>
  </si>
  <si>
    <t xml:space="preserve"> Remove Derivative (FAS 133)</t>
  </si>
  <si>
    <t xml:space="preserve"> Cast Iron/Bare Steel Rider (CIBSR)</t>
  </si>
  <si>
    <t xml:space="preserve"> AFUDC - Eligible CWIP</t>
  </si>
  <si>
    <t xml:space="preserve"> Remove Investment in Subsidiaries</t>
  </si>
  <si>
    <t>TOTAL FPSC ADJUSTMENTS</t>
  </si>
  <si>
    <t>FPSC ADJUSTED</t>
  </si>
  <si>
    <t>FLEX RATE REVENUES</t>
  </si>
  <si>
    <t>ADJUSTED FOR</t>
  </si>
  <si>
    <t>PRO FORMA REVENUE INCREASE AND</t>
  </si>
  <si>
    <t xml:space="preserve">  ANNUALIZATION ADJUSTMENTS:</t>
  </si>
  <si>
    <t>TOTAL PRO FORMA ADJUSTMENTS</t>
  </si>
  <si>
    <t>PRO FORMA ADJUSTED</t>
  </si>
  <si>
    <t>SCHEDULE 3</t>
  </si>
  <si>
    <t>(6)</t>
  </si>
  <si>
    <t/>
  </si>
  <si>
    <t>Deferred</t>
  </si>
  <si>
    <t>Investment</t>
  </si>
  <si>
    <t>Operating</t>
  </si>
  <si>
    <t>O &amp; M</t>
  </si>
  <si>
    <t>Taxes Other</t>
  </si>
  <si>
    <t>Income Taxes</t>
  </si>
  <si>
    <t>Tax Credit</t>
  </si>
  <si>
    <t>Gain/Loss</t>
  </si>
  <si>
    <t>Revenues</t>
  </si>
  <si>
    <t>Gas Expense</t>
  </si>
  <si>
    <t>Other</t>
  </si>
  <si>
    <t>Than Income</t>
  </si>
  <si>
    <t>Current</t>
  </si>
  <si>
    <t>(Net)</t>
  </si>
  <si>
    <t>on Disposition</t>
  </si>
  <si>
    <t>Expenses</t>
  </si>
  <si>
    <t>Income</t>
  </si>
  <si>
    <t>Remove Conservation Charges</t>
  </si>
  <si>
    <t>Must equal zero</t>
  </si>
  <si>
    <t>Non-Utility Allocation</t>
  </si>
  <si>
    <t>Interest Synchronization</t>
  </si>
  <si>
    <t>Parent Debt Adjustment</t>
  </si>
  <si>
    <t>Remove Fuel Revenues</t>
  </si>
  <si>
    <t>Economic Development Adjustment</t>
  </si>
  <si>
    <t>Employee Activities</t>
  </si>
  <si>
    <t>Franchise/Gross Receipts Taxes</t>
  </si>
  <si>
    <t>Maintenance of General Plant</t>
  </si>
  <si>
    <t>Maint. of Structures and Improvements</t>
  </si>
  <si>
    <t>Remove Acquisition Adj. Amortiz. (WFNG)</t>
  </si>
  <si>
    <t>Gain on Sale of Property</t>
  </si>
  <si>
    <t>Lease of PHFFU</t>
  </si>
  <si>
    <t>Remove  ITC Amortization</t>
  </si>
  <si>
    <t>Cast Iron/Bare Steel Rider (CIBSR)</t>
  </si>
  <si>
    <t>Cast Iron/Bare Steel Rider (CIBSR) - ROI</t>
  </si>
  <si>
    <t>OSS Adjustment</t>
  </si>
  <si>
    <t xml:space="preserve">Deferred Tax True-up </t>
  </si>
  <si>
    <t>CURRENT MONTH AMOUNT</t>
  </si>
  <si>
    <t>Ties to row 24 in IS</t>
  </si>
  <si>
    <t>SCHEDULE 4</t>
  </si>
  <si>
    <t>CAPITAL STRUCTURE</t>
  </si>
  <si>
    <t>FPSC ADJUSTED BASIS</t>
  </si>
  <si>
    <t>LOW POINT</t>
  </si>
  <si>
    <t>MIDPOINT</t>
  </si>
  <si>
    <t>HIGH POINT</t>
  </si>
  <si>
    <t>COST</t>
  </si>
  <si>
    <t>WEIGHTED</t>
  </si>
  <si>
    <t>ADJUSTMENTS</t>
  </si>
  <si>
    <t>RATIO</t>
  </si>
  <si>
    <t>RATE</t>
  </si>
  <si>
    <t>AVERAGE</t>
  </si>
  <si>
    <t>SPECIFIC</t>
  </si>
  <si>
    <t>PRO RATA</t>
  </si>
  <si>
    <t xml:space="preserve">ADJUSTED </t>
  </si>
  <si>
    <t>(%)</t>
  </si>
  <si>
    <t>LONG TERM DEBT</t>
  </si>
  <si>
    <t>SHORT TERM DEBT</t>
  </si>
  <si>
    <t>CUSTOMER DEPOSITS</t>
  </si>
  <si>
    <t>COMMON EQUITY</t>
  </si>
  <si>
    <t>DEFERRED INCOME TAX</t>
  </si>
  <si>
    <t>TAX CREDITS - ZERO COST</t>
  </si>
  <si>
    <t>TOTAL</t>
  </si>
  <si>
    <t xml:space="preserve">  SCHEDULE 5</t>
  </si>
  <si>
    <t>EARNED RETURN ON COMMON EQUITY</t>
  </si>
  <si>
    <t>A. FPSC ADJUSTED AVERAGE JURISDICTIONAL RETURN ON COMMON EQUITY</t>
  </si>
  <si>
    <t xml:space="preserve">     INCLUDING FLEX RATE REVENUES</t>
  </si>
  <si>
    <t>FPSC ADJUSTED AVERAGE EARNED RATE OF RETURN</t>
  </si>
  <si>
    <t xml:space="preserve">  (Schedule 1)</t>
  </si>
  <si>
    <t>LESS: RECONCILED AVERAGE JURISDICTIONAL</t>
  </si>
  <si>
    <t xml:space="preserve">           WEIGHTED COST RATES FOR:</t>
  </si>
  <si>
    <t>PREFERRED STOCK</t>
  </si>
  <si>
    <t>TAX CREDITS-WEIGHTED COST(MIDPOINT)</t>
  </si>
  <si>
    <t xml:space="preserve">    SUBTOTAL</t>
  </si>
  <si>
    <t>DIVIDED BY RECONCILED COMMON EQUITY RATIO</t>
  </si>
  <si>
    <t>JURISDICTIONAL RETURN ON COMMON EQUITY</t>
  </si>
  <si>
    <t>B. FPSC ADJUSTED AVERAGE JURISDICTIONAL RETURN ON COMMON EQUITY</t>
  </si>
  <si>
    <t xml:space="preserve">     EXCLUDING FLEX RATE REVENUES</t>
  </si>
  <si>
    <t>NET OPERATING REVENUE EXCLUDING FLEX RATE REVENUES</t>
  </si>
  <si>
    <t>(Schedule 3)</t>
  </si>
  <si>
    <t xml:space="preserve">RATE BASE EXCLUDING FLEX RATE REVENUES </t>
  </si>
  <si>
    <t>(Schedule 2)</t>
  </si>
  <si>
    <t>SCHEDULE 5-2</t>
  </si>
  <si>
    <t>PRO FORMA ADJUSTED BASIS</t>
  </si>
  <si>
    <t>A. PRO FORMA ADJUSTED AVERAGE JURISDICTIONAL RETURN ON COMMON EQUITY</t>
  </si>
  <si>
    <t>PRO FORMA ADJUSTED AVERAGE EARNED RATE OF RETURN</t>
  </si>
  <si>
    <t>B. PRO FORMA AVERAGE JURISDICTIONAL RETURN ON COMMON EQUITY</t>
  </si>
  <si>
    <t>(Schedule 2, p. 2 of 2)</t>
  </si>
  <si>
    <t>(Schedule 2, p. 1 of 2)</t>
  </si>
  <si>
    <t>December 2021</t>
  </si>
  <si>
    <t>/s/ Rachel B. Parsons, Director Business Planning</t>
  </si>
  <si>
    <t xml:space="preserve"> Remove Unrecovered Gas Cost PGA</t>
  </si>
  <si>
    <t>Make sure we capture gain/loss</t>
  </si>
  <si>
    <t>Q1</t>
  </si>
  <si>
    <t>Q2</t>
  </si>
  <si>
    <t>Q3</t>
  </si>
  <si>
    <t>Q4</t>
  </si>
  <si>
    <t>A_7101000</t>
  </si>
  <si>
    <t>Gain Sale of Utility Property</t>
  </si>
  <si>
    <t>less</t>
  </si>
  <si>
    <t>A_7201000</t>
  </si>
  <si>
    <t>Loss Sale of Utility Property</t>
  </si>
  <si>
    <t>Low Point Weighted Cost ITC</t>
  </si>
  <si>
    <t>Mid Point Weighted Cost</t>
  </si>
  <si>
    <t>High Point Weighted ITC</t>
  </si>
  <si>
    <t>NOI</t>
  </si>
  <si>
    <t>Cost of Capital</t>
  </si>
  <si>
    <t>Rev Req Calculation</t>
  </si>
  <si>
    <t>Data Summary</t>
  </si>
  <si>
    <t>Increased Capital Revenue Requirements</t>
  </si>
  <si>
    <t>2021 Actual</t>
  </si>
  <si>
    <t>2024 Projected</t>
  </si>
  <si>
    <t>Adjusted Rate Base (Avg.)</t>
  </si>
  <si>
    <t>2021 Cost of Capital</t>
  </si>
  <si>
    <t>X</t>
  </si>
  <si>
    <t>Peoples Gas System</t>
  </si>
  <si>
    <t>2021 Actual to 2024 Projected</t>
  </si>
  <si>
    <t>$000s</t>
  </si>
  <si>
    <t>Depreciation &amp; Amortization</t>
  </si>
  <si>
    <t>Difference</t>
  </si>
  <si>
    <t>Property Taxes</t>
  </si>
  <si>
    <t>Budget</t>
  </si>
  <si>
    <t>A)</t>
  </si>
  <si>
    <t>Base Revenues and OSS - Net</t>
  </si>
  <si>
    <t>Off System Sales - Net</t>
  </si>
  <si>
    <t>B)</t>
  </si>
  <si>
    <t>Misc Operating Revenues (excl Clause &amp; gr/ff)</t>
  </si>
  <si>
    <t>C)</t>
  </si>
  <si>
    <t>O&amp;M (Net of pass-throughs)</t>
  </si>
  <si>
    <t>D)</t>
  </si>
  <si>
    <t>Depreciation and Amortization</t>
  </si>
  <si>
    <t>E)</t>
  </si>
  <si>
    <t>F)</t>
  </si>
  <si>
    <t>ROI - CIBSR</t>
  </si>
  <si>
    <t>G)</t>
  </si>
  <si>
    <t>Other Operating Income / (Expense) Items</t>
  </si>
  <si>
    <t>OPERATING INCOME</t>
  </si>
  <si>
    <t>H)</t>
  </si>
  <si>
    <t>Interest Expense</t>
  </si>
  <si>
    <t>J)</t>
  </si>
  <si>
    <t>Interest Income</t>
  </si>
  <si>
    <t>I)</t>
  </si>
  <si>
    <t>AFUDC</t>
  </si>
  <si>
    <t>Subsidiary Earnings (TPI)</t>
  </si>
  <si>
    <t>K)</t>
  </si>
  <si>
    <t>Other Below-the-Line Income / (Expense) items</t>
  </si>
  <si>
    <t>PRE-TAX INCOME</t>
  </si>
  <si>
    <t>L)</t>
  </si>
  <si>
    <t>NET INCOME</t>
  </si>
  <si>
    <t>Increased O&amp;M Expense</t>
  </si>
  <si>
    <t>Change in Weighted Average Cost of Capital</t>
  </si>
  <si>
    <t>2024 Adj. Rate Base</t>
  </si>
  <si>
    <t>Less: Growth in Base Revenue</t>
  </si>
  <si>
    <t>(Gain)/Loss</t>
  </si>
  <si>
    <t>Taxes Other Income excl. Prop Tax</t>
  </si>
  <si>
    <t>Ck</t>
  </si>
  <si>
    <t>Reconciliation of Increase in Revenue Requirements</t>
  </si>
  <si>
    <t>Taxes and Other</t>
  </si>
  <si>
    <t>2024 NOI Multiplier (MFR G-4)</t>
  </si>
  <si>
    <t>NOI Multiplier Impact</t>
  </si>
  <si>
    <t>Total Before NOI Multiplier Impact</t>
  </si>
  <si>
    <t>Before NOI Multiplier</t>
  </si>
  <si>
    <t>Revenue Requirement Deficiency (MFR G-5)</t>
  </si>
  <si>
    <t>Total With NOI Multiplier Impact</t>
  </si>
  <si>
    <t xml:space="preserve">With NOI Multiplier </t>
  </si>
  <si>
    <t>Subtotal Before NOI Tax Multiplier</t>
  </si>
  <si>
    <t>ADJUSTED RATE BASE</t>
  </si>
  <si>
    <t>REQUESTED RATE OF RETURN</t>
  </si>
  <si>
    <t>N.O.I. REQUIREMENTS</t>
  </si>
  <si>
    <t>LESS: ADJUSTED N.O.I.</t>
  </si>
  <si>
    <t>N.O.I. DEFICIENCY</t>
  </si>
  <si>
    <t>EXPANSION FACTOR</t>
  </si>
  <si>
    <t>REVENUE DEFICIENCY</t>
  </si>
  <si>
    <t>NOI Tax Multiplier</t>
  </si>
  <si>
    <t>Other Rounding</t>
  </si>
  <si>
    <t>Total with NOI Tax Multiplier and Rounding</t>
  </si>
  <si>
    <t>Rounding/ Other Difference to G-5</t>
  </si>
  <si>
    <t>Revenue Defiency Calculation on G-5 (proxy for now)</t>
  </si>
  <si>
    <t>(a)</t>
  </si>
  <si>
    <t>(b)</t>
  </si>
  <si>
    <t>(a)+(b)= (c)</t>
  </si>
  <si>
    <t>Less:</t>
  </si>
  <si>
    <t>Transfer of CI/BSR Revenue Requirements</t>
  </si>
  <si>
    <t>Growth in Revenue</t>
  </si>
  <si>
    <r>
      <t>Increased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Capital Revenue Requirements</t>
    </r>
    <r>
      <rPr>
        <vertAlign val="superscript"/>
        <sz val="10"/>
        <rFont val="Arial"/>
        <family val="2"/>
      </rPr>
      <t>1</t>
    </r>
  </si>
  <si>
    <t xml:space="preserve">Total </t>
  </si>
  <si>
    <t>Drivers of Revenue Deficiency</t>
  </si>
  <si>
    <t>NOI Items Check</t>
  </si>
  <si>
    <t>$ Millions</t>
  </si>
  <si>
    <r>
      <t xml:space="preserve">1 </t>
    </r>
    <r>
      <rPr>
        <sz val="10"/>
        <rFont val="Arial"/>
        <family val="2"/>
      </rPr>
      <t>Includes related cost of capital at 2021 WACC, depreciation (including impact of new rates), property taxes and allowance for working capital</t>
    </r>
  </si>
  <si>
    <r>
      <t>Taxes and Other</t>
    </r>
    <r>
      <rPr>
        <vertAlign val="superscript"/>
        <sz val="10"/>
        <rFont val="Arial"/>
        <family val="2"/>
      </rPr>
      <t>2</t>
    </r>
  </si>
  <si>
    <r>
      <t>2</t>
    </r>
    <r>
      <rPr>
        <sz val="10"/>
        <rFont val="Arial"/>
        <family val="2"/>
      </rPr>
      <t xml:space="preserve"> Includes income taxes, tax multiplier, taxes other income (excluding property tax) and other rounding. </t>
    </r>
  </si>
  <si>
    <t>from CIBSR YE 2023 Transfer file</t>
  </si>
  <si>
    <t>2021 Actual to 2024 Test Year</t>
  </si>
  <si>
    <t>2021 NOI</t>
  </si>
  <si>
    <t>ck</t>
  </si>
  <si>
    <t>Lower NOI</t>
  </si>
  <si>
    <t>Higher RB</t>
  </si>
  <si>
    <t>Higher Cost Cap</t>
  </si>
  <si>
    <t xml:space="preserve">NOI Deficiency </t>
  </si>
  <si>
    <t>2021 Settlement</t>
  </si>
  <si>
    <t>per settlement</t>
  </si>
  <si>
    <t>2021 Settlement to 2024 Test Year</t>
  </si>
  <si>
    <t>Suggest using other version</t>
  </si>
  <si>
    <t>Less: Growth in Operating Revenue</t>
  </si>
  <si>
    <t>2020 Settlement Rate Base and Cost of Capital</t>
  </si>
  <si>
    <t>Settlement NOI</t>
  </si>
  <si>
    <t>2021 SR NOI</t>
  </si>
  <si>
    <t>Other/rounding</t>
  </si>
  <si>
    <t>Settlement to Actual 2021 NOI/rounding</t>
  </si>
  <si>
    <t>NOI Difference/Rounding</t>
  </si>
  <si>
    <t>Difference to MFR G-5</t>
  </si>
  <si>
    <t>Higher Rate Base * 2021 WACC</t>
  </si>
  <si>
    <t>Taxes Other Income (excl. Prop Tax)</t>
  </si>
  <si>
    <t>Line</t>
  </si>
  <si>
    <t>2024 NOI</t>
  </si>
  <si>
    <t>NOI change</t>
  </si>
  <si>
    <t>NOI Items Change</t>
  </si>
  <si>
    <t>2021 to 2024 Projected</t>
  </si>
  <si>
    <t>NOI Multiplier</t>
  </si>
  <si>
    <t>Total Taxes Other</t>
  </si>
  <si>
    <t>Change Gain/Loss on Sale</t>
  </si>
  <si>
    <t>Tax Change in NOI</t>
  </si>
  <si>
    <t>Taxes Other (excl. Property Tax</t>
  </si>
  <si>
    <t>Testimony Note</t>
  </si>
  <si>
    <t>Revenue Defiency Calculation on G-5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</si>
</sst>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mm\-yy"/>
    <numFmt numFmtId="166" formatCode="_(* #,##0_);_(* \(#,##0\);_(* &quot;-&quot;??_);_(@_)"/>
    <numFmt numFmtId="167" formatCode="_(* #,##0.0000_);_(* \(#,##0.0000\);_(* &quot;-&quot;??_);_(@_)"/>
    <numFmt numFmtId="168" formatCode="_(* #,##0.000000000_);_(* \(#,##0.000000000\);_(* &quot;-&quot;??_);_(@_)"/>
    <numFmt numFmtId="169" formatCode="0.0%"/>
    <numFmt numFmtId="170" formatCode="_(* #,##0.0_);_(* \(#,##0.0\);_(* &quot;-&quot;??_);_(@_)"/>
    <numFmt numFmtId="171" formatCode="_(&quot;$&quot;* #,##0.0_);_(&quot;$&quot;* \(#,##0.0\);_(&quot;$&quot;* &quot;-&quot;??_);_(@_)"/>
    <numFmt numFmtId="172" formatCode="_(&quot;$&quot;* #,##0_);_(&quot;$&quot;* \(#,##0\);_(&quot;$&quot;* &quot;-&quot;??_);_(@_)"/>
    <numFmt numFmtId="173" formatCode="#,##0.0_);\(#,##0.0\)"/>
    <numFmt numFmtId="174" formatCode="0.0000"/>
    <numFmt numFmtId="175" formatCode="#,##0.0000_);\(#,##0.0000\)"/>
  </numFmts>
  <fonts count="5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WISS"/>
    </font>
    <font>
      <sz val="10"/>
      <name val="SWISS"/>
    </font>
    <font>
      <sz val="8"/>
      <name val="SWISS"/>
    </font>
    <font>
      <b/>
      <sz val="10"/>
      <color indexed="12"/>
      <name val="SWISS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u/>
      <sz val="10"/>
      <name val="SWISS"/>
    </font>
    <font>
      <b/>
      <sz val="9"/>
      <name val="SWISS"/>
    </font>
    <font>
      <u/>
      <sz val="8"/>
      <name val="SWISS"/>
    </font>
    <font>
      <sz val="8"/>
      <color rgb="FF00B050"/>
      <name val="SWISS"/>
    </font>
    <font>
      <sz val="8"/>
      <color rgb="FFFF0000"/>
      <name val="SWISS"/>
    </font>
    <font>
      <b/>
      <sz val="12"/>
      <name val="SWISS"/>
    </font>
    <font>
      <sz val="12"/>
      <name val="SWISS"/>
    </font>
    <font>
      <sz val="8"/>
      <color indexed="12"/>
      <name val="SWISS"/>
    </font>
    <font>
      <sz val="8"/>
      <color indexed="16"/>
      <name val="SWISS"/>
    </font>
    <font>
      <sz val="9"/>
      <name val="SWISS"/>
    </font>
    <font>
      <b/>
      <u/>
      <sz val="9"/>
      <name val="SWISS"/>
    </font>
    <font>
      <sz val="9"/>
      <color rgb="FF00B050"/>
      <name val="SWISS"/>
    </font>
    <font>
      <b/>
      <sz val="9"/>
      <color indexed="12"/>
      <name val="SWISS"/>
    </font>
    <font>
      <sz val="10"/>
      <color indexed="12"/>
      <name val="SWISS"/>
    </font>
    <font>
      <sz val="7"/>
      <name val="SWISS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rgb="FF0000FF"/>
      <name val="SWISS"/>
    </font>
    <font>
      <sz val="8"/>
      <color indexed="10"/>
      <name val="SWISS"/>
    </font>
    <font>
      <sz val="8"/>
      <color indexed="32"/>
      <name val="SWISS"/>
    </font>
    <font>
      <sz val="8"/>
      <color rgb="FF0000FF"/>
      <name val="SWISS"/>
    </font>
    <font>
      <sz val="9"/>
      <color rgb="FF0000FF"/>
      <name val="SWISS"/>
    </font>
    <font>
      <sz val="9"/>
      <color rgb="FFFF0000"/>
      <name val="SWISS"/>
    </font>
    <font>
      <sz val="9"/>
      <color indexed="12"/>
      <name val="SWISS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sz val="16"/>
      <name val="Arial"/>
      <family val="2"/>
    </font>
    <font>
      <u val="singleAccounting"/>
      <sz val="1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0" borderId="0"/>
    <xf numFmtId="0" fontId="1" fillId="0" borderId="0"/>
    <xf numFmtId="43" fontId="39" fillId="0" borderId="0" applyFont="0" applyFill="0" applyBorder="0" applyAlignment="0" applyProtection="0"/>
  </cellStyleXfs>
  <cellXfs count="284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3" fillId="0" borderId="0" xfId="0" applyFont="1"/>
    <xf numFmtId="37" fontId="6" fillId="0" borderId="0" xfId="0" applyNumberFormat="1" applyFont="1"/>
    <xf numFmtId="14" fontId="7" fillId="0" borderId="0" xfId="0" quotePrefix="1" applyNumberFormat="1" applyFont="1" applyAlignment="1" applyProtection="1">
      <alignment horizontal="centerContinuous"/>
      <protection locked="0"/>
    </xf>
    <xf numFmtId="49" fontId="7" fillId="0" borderId="0" xfId="0" quotePrefix="1" applyNumberFormat="1" applyFont="1" applyAlignment="1" applyProtection="1">
      <alignment horizontal="centerContinuous"/>
      <protection locked="0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/>
    <xf numFmtId="37" fontId="5" fillId="0" borderId="1" xfId="0" applyNumberFormat="1" applyFont="1" applyBorder="1"/>
    <xf numFmtId="37" fontId="5" fillId="0" borderId="0" xfId="0" applyNumberFormat="1" applyFont="1"/>
    <xf numFmtId="164" fontId="5" fillId="0" borderId="1" xfId="0" applyNumberFormat="1" applyFont="1" applyBorder="1"/>
    <xf numFmtId="164" fontId="5" fillId="0" borderId="0" xfId="0" applyNumberFormat="1" applyFont="1"/>
    <xf numFmtId="164" fontId="6" fillId="0" borderId="0" xfId="0" applyNumberFormat="1" applyFont="1"/>
    <xf numFmtId="0" fontId="5" fillId="0" borderId="2" xfId="0" applyFont="1" applyBorder="1"/>
    <xf numFmtId="0" fontId="6" fillId="0" borderId="2" xfId="0" applyFont="1" applyBorder="1"/>
    <xf numFmtId="10" fontId="6" fillId="0" borderId="0" xfId="3" applyNumberFormat="1" applyFont="1" applyFill="1" applyProtection="1"/>
    <xf numFmtId="0" fontId="10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2" borderId="1" xfId="0" applyNumberFormat="1" applyFont="1" applyFill="1" applyBorder="1"/>
    <xf numFmtId="164" fontId="11" fillId="0" borderId="0" xfId="0" applyNumberFormat="1" applyFont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0" fontId="6" fillId="0" borderId="0" xfId="0" applyFont="1" applyAlignment="1">
      <alignment horizontal="left"/>
    </xf>
    <xf numFmtId="166" fontId="3" fillId="0" borderId="0" xfId="0" applyNumberFormat="1" applyFont="1"/>
    <xf numFmtId="0" fontId="6" fillId="0" borderId="1" xfId="0" applyFont="1" applyBorder="1" applyAlignment="1">
      <alignment horizontal="center"/>
    </xf>
    <xf numFmtId="41" fontId="6" fillId="0" borderId="1" xfId="1" applyNumberFormat="1" applyFont="1" applyFill="1" applyBorder="1" applyProtection="1"/>
    <xf numFmtId="41" fontId="6" fillId="0" borderId="0" xfId="1" applyNumberFormat="1" applyFont="1" applyFill="1" applyProtection="1"/>
    <xf numFmtId="41" fontId="6" fillId="0" borderId="0" xfId="0" applyNumberFormat="1" applyFont="1"/>
    <xf numFmtId="0" fontId="12" fillId="0" borderId="0" xfId="0" applyFont="1"/>
    <xf numFmtId="166" fontId="6" fillId="0" borderId="0" xfId="1" applyNumberFormat="1" applyFont="1" applyFill="1" applyProtection="1"/>
    <xf numFmtId="41" fontId="6" fillId="3" borderId="0" xfId="0" applyNumberFormat="1" applyFont="1" applyFill="1" applyProtection="1">
      <protection locked="0"/>
    </xf>
    <xf numFmtId="166" fontId="6" fillId="0" borderId="0" xfId="4" applyNumberFormat="1" applyFont="1" applyFill="1" applyProtection="1"/>
    <xf numFmtId="41" fontId="6" fillId="3" borderId="0" xfId="1" applyNumberFormat="1" applyFont="1" applyFill="1" applyProtection="1"/>
    <xf numFmtId="41" fontId="6" fillId="0" borderId="0" xfId="1" applyNumberFormat="1" applyFont="1" applyFill="1" applyProtection="1">
      <protection locked="0"/>
    </xf>
    <xf numFmtId="41" fontId="6" fillId="3" borderId="0" xfId="1" applyNumberFormat="1" applyFont="1" applyFill="1" applyProtection="1">
      <protection locked="0"/>
    </xf>
    <xf numFmtId="41" fontId="13" fillId="0" borderId="0" xfId="1" applyNumberFormat="1" applyFont="1" applyFill="1" applyProtection="1"/>
    <xf numFmtId="41" fontId="14" fillId="3" borderId="0" xfId="5" applyNumberFormat="1" applyFont="1" applyFill="1" applyProtection="1"/>
    <xf numFmtId="41" fontId="6" fillId="0" borderId="0" xfId="5" applyNumberFormat="1" applyFont="1" applyFill="1" applyProtection="1"/>
    <xf numFmtId="41" fontId="6" fillId="3" borderId="0" xfId="5" applyNumberFormat="1" applyFont="1" applyFill="1" applyProtection="1"/>
    <xf numFmtId="41" fontId="6" fillId="0" borderId="10" xfId="1" applyNumberFormat="1" applyFont="1" applyFill="1" applyBorder="1" applyProtection="1"/>
    <xf numFmtId="41" fontId="6" fillId="0" borderId="2" xfId="1" applyNumberFormat="1" applyFont="1" applyFill="1" applyBorder="1" applyProtection="1"/>
    <xf numFmtId="41" fontId="3" fillId="0" borderId="0" xfId="0" applyNumberFormat="1" applyFont="1"/>
    <xf numFmtId="37" fontId="15" fillId="0" borderId="0" xfId="0" applyNumberFormat="1" applyFont="1" applyAlignment="1">
      <alignment horizontal="centerContinuous"/>
    </xf>
    <xf numFmtId="41" fontId="16" fillId="0" borderId="0" xfId="0" applyNumberFormat="1" applyFont="1" applyAlignment="1">
      <alignment horizontal="centerContinuous"/>
    </xf>
    <xf numFmtId="41" fontId="6" fillId="0" borderId="0" xfId="0" applyNumberFormat="1" applyFont="1" applyAlignment="1">
      <alignment horizontal="centerContinuous"/>
    </xf>
    <xf numFmtId="41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41" fontId="16" fillId="0" borderId="0" xfId="0" applyNumberFormat="1" applyFont="1" applyAlignment="1">
      <alignment horizontal="left"/>
    </xf>
    <xf numFmtId="165" fontId="15" fillId="0" borderId="0" xfId="0" applyNumberFormat="1" applyFont="1" applyAlignment="1">
      <alignment horizontal="centerContinuous"/>
    </xf>
    <xf numFmtId="41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6" fillId="3" borderId="1" xfId="1" applyNumberFormat="1" applyFont="1" applyFill="1" applyBorder="1" applyProtection="1"/>
    <xf numFmtId="0" fontId="6" fillId="0" borderId="0" xfId="0" applyFont="1" applyAlignment="1">
      <alignment horizontal="left" indent="1"/>
    </xf>
    <xf numFmtId="41" fontId="6" fillId="4" borderId="0" xfId="1" applyNumberFormat="1" applyFont="1" applyFill="1" applyProtection="1"/>
    <xf numFmtId="41" fontId="6" fillId="5" borderId="0" xfId="1" applyNumberFormat="1" applyFont="1" applyFill="1" applyProtection="1"/>
    <xf numFmtId="166" fontId="14" fillId="5" borderId="0" xfId="1" applyNumberFormat="1" applyFont="1" applyFill="1" applyProtection="1"/>
    <xf numFmtId="41" fontId="6" fillId="0" borderId="0" xfId="0" applyNumberFormat="1" applyFont="1" applyProtection="1">
      <protection locked="0"/>
    </xf>
    <xf numFmtId="43" fontId="6" fillId="0" borderId="0" xfId="1" applyFont="1" applyFill="1" applyProtection="1"/>
    <xf numFmtId="166" fontId="14" fillId="3" borderId="0" xfId="5" applyNumberFormat="1" applyFont="1" applyFill="1" applyProtection="1"/>
    <xf numFmtId="0" fontId="17" fillId="0" borderId="0" xfId="0" applyFont="1" applyAlignment="1">
      <alignment horizontal="left" indent="1"/>
    </xf>
    <xf numFmtId="41" fontId="6" fillId="4" borderId="1" xfId="1" applyNumberFormat="1" applyFont="1" applyFill="1" applyBorder="1" applyProtection="1"/>
    <xf numFmtId="41" fontId="6" fillId="2" borderId="10" xfId="0" applyNumberFormat="1" applyFont="1" applyFill="1" applyBorder="1" applyProtection="1">
      <protection locked="0"/>
    </xf>
    <xf numFmtId="41" fontId="5" fillId="0" borderId="0" xfId="0" applyNumberFormat="1" applyFont="1" applyAlignment="1">
      <alignment horizontal="centerContinuous"/>
    </xf>
    <xf numFmtId="0" fontId="17" fillId="0" borderId="0" xfId="0" applyFont="1"/>
    <xf numFmtId="41" fontId="5" fillId="0" borderId="0" xfId="0" applyNumberFormat="1" applyFont="1" applyAlignment="1">
      <alignment horizontal="center"/>
    </xf>
    <xf numFmtId="41" fontId="17" fillId="0" borderId="0" xfId="1" applyNumberFormat="1" applyFont="1" applyFill="1" applyBorder="1" applyProtection="1"/>
    <xf numFmtId="41" fontId="18" fillId="0" borderId="0" xfId="1" applyNumberFormat="1" applyFont="1" applyFill="1" applyProtection="1"/>
    <xf numFmtId="41" fontId="6" fillId="0" borderId="1" xfId="0" applyNumberFormat="1" applyFont="1" applyBorder="1"/>
    <xf numFmtId="41" fontId="17" fillId="0" borderId="10" xfId="0" applyNumberFormat="1" applyFont="1" applyBorder="1"/>
    <xf numFmtId="41" fontId="18" fillId="0" borderId="10" xfId="1" applyNumberFormat="1" applyFont="1" applyFill="1" applyBorder="1" applyProtection="1"/>
    <xf numFmtId="41" fontId="6" fillId="0" borderId="11" xfId="1" applyNumberFormat="1" applyFont="1" applyFill="1" applyBorder="1" applyProtection="1"/>
    <xf numFmtId="41" fontId="17" fillId="0" borderId="2" xfId="1" applyNumberFormat="1" applyFont="1" applyFill="1" applyBorder="1" applyProtection="1">
      <protection locked="0"/>
    </xf>
    <xf numFmtId="41" fontId="6" fillId="3" borderId="2" xfId="1" applyNumberFormat="1" applyFont="1" applyFill="1" applyBorder="1" applyProtection="1"/>
    <xf numFmtId="166" fontId="6" fillId="0" borderId="0" xfId="0" applyNumberFormat="1" applyFont="1"/>
    <xf numFmtId="37" fontId="16" fillId="0" borderId="0" xfId="0" applyNumberFormat="1" applyFont="1" applyAlignment="1">
      <alignment horizontal="centerContinuous"/>
    </xf>
    <xf numFmtId="37" fontId="16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0" fontId="19" fillId="0" borderId="0" xfId="0" applyFont="1"/>
    <xf numFmtId="37" fontId="19" fillId="0" borderId="0" xfId="0" applyNumberFormat="1" applyFont="1"/>
    <xf numFmtId="37" fontId="19" fillId="0" borderId="1" xfId="0" applyNumberFormat="1" applyFont="1" applyBorder="1" applyAlignment="1">
      <alignment horizontal="centerContinuous"/>
    </xf>
    <xf numFmtId="37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37" fontId="19" fillId="0" borderId="1" xfId="0" applyNumberFormat="1" applyFont="1" applyBorder="1" applyAlignment="1">
      <alignment horizontal="center"/>
    </xf>
    <xf numFmtId="166" fontId="19" fillId="0" borderId="0" xfId="1" applyNumberFormat="1" applyFont="1" applyFill="1" applyProtection="1"/>
    <xf numFmtId="166" fontId="21" fillId="0" borderId="0" xfId="1" applyNumberFormat="1" applyFont="1" applyFill="1" applyProtection="1"/>
    <xf numFmtId="10" fontId="6" fillId="0" borderId="0" xfId="0" applyNumberFormat="1" applyFont="1"/>
    <xf numFmtId="164" fontId="19" fillId="0" borderId="0" xfId="0" applyNumberFormat="1" applyFont="1"/>
    <xf numFmtId="10" fontId="14" fillId="0" borderId="0" xfId="0" applyNumberFormat="1" applyFont="1"/>
    <xf numFmtId="164" fontId="22" fillId="0" borderId="0" xfId="0" applyNumberFormat="1" applyFont="1"/>
    <xf numFmtId="166" fontId="19" fillId="0" borderId="1" xfId="1" applyNumberFormat="1" applyFont="1" applyFill="1" applyBorder="1" applyProtection="1"/>
    <xf numFmtId="10" fontId="6" fillId="0" borderId="1" xfId="0" applyNumberFormat="1" applyFont="1" applyBorder="1"/>
    <xf numFmtId="164" fontId="19" fillId="0" borderId="1" xfId="0" applyNumberFormat="1" applyFont="1" applyBorder="1"/>
    <xf numFmtId="37" fontId="19" fillId="0" borderId="2" xfId="0" applyNumberFormat="1" applyFont="1" applyBorder="1"/>
    <xf numFmtId="10" fontId="19" fillId="6" borderId="2" xfId="0" applyNumberFormat="1" applyFont="1" applyFill="1" applyBorder="1"/>
    <xf numFmtId="164" fontId="19" fillId="0" borderId="2" xfId="0" applyNumberFormat="1" applyFont="1" applyBorder="1"/>
    <xf numFmtId="167" fontId="19" fillId="0" borderId="0" xfId="1" applyNumberFormat="1" applyFont="1" applyFill="1" applyProtection="1"/>
    <xf numFmtId="167" fontId="19" fillId="0" borderId="0" xfId="0" applyNumberFormat="1" applyFont="1"/>
    <xf numFmtId="37" fontId="4" fillId="0" borderId="0" xfId="0" applyNumberFormat="1" applyFont="1" applyAlignment="1">
      <alignment horizontal="centerContinuous"/>
    </xf>
    <xf numFmtId="37" fontId="5" fillId="0" borderId="0" xfId="0" applyNumberFormat="1" applyFont="1" applyAlignment="1">
      <alignment horizontal="centerContinuous"/>
    </xf>
    <xf numFmtId="37" fontId="6" fillId="0" borderId="0" xfId="0" applyNumberFormat="1" applyFont="1" applyAlignment="1">
      <alignment horizontal="centerContinuous"/>
    </xf>
    <xf numFmtId="37" fontId="5" fillId="0" borderId="0" xfId="0" applyNumberFormat="1" applyFont="1" applyAlignment="1">
      <alignment horizontal="left"/>
    </xf>
    <xf numFmtId="37" fontId="16" fillId="0" borderId="0" xfId="0" applyNumberFormat="1" applyFont="1"/>
    <xf numFmtId="39" fontId="6" fillId="0" borderId="0" xfId="0" applyNumberFormat="1" applyFont="1"/>
    <xf numFmtId="168" fontId="6" fillId="0" borderId="0" xfId="1" applyNumberFormat="1" applyFont="1" applyFill="1" applyProtection="1"/>
    <xf numFmtId="39" fontId="5" fillId="0" borderId="0" xfId="0" applyNumberFormat="1" applyFont="1"/>
    <xf numFmtId="39" fontId="23" fillId="0" borderId="0" xfId="0" applyNumberFormat="1" applyFont="1"/>
    <xf numFmtId="39" fontId="5" fillId="0" borderId="12" xfId="0" applyNumberFormat="1" applyFont="1" applyBorder="1"/>
    <xf numFmtId="39" fontId="5" fillId="0" borderId="1" xfId="0" applyNumberFormat="1" applyFont="1" applyBorder="1"/>
    <xf numFmtId="39" fontId="5" fillId="0" borderId="2" xfId="0" applyNumberFormat="1" applyFont="1" applyBorder="1"/>
    <xf numFmtId="37" fontId="24" fillId="0" borderId="0" xfId="0" applyNumberFormat="1" applyFont="1"/>
    <xf numFmtId="49" fontId="5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6" fontId="5" fillId="0" borderId="0" xfId="1" applyNumberFormat="1" applyFont="1"/>
    <xf numFmtId="166" fontId="0" fillId="0" borderId="0" xfId="0" applyNumberFormat="1"/>
    <xf numFmtId="166" fontId="6" fillId="0" borderId="1" xfId="1" applyNumberFormat="1" applyFont="1" applyBorder="1"/>
    <xf numFmtId="166" fontId="6" fillId="0" borderId="0" xfId="1" applyNumberFormat="1" applyFont="1"/>
    <xf numFmtId="43" fontId="6" fillId="0" borderId="0" xfId="0" applyNumberFormat="1" applyFont="1"/>
    <xf numFmtId="166" fontId="6" fillId="2" borderId="0" xfId="1" applyNumberFormat="1" applyFont="1" applyFill="1"/>
    <xf numFmtId="166" fontId="17" fillId="2" borderId="0" xfId="0" applyNumberFormat="1" applyFont="1" applyFill="1" applyProtection="1">
      <protection locked="0"/>
    </xf>
    <xf numFmtId="0" fontId="14" fillId="0" borderId="0" xfId="0" applyFont="1"/>
    <xf numFmtId="166" fontId="14" fillId="2" borderId="0" xfId="1" applyNumberFormat="1" applyFont="1" applyFill="1"/>
    <xf numFmtId="166" fontId="17" fillId="0" borderId="0" xfId="1" applyNumberFormat="1" applyFont="1"/>
    <xf numFmtId="166" fontId="18" fillId="0" borderId="0" xfId="1" applyNumberFormat="1" applyFont="1" applyProtection="1">
      <protection locked="0"/>
    </xf>
    <xf numFmtId="166" fontId="32" fillId="0" borderId="0" xfId="1" applyNumberFormat="1" applyFont="1"/>
    <xf numFmtId="166" fontId="18" fillId="7" borderId="0" xfId="1" applyNumberFormat="1" applyFont="1" applyFill="1" applyProtection="1">
      <protection locked="0"/>
    </xf>
    <xf numFmtId="166" fontId="33" fillId="0" borderId="0" xfId="1" applyNumberFormat="1" applyFont="1"/>
    <xf numFmtId="166" fontId="6" fillId="8" borderId="0" xfId="1" applyNumberFormat="1" applyFont="1" applyFill="1"/>
    <xf numFmtId="166" fontId="17" fillId="9" borderId="0" xfId="1" applyNumberFormat="1" applyFont="1" applyFill="1"/>
    <xf numFmtId="166" fontId="6" fillId="0" borderId="10" xfId="1" applyNumberFormat="1" applyFont="1" applyBorder="1"/>
    <xf numFmtId="166" fontId="6" fillId="0" borderId="2" xfId="1" applyNumberFormat="1" applyFont="1" applyBorder="1"/>
    <xf numFmtId="37" fontId="6" fillId="10" borderId="0" xfId="0" applyNumberFormat="1" applyFont="1" applyFill="1"/>
    <xf numFmtId="37" fontId="6" fillId="0" borderId="1" xfId="0" applyNumberFormat="1" applyFont="1" applyBorder="1" applyAlignment="1">
      <alignment horizontal="center"/>
    </xf>
    <xf numFmtId="166" fontId="14" fillId="0" borderId="1" xfId="1" applyNumberFormat="1" applyFont="1" applyBorder="1"/>
    <xf numFmtId="166" fontId="17" fillId="2" borderId="1" xfId="1" applyNumberFormat="1" applyFont="1" applyFill="1" applyBorder="1"/>
    <xf numFmtId="37" fontId="6" fillId="3" borderId="0" xfId="0" applyNumberFormat="1" applyFont="1" applyFill="1"/>
    <xf numFmtId="166" fontId="6" fillId="4" borderId="0" xfId="1" applyNumberFormat="1" applyFont="1" applyFill="1"/>
    <xf numFmtId="166" fontId="14" fillId="9" borderId="0" xfId="1" applyNumberFormat="1" applyFont="1" applyFill="1"/>
    <xf numFmtId="166" fontId="17" fillId="0" borderId="0" xfId="0" applyNumberFormat="1" applyFont="1" applyProtection="1">
      <protection locked="0"/>
    </xf>
    <xf numFmtId="166" fontId="6" fillId="2" borderId="0" xfId="0" applyNumberFormat="1" applyFont="1" applyFill="1" applyProtection="1">
      <protection locked="0"/>
    </xf>
    <xf numFmtId="166" fontId="14" fillId="0" borderId="0" xfId="1" applyNumberFormat="1" applyFont="1"/>
    <xf numFmtId="166" fontId="17" fillId="0" borderId="0" xfId="1" applyNumberFormat="1" applyFont="1" applyProtection="1">
      <protection locked="0"/>
    </xf>
    <xf numFmtId="166" fontId="6" fillId="4" borderId="10" xfId="1" applyNumberFormat="1" applyFont="1" applyFill="1" applyBorder="1"/>
    <xf numFmtId="43" fontId="6" fillId="0" borderId="0" xfId="1" applyFont="1"/>
    <xf numFmtId="166" fontId="6" fillId="2" borderId="10" xfId="0" applyNumberFormat="1" applyFont="1" applyFill="1" applyBorder="1" applyProtection="1">
      <protection locked="0"/>
    </xf>
    <xf numFmtId="166" fontId="6" fillId="4" borderId="1" xfId="1" applyNumberFormat="1" applyFont="1" applyFill="1" applyBorder="1"/>
    <xf numFmtId="166" fontId="5" fillId="0" borderId="0" xfId="0" applyNumberFormat="1" applyFont="1" applyAlignment="1">
      <alignment horizontal="centerContinuous"/>
    </xf>
    <xf numFmtId="166" fontId="6" fillId="0" borderId="0" xfId="0" applyNumberFormat="1" applyFont="1" applyAlignment="1">
      <alignment horizontal="centerContinuous"/>
    </xf>
    <xf numFmtId="166" fontId="5" fillId="0" borderId="0" xfId="0" applyNumberFormat="1" applyFont="1" applyAlignment="1">
      <alignment horizontal="center"/>
    </xf>
    <xf numFmtId="166" fontId="18" fillId="0" borderId="0" xfId="1" applyNumberFormat="1" applyFont="1"/>
    <xf numFmtId="166" fontId="6" fillId="0" borderId="1" xfId="0" applyNumberFormat="1" applyFont="1" applyBorder="1"/>
    <xf numFmtId="166" fontId="17" fillId="0" borderId="10" xfId="0" applyNumberFormat="1" applyFont="1" applyBorder="1"/>
    <xf numFmtId="166" fontId="18" fillId="0" borderId="10" xfId="1" applyNumberFormat="1" applyFont="1" applyBorder="1"/>
    <xf numFmtId="166" fontId="6" fillId="0" borderId="11" xfId="1" applyNumberFormat="1" applyFont="1" applyBorder="1"/>
    <xf numFmtId="166" fontId="17" fillId="0" borderId="2" xfId="1" applyNumberFormat="1" applyFont="1" applyBorder="1" applyProtection="1">
      <protection locked="0"/>
    </xf>
    <xf numFmtId="169" fontId="6" fillId="0" borderId="0" xfId="3" applyNumberFormat="1" applyFont="1"/>
    <xf numFmtId="166" fontId="19" fillId="0" borderId="0" xfId="1" applyNumberFormat="1" applyFont="1"/>
    <xf numFmtId="37" fontId="14" fillId="0" borderId="0" xfId="0" applyNumberFormat="1" applyFont="1"/>
    <xf numFmtId="166" fontId="21" fillId="0" borderId="0" xfId="1" applyNumberFormat="1" applyFont="1"/>
    <xf numFmtId="10" fontId="34" fillId="0" borderId="0" xfId="0" applyNumberFormat="1" applyFont="1"/>
    <xf numFmtId="43" fontId="19" fillId="0" borderId="0" xfId="1" applyFont="1"/>
    <xf numFmtId="10" fontId="6" fillId="0" borderId="0" xfId="3" applyNumberFormat="1" applyFont="1"/>
    <xf numFmtId="37" fontId="35" fillId="0" borderId="0" xfId="0" applyNumberFormat="1" applyFont="1"/>
    <xf numFmtId="10" fontId="14" fillId="2" borderId="0" xfId="0" applyNumberFormat="1" applyFont="1" applyFill="1"/>
    <xf numFmtId="164" fontId="36" fillId="2" borderId="0" xfId="0" applyNumberFormat="1" applyFont="1" applyFill="1"/>
    <xf numFmtId="164" fontId="37" fillId="0" borderId="0" xfId="0" applyNumberFormat="1" applyFont="1"/>
    <xf numFmtId="166" fontId="19" fillId="0" borderId="1" xfId="1" applyNumberFormat="1" applyFont="1" applyBorder="1"/>
    <xf numFmtId="10" fontId="34" fillId="0" borderId="1" xfId="0" applyNumberFormat="1" applyFont="1" applyBorder="1"/>
    <xf numFmtId="43" fontId="19" fillId="0" borderId="1" xfId="1" applyFont="1" applyBorder="1"/>
    <xf numFmtId="10" fontId="35" fillId="0" borderId="2" xfId="0" applyNumberFormat="1" applyFont="1" applyBorder="1"/>
    <xf numFmtId="164" fontId="19" fillId="0" borderId="13" xfId="0" applyNumberFormat="1" applyFont="1" applyBorder="1"/>
    <xf numFmtId="10" fontId="19" fillId="0" borderId="0" xfId="1" applyNumberFormat="1" applyFont="1"/>
    <xf numFmtId="170" fontId="6" fillId="0" borderId="0" xfId="1" applyNumberFormat="1" applyFont="1"/>
    <xf numFmtId="37" fontId="38" fillId="0" borderId="0" xfId="0" applyNumberFormat="1" applyFont="1"/>
    <xf numFmtId="37" fontId="39" fillId="0" borderId="0" xfId="0" applyNumberFormat="1" applyFont="1" applyAlignment="1">
      <alignment horizontal="center"/>
    </xf>
    <xf numFmtId="37" fontId="39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0" fontId="0" fillId="0" borderId="0" xfId="0" applyAlignment="1">
      <alignment horizontal="center" wrapText="1"/>
    </xf>
    <xf numFmtId="41" fontId="0" fillId="0" borderId="10" xfId="0" applyNumberFormat="1" applyBorder="1"/>
    <xf numFmtId="0" fontId="0" fillId="0" borderId="0" xfId="0" applyAlignment="1">
      <alignment horizontal="center"/>
    </xf>
    <xf numFmtId="10" fontId="3" fillId="0" borderId="10" xfId="3" applyNumberFormat="1" applyFont="1" applyBorder="1"/>
    <xf numFmtId="44" fontId="0" fillId="0" borderId="0" xfId="2" applyFont="1"/>
    <xf numFmtId="171" fontId="0" fillId="0" borderId="0" xfId="2" applyNumberFormat="1" applyFont="1"/>
    <xf numFmtId="172" fontId="0" fillId="0" borderId="0" xfId="2" applyNumberFormat="1" applyFont="1"/>
    <xf numFmtId="0" fontId="0" fillId="0" borderId="0" xfId="0" applyAlignment="1">
      <alignment horizontal="right"/>
    </xf>
    <xf numFmtId="0" fontId="39" fillId="0" borderId="0" xfId="6"/>
    <xf numFmtId="0" fontId="42" fillId="0" borderId="0" xfId="7" quotePrefix="1" applyFont="1" applyAlignment="1">
      <alignment horizontal="center"/>
    </xf>
    <xf numFmtId="0" fontId="42" fillId="0" borderId="0" xfId="6" applyFont="1"/>
    <xf numFmtId="173" fontId="42" fillId="0" borderId="10" xfId="7" quotePrefix="1" applyNumberFormat="1" applyFont="1" applyBorder="1" applyAlignment="1">
      <alignment horizontal="center"/>
    </xf>
    <xf numFmtId="0" fontId="43" fillId="0" borderId="0" xfId="6" quotePrefix="1" applyFont="1" applyAlignment="1">
      <alignment horizontal="center"/>
    </xf>
    <xf numFmtId="0" fontId="44" fillId="0" borderId="0" xfId="6" applyFont="1"/>
    <xf numFmtId="0" fontId="42" fillId="0" borderId="0" xfId="6" quotePrefix="1" applyFont="1"/>
    <xf numFmtId="41" fontId="45" fillId="0" borderId="0" xfId="8" applyNumberFormat="1" applyFont="1"/>
    <xf numFmtId="41" fontId="42" fillId="0" borderId="0" xfId="8" applyNumberFormat="1" applyFont="1"/>
    <xf numFmtId="41" fontId="42" fillId="0" borderId="14" xfId="8" applyNumberFormat="1" applyFont="1" applyBorder="1"/>
    <xf numFmtId="0" fontId="46" fillId="0" borderId="0" xfId="6" quotePrefix="1" applyFont="1"/>
    <xf numFmtId="0" fontId="47" fillId="0" borderId="0" xfId="6" applyFont="1"/>
    <xf numFmtId="41" fontId="45" fillId="0" borderId="13" xfId="8" applyNumberFormat="1" applyFont="1" applyBorder="1"/>
    <xf numFmtId="172" fontId="0" fillId="0" borderId="10" xfId="2" applyNumberFormat="1" applyFont="1" applyBorder="1"/>
    <xf numFmtId="172" fontId="0" fillId="0" borderId="0" xfId="0" applyNumberFormat="1"/>
    <xf numFmtId="10" fontId="3" fillId="0" borderId="0" xfId="3" applyNumberFormat="1" applyFont="1" applyBorder="1"/>
    <xf numFmtId="10" fontId="0" fillId="0" borderId="10" xfId="0" applyNumberFormat="1" applyBorder="1"/>
    <xf numFmtId="172" fontId="3" fillId="0" borderId="10" xfId="3" applyNumberFormat="1" applyFont="1" applyBorder="1"/>
    <xf numFmtId="41" fontId="3" fillId="0" borderId="0" xfId="3" applyNumberFormat="1" applyFont="1" applyBorder="1"/>
    <xf numFmtId="170" fontId="0" fillId="0" borderId="0" xfId="1" applyNumberFormat="1" applyFont="1"/>
    <xf numFmtId="172" fontId="3" fillId="0" borderId="0" xfId="2" applyNumberFormat="1" applyFont="1" applyBorder="1"/>
    <xf numFmtId="172" fontId="3" fillId="0" borderId="10" xfId="2" applyNumberFormat="1" applyFont="1" applyBorder="1"/>
    <xf numFmtId="0" fontId="0" fillId="0" borderId="17" xfId="0" applyBorder="1"/>
    <xf numFmtId="0" fontId="0" fillId="0" borderId="18" xfId="0" applyBorder="1"/>
    <xf numFmtId="172" fontId="0" fillId="0" borderId="18" xfId="0" applyNumberFormat="1" applyBorder="1"/>
    <xf numFmtId="166" fontId="0" fillId="0" borderId="18" xfId="1" applyNumberFormat="1" applyFont="1" applyBorder="1"/>
    <xf numFmtId="0" fontId="0" fillId="0" borderId="19" xfId="0" applyBorder="1"/>
    <xf numFmtId="41" fontId="0" fillId="0" borderId="20" xfId="0" applyNumberFormat="1" applyBorder="1"/>
    <xf numFmtId="172" fontId="48" fillId="0" borderId="18" xfId="0" applyNumberFormat="1" applyFont="1" applyBorder="1"/>
    <xf numFmtId="174" fontId="0" fillId="0" borderId="10" xfId="0" applyNumberFormat="1" applyBorder="1"/>
    <xf numFmtId="172" fontId="3" fillId="0" borderId="0" xfId="2" applyNumberFormat="1" applyFont="1"/>
    <xf numFmtId="0" fontId="40" fillId="0" borderId="0" xfId="0" applyFont="1" applyAlignment="1">
      <alignment horizontal="center" wrapText="1"/>
    </xf>
    <xf numFmtId="37" fontId="0" fillId="0" borderId="0" xfId="0" applyNumberFormat="1" applyAlignment="1">
      <alignment horizontal="left"/>
    </xf>
    <xf numFmtId="37" fontId="0" fillId="0" borderId="0" xfId="0" applyNumberFormat="1"/>
    <xf numFmtId="5" fontId="0" fillId="0" borderId="0" xfId="0" applyNumberFormat="1"/>
    <xf numFmtId="10" fontId="0" fillId="0" borderId="0" xfId="3" applyNumberFormat="1" applyFont="1" applyProtection="1"/>
    <xf numFmtId="0" fontId="0" fillId="0" borderId="0" xfId="0" applyAlignment="1">
      <alignment horizontal="left"/>
    </xf>
    <xf numFmtId="37" fontId="0" fillId="0" borderId="10" xfId="0" applyNumberFormat="1" applyBorder="1"/>
    <xf numFmtId="37" fontId="0" fillId="0" borderId="0" xfId="0" applyNumberFormat="1" applyAlignment="1">
      <alignment horizontal="fill"/>
    </xf>
    <xf numFmtId="175" fontId="0" fillId="0" borderId="10" xfId="0" applyNumberFormat="1" applyBorder="1"/>
    <xf numFmtId="5" fontId="0" fillId="0" borderId="11" xfId="0" applyNumberFormat="1" applyBorder="1"/>
    <xf numFmtId="41" fontId="0" fillId="0" borderId="0" xfId="0" applyNumberFormat="1"/>
    <xf numFmtId="172" fontId="49" fillId="2" borderId="10" xfId="2" applyNumberFormat="1" applyFont="1" applyFill="1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left" indent="1"/>
    </xf>
    <xf numFmtId="171" fontId="0" fillId="0" borderId="0" xfId="0" applyNumberFormat="1"/>
    <xf numFmtId="170" fontId="0" fillId="0" borderId="10" xfId="1" applyNumberFormat="1" applyFont="1" applyBorder="1"/>
    <xf numFmtId="0" fontId="53" fillId="0" borderId="0" xfId="0" applyFont="1"/>
    <xf numFmtId="0" fontId="50" fillId="0" borderId="0" xfId="0" applyFont="1" applyAlignment="1">
      <alignment horizontal="center"/>
    </xf>
    <xf numFmtId="166" fontId="0" fillId="0" borderId="18" xfId="0" applyNumberFormat="1" applyBorder="1"/>
    <xf numFmtId="172" fontId="0" fillId="0" borderId="10" xfId="0" applyNumberFormat="1" applyBorder="1"/>
    <xf numFmtId="0" fontId="54" fillId="0" borderId="0" xfId="0" applyFont="1" applyAlignment="1">
      <alignment horizontal="center"/>
    </xf>
    <xf numFmtId="166" fontId="0" fillId="0" borderId="0" xfId="1" applyNumberFormat="1" applyFont="1"/>
    <xf numFmtId="41" fontId="6" fillId="0" borderId="0" xfId="1" applyNumberFormat="1" applyFont="1" applyFill="1" applyBorder="1" applyProtection="1"/>
    <xf numFmtId="44" fontId="0" fillId="0" borderId="0" xfId="0" applyNumberFormat="1"/>
    <xf numFmtId="0" fontId="54" fillId="0" borderId="0" xfId="0" applyFont="1"/>
    <xf numFmtId="0" fontId="55" fillId="0" borderId="0" xfId="0" applyFont="1"/>
    <xf numFmtId="172" fontId="53" fillId="0" borderId="0" xfId="2" applyNumberFormat="1" applyFont="1"/>
    <xf numFmtId="172" fontId="53" fillId="0" borderId="0" xfId="0" applyNumberFormat="1" applyFont="1"/>
    <xf numFmtId="172" fontId="56" fillId="0" borderId="11" xfId="2" applyNumberFormat="1" applyFont="1" applyBorder="1"/>
    <xf numFmtId="172" fontId="56" fillId="0" borderId="13" xfId="2" applyNumberFormat="1" applyFont="1" applyBorder="1"/>
    <xf numFmtId="167" fontId="0" fillId="0" borderId="10" xfId="1" applyNumberFormat="1" applyFont="1" applyBorder="1"/>
    <xf numFmtId="166" fontId="0" fillId="0" borderId="10" xfId="1" applyNumberFormat="1" applyFont="1" applyBorder="1"/>
    <xf numFmtId="0" fontId="50" fillId="0" borderId="0" xfId="0" applyFont="1"/>
    <xf numFmtId="0" fontId="50" fillId="0" borderId="0" xfId="0" applyFont="1" applyAlignment="1">
      <alignment horizontal="right"/>
    </xf>
    <xf numFmtId="0" fontId="50" fillId="0" borderId="17" xfId="0" applyFont="1" applyBorder="1"/>
    <xf numFmtId="41" fontId="0" fillId="0" borderId="18" xfId="0" applyNumberFormat="1" applyBorder="1"/>
    <xf numFmtId="0" fontId="40" fillId="0" borderId="21" xfId="0" applyFont="1" applyBorder="1" applyAlignment="1">
      <alignment horizontal="center" wrapText="1"/>
    </xf>
    <xf numFmtId="0" fontId="0" fillId="0" borderId="10" xfId="0" applyBorder="1"/>
    <xf numFmtId="9" fontId="0" fillId="0" borderId="0" xfId="3" applyFont="1"/>
    <xf numFmtId="170" fontId="0" fillId="0" borderId="0" xfId="0" applyNumberFormat="1"/>
    <xf numFmtId="0" fontId="53" fillId="0" borderId="0" xfId="0" applyFont="1" applyAlignment="1">
      <alignment horizontal="right"/>
    </xf>
    <xf numFmtId="0" fontId="51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/>
    </xf>
    <xf numFmtId="0" fontId="52" fillId="0" borderId="0" xfId="0" applyFont="1" applyAlignment="1">
      <alignment horizontal="left" vertical="top" wrapText="1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</cellXfs>
  <cellStyles count="9">
    <cellStyle name="Comma" xfId="1" builtinId="3"/>
    <cellStyle name="Comma 10 2" xfId="4" xr:uid="{24A1F198-5DFF-4245-B0D1-8385B45A2447}"/>
    <cellStyle name="Comma 2" xfId="8" xr:uid="{A6FFD101-3B51-4550-B275-4DCB8A7E3307}"/>
    <cellStyle name="Comma 2 2" xfId="5" xr:uid="{35AF17C4-9BE3-43A8-B3A6-AD37B44DD8AB}"/>
    <cellStyle name="Currency" xfId="2" builtinId="4"/>
    <cellStyle name="Normal" xfId="0" builtinId="0"/>
    <cellStyle name="Normal 2" xfId="6" xr:uid="{A5269E34-36E8-4A67-ACAD-3C46E34A4494}"/>
    <cellStyle name="Normal 4" xfId="7" xr:uid="{ED411159-D415-4743-A7DC-20A6CCB746DC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183833</xdr:colOff>
      <xdr:row>76</xdr:row>
      <xdr:rowOff>10477</xdr:rowOff>
    </xdr:from>
    <xdr:to>
      <xdr:col>5</xdr:col>
      <xdr:colOff>204788</xdr:colOff>
      <xdr:row>93</xdr:row>
      <xdr:rowOff>95250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F81F58C-3522-40AA-91D4-8A64C83F9F3F}"/>
            </a:ext>
          </a:extLst>
        </xdr:cNvPr>
        <xdr:cNvCxnSpPr/>
      </xdr:nvCxnSpPr>
      <xdr:spPr>
        <a:xfrm flipH="1" flipV="1">
          <a:off x="4279583" y="13212127"/>
          <a:ext cx="20955" cy="284226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909637</xdr:colOff>
      <xdr:row>74</xdr:row>
      <xdr:rowOff>123825</xdr:rowOff>
    </xdr:from>
    <xdr:to>
      <xdr:col>8</xdr:col>
      <xdr:colOff>1019175</xdr:colOff>
      <xdr:row>83</xdr:row>
      <xdr:rowOff>76200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844B6EF-1608-38CD-20D5-D25559A9F90B}"/>
            </a:ext>
          </a:extLst>
        </xdr:cNvPr>
        <xdr:cNvCxnSpPr/>
      </xdr:nvCxnSpPr>
      <xdr:spPr>
        <a:xfrm flipH="1" flipV="1">
          <a:off x="5005387" y="13011150"/>
          <a:ext cx="2967038" cy="14239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204787</xdr:colOff>
      <xdr:row>62</xdr:row>
      <xdr:rowOff>104775</xdr:rowOff>
    </xdr:from>
    <xdr:to>
      <xdr:col>10</xdr:col>
      <xdr:colOff>214312</xdr:colOff>
      <xdr:row>69</xdr:row>
      <xdr:rowOff>90488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2EB4540-1D68-582C-DE35-1A0F65EC88C3}"/>
            </a:ext>
          </a:extLst>
        </xdr:cNvPr>
        <xdr:cNvCxnSpPr/>
      </xdr:nvCxnSpPr>
      <xdr:spPr>
        <a:xfrm flipH="1">
          <a:off x="9039225" y="11029950"/>
          <a:ext cx="9525" cy="11287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214313</xdr:colOff>
      <xdr:row>72</xdr:row>
      <xdr:rowOff>123825</xdr:rowOff>
    </xdr:from>
    <xdr:to>
      <xdr:col>10</xdr:col>
      <xdr:colOff>233363</xdr:colOff>
      <xdr:row>81</xdr:row>
      <xdr:rowOff>90487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B1E6865B-E308-FD95-3C2B-40BFD640B6E1}"/>
            </a:ext>
          </a:extLst>
        </xdr:cNvPr>
        <xdr:cNvCxnSpPr/>
      </xdr:nvCxnSpPr>
      <xdr:spPr>
        <a:xfrm>
          <a:off x="9048751" y="12687300"/>
          <a:ext cx="19050" cy="14382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962025</xdr:colOff>
      <xdr:row>73</xdr:row>
      <xdr:rowOff>95250</xdr:rowOff>
    </xdr:from>
    <xdr:to>
      <xdr:col>8</xdr:col>
      <xdr:colOff>876300</xdr:colOff>
      <xdr:row>89</xdr:row>
      <xdr:rowOff>19050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12228942-2164-4136-A16F-4260FB7280E4}"/>
            </a:ext>
          </a:extLst>
        </xdr:cNvPr>
        <xdr:cNvCxnSpPr/>
      </xdr:nvCxnSpPr>
      <xdr:spPr>
        <a:xfrm flipV="1">
          <a:off x="5057775" y="12820650"/>
          <a:ext cx="2771775" cy="25288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89</xdr:row>
      <xdr:rowOff>109538</xdr:rowOff>
    </xdr:from>
    <xdr:to>
      <xdr:col>6</xdr:col>
      <xdr:colOff>704850</xdr:colOff>
      <xdr:row>90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B49FDFA-B894-565F-993B-8DF19530E716}"/>
            </a:ext>
          </a:extLst>
        </xdr:cNvPr>
        <xdr:cNvCxnSpPr/>
      </xdr:nvCxnSpPr>
      <xdr:spPr>
        <a:xfrm>
          <a:off x="4919663" y="15844838"/>
          <a:ext cx="638175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91</xdr:row>
      <xdr:rowOff>119063</xdr:rowOff>
    </xdr:from>
    <xdr:to>
      <xdr:col>6</xdr:col>
      <xdr:colOff>766762</xdr:colOff>
      <xdr:row>93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F19CB2FF-7DBF-E7B7-FE82-213950E1F37E}"/>
            </a:ext>
          </a:extLst>
        </xdr:cNvPr>
        <xdr:cNvCxnSpPr/>
      </xdr:nvCxnSpPr>
      <xdr:spPr>
        <a:xfrm flipV="1">
          <a:off x="4872038" y="16187738"/>
          <a:ext cx="747712" cy="3000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81</xdr:row>
      <xdr:rowOff>125730</xdr:rowOff>
    </xdr:from>
    <xdr:to>
      <xdr:col>10</xdr:col>
      <xdr:colOff>102870</xdr:colOff>
      <xdr:row>91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975FD0F-5D31-B098-23B1-93F36E5CBF80}"/>
            </a:ext>
          </a:extLst>
        </xdr:cNvPr>
        <xdr:cNvCxnSpPr/>
      </xdr:nvCxnSpPr>
      <xdr:spPr>
        <a:xfrm flipH="1">
          <a:off x="7915275" y="14851380"/>
          <a:ext cx="655320" cy="175069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426720</xdr:colOff>
      <xdr:row>90</xdr:row>
      <xdr:rowOff>47625</xdr:rowOff>
    </xdr:from>
    <xdr:to>
      <xdr:col>10</xdr:col>
      <xdr:colOff>333375</xdr:colOff>
      <xdr:row>92</xdr:row>
      <xdr:rowOff>116205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D260D7-FBFE-3EE8-BF6D-083D4050E0D7}"/>
            </a:ext>
          </a:extLst>
        </xdr:cNvPr>
        <xdr:cNvCxnSpPr/>
      </xdr:nvCxnSpPr>
      <xdr:spPr>
        <a:xfrm flipV="1">
          <a:off x="8161020" y="16316325"/>
          <a:ext cx="640080" cy="4114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533400</xdr:colOff>
      <xdr:row>89</xdr:row>
      <xdr:rowOff>85725</xdr:rowOff>
    </xdr:from>
    <xdr:to>
      <xdr:col>10</xdr:col>
      <xdr:colOff>278130</xdr:colOff>
      <xdr:row>89</xdr:row>
      <xdr:rowOff>91440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0D22CEA-25BD-4B51-4DEE-24A193EEB672}"/>
            </a:ext>
          </a:extLst>
        </xdr:cNvPr>
        <xdr:cNvCxnSpPr/>
      </xdr:nvCxnSpPr>
      <xdr:spPr>
        <a:xfrm>
          <a:off x="8267700" y="16182975"/>
          <a:ext cx="478155" cy="57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899160</xdr:colOff>
      <xdr:row>77</xdr:row>
      <xdr:rowOff>15240</xdr:rowOff>
    </xdr:from>
    <xdr:to>
      <xdr:col>6</xdr:col>
      <xdr:colOff>731520</xdr:colOff>
      <xdr:row>96</xdr:row>
      <xdr:rowOff>30480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4F4E5E0-2C58-BF33-5C30-C8843E7177E7}"/>
            </a:ext>
          </a:extLst>
        </xdr:cNvPr>
        <xdr:cNvCxnSpPr/>
      </xdr:nvCxnSpPr>
      <xdr:spPr>
        <a:xfrm flipV="1">
          <a:off x="4815840" y="13784580"/>
          <a:ext cx="769620" cy="3200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81</xdr:row>
      <xdr:rowOff>0</xdr:rowOff>
    </xdr:from>
    <xdr:to>
      <xdr:col>7</xdr:col>
      <xdr:colOff>510570</xdr:colOff>
      <xdr:row>105</xdr:row>
      <xdr:rowOff>53369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705FB1-5E67-D307-E0B1-85820E56D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9634538"/>
          <a:ext cx="4124355" cy="39433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SCH-G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SCH-G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VOL1\SHARDATA\BUDGET_FIN\Budget\2024\Earnings%20Model\2024%20Rate%20Case%20Budget%20-%20Earnings%20Model_01.25.202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347/RachelParsons_DirectTestimony/Library/Drafter%20Workspace/Exhibits/Doc%202/CIBSR%20Rev%20Reqt%20Transferred%20to%20Base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REG_ACCT\SURV\ACTUAL\12month\xSurv-10Ap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RV\ACTUAL\12month\xSurv-10M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MFR%20Supporting%20Workpapers/SRs/PGS%20SR%202024%20Rate%20Case%20Budget_without%20rate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FIN\Actuals\2021\12%20Dec\Surveillance%20Report\SR_Forecast_Dec%202021%20Actual_LTF_2022%20(use%20going%20fwd_interface%20inclued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024%20Budget%20CIBSR%20Over-Under%20Calc%20based%20on%202022%2012+0%20-%20NO%20RB%20ROLL%20NO%20SPEND%20adj%202024%20Ca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2018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LG5"/>
    </sheetNames>
    <sheetDataSet>
      <sheetData sheetId="0">
        <row r="16">
          <cell r="S16">
            <v>2366788451.8541279</v>
          </cell>
        </row>
        <row r="18">
          <cell r="S18">
            <v>7.4151777813719497E-2</v>
          </cell>
        </row>
        <row r="22">
          <cell r="S22">
            <v>72337240.437833011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LG4"/>
      <sheetName val="SCH-G4"/>
    </sheetNames>
    <sheetDataSet>
      <sheetData sheetId="0">
        <row r="20">
          <cell r="S20">
            <v>5.0000000000000001E-3</v>
          </cell>
        </row>
        <row r="41">
          <cell r="S41">
            <v>1.35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"/>
      <sheetName val="INPUT"/>
      <sheetName val="PGS RECON MQY"/>
      <sheetName val="PGS RECON MQY BUD"/>
      <sheetName val="PGS RECON 2023"/>
      <sheetName val="PGS RECON 2024"/>
      <sheetName val="PGS RECON Detail"/>
      <sheetName val="PGS RECON 2022 Budget"/>
      <sheetName val="PGS 2&amp;10 RECON 2022"/>
      <sheetName val="PGS 6&amp;6 RECON 2022"/>
      <sheetName val="PGS Swap JE Values"/>
      <sheetName val="Balance Sheet 2021"/>
      <sheetName val="Balance Sheet Detail"/>
      <sheetName val="Income Statement 2021"/>
      <sheetName val="Income Statement Detail"/>
      <sheetName val="Cash Flow 2021"/>
      <sheetName val="Cash Flow 2022"/>
      <sheetName val="Cash Flow 2023"/>
      <sheetName val="Cash Flow 2024"/>
      <sheetName val="Cash Flow Detail"/>
      <sheetName val="New CF Pres"/>
      <sheetName val="PGS CF Impact TE"/>
      <sheetName val="PGS CF Impact TE 2021 Bud"/>
      <sheetName val="Data 2021 ACTUAL DL"/>
      <sheetName val="Data 2022 ACTUAL DL"/>
      <sheetName val="Data 2021 BUDGET DL"/>
      <sheetName val="Data 2022 BUDGET DL"/>
      <sheetName val="Data 2022 FORECAST DL"/>
      <sheetName val="Data 2023 BUDGET DL"/>
      <sheetName val="Data 2024 BUDGET DL"/>
      <sheetName val="IS ACCTS"/>
      <sheetName val="BS ACCTS"/>
      <sheetName val="INTERFACE"/>
      <sheetName val="SOP DETAIL"/>
      <sheetName val="Revenue 2021"/>
      <sheetName val="Revenue Detail"/>
      <sheetName val="CAP Structure 2022"/>
      <sheetName val="CAP Structure 2023"/>
      <sheetName val="CAP Structure 2024"/>
      <sheetName val="CAP Structure Detail"/>
      <sheetName val="Review Sheet"/>
      <sheetName val="PEF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88">
          <cell r="DO588">
            <v>46.5</v>
          </cell>
          <cell r="DP588">
            <v>46.5</v>
          </cell>
          <cell r="DQ588">
            <v>46.5</v>
          </cell>
          <cell r="DR588">
            <v>46.5</v>
          </cell>
          <cell r="DS588">
            <v>46.5</v>
          </cell>
          <cell r="DT588">
            <v>46.5</v>
          </cell>
          <cell r="DU588">
            <v>46.5</v>
          </cell>
          <cell r="DV588">
            <v>46.5</v>
          </cell>
          <cell r="DW588">
            <v>46.5</v>
          </cell>
          <cell r="DX588">
            <v>46.5</v>
          </cell>
          <cell r="DY588">
            <v>46.5</v>
          </cell>
          <cell r="DZ588">
            <v>46.5</v>
          </cell>
          <cell r="EA588">
            <v>46.5</v>
          </cell>
          <cell r="EB588">
            <v>46.5</v>
          </cell>
          <cell r="EC588">
            <v>46.5</v>
          </cell>
          <cell r="ED588">
            <v>46.5</v>
          </cell>
          <cell r="EE588">
            <v>46.5</v>
          </cell>
          <cell r="EF588">
            <v>46.5</v>
          </cell>
          <cell r="EG588">
            <v>46.5</v>
          </cell>
          <cell r="EH588">
            <v>46.5</v>
          </cell>
          <cell r="EI588">
            <v>46.5</v>
          </cell>
          <cell r="EJ588">
            <v>46.5</v>
          </cell>
          <cell r="EK588">
            <v>46.5</v>
          </cell>
        </row>
        <row r="598">
          <cell r="DO598">
            <v>5.2</v>
          </cell>
          <cell r="DP598">
            <v>5.2</v>
          </cell>
          <cell r="DQ598">
            <v>5.2</v>
          </cell>
          <cell r="DR598">
            <v>5.2</v>
          </cell>
          <cell r="DS598">
            <v>5.2</v>
          </cell>
          <cell r="DT598">
            <v>5.2</v>
          </cell>
          <cell r="DU598">
            <v>5.2</v>
          </cell>
          <cell r="DV598">
            <v>5.2</v>
          </cell>
          <cell r="DW598">
            <v>5.2</v>
          </cell>
          <cell r="DX598">
            <v>5.2</v>
          </cell>
          <cell r="DY598">
            <v>5.2</v>
          </cell>
          <cell r="DZ598">
            <v>5.2</v>
          </cell>
          <cell r="EA598">
            <v>5.2</v>
          </cell>
          <cell r="EB598">
            <v>5.2</v>
          </cell>
          <cell r="EC598">
            <v>5.2</v>
          </cell>
          <cell r="ED598">
            <v>5.2</v>
          </cell>
          <cell r="EE598">
            <v>5.2</v>
          </cell>
          <cell r="EF598">
            <v>5.2</v>
          </cell>
          <cell r="EG598">
            <v>5.2</v>
          </cell>
          <cell r="EH598">
            <v>5.2</v>
          </cell>
          <cell r="EI598">
            <v>5.2</v>
          </cell>
          <cell r="EJ598">
            <v>5.2</v>
          </cell>
          <cell r="EK598">
            <v>5.2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 Input"/>
      <sheetName val="Form Over Under Recovery"/>
      <sheetName val="RP Exhibit"/>
      <sheetName val="Form Interest Calc"/>
      <sheetName val="CIBS Asset Calc Projection"/>
      <sheetName val="PPP Asset Calc Projection"/>
      <sheetName val="Debt_Equity Calc"/>
      <sheetName val="Surv Report Tab"/>
      <sheetName val="BPC Recon"/>
    </sheetNames>
    <sheetDataSet>
      <sheetData sheetId="0"/>
      <sheetData sheetId="1"/>
      <sheetData sheetId="2">
        <row r="39">
          <cell r="Q39">
            <v>11647803.779999999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cap struc adj"/>
      <sheetName val="cap struc adj yr end"/>
      <sheetName val="TRANS SEP"/>
      <sheetName val="WC INPUTS"/>
      <sheetName val="WC"/>
      <sheetName val="PRINTING"/>
      <sheetName val="RB vs CAP"/>
      <sheetName val="COMPARISON to Act"/>
      <sheetName val="COMP to Budget"/>
      <sheetName val="COMP to 1+11"/>
      <sheetName val="ROE Ratios"/>
      <sheetName val="ROR Adjustments"/>
      <sheetName val="Equity Adjustments"/>
      <sheetName val="ROE Recon"/>
      <sheetName val="ROE Recon - Actual"/>
      <sheetName val="ROE Recon (2)"/>
      <sheetName val="OCI"/>
      <sheetName val="NI Summary"/>
      <sheetName val="13moavgcomparison"/>
      <sheetName val="NOTE"/>
    </sheetNames>
    <sheetDataSet>
      <sheetData sheetId="0" refreshError="1">
        <row r="1">
          <cell r="A1" t="str">
            <v>FERC</v>
          </cell>
          <cell r="B1" t="str">
            <v>Current Balance</v>
          </cell>
          <cell r="C1" t="str">
            <v>2 Month Average</v>
          </cell>
          <cell r="D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  <cell r="D2" t="str">
            <v>-or- 12 Month Total</v>
          </cell>
        </row>
        <row r="3">
          <cell r="A3">
            <v>101</v>
          </cell>
          <cell r="B3">
            <v>5558563985</v>
          </cell>
          <cell r="C3">
            <v>5552972957</v>
          </cell>
          <cell r="D3">
            <v>5395588967</v>
          </cell>
        </row>
        <row r="4">
          <cell r="A4">
            <v>102</v>
          </cell>
          <cell r="B4">
            <v>0</v>
          </cell>
          <cell r="C4">
            <v>0</v>
          </cell>
          <cell r="D4">
            <v>117212</v>
          </cell>
        </row>
        <row r="5">
          <cell r="A5">
            <v>105</v>
          </cell>
          <cell r="B5">
            <v>37741860</v>
          </cell>
          <cell r="C5">
            <v>37741860</v>
          </cell>
          <cell r="D5">
            <v>37741860</v>
          </cell>
        </row>
        <row r="6">
          <cell r="A6">
            <v>106</v>
          </cell>
          <cell r="B6">
            <v>526690665</v>
          </cell>
          <cell r="C6">
            <v>534233065</v>
          </cell>
          <cell r="D6">
            <v>449906292</v>
          </cell>
        </row>
        <row r="7">
          <cell r="A7">
            <v>107</v>
          </cell>
          <cell r="B7">
            <v>254578109</v>
          </cell>
          <cell r="C7">
            <v>245558704</v>
          </cell>
          <cell r="D7">
            <v>336029662</v>
          </cell>
        </row>
        <row r="8">
          <cell r="A8">
            <v>108</v>
          </cell>
          <cell r="B8">
            <v>-2095908805</v>
          </cell>
          <cell r="C8">
            <v>-2094007220</v>
          </cell>
          <cell r="D8">
            <v>-2055706252</v>
          </cell>
        </row>
        <row r="9">
          <cell r="A9">
            <v>111</v>
          </cell>
          <cell r="B9">
            <v>-7293492</v>
          </cell>
          <cell r="C9">
            <v>-7644054</v>
          </cell>
          <cell r="D9">
            <v>-7783908</v>
          </cell>
        </row>
        <row r="10">
          <cell r="A10">
            <v>114</v>
          </cell>
          <cell r="B10">
            <v>4112635</v>
          </cell>
          <cell r="C10">
            <v>4122498</v>
          </cell>
          <cell r="D10">
            <v>4098242</v>
          </cell>
        </row>
        <row r="11">
          <cell r="A11">
            <v>115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121</v>
          </cell>
          <cell r="B12">
            <v>6257256</v>
          </cell>
          <cell r="C12">
            <v>6260599</v>
          </cell>
          <cell r="D12">
            <v>6522574</v>
          </cell>
        </row>
        <row r="13">
          <cell r="A13">
            <v>122</v>
          </cell>
          <cell r="B13">
            <v>-2992761</v>
          </cell>
          <cell r="C13">
            <v>-2992463</v>
          </cell>
          <cell r="D13">
            <v>-3235061</v>
          </cell>
        </row>
        <row r="14">
          <cell r="A14">
            <v>123</v>
          </cell>
          <cell r="B14">
            <v>273668</v>
          </cell>
          <cell r="C14">
            <v>273668</v>
          </cell>
          <cell r="D14">
            <v>273668</v>
          </cell>
        </row>
        <row r="15">
          <cell r="A15">
            <v>124</v>
          </cell>
          <cell r="B15">
            <v>0</v>
          </cell>
          <cell r="C15">
            <v>0</v>
          </cell>
          <cell r="D15">
            <v>0</v>
          </cell>
        </row>
        <row r="16">
          <cell r="A16">
            <v>125</v>
          </cell>
          <cell r="B16">
            <v>0</v>
          </cell>
          <cell r="C16">
            <v>0</v>
          </cell>
          <cell r="D16">
            <v>0</v>
          </cell>
        </row>
        <row r="17">
          <cell r="A17">
            <v>128</v>
          </cell>
          <cell r="B17">
            <v>0</v>
          </cell>
          <cell r="C17">
            <v>0</v>
          </cell>
          <cell r="D17">
            <v>0</v>
          </cell>
        </row>
        <row r="18">
          <cell r="A18">
            <v>129</v>
          </cell>
          <cell r="B18">
            <v>0</v>
          </cell>
          <cell r="C18">
            <v>0</v>
          </cell>
          <cell r="D18">
            <v>0</v>
          </cell>
        </row>
        <row r="19">
          <cell r="A19">
            <v>131</v>
          </cell>
          <cell r="B19">
            <v>6876873</v>
          </cell>
          <cell r="C19">
            <v>5233529</v>
          </cell>
          <cell r="D19">
            <v>5666610</v>
          </cell>
        </row>
        <row r="20">
          <cell r="A20">
            <v>134</v>
          </cell>
          <cell r="B20">
            <v>123563</v>
          </cell>
          <cell r="C20">
            <v>106888</v>
          </cell>
          <cell r="D20">
            <v>90140</v>
          </cell>
        </row>
        <row r="21">
          <cell r="A21">
            <v>135</v>
          </cell>
          <cell r="B21">
            <v>54315</v>
          </cell>
          <cell r="C21">
            <v>54315</v>
          </cell>
          <cell r="D21">
            <v>55746</v>
          </cell>
        </row>
        <row r="22">
          <cell r="A22">
            <v>136</v>
          </cell>
          <cell r="B22">
            <v>0</v>
          </cell>
          <cell r="C22">
            <v>0</v>
          </cell>
          <cell r="D22">
            <v>0</v>
          </cell>
        </row>
        <row r="23">
          <cell r="A23">
            <v>141</v>
          </cell>
          <cell r="B23">
            <v>0</v>
          </cell>
          <cell r="C23">
            <v>0</v>
          </cell>
          <cell r="D23">
            <v>0</v>
          </cell>
        </row>
        <row r="24">
          <cell r="A24">
            <v>142</v>
          </cell>
          <cell r="B24">
            <v>156415479</v>
          </cell>
          <cell r="C24">
            <v>161031258</v>
          </cell>
          <cell r="D24">
            <v>156955422</v>
          </cell>
        </row>
        <row r="25">
          <cell r="A25">
            <v>143</v>
          </cell>
          <cell r="B25">
            <v>15469133</v>
          </cell>
          <cell r="C25">
            <v>15396095</v>
          </cell>
          <cell r="D25">
            <v>12165791</v>
          </cell>
        </row>
        <row r="26">
          <cell r="A26">
            <v>144</v>
          </cell>
          <cell r="B26">
            <v>-947505</v>
          </cell>
          <cell r="C26">
            <v>-926649</v>
          </cell>
          <cell r="D26">
            <v>-1496123</v>
          </cell>
        </row>
        <row r="27">
          <cell r="A27">
            <v>145</v>
          </cell>
          <cell r="B27">
            <v>0</v>
          </cell>
          <cell r="C27">
            <v>0</v>
          </cell>
          <cell r="D27">
            <v>0</v>
          </cell>
        </row>
        <row r="28">
          <cell r="A28">
            <v>146</v>
          </cell>
          <cell r="B28">
            <v>8642062</v>
          </cell>
          <cell r="C28">
            <v>7692988</v>
          </cell>
          <cell r="D28">
            <v>8066966</v>
          </cell>
        </row>
        <row r="29">
          <cell r="A29">
            <v>151</v>
          </cell>
          <cell r="B29">
            <v>96004644</v>
          </cell>
          <cell r="C29">
            <v>92936828</v>
          </cell>
          <cell r="D29">
            <v>96834727</v>
          </cell>
        </row>
        <row r="30">
          <cell r="A30">
            <v>152</v>
          </cell>
          <cell r="B30">
            <v>0</v>
          </cell>
          <cell r="C30">
            <v>0</v>
          </cell>
          <cell r="D30">
            <v>501</v>
          </cell>
        </row>
        <row r="31">
          <cell r="A31">
            <v>153</v>
          </cell>
          <cell r="B31">
            <v>0</v>
          </cell>
          <cell r="C31">
            <v>0</v>
          </cell>
          <cell r="D31">
            <v>0</v>
          </cell>
        </row>
        <row r="32">
          <cell r="A32">
            <v>154</v>
          </cell>
          <cell r="B32">
            <v>52821695</v>
          </cell>
          <cell r="C32">
            <v>53387674</v>
          </cell>
          <cell r="D32">
            <v>55457762</v>
          </cell>
        </row>
        <row r="33">
          <cell r="A33">
            <v>156</v>
          </cell>
          <cell r="B33">
            <v>0</v>
          </cell>
          <cell r="C33">
            <v>0</v>
          </cell>
          <cell r="D33">
            <v>0</v>
          </cell>
        </row>
        <row r="34">
          <cell r="A34">
            <v>158</v>
          </cell>
          <cell r="B34">
            <v>0</v>
          </cell>
          <cell r="C34">
            <v>0</v>
          </cell>
          <cell r="D34">
            <v>0</v>
          </cell>
        </row>
        <row r="35">
          <cell r="A35">
            <v>163</v>
          </cell>
          <cell r="B35">
            <v>0</v>
          </cell>
          <cell r="C35">
            <v>0</v>
          </cell>
          <cell r="D35">
            <v>0</v>
          </cell>
        </row>
        <row r="36">
          <cell r="A36">
            <v>165</v>
          </cell>
          <cell r="B36">
            <v>9285510</v>
          </cell>
          <cell r="C36">
            <v>9973347</v>
          </cell>
          <cell r="D36">
            <v>11842575</v>
          </cell>
        </row>
        <row r="37">
          <cell r="A37">
            <v>171</v>
          </cell>
          <cell r="B37">
            <v>0</v>
          </cell>
          <cell r="C37">
            <v>0</v>
          </cell>
          <cell r="D37">
            <v>36</v>
          </cell>
        </row>
        <row r="38">
          <cell r="A38">
            <v>173</v>
          </cell>
          <cell r="B38">
            <v>40577132</v>
          </cell>
          <cell r="C38">
            <v>41278012</v>
          </cell>
          <cell r="D38">
            <v>39832889</v>
          </cell>
        </row>
        <row r="39">
          <cell r="A39">
            <v>176</v>
          </cell>
          <cell r="B39">
            <v>40423270</v>
          </cell>
          <cell r="C39">
            <v>38273625</v>
          </cell>
          <cell r="D39">
            <v>84514481</v>
          </cell>
        </row>
        <row r="40">
          <cell r="A40">
            <v>181</v>
          </cell>
          <cell r="B40">
            <v>18174677</v>
          </cell>
          <cell r="C40">
            <v>18282738</v>
          </cell>
          <cell r="D40">
            <v>19116430</v>
          </cell>
        </row>
        <row r="41">
          <cell r="A41">
            <v>182</v>
          </cell>
          <cell r="B41">
            <v>340965670</v>
          </cell>
          <cell r="C41">
            <v>342616691</v>
          </cell>
          <cell r="D41">
            <v>339705415</v>
          </cell>
        </row>
        <row r="42">
          <cell r="A42">
            <v>183</v>
          </cell>
          <cell r="B42">
            <v>426387</v>
          </cell>
          <cell r="C42">
            <v>484937</v>
          </cell>
          <cell r="D42">
            <v>6788067</v>
          </cell>
        </row>
        <row r="43">
          <cell r="A43">
            <v>184</v>
          </cell>
          <cell r="B43">
            <v>-172055</v>
          </cell>
          <cell r="C43">
            <v>221991</v>
          </cell>
          <cell r="D43">
            <v>-351451</v>
          </cell>
        </row>
        <row r="44">
          <cell r="A44">
            <v>186</v>
          </cell>
          <cell r="B44">
            <v>1136453</v>
          </cell>
          <cell r="C44">
            <v>1043358</v>
          </cell>
          <cell r="D44">
            <v>2472947</v>
          </cell>
        </row>
        <row r="45">
          <cell r="A45">
            <v>187</v>
          </cell>
          <cell r="B45">
            <v>0</v>
          </cell>
          <cell r="C45">
            <v>0</v>
          </cell>
          <cell r="D45">
            <v>0</v>
          </cell>
        </row>
        <row r="46">
          <cell r="A46">
            <v>188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189</v>
          </cell>
          <cell r="B47">
            <v>0</v>
          </cell>
          <cell r="C47">
            <v>0</v>
          </cell>
          <cell r="D47">
            <v>0</v>
          </cell>
        </row>
        <row r="48">
          <cell r="A48">
            <v>190</v>
          </cell>
          <cell r="B48">
            <v>253166252</v>
          </cell>
          <cell r="C48">
            <v>251756159</v>
          </cell>
          <cell r="D48">
            <v>252754672</v>
          </cell>
        </row>
        <row r="49">
          <cell r="A49">
            <v>201</v>
          </cell>
          <cell r="B49">
            <v>-119696788</v>
          </cell>
          <cell r="C49">
            <v>-119696788</v>
          </cell>
          <cell r="D49">
            <v>-119696788</v>
          </cell>
        </row>
        <row r="50">
          <cell r="A50">
            <v>204</v>
          </cell>
          <cell r="B50">
            <v>0</v>
          </cell>
          <cell r="C50">
            <v>0</v>
          </cell>
          <cell r="D50">
            <v>0</v>
          </cell>
        </row>
        <row r="51">
          <cell r="A51">
            <v>207</v>
          </cell>
          <cell r="B51">
            <v>0</v>
          </cell>
          <cell r="C51">
            <v>0</v>
          </cell>
          <cell r="D51">
            <v>0</v>
          </cell>
        </row>
        <row r="52">
          <cell r="A52">
            <v>210</v>
          </cell>
          <cell r="B52">
            <v>0</v>
          </cell>
          <cell r="C52">
            <v>0</v>
          </cell>
          <cell r="D52">
            <v>0</v>
          </cell>
        </row>
        <row r="53">
          <cell r="A53">
            <v>211</v>
          </cell>
          <cell r="B53">
            <v>-1527840249</v>
          </cell>
          <cell r="C53">
            <v>-1527840249</v>
          </cell>
          <cell r="D53">
            <v>-1527840249</v>
          </cell>
        </row>
        <row r="54">
          <cell r="A54">
            <v>214</v>
          </cell>
          <cell r="B54">
            <v>700921</v>
          </cell>
          <cell r="C54">
            <v>700921</v>
          </cell>
          <cell r="D54">
            <v>700921</v>
          </cell>
        </row>
        <row r="55">
          <cell r="A55">
            <v>216</v>
          </cell>
          <cell r="B55">
            <v>-143039405</v>
          </cell>
          <cell r="C55">
            <v>-165985403</v>
          </cell>
          <cell r="D55">
            <v>-102871906</v>
          </cell>
        </row>
        <row r="56">
          <cell r="A56">
            <v>219</v>
          </cell>
          <cell r="B56">
            <v>3974728</v>
          </cell>
          <cell r="C56">
            <v>3994905</v>
          </cell>
          <cell r="D56">
            <v>4216844</v>
          </cell>
        </row>
        <row r="57">
          <cell r="A57">
            <v>221</v>
          </cell>
          <cell r="B57">
            <v>-1768835000</v>
          </cell>
          <cell r="C57">
            <v>-1768835000</v>
          </cell>
          <cell r="D57">
            <v>-1730373462</v>
          </cell>
        </row>
        <row r="58">
          <cell r="A58">
            <v>224</v>
          </cell>
          <cell r="B58">
            <v>0</v>
          </cell>
          <cell r="C58">
            <v>0</v>
          </cell>
          <cell r="D58">
            <v>0</v>
          </cell>
        </row>
        <row r="59">
          <cell r="A59">
            <v>225</v>
          </cell>
          <cell r="B59">
            <v>-3106696</v>
          </cell>
          <cell r="C59">
            <v>-3124680</v>
          </cell>
          <cell r="D59">
            <v>-2149490</v>
          </cell>
        </row>
        <row r="60">
          <cell r="A60">
            <v>226</v>
          </cell>
          <cell r="B60">
            <v>3867632</v>
          </cell>
          <cell r="C60">
            <v>3887835</v>
          </cell>
          <cell r="D60">
            <v>4110064</v>
          </cell>
        </row>
        <row r="61">
          <cell r="A61">
            <v>228</v>
          </cell>
          <cell r="B61">
            <v>-334836327</v>
          </cell>
          <cell r="C61">
            <v>-333431557</v>
          </cell>
          <cell r="D61">
            <v>-317398917</v>
          </cell>
        </row>
        <row r="62">
          <cell r="A62">
            <v>229</v>
          </cell>
          <cell r="B62">
            <v>0</v>
          </cell>
          <cell r="C62">
            <v>0</v>
          </cell>
          <cell r="D62">
            <v>0</v>
          </cell>
        </row>
        <row r="63">
          <cell r="A63">
            <v>230</v>
          </cell>
          <cell r="B63">
            <v>-31749516</v>
          </cell>
          <cell r="C63">
            <v>-31685546</v>
          </cell>
          <cell r="D63">
            <v>-30995998</v>
          </cell>
        </row>
        <row r="64">
          <cell r="A64">
            <v>231</v>
          </cell>
          <cell r="B64">
            <v>-97900000</v>
          </cell>
          <cell r="C64">
            <v>-70825000</v>
          </cell>
          <cell r="D64">
            <v>-74290385</v>
          </cell>
        </row>
        <row r="65">
          <cell r="A65">
            <v>232</v>
          </cell>
          <cell r="B65">
            <v>-153506893</v>
          </cell>
          <cell r="C65">
            <v>-163695328</v>
          </cell>
          <cell r="D65">
            <v>-164169120</v>
          </cell>
        </row>
        <row r="66">
          <cell r="A66">
            <v>233</v>
          </cell>
          <cell r="B66">
            <v>0</v>
          </cell>
          <cell r="C66">
            <v>0</v>
          </cell>
          <cell r="D66">
            <v>0</v>
          </cell>
        </row>
        <row r="67">
          <cell r="A67">
            <v>234</v>
          </cell>
          <cell r="B67">
            <v>-6033078</v>
          </cell>
          <cell r="C67">
            <v>-10140599</v>
          </cell>
          <cell r="D67">
            <v>-11342709</v>
          </cell>
        </row>
        <row r="68">
          <cell r="A68">
            <v>235</v>
          </cell>
          <cell r="B68">
            <v>-115029258</v>
          </cell>
          <cell r="C68">
            <v>-114777783</v>
          </cell>
          <cell r="D68">
            <v>-112773516</v>
          </cell>
        </row>
        <row r="69">
          <cell r="A69">
            <v>236</v>
          </cell>
          <cell r="B69">
            <v>-21455983</v>
          </cell>
          <cell r="C69">
            <v>-18101571</v>
          </cell>
          <cell r="D69">
            <v>-33427754</v>
          </cell>
        </row>
        <row r="70">
          <cell r="A70">
            <v>237</v>
          </cell>
          <cell r="B70">
            <v>-32283235</v>
          </cell>
          <cell r="C70">
            <v>-32724285</v>
          </cell>
          <cell r="D70">
            <v>-31755843</v>
          </cell>
        </row>
        <row r="71">
          <cell r="A71">
            <v>238</v>
          </cell>
          <cell r="B71">
            <v>0</v>
          </cell>
          <cell r="C71">
            <v>0</v>
          </cell>
          <cell r="D71">
            <v>-8529680</v>
          </cell>
        </row>
        <row r="72">
          <cell r="A72">
            <v>241</v>
          </cell>
          <cell r="B72">
            <v>-5276105</v>
          </cell>
          <cell r="C72">
            <v>-5686058</v>
          </cell>
          <cell r="D72">
            <v>-6088071</v>
          </cell>
        </row>
        <row r="73">
          <cell r="A73">
            <v>242</v>
          </cell>
          <cell r="B73">
            <v>-23931139</v>
          </cell>
          <cell r="C73">
            <v>-23907668</v>
          </cell>
          <cell r="D73">
            <v>-24638231</v>
          </cell>
        </row>
        <row r="74">
          <cell r="A74">
            <v>245</v>
          </cell>
          <cell r="B74">
            <v>-40421020</v>
          </cell>
          <cell r="C74">
            <v>-38271375</v>
          </cell>
          <cell r="D74">
            <v>-84512231</v>
          </cell>
        </row>
        <row r="75">
          <cell r="A75">
            <v>246</v>
          </cell>
          <cell r="B75">
            <v>0</v>
          </cell>
          <cell r="C75">
            <v>0</v>
          </cell>
          <cell r="D75">
            <v>0</v>
          </cell>
        </row>
        <row r="76">
          <cell r="A76">
            <v>247</v>
          </cell>
          <cell r="B76">
            <v>0</v>
          </cell>
          <cell r="C76">
            <v>0</v>
          </cell>
          <cell r="D76">
            <v>0</v>
          </cell>
        </row>
        <row r="77">
          <cell r="A77">
            <v>248</v>
          </cell>
          <cell r="B77">
            <v>0</v>
          </cell>
          <cell r="C77">
            <v>0</v>
          </cell>
          <cell r="D77">
            <v>0</v>
          </cell>
        </row>
        <row r="78">
          <cell r="A78">
            <v>249</v>
          </cell>
          <cell r="B78">
            <v>0</v>
          </cell>
          <cell r="C78">
            <v>0</v>
          </cell>
          <cell r="D78">
            <v>0</v>
          </cell>
        </row>
        <row r="79">
          <cell r="A79">
            <v>253</v>
          </cell>
          <cell r="B79">
            <v>-11215206</v>
          </cell>
          <cell r="C79">
            <v>-11120014</v>
          </cell>
          <cell r="D79">
            <v>-9794449</v>
          </cell>
        </row>
        <row r="80">
          <cell r="A80">
            <v>254</v>
          </cell>
          <cell r="B80">
            <v>-59008359</v>
          </cell>
          <cell r="C80">
            <v>-59413579</v>
          </cell>
          <cell r="D80">
            <v>-39790683</v>
          </cell>
        </row>
        <row r="81">
          <cell r="A81">
            <v>255</v>
          </cell>
          <cell r="B81">
            <v>-10718146</v>
          </cell>
          <cell r="C81">
            <v>-10733487</v>
          </cell>
          <cell r="D81">
            <v>-10902241</v>
          </cell>
        </row>
        <row r="82">
          <cell r="A82">
            <v>256</v>
          </cell>
          <cell r="B82">
            <v>15427</v>
          </cell>
          <cell r="C82">
            <v>12642</v>
          </cell>
          <cell r="D82">
            <v>-212460</v>
          </cell>
        </row>
        <row r="83">
          <cell r="A83">
            <v>257</v>
          </cell>
          <cell r="B83">
            <v>0</v>
          </cell>
          <cell r="C83">
            <v>0</v>
          </cell>
          <cell r="D83">
            <v>0</v>
          </cell>
        </row>
        <row r="84">
          <cell r="A84">
            <v>262</v>
          </cell>
          <cell r="B84">
            <v>0</v>
          </cell>
          <cell r="C84">
            <v>0</v>
          </cell>
          <cell r="D84">
            <v>0</v>
          </cell>
        </row>
        <row r="85">
          <cell r="A85">
            <v>281</v>
          </cell>
          <cell r="B85">
            <v>-14149765</v>
          </cell>
          <cell r="C85">
            <v>-14149765</v>
          </cell>
          <cell r="D85">
            <v>-11162498</v>
          </cell>
        </row>
        <row r="86">
          <cell r="A86">
            <v>282</v>
          </cell>
          <cell r="B86">
            <v>-686528688</v>
          </cell>
          <cell r="C86">
            <v>-683480323</v>
          </cell>
          <cell r="D86">
            <v>-634724668</v>
          </cell>
        </row>
        <row r="87">
          <cell r="A87">
            <v>283</v>
          </cell>
          <cell r="B87">
            <v>-85903427</v>
          </cell>
          <cell r="C87">
            <v>-85554439</v>
          </cell>
          <cell r="D87">
            <v>-97119410</v>
          </cell>
        </row>
        <row r="88">
          <cell r="A88">
            <v>299</v>
          </cell>
          <cell r="B88">
            <v>-37561102</v>
          </cell>
          <cell r="C88">
            <v>-30779203</v>
          </cell>
          <cell r="D88">
            <v>-76493929</v>
          </cell>
        </row>
        <row r="89">
          <cell r="A89">
            <v>10100</v>
          </cell>
          <cell r="B89">
            <v>5551463868</v>
          </cell>
          <cell r="C89">
            <v>5545872840</v>
          </cell>
          <cell r="D89">
            <v>5388488850</v>
          </cell>
        </row>
        <row r="90">
          <cell r="A90">
            <v>10102</v>
          </cell>
          <cell r="B90">
            <v>7100117</v>
          </cell>
          <cell r="C90">
            <v>7100117</v>
          </cell>
          <cell r="D90">
            <v>7100117</v>
          </cell>
        </row>
        <row r="91">
          <cell r="A91">
            <v>10120</v>
          </cell>
          <cell r="B91">
            <v>0</v>
          </cell>
          <cell r="C91">
            <v>0</v>
          </cell>
          <cell r="D91">
            <v>0</v>
          </cell>
        </row>
        <row r="92">
          <cell r="A92">
            <v>10200</v>
          </cell>
          <cell r="B92">
            <v>0</v>
          </cell>
          <cell r="C92">
            <v>0</v>
          </cell>
          <cell r="D92">
            <v>117212</v>
          </cell>
        </row>
        <row r="93">
          <cell r="A93">
            <v>10201</v>
          </cell>
          <cell r="B93">
            <v>0</v>
          </cell>
          <cell r="C93">
            <v>0</v>
          </cell>
          <cell r="D93">
            <v>0</v>
          </cell>
        </row>
        <row r="94">
          <cell r="A94">
            <v>10202</v>
          </cell>
          <cell r="B94">
            <v>0</v>
          </cell>
          <cell r="C94">
            <v>0</v>
          </cell>
          <cell r="D94">
            <v>0</v>
          </cell>
        </row>
        <row r="95">
          <cell r="A95">
            <v>10501</v>
          </cell>
          <cell r="B95">
            <v>725770</v>
          </cell>
          <cell r="C95">
            <v>725770</v>
          </cell>
          <cell r="D95">
            <v>725770</v>
          </cell>
        </row>
        <row r="96">
          <cell r="A96">
            <v>10502</v>
          </cell>
          <cell r="B96">
            <v>592868</v>
          </cell>
          <cell r="C96">
            <v>592868</v>
          </cell>
          <cell r="D96">
            <v>592868</v>
          </cell>
        </row>
        <row r="97">
          <cell r="A97">
            <v>10503</v>
          </cell>
          <cell r="B97">
            <v>23648445</v>
          </cell>
          <cell r="C97">
            <v>23648445</v>
          </cell>
          <cell r="D97">
            <v>23648445</v>
          </cell>
        </row>
        <row r="98">
          <cell r="A98">
            <v>10504</v>
          </cell>
          <cell r="B98">
            <v>968745</v>
          </cell>
          <cell r="C98">
            <v>968745</v>
          </cell>
          <cell r="D98">
            <v>968745</v>
          </cell>
        </row>
        <row r="99">
          <cell r="A99">
            <v>10505</v>
          </cell>
          <cell r="B99">
            <v>368967</v>
          </cell>
          <cell r="C99">
            <v>368967</v>
          </cell>
          <cell r="D99">
            <v>368967</v>
          </cell>
        </row>
        <row r="100">
          <cell r="A100">
            <v>10506</v>
          </cell>
          <cell r="B100">
            <v>2301557</v>
          </cell>
          <cell r="C100">
            <v>2301557</v>
          </cell>
          <cell r="D100">
            <v>2301557</v>
          </cell>
        </row>
        <row r="101">
          <cell r="A101">
            <v>10507</v>
          </cell>
          <cell r="B101">
            <v>1203101</v>
          </cell>
          <cell r="C101">
            <v>1203101</v>
          </cell>
          <cell r="D101">
            <v>1203101</v>
          </cell>
        </row>
        <row r="102">
          <cell r="A102">
            <v>10508</v>
          </cell>
          <cell r="B102">
            <v>735</v>
          </cell>
          <cell r="C102">
            <v>735</v>
          </cell>
          <cell r="D102">
            <v>735</v>
          </cell>
        </row>
        <row r="103">
          <cell r="A103">
            <v>10509</v>
          </cell>
          <cell r="B103">
            <v>0</v>
          </cell>
          <cell r="C103">
            <v>0</v>
          </cell>
          <cell r="D103">
            <v>0</v>
          </cell>
        </row>
        <row r="104">
          <cell r="A104">
            <v>10510</v>
          </cell>
          <cell r="B104">
            <v>9</v>
          </cell>
          <cell r="C104">
            <v>9</v>
          </cell>
          <cell r="D104">
            <v>9</v>
          </cell>
        </row>
        <row r="105">
          <cell r="A105">
            <v>10511</v>
          </cell>
          <cell r="B105">
            <v>778125</v>
          </cell>
          <cell r="C105">
            <v>778125</v>
          </cell>
          <cell r="D105">
            <v>778125</v>
          </cell>
        </row>
        <row r="106">
          <cell r="A106">
            <v>10512</v>
          </cell>
          <cell r="B106">
            <v>786338</v>
          </cell>
          <cell r="C106">
            <v>786338</v>
          </cell>
          <cell r="D106">
            <v>786338</v>
          </cell>
        </row>
        <row r="107">
          <cell r="A107">
            <v>10513</v>
          </cell>
          <cell r="B107">
            <v>7415</v>
          </cell>
          <cell r="C107">
            <v>7415</v>
          </cell>
          <cell r="D107">
            <v>7415</v>
          </cell>
        </row>
        <row r="108">
          <cell r="A108">
            <v>10514</v>
          </cell>
          <cell r="B108">
            <v>217</v>
          </cell>
          <cell r="C108">
            <v>217</v>
          </cell>
          <cell r="D108">
            <v>217</v>
          </cell>
        </row>
        <row r="109">
          <cell r="A109">
            <v>10515</v>
          </cell>
          <cell r="B109">
            <v>72852</v>
          </cell>
          <cell r="C109">
            <v>72852</v>
          </cell>
          <cell r="D109">
            <v>72852</v>
          </cell>
        </row>
        <row r="110">
          <cell r="A110">
            <v>10516</v>
          </cell>
          <cell r="B110">
            <v>68043</v>
          </cell>
          <cell r="C110">
            <v>68043</v>
          </cell>
          <cell r="D110">
            <v>68043</v>
          </cell>
        </row>
        <row r="111">
          <cell r="A111">
            <v>10517</v>
          </cell>
          <cell r="B111">
            <v>1159</v>
          </cell>
          <cell r="C111">
            <v>1159</v>
          </cell>
          <cell r="D111">
            <v>1159</v>
          </cell>
        </row>
        <row r="112">
          <cell r="A112">
            <v>10518</v>
          </cell>
          <cell r="B112">
            <v>567690</v>
          </cell>
          <cell r="C112">
            <v>567690</v>
          </cell>
          <cell r="D112">
            <v>567690</v>
          </cell>
        </row>
        <row r="113">
          <cell r="A113">
            <v>10519</v>
          </cell>
          <cell r="B113">
            <v>0</v>
          </cell>
          <cell r="C113">
            <v>0</v>
          </cell>
          <cell r="D113">
            <v>-42</v>
          </cell>
        </row>
        <row r="114">
          <cell r="A114">
            <v>10520</v>
          </cell>
          <cell r="B114">
            <v>1378812</v>
          </cell>
          <cell r="C114">
            <v>1378812</v>
          </cell>
          <cell r="D114">
            <v>1378853</v>
          </cell>
        </row>
        <row r="115">
          <cell r="A115">
            <v>10521</v>
          </cell>
          <cell r="B115">
            <v>1201</v>
          </cell>
          <cell r="C115">
            <v>1201</v>
          </cell>
          <cell r="D115">
            <v>1201</v>
          </cell>
        </row>
        <row r="116">
          <cell r="A116">
            <v>10522</v>
          </cell>
          <cell r="B116">
            <v>495336</v>
          </cell>
          <cell r="C116">
            <v>495336</v>
          </cell>
          <cell r="D116">
            <v>495336</v>
          </cell>
        </row>
        <row r="117">
          <cell r="A117">
            <v>10523</v>
          </cell>
          <cell r="B117">
            <v>69144</v>
          </cell>
          <cell r="C117">
            <v>69144</v>
          </cell>
          <cell r="D117">
            <v>69144</v>
          </cell>
        </row>
        <row r="118">
          <cell r="A118">
            <v>10524</v>
          </cell>
          <cell r="B118">
            <v>52400</v>
          </cell>
          <cell r="C118">
            <v>52400</v>
          </cell>
          <cell r="D118">
            <v>52400</v>
          </cell>
        </row>
        <row r="119">
          <cell r="A119">
            <v>10525</v>
          </cell>
          <cell r="B119">
            <v>1438076</v>
          </cell>
          <cell r="C119">
            <v>1438076</v>
          </cell>
          <cell r="D119">
            <v>1438076</v>
          </cell>
        </row>
        <row r="120">
          <cell r="A120">
            <v>10526</v>
          </cell>
          <cell r="B120">
            <v>0</v>
          </cell>
          <cell r="C120">
            <v>0</v>
          </cell>
          <cell r="D120">
            <v>0</v>
          </cell>
        </row>
        <row r="121">
          <cell r="A121">
            <v>10527</v>
          </cell>
          <cell r="B121">
            <v>0</v>
          </cell>
          <cell r="C121">
            <v>0</v>
          </cell>
          <cell r="D121">
            <v>0</v>
          </cell>
        </row>
        <row r="122">
          <cell r="A122">
            <v>10528</v>
          </cell>
          <cell r="B122">
            <v>1244134</v>
          </cell>
          <cell r="C122">
            <v>1244134</v>
          </cell>
          <cell r="D122">
            <v>1244134</v>
          </cell>
        </row>
        <row r="123">
          <cell r="A123">
            <v>10529</v>
          </cell>
          <cell r="B123">
            <v>66278</v>
          </cell>
          <cell r="C123">
            <v>66278</v>
          </cell>
          <cell r="D123">
            <v>66278</v>
          </cell>
        </row>
        <row r="124">
          <cell r="A124">
            <v>10530</v>
          </cell>
          <cell r="B124">
            <v>368097</v>
          </cell>
          <cell r="C124">
            <v>368097</v>
          </cell>
          <cell r="D124">
            <v>368097</v>
          </cell>
        </row>
        <row r="125">
          <cell r="A125">
            <v>10531</v>
          </cell>
          <cell r="B125">
            <v>71471</v>
          </cell>
          <cell r="C125">
            <v>71471</v>
          </cell>
          <cell r="D125">
            <v>71471</v>
          </cell>
        </row>
        <row r="126">
          <cell r="A126">
            <v>10532</v>
          </cell>
          <cell r="B126">
            <v>2505</v>
          </cell>
          <cell r="C126">
            <v>2505</v>
          </cell>
          <cell r="D126">
            <v>2505</v>
          </cell>
        </row>
        <row r="127">
          <cell r="A127">
            <v>10533</v>
          </cell>
          <cell r="B127">
            <v>505</v>
          </cell>
          <cell r="C127">
            <v>505</v>
          </cell>
          <cell r="D127">
            <v>505</v>
          </cell>
        </row>
        <row r="128">
          <cell r="A128">
            <v>10534</v>
          </cell>
          <cell r="B128">
            <v>24935</v>
          </cell>
          <cell r="C128">
            <v>24935</v>
          </cell>
          <cell r="D128">
            <v>24935</v>
          </cell>
        </row>
        <row r="129">
          <cell r="A129">
            <v>10535</v>
          </cell>
          <cell r="B129">
            <v>0</v>
          </cell>
          <cell r="C129">
            <v>0</v>
          </cell>
          <cell r="D129">
            <v>0</v>
          </cell>
        </row>
        <row r="130">
          <cell r="A130">
            <v>10536</v>
          </cell>
          <cell r="B130">
            <v>13155</v>
          </cell>
          <cell r="C130">
            <v>13155</v>
          </cell>
          <cell r="D130">
            <v>13155</v>
          </cell>
        </row>
        <row r="131">
          <cell r="A131">
            <v>10537</v>
          </cell>
          <cell r="B131">
            <v>0</v>
          </cell>
          <cell r="C131">
            <v>0</v>
          </cell>
          <cell r="D131">
            <v>0</v>
          </cell>
        </row>
        <row r="132">
          <cell r="A132">
            <v>10538</v>
          </cell>
          <cell r="B132">
            <v>0</v>
          </cell>
          <cell r="C132">
            <v>0</v>
          </cell>
          <cell r="D132">
            <v>0</v>
          </cell>
        </row>
        <row r="133">
          <cell r="A133">
            <v>10539</v>
          </cell>
          <cell r="B133">
            <v>0</v>
          </cell>
          <cell r="C133">
            <v>0</v>
          </cell>
          <cell r="D133">
            <v>0</v>
          </cell>
        </row>
        <row r="134">
          <cell r="A134">
            <v>10540</v>
          </cell>
          <cell r="B134">
            <v>0</v>
          </cell>
          <cell r="C134">
            <v>0</v>
          </cell>
          <cell r="D134">
            <v>0</v>
          </cell>
        </row>
        <row r="135">
          <cell r="A135">
            <v>10541</v>
          </cell>
          <cell r="B135">
            <v>0</v>
          </cell>
          <cell r="C135">
            <v>0</v>
          </cell>
          <cell r="D135">
            <v>0</v>
          </cell>
        </row>
        <row r="136">
          <cell r="A136">
            <v>10542</v>
          </cell>
          <cell r="B136">
            <v>0</v>
          </cell>
          <cell r="C136">
            <v>0</v>
          </cell>
          <cell r="D136">
            <v>0</v>
          </cell>
        </row>
        <row r="137">
          <cell r="A137">
            <v>10543</v>
          </cell>
          <cell r="B137">
            <v>0</v>
          </cell>
          <cell r="C137">
            <v>0</v>
          </cell>
          <cell r="D137">
            <v>0</v>
          </cell>
        </row>
        <row r="138">
          <cell r="A138">
            <v>10544</v>
          </cell>
          <cell r="B138">
            <v>0</v>
          </cell>
          <cell r="C138">
            <v>0</v>
          </cell>
          <cell r="D138">
            <v>0</v>
          </cell>
        </row>
        <row r="139">
          <cell r="A139">
            <v>10545</v>
          </cell>
          <cell r="B139">
            <v>0</v>
          </cell>
          <cell r="C139">
            <v>0</v>
          </cell>
          <cell r="D139">
            <v>0</v>
          </cell>
        </row>
        <row r="140">
          <cell r="A140">
            <v>10546</v>
          </cell>
          <cell r="B140">
            <v>0</v>
          </cell>
          <cell r="C140">
            <v>0</v>
          </cell>
          <cell r="D140">
            <v>0</v>
          </cell>
        </row>
        <row r="141">
          <cell r="A141">
            <v>10547</v>
          </cell>
          <cell r="B141">
            <v>0</v>
          </cell>
          <cell r="C141">
            <v>0</v>
          </cell>
          <cell r="D141">
            <v>0</v>
          </cell>
        </row>
        <row r="142">
          <cell r="A142">
            <v>10548</v>
          </cell>
          <cell r="B142">
            <v>0</v>
          </cell>
          <cell r="C142">
            <v>0</v>
          </cell>
          <cell r="D142">
            <v>0</v>
          </cell>
        </row>
        <row r="143">
          <cell r="A143">
            <v>10549</v>
          </cell>
          <cell r="B143">
            <v>0</v>
          </cell>
          <cell r="C143">
            <v>0</v>
          </cell>
          <cell r="D143">
            <v>0</v>
          </cell>
        </row>
        <row r="144">
          <cell r="A144">
            <v>10550</v>
          </cell>
          <cell r="B144">
            <v>0</v>
          </cell>
          <cell r="C144">
            <v>0</v>
          </cell>
          <cell r="D144">
            <v>0</v>
          </cell>
        </row>
        <row r="145">
          <cell r="A145">
            <v>10551</v>
          </cell>
          <cell r="B145">
            <v>0</v>
          </cell>
          <cell r="C145">
            <v>0</v>
          </cell>
          <cell r="D145">
            <v>0</v>
          </cell>
        </row>
        <row r="146">
          <cell r="A146">
            <v>10552</v>
          </cell>
          <cell r="B146">
            <v>0</v>
          </cell>
          <cell r="C146">
            <v>0</v>
          </cell>
          <cell r="D146">
            <v>0</v>
          </cell>
        </row>
        <row r="147">
          <cell r="A147">
            <v>10553</v>
          </cell>
          <cell r="B147">
            <v>0</v>
          </cell>
          <cell r="C147">
            <v>0</v>
          </cell>
          <cell r="D147">
            <v>0</v>
          </cell>
        </row>
        <row r="148">
          <cell r="A148">
            <v>10556</v>
          </cell>
          <cell r="B148">
            <v>0</v>
          </cell>
          <cell r="C148">
            <v>0</v>
          </cell>
          <cell r="D148">
            <v>0</v>
          </cell>
        </row>
        <row r="149">
          <cell r="A149">
            <v>10557</v>
          </cell>
          <cell r="B149">
            <v>103844</v>
          </cell>
          <cell r="C149">
            <v>103844</v>
          </cell>
          <cell r="D149">
            <v>103844</v>
          </cell>
        </row>
        <row r="150">
          <cell r="A150">
            <v>10558</v>
          </cell>
          <cell r="B150">
            <v>0</v>
          </cell>
          <cell r="C150">
            <v>0</v>
          </cell>
          <cell r="D150">
            <v>0</v>
          </cell>
        </row>
        <row r="151">
          <cell r="A151">
            <v>10559</v>
          </cell>
          <cell r="B151">
            <v>0</v>
          </cell>
          <cell r="C151">
            <v>0</v>
          </cell>
          <cell r="D151">
            <v>0</v>
          </cell>
        </row>
        <row r="152">
          <cell r="A152">
            <v>10560</v>
          </cell>
          <cell r="B152">
            <v>0</v>
          </cell>
          <cell r="C152">
            <v>0</v>
          </cell>
          <cell r="D152">
            <v>0</v>
          </cell>
        </row>
        <row r="153">
          <cell r="A153">
            <v>10561</v>
          </cell>
          <cell r="B153">
            <v>83185</v>
          </cell>
          <cell r="C153">
            <v>83185</v>
          </cell>
          <cell r="D153">
            <v>83185</v>
          </cell>
        </row>
        <row r="154">
          <cell r="A154">
            <v>10562</v>
          </cell>
          <cell r="B154">
            <v>0</v>
          </cell>
          <cell r="C154">
            <v>0</v>
          </cell>
          <cell r="D154">
            <v>0</v>
          </cell>
        </row>
        <row r="155">
          <cell r="A155">
            <v>10563</v>
          </cell>
          <cell r="B155">
            <v>0</v>
          </cell>
          <cell r="C155">
            <v>0</v>
          </cell>
          <cell r="D155">
            <v>0</v>
          </cell>
        </row>
        <row r="156">
          <cell r="A156">
            <v>10564</v>
          </cell>
          <cell r="B156">
            <v>0</v>
          </cell>
          <cell r="C156">
            <v>0</v>
          </cell>
          <cell r="D156">
            <v>0</v>
          </cell>
        </row>
        <row r="157">
          <cell r="A157">
            <v>10565</v>
          </cell>
          <cell r="B157">
            <v>33337</v>
          </cell>
          <cell r="C157">
            <v>33337</v>
          </cell>
          <cell r="D157">
            <v>33337</v>
          </cell>
        </row>
        <row r="158">
          <cell r="A158">
            <v>10567</v>
          </cell>
          <cell r="B158">
            <v>106084</v>
          </cell>
          <cell r="C158">
            <v>106084</v>
          </cell>
          <cell r="D158">
            <v>106084</v>
          </cell>
        </row>
        <row r="159">
          <cell r="A159">
            <v>10569</v>
          </cell>
          <cell r="B159">
            <v>0</v>
          </cell>
          <cell r="C159">
            <v>0</v>
          </cell>
          <cell r="D159">
            <v>0</v>
          </cell>
        </row>
        <row r="160">
          <cell r="A160">
            <v>10570</v>
          </cell>
          <cell r="B160">
            <v>39724</v>
          </cell>
          <cell r="C160">
            <v>39724</v>
          </cell>
          <cell r="D160">
            <v>39724</v>
          </cell>
        </row>
        <row r="161">
          <cell r="A161">
            <v>10571</v>
          </cell>
          <cell r="B161">
            <v>5669</v>
          </cell>
          <cell r="C161">
            <v>5669</v>
          </cell>
          <cell r="D161">
            <v>5669</v>
          </cell>
        </row>
        <row r="162">
          <cell r="A162">
            <v>10572</v>
          </cell>
          <cell r="B162">
            <v>0</v>
          </cell>
          <cell r="C162">
            <v>0</v>
          </cell>
          <cell r="D162">
            <v>0</v>
          </cell>
        </row>
        <row r="163">
          <cell r="A163">
            <v>10573</v>
          </cell>
          <cell r="B163">
            <v>51930</v>
          </cell>
          <cell r="C163">
            <v>51930</v>
          </cell>
          <cell r="D163">
            <v>51930</v>
          </cell>
        </row>
        <row r="164">
          <cell r="A164">
            <v>10592</v>
          </cell>
          <cell r="B164">
            <v>0</v>
          </cell>
          <cell r="C164">
            <v>0</v>
          </cell>
          <cell r="D164">
            <v>0</v>
          </cell>
        </row>
        <row r="165">
          <cell r="A165">
            <v>10598</v>
          </cell>
          <cell r="B165">
            <v>0</v>
          </cell>
          <cell r="C165">
            <v>0</v>
          </cell>
          <cell r="D165">
            <v>0</v>
          </cell>
        </row>
        <row r="166">
          <cell r="A166">
            <v>10600</v>
          </cell>
          <cell r="B166">
            <v>526690665</v>
          </cell>
          <cell r="C166">
            <v>534233065</v>
          </cell>
          <cell r="D166">
            <v>449906292</v>
          </cell>
        </row>
        <row r="167">
          <cell r="A167">
            <v>10700</v>
          </cell>
          <cell r="B167">
            <v>254578109</v>
          </cell>
          <cell r="C167">
            <v>245558704</v>
          </cell>
          <cell r="D167">
            <v>336029662</v>
          </cell>
        </row>
        <row r="168">
          <cell r="A168">
            <v>10703</v>
          </cell>
          <cell r="B168">
            <v>0</v>
          </cell>
          <cell r="C168">
            <v>0</v>
          </cell>
          <cell r="D168">
            <v>0</v>
          </cell>
        </row>
        <row r="169">
          <cell r="A169">
            <v>10704</v>
          </cell>
          <cell r="B169">
            <v>0</v>
          </cell>
          <cell r="C169">
            <v>0</v>
          </cell>
          <cell r="D169">
            <v>0</v>
          </cell>
        </row>
        <row r="170">
          <cell r="A170">
            <v>10705</v>
          </cell>
          <cell r="B170">
            <v>0</v>
          </cell>
          <cell r="C170">
            <v>0</v>
          </cell>
          <cell r="D170">
            <v>0</v>
          </cell>
        </row>
        <row r="171">
          <cell r="A171">
            <v>10801</v>
          </cell>
          <cell r="B171">
            <v>-2020373649</v>
          </cell>
          <cell r="C171">
            <v>-2018132040</v>
          </cell>
          <cell r="D171">
            <v>-2020401109</v>
          </cell>
        </row>
        <row r="172">
          <cell r="A172">
            <v>10802</v>
          </cell>
          <cell r="B172">
            <v>15873496</v>
          </cell>
          <cell r="C172">
            <v>15527051</v>
          </cell>
          <cell r="D172">
            <v>56313344</v>
          </cell>
        </row>
        <row r="173">
          <cell r="A173">
            <v>10803</v>
          </cell>
          <cell r="B173">
            <v>-96521984</v>
          </cell>
          <cell r="C173">
            <v>-96466276</v>
          </cell>
          <cell r="D173">
            <v>-95853491</v>
          </cell>
        </row>
        <row r="174">
          <cell r="A174">
            <v>10804</v>
          </cell>
          <cell r="B174">
            <v>-2046473</v>
          </cell>
          <cell r="C174">
            <v>-2064115</v>
          </cell>
          <cell r="D174">
            <v>-2258178</v>
          </cell>
        </row>
        <row r="175">
          <cell r="A175">
            <v>10805</v>
          </cell>
          <cell r="B175">
            <v>-851814</v>
          </cell>
          <cell r="C175">
            <v>-848450</v>
          </cell>
          <cell r="D175">
            <v>-810134</v>
          </cell>
        </row>
        <row r="176">
          <cell r="A176">
            <v>10808</v>
          </cell>
          <cell r="B176">
            <v>22285474</v>
          </cell>
          <cell r="C176">
            <v>22277994</v>
          </cell>
          <cell r="D176">
            <v>22274384</v>
          </cell>
        </row>
        <row r="177">
          <cell r="A177">
            <v>10809</v>
          </cell>
          <cell r="B177">
            <v>-22285474</v>
          </cell>
          <cell r="C177">
            <v>-22277994</v>
          </cell>
          <cell r="D177">
            <v>-22274384</v>
          </cell>
        </row>
        <row r="178">
          <cell r="A178">
            <v>10810</v>
          </cell>
          <cell r="B178">
            <v>423424015</v>
          </cell>
          <cell r="C178">
            <v>423281887</v>
          </cell>
          <cell r="D178">
            <v>423213289</v>
          </cell>
        </row>
        <row r="179">
          <cell r="A179">
            <v>10811</v>
          </cell>
          <cell r="B179">
            <v>-423424015</v>
          </cell>
          <cell r="C179">
            <v>-423281887</v>
          </cell>
          <cell r="D179">
            <v>-423213289</v>
          </cell>
        </row>
        <row r="180">
          <cell r="A180">
            <v>10820</v>
          </cell>
          <cell r="B180">
            <v>0</v>
          </cell>
          <cell r="C180">
            <v>0</v>
          </cell>
          <cell r="D180">
            <v>0</v>
          </cell>
        </row>
        <row r="181">
          <cell r="A181">
            <v>10850</v>
          </cell>
          <cell r="B181">
            <v>3612990</v>
          </cell>
          <cell r="C181">
            <v>3579255</v>
          </cell>
          <cell r="D181">
            <v>3024795</v>
          </cell>
        </row>
        <row r="182">
          <cell r="A182">
            <v>10851</v>
          </cell>
          <cell r="B182">
            <v>210934</v>
          </cell>
          <cell r="C182">
            <v>210934</v>
          </cell>
          <cell r="D182">
            <v>210174</v>
          </cell>
        </row>
        <row r="183">
          <cell r="A183">
            <v>10852</v>
          </cell>
          <cell r="B183">
            <v>833433</v>
          </cell>
          <cell r="C183">
            <v>833433</v>
          </cell>
          <cell r="D183">
            <v>819342</v>
          </cell>
        </row>
        <row r="184">
          <cell r="A184">
            <v>10853</v>
          </cell>
          <cell r="B184">
            <v>684741</v>
          </cell>
          <cell r="C184">
            <v>683467</v>
          </cell>
          <cell r="D184">
            <v>678568</v>
          </cell>
        </row>
        <row r="185">
          <cell r="A185">
            <v>10854</v>
          </cell>
          <cell r="B185">
            <v>1066864</v>
          </cell>
          <cell r="C185">
            <v>1066864</v>
          </cell>
          <cell r="D185">
            <v>1066700</v>
          </cell>
        </row>
        <row r="186">
          <cell r="A186">
            <v>10855</v>
          </cell>
          <cell r="B186">
            <v>820662</v>
          </cell>
          <cell r="C186">
            <v>820662</v>
          </cell>
          <cell r="D186">
            <v>824312</v>
          </cell>
        </row>
        <row r="187">
          <cell r="A187">
            <v>10856</v>
          </cell>
          <cell r="B187">
            <v>781996</v>
          </cell>
          <cell r="C187">
            <v>781996</v>
          </cell>
          <cell r="D187">
            <v>679425</v>
          </cell>
        </row>
        <row r="188">
          <cell r="A188">
            <v>11100</v>
          </cell>
          <cell r="B188">
            <v>-7293492</v>
          </cell>
          <cell r="C188">
            <v>-7644054</v>
          </cell>
          <cell r="D188">
            <v>-7783908</v>
          </cell>
        </row>
        <row r="189">
          <cell r="A189">
            <v>11401</v>
          </cell>
          <cell r="B189">
            <v>3080342</v>
          </cell>
          <cell r="C189">
            <v>3088081</v>
          </cell>
          <cell r="D189">
            <v>3173216</v>
          </cell>
        </row>
        <row r="190">
          <cell r="A190">
            <v>11402</v>
          </cell>
          <cell r="B190">
            <v>694851</v>
          </cell>
          <cell r="C190">
            <v>696597</v>
          </cell>
          <cell r="D190">
            <v>715801</v>
          </cell>
        </row>
        <row r="191">
          <cell r="A191">
            <v>11403</v>
          </cell>
          <cell r="B191">
            <v>337442</v>
          </cell>
          <cell r="C191">
            <v>337820</v>
          </cell>
          <cell r="D191">
            <v>209225</v>
          </cell>
        </row>
        <row r="192">
          <cell r="A192">
            <v>11501</v>
          </cell>
          <cell r="B192">
            <v>0</v>
          </cell>
          <cell r="C192">
            <v>0</v>
          </cell>
          <cell r="D192">
            <v>0</v>
          </cell>
        </row>
        <row r="193">
          <cell r="A193">
            <v>12100</v>
          </cell>
          <cell r="B193">
            <v>979974</v>
          </cell>
          <cell r="C193">
            <v>979974</v>
          </cell>
          <cell r="D193">
            <v>452296</v>
          </cell>
        </row>
        <row r="194">
          <cell r="A194">
            <v>12102</v>
          </cell>
          <cell r="B194">
            <v>0</v>
          </cell>
          <cell r="C194">
            <v>0</v>
          </cell>
          <cell r="D194">
            <v>4947</v>
          </cell>
        </row>
        <row r="195">
          <cell r="A195">
            <v>12103</v>
          </cell>
          <cell r="B195">
            <v>0</v>
          </cell>
          <cell r="C195">
            <v>0</v>
          </cell>
          <cell r="D195">
            <v>0</v>
          </cell>
        </row>
        <row r="196">
          <cell r="A196">
            <v>12105</v>
          </cell>
          <cell r="B196">
            <v>0</v>
          </cell>
          <cell r="C196">
            <v>0</v>
          </cell>
          <cell r="D196">
            <v>0</v>
          </cell>
        </row>
        <row r="197">
          <cell r="A197">
            <v>12106</v>
          </cell>
          <cell r="B197">
            <v>0</v>
          </cell>
          <cell r="C197">
            <v>0</v>
          </cell>
          <cell r="D197">
            <v>6293</v>
          </cell>
        </row>
        <row r="198">
          <cell r="A198">
            <v>12107</v>
          </cell>
          <cell r="B198">
            <v>0</v>
          </cell>
          <cell r="C198">
            <v>0</v>
          </cell>
          <cell r="D198">
            <v>0</v>
          </cell>
        </row>
        <row r="199">
          <cell r="A199">
            <v>12108</v>
          </cell>
          <cell r="B199">
            <v>0</v>
          </cell>
          <cell r="C199">
            <v>0</v>
          </cell>
          <cell r="D199">
            <v>1337</v>
          </cell>
        </row>
        <row r="200">
          <cell r="A200">
            <v>12109</v>
          </cell>
          <cell r="B200">
            <v>0</v>
          </cell>
          <cell r="C200">
            <v>0</v>
          </cell>
          <cell r="D200">
            <v>0</v>
          </cell>
        </row>
        <row r="201">
          <cell r="A201">
            <v>12111</v>
          </cell>
          <cell r="B201">
            <v>0</v>
          </cell>
          <cell r="C201">
            <v>0</v>
          </cell>
          <cell r="D201">
            <v>0</v>
          </cell>
        </row>
        <row r="202">
          <cell r="A202">
            <v>12112</v>
          </cell>
          <cell r="B202">
            <v>4724122</v>
          </cell>
          <cell r="C202">
            <v>4726641</v>
          </cell>
          <cell r="D202">
            <v>4963758</v>
          </cell>
        </row>
        <row r="203">
          <cell r="A203">
            <v>12114</v>
          </cell>
          <cell r="B203">
            <v>349706</v>
          </cell>
          <cell r="C203">
            <v>350530</v>
          </cell>
          <cell r="D203">
            <v>372156</v>
          </cell>
        </row>
        <row r="204">
          <cell r="A204">
            <v>12115</v>
          </cell>
          <cell r="B204">
            <v>0</v>
          </cell>
          <cell r="C204">
            <v>0</v>
          </cell>
          <cell r="D204">
            <v>0</v>
          </cell>
        </row>
        <row r="205">
          <cell r="A205">
            <v>12116</v>
          </cell>
          <cell r="B205">
            <v>0</v>
          </cell>
          <cell r="C205">
            <v>0</v>
          </cell>
          <cell r="D205">
            <v>0</v>
          </cell>
        </row>
        <row r="206">
          <cell r="A206">
            <v>12117</v>
          </cell>
          <cell r="B206">
            <v>0</v>
          </cell>
          <cell r="C206">
            <v>0</v>
          </cell>
          <cell r="D206">
            <v>88459</v>
          </cell>
        </row>
        <row r="207">
          <cell r="A207">
            <v>12118</v>
          </cell>
          <cell r="B207">
            <v>0</v>
          </cell>
          <cell r="C207">
            <v>0</v>
          </cell>
          <cell r="D207">
            <v>0</v>
          </cell>
        </row>
        <row r="208">
          <cell r="A208">
            <v>12122</v>
          </cell>
          <cell r="B208">
            <v>102099</v>
          </cell>
          <cell r="C208">
            <v>102099</v>
          </cell>
          <cell r="D208">
            <v>102099</v>
          </cell>
        </row>
        <row r="209">
          <cell r="A209">
            <v>12125</v>
          </cell>
          <cell r="B209">
            <v>0</v>
          </cell>
          <cell r="C209">
            <v>0</v>
          </cell>
          <cell r="D209">
            <v>0</v>
          </cell>
        </row>
        <row r="210">
          <cell r="A210">
            <v>12126</v>
          </cell>
          <cell r="B210">
            <v>0</v>
          </cell>
          <cell r="C210">
            <v>0</v>
          </cell>
          <cell r="D210">
            <v>0</v>
          </cell>
        </row>
        <row r="211">
          <cell r="A211">
            <v>12127</v>
          </cell>
          <cell r="B211">
            <v>6458</v>
          </cell>
          <cell r="C211">
            <v>6458</v>
          </cell>
          <cell r="D211">
            <v>6458</v>
          </cell>
        </row>
        <row r="212">
          <cell r="A212">
            <v>12130</v>
          </cell>
          <cell r="B212">
            <v>94897</v>
          </cell>
          <cell r="C212">
            <v>94897</v>
          </cell>
          <cell r="D212">
            <v>94897</v>
          </cell>
        </row>
        <row r="213">
          <cell r="A213">
            <v>12132</v>
          </cell>
          <cell r="B213">
            <v>0</v>
          </cell>
          <cell r="C213">
            <v>0</v>
          </cell>
          <cell r="D213">
            <v>0</v>
          </cell>
        </row>
        <row r="214">
          <cell r="A214">
            <v>12141</v>
          </cell>
          <cell r="B214">
            <v>0</v>
          </cell>
          <cell r="C214">
            <v>0</v>
          </cell>
          <cell r="D214">
            <v>584</v>
          </cell>
        </row>
        <row r="215">
          <cell r="A215">
            <v>12142</v>
          </cell>
          <cell r="B215">
            <v>0</v>
          </cell>
          <cell r="C215">
            <v>0</v>
          </cell>
          <cell r="D215">
            <v>0</v>
          </cell>
        </row>
        <row r="216">
          <cell r="A216">
            <v>12143</v>
          </cell>
          <cell r="B216">
            <v>0</v>
          </cell>
          <cell r="C216">
            <v>0</v>
          </cell>
          <cell r="D216">
            <v>3232</v>
          </cell>
        </row>
        <row r="217">
          <cell r="A217">
            <v>12144</v>
          </cell>
          <cell r="B217">
            <v>0</v>
          </cell>
          <cell r="C217">
            <v>0</v>
          </cell>
          <cell r="D217">
            <v>1557</v>
          </cell>
        </row>
        <row r="218">
          <cell r="A218">
            <v>12150</v>
          </cell>
          <cell r="B218">
            <v>0</v>
          </cell>
          <cell r="C218">
            <v>0</v>
          </cell>
          <cell r="D218">
            <v>422855</v>
          </cell>
        </row>
        <row r="219">
          <cell r="A219">
            <v>12160</v>
          </cell>
          <cell r="B219">
            <v>0</v>
          </cell>
          <cell r="C219">
            <v>0</v>
          </cell>
          <cell r="D219">
            <v>0</v>
          </cell>
        </row>
        <row r="220">
          <cell r="A220">
            <v>12161</v>
          </cell>
          <cell r="B220">
            <v>0</v>
          </cell>
          <cell r="C220">
            <v>0</v>
          </cell>
          <cell r="D220">
            <v>152</v>
          </cell>
        </row>
        <row r="221">
          <cell r="A221">
            <v>12162</v>
          </cell>
          <cell r="B221">
            <v>0</v>
          </cell>
          <cell r="C221">
            <v>0</v>
          </cell>
          <cell r="D221">
            <v>0</v>
          </cell>
        </row>
        <row r="222">
          <cell r="A222">
            <v>12163</v>
          </cell>
          <cell r="B222">
            <v>0</v>
          </cell>
          <cell r="C222">
            <v>0</v>
          </cell>
          <cell r="D222">
            <v>607</v>
          </cell>
        </row>
        <row r="223">
          <cell r="A223">
            <v>12164</v>
          </cell>
          <cell r="B223">
            <v>0</v>
          </cell>
          <cell r="C223">
            <v>0</v>
          </cell>
          <cell r="D223">
            <v>543</v>
          </cell>
        </row>
        <row r="224">
          <cell r="A224">
            <v>12165</v>
          </cell>
          <cell r="B224">
            <v>0</v>
          </cell>
          <cell r="C224">
            <v>0</v>
          </cell>
          <cell r="D224">
            <v>344</v>
          </cell>
        </row>
        <row r="225">
          <cell r="A225">
            <v>12166</v>
          </cell>
          <cell r="B225">
            <v>0</v>
          </cell>
          <cell r="C225">
            <v>0</v>
          </cell>
          <cell r="D225">
            <v>0</v>
          </cell>
        </row>
        <row r="226">
          <cell r="A226">
            <v>12167</v>
          </cell>
          <cell r="B226">
            <v>0</v>
          </cell>
          <cell r="C226">
            <v>0</v>
          </cell>
          <cell r="D226">
            <v>0</v>
          </cell>
        </row>
        <row r="227">
          <cell r="A227">
            <v>12168</v>
          </cell>
          <cell r="B227">
            <v>0</v>
          </cell>
          <cell r="C227">
            <v>0</v>
          </cell>
          <cell r="D227">
            <v>0</v>
          </cell>
        </row>
        <row r="228">
          <cell r="A228">
            <v>12200</v>
          </cell>
          <cell r="B228">
            <v>0</v>
          </cell>
          <cell r="C228">
            <v>0</v>
          </cell>
          <cell r="D228">
            <v>0</v>
          </cell>
        </row>
        <row r="229">
          <cell r="A229">
            <v>12201</v>
          </cell>
          <cell r="B229">
            <v>0</v>
          </cell>
          <cell r="C229">
            <v>0</v>
          </cell>
          <cell r="D229">
            <v>0</v>
          </cell>
        </row>
        <row r="230">
          <cell r="A230">
            <v>12202</v>
          </cell>
          <cell r="B230">
            <v>0</v>
          </cell>
          <cell r="C230">
            <v>0</v>
          </cell>
          <cell r="D230">
            <v>0</v>
          </cell>
        </row>
        <row r="231">
          <cell r="A231">
            <v>12203</v>
          </cell>
          <cell r="B231">
            <v>0</v>
          </cell>
          <cell r="C231">
            <v>0</v>
          </cell>
          <cell r="D231">
            <v>0</v>
          </cell>
        </row>
        <row r="232">
          <cell r="A232">
            <v>12212</v>
          </cell>
          <cell r="B232">
            <v>-2669937</v>
          </cell>
          <cell r="C232">
            <v>-2672607</v>
          </cell>
          <cell r="D232">
            <v>-2922631</v>
          </cell>
        </row>
        <row r="233">
          <cell r="A233">
            <v>12214</v>
          </cell>
          <cell r="B233">
            <v>-215221</v>
          </cell>
          <cell r="C233">
            <v>-213708</v>
          </cell>
          <cell r="D233">
            <v>-222267</v>
          </cell>
        </row>
        <row r="234">
          <cell r="A234">
            <v>12222</v>
          </cell>
          <cell r="B234">
            <v>-46188</v>
          </cell>
          <cell r="C234">
            <v>-45580</v>
          </cell>
          <cell r="D234">
            <v>-38895</v>
          </cell>
        </row>
        <row r="235">
          <cell r="A235">
            <v>12225</v>
          </cell>
          <cell r="B235">
            <v>0</v>
          </cell>
          <cell r="C235">
            <v>0</v>
          </cell>
          <cell r="D235">
            <v>0</v>
          </cell>
        </row>
        <row r="236">
          <cell r="A236">
            <v>12226</v>
          </cell>
          <cell r="B236">
            <v>0</v>
          </cell>
          <cell r="C236">
            <v>0</v>
          </cell>
          <cell r="D236">
            <v>0</v>
          </cell>
        </row>
        <row r="237">
          <cell r="A237">
            <v>12227</v>
          </cell>
          <cell r="B237">
            <v>-1314</v>
          </cell>
          <cell r="C237">
            <v>-1259</v>
          </cell>
          <cell r="D237">
            <v>-657</v>
          </cell>
        </row>
        <row r="238">
          <cell r="A238">
            <v>12230</v>
          </cell>
          <cell r="B238">
            <v>-60101</v>
          </cell>
          <cell r="C238">
            <v>-59311</v>
          </cell>
          <cell r="D238">
            <v>-50612</v>
          </cell>
        </row>
        <row r="239">
          <cell r="A239">
            <v>12232</v>
          </cell>
          <cell r="B239">
            <v>0</v>
          </cell>
          <cell r="C239">
            <v>0</v>
          </cell>
          <cell r="D239">
            <v>0</v>
          </cell>
        </row>
        <row r="240">
          <cell r="A240">
            <v>12268</v>
          </cell>
          <cell r="B240">
            <v>0</v>
          </cell>
          <cell r="C240">
            <v>0</v>
          </cell>
          <cell r="D240">
            <v>0</v>
          </cell>
        </row>
        <row r="241">
          <cell r="A241">
            <v>12301</v>
          </cell>
          <cell r="B241">
            <v>0</v>
          </cell>
          <cell r="C241">
            <v>0</v>
          </cell>
          <cell r="D241">
            <v>0</v>
          </cell>
        </row>
        <row r="242">
          <cell r="A242">
            <v>12302</v>
          </cell>
          <cell r="B242">
            <v>273668</v>
          </cell>
          <cell r="C242">
            <v>273668</v>
          </cell>
          <cell r="D242">
            <v>273668</v>
          </cell>
        </row>
        <row r="243">
          <cell r="A243">
            <v>12401</v>
          </cell>
          <cell r="B243">
            <v>0</v>
          </cell>
          <cell r="C243">
            <v>0</v>
          </cell>
          <cell r="D243">
            <v>0</v>
          </cell>
        </row>
        <row r="244">
          <cell r="A244">
            <v>12504</v>
          </cell>
          <cell r="B244">
            <v>0</v>
          </cell>
          <cell r="C244">
            <v>0</v>
          </cell>
          <cell r="D244">
            <v>0</v>
          </cell>
        </row>
        <row r="245">
          <cell r="A245">
            <v>12510</v>
          </cell>
          <cell r="B245">
            <v>0</v>
          </cell>
          <cell r="C245">
            <v>0</v>
          </cell>
          <cell r="D245">
            <v>0</v>
          </cell>
        </row>
        <row r="246">
          <cell r="A246">
            <v>12801</v>
          </cell>
          <cell r="B246">
            <v>0</v>
          </cell>
          <cell r="C246">
            <v>0</v>
          </cell>
          <cell r="D246">
            <v>0</v>
          </cell>
        </row>
        <row r="247">
          <cell r="A247">
            <v>12901</v>
          </cell>
          <cell r="B247">
            <v>0</v>
          </cell>
          <cell r="C247">
            <v>0</v>
          </cell>
          <cell r="D247">
            <v>0</v>
          </cell>
        </row>
        <row r="248">
          <cell r="A248">
            <v>13101</v>
          </cell>
          <cell r="B248">
            <v>0</v>
          </cell>
          <cell r="C248">
            <v>0</v>
          </cell>
          <cell r="D248">
            <v>0</v>
          </cell>
        </row>
        <row r="249">
          <cell r="A249">
            <v>13102</v>
          </cell>
          <cell r="B249">
            <v>23</v>
          </cell>
          <cell r="C249">
            <v>23</v>
          </cell>
          <cell r="D249">
            <v>-1551</v>
          </cell>
        </row>
        <row r="250">
          <cell r="A250">
            <v>13103</v>
          </cell>
          <cell r="B250">
            <v>0</v>
          </cell>
          <cell r="C250">
            <v>0</v>
          </cell>
          <cell r="D250">
            <v>0</v>
          </cell>
        </row>
        <row r="251">
          <cell r="A251">
            <v>13104</v>
          </cell>
          <cell r="B251">
            <v>0</v>
          </cell>
          <cell r="C251">
            <v>0</v>
          </cell>
          <cell r="D251">
            <v>0</v>
          </cell>
        </row>
        <row r="252">
          <cell r="A252">
            <v>13105</v>
          </cell>
          <cell r="B252">
            <v>0</v>
          </cell>
          <cell r="C252">
            <v>0</v>
          </cell>
          <cell r="D252">
            <v>0</v>
          </cell>
        </row>
        <row r="253">
          <cell r="A253">
            <v>13106</v>
          </cell>
          <cell r="B253">
            <v>0</v>
          </cell>
          <cell r="C253">
            <v>0</v>
          </cell>
          <cell r="D253">
            <v>0</v>
          </cell>
        </row>
        <row r="254">
          <cell r="A254">
            <v>13107</v>
          </cell>
          <cell r="B254">
            <v>0</v>
          </cell>
          <cell r="C254">
            <v>0</v>
          </cell>
          <cell r="D254">
            <v>0</v>
          </cell>
        </row>
        <row r="255">
          <cell r="A255">
            <v>13108</v>
          </cell>
          <cell r="B255">
            <v>-125906</v>
          </cell>
          <cell r="C255">
            <v>-90105</v>
          </cell>
          <cell r="D255">
            <v>-54757</v>
          </cell>
        </row>
        <row r="256">
          <cell r="A256">
            <v>13109</v>
          </cell>
          <cell r="B256">
            <v>0</v>
          </cell>
          <cell r="C256">
            <v>0</v>
          </cell>
          <cell r="D256">
            <v>0</v>
          </cell>
        </row>
        <row r="257">
          <cell r="A257">
            <v>13110</v>
          </cell>
          <cell r="B257">
            <v>0</v>
          </cell>
          <cell r="C257">
            <v>0</v>
          </cell>
          <cell r="D257">
            <v>0</v>
          </cell>
        </row>
        <row r="258">
          <cell r="A258">
            <v>13111</v>
          </cell>
          <cell r="B258">
            <v>0</v>
          </cell>
          <cell r="C258">
            <v>0</v>
          </cell>
          <cell r="D258">
            <v>0</v>
          </cell>
        </row>
        <row r="259">
          <cell r="A259">
            <v>13115</v>
          </cell>
          <cell r="B259">
            <v>4827696</v>
          </cell>
          <cell r="C259">
            <v>4309686</v>
          </cell>
          <cell r="D259">
            <v>7561049</v>
          </cell>
        </row>
        <row r="260">
          <cell r="A260">
            <v>13116</v>
          </cell>
          <cell r="B260">
            <v>3507183</v>
          </cell>
          <cell r="C260">
            <v>3582543</v>
          </cell>
          <cell r="D260">
            <v>4546549</v>
          </cell>
        </row>
        <row r="261">
          <cell r="A261">
            <v>13117</v>
          </cell>
          <cell r="B261">
            <v>1494512</v>
          </cell>
          <cell r="C261">
            <v>1614264</v>
          </cell>
          <cell r="D261">
            <v>876307</v>
          </cell>
        </row>
        <row r="262">
          <cell r="A262">
            <v>13118</v>
          </cell>
          <cell r="B262">
            <v>-1777837</v>
          </cell>
          <cell r="C262">
            <v>-1436651</v>
          </cell>
          <cell r="D262">
            <v>-1087985</v>
          </cell>
        </row>
        <row r="263">
          <cell r="A263">
            <v>13119</v>
          </cell>
          <cell r="B263">
            <v>-8283141</v>
          </cell>
          <cell r="C263">
            <v>-9763825</v>
          </cell>
          <cell r="D263">
            <v>-13168058</v>
          </cell>
        </row>
        <row r="264">
          <cell r="A264">
            <v>13120</v>
          </cell>
          <cell r="B264">
            <v>0</v>
          </cell>
          <cell r="C264">
            <v>0</v>
          </cell>
          <cell r="D264">
            <v>0</v>
          </cell>
        </row>
        <row r="265">
          <cell r="A265">
            <v>13121</v>
          </cell>
          <cell r="B265">
            <v>0</v>
          </cell>
          <cell r="C265">
            <v>0</v>
          </cell>
          <cell r="D265">
            <v>0</v>
          </cell>
        </row>
        <row r="266">
          <cell r="A266">
            <v>13125</v>
          </cell>
          <cell r="B266">
            <v>357471</v>
          </cell>
          <cell r="C266">
            <v>1784064</v>
          </cell>
          <cell r="D266">
            <v>1306124</v>
          </cell>
        </row>
        <row r="267">
          <cell r="A267">
            <v>13126</v>
          </cell>
          <cell r="B267">
            <v>6876873</v>
          </cell>
          <cell r="C267">
            <v>5233529</v>
          </cell>
          <cell r="D267">
            <v>5688932</v>
          </cell>
        </row>
        <row r="268">
          <cell r="A268">
            <v>13401</v>
          </cell>
          <cell r="B268">
            <v>1533</v>
          </cell>
          <cell r="C268">
            <v>1533</v>
          </cell>
          <cell r="D268">
            <v>1533</v>
          </cell>
        </row>
        <row r="269">
          <cell r="A269">
            <v>13402</v>
          </cell>
          <cell r="B269">
            <v>0</v>
          </cell>
          <cell r="C269">
            <v>0</v>
          </cell>
          <cell r="D269">
            <v>0</v>
          </cell>
        </row>
        <row r="270">
          <cell r="A270">
            <v>13403</v>
          </cell>
          <cell r="B270">
            <v>1850</v>
          </cell>
          <cell r="C270">
            <v>1850</v>
          </cell>
          <cell r="D270">
            <v>1850</v>
          </cell>
        </row>
        <row r="271">
          <cell r="A271">
            <v>13404</v>
          </cell>
          <cell r="B271">
            <v>115781</v>
          </cell>
          <cell r="C271">
            <v>99106</v>
          </cell>
          <cell r="D271">
            <v>82357</v>
          </cell>
        </row>
        <row r="272">
          <cell r="A272">
            <v>13406</v>
          </cell>
          <cell r="B272">
            <v>3400</v>
          </cell>
          <cell r="C272">
            <v>3400</v>
          </cell>
          <cell r="D272">
            <v>3400</v>
          </cell>
        </row>
        <row r="273">
          <cell r="A273">
            <v>13407</v>
          </cell>
          <cell r="B273">
            <v>1000</v>
          </cell>
          <cell r="C273">
            <v>1000</v>
          </cell>
          <cell r="D273">
            <v>1000</v>
          </cell>
        </row>
        <row r="274">
          <cell r="A274">
            <v>13408</v>
          </cell>
          <cell r="B274">
            <v>0</v>
          </cell>
          <cell r="C274">
            <v>0</v>
          </cell>
          <cell r="D274">
            <v>0</v>
          </cell>
        </row>
        <row r="275">
          <cell r="A275">
            <v>13409</v>
          </cell>
          <cell r="B275">
            <v>0</v>
          </cell>
          <cell r="C275">
            <v>0</v>
          </cell>
          <cell r="D275">
            <v>0</v>
          </cell>
        </row>
        <row r="276">
          <cell r="A276">
            <v>13501</v>
          </cell>
          <cell r="B276">
            <v>51600</v>
          </cell>
          <cell r="C276">
            <v>51600</v>
          </cell>
          <cell r="D276">
            <v>53031</v>
          </cell>
        </row>
        <row r="277">
          <cell r="A277">
            <v>13502</v>
          </cell>
          <cell r="B277">
            <v>0</v>
          </cell>
          <cell r="C277">
            <v>0</v>
          </cell>
          <cell r="D277">
            <v>0</v>
          </cell>
        </row>
        <row r="278">
          <cell r="A278">
            <v>13503</v>
          </cell>
          <cell r="B278">
            <v>0</v>
          </cell>
          <cell r="C278">
            <v>0</v>
          </cell>
          <cell r="D278">
            <v>0</v>
          </cell>
        </row>
        <row r="279">
          <cell r="A279">
            <v>13504</v>
          </cell>
          <cell r="B279">
            <v>2715</v>
          </cell>
          <cell r="C279">
            <v>2715</v>
          </cell>
          <cell r="D279">
            <v>2715</v>
          </cell>
        </row>
        <row r="280">
          <cell r="A280">
            <v>13505</v>
          </cell>
          <cell r="B280">
            <v>0</v>
          </cell>
          <cell r="C280">
            <v>0</v>
          </cell>
          <cell r="D280">
            <v>0</v>
          </cell>
        </row>
        <row r="281">
          <cell r="A281">
            <v>13506</v>
          </cell>
          <cell r="B281">
            <v>0</v>
          </cell>
          <cell r="C281">
            <v>0</v>
          </cell>
          <cell r="D281">
            <v>0</v>
          </cell>
        </row>
        <row r="282">
          <cell r="A282">
            <v>13601</v>
          </cell>
          <cell r="B282">
            <v>0</v>
          </cell>
          <cell r="C282">
            <v>0</v>
          </cell>
          <cell r="D282">
            <v>0</v>
          </cell>
        </row>
        <row r="283">
          <cell r="A283">
            <v>13602</v>
          </cell>
          <cell r="B283">
            <v>0</v>
          </cell>
          <cell r="C283">
            <v>0</v>
          </cell>
          <cell r="D283">
            <v>0</v>
          </cell>
        </row>
        <row r="284">
          <cell r="A284">
            <v>13603</v>
          </cell>
          <cell r="B284">
            <v>0</v>
          </cell>
          <cell r="C284">
            <v>0</v>
          </cell>
          <cell r="D284">
            <v>0</v>
          </cell>
        </row>
        <row r="285">
          <cell r="A285">
            <v>13610</v>
          </cell>
          <cell r="B285">
            <v>0</v>
          </cell>
          <cell r="C285">
            <v>0</v>
          </cell>
          <cell r="D285">
            <v>0</v>
          </cell>
        </row>
        <row r="286">
          <cell r="A286">
            <v>13620</v>
          </cell>
          <cell r="B286">
            <v>0</v>
          </cell>
          <cell r="C286">
            <v>0</v>
          </cell>
          <cell r="D286">
            <v>0</v>
          </cell>
        </row>
        <row r="287">
          <cell r="A287">
            <v>13621</v>
          </cell>
          <cell r="B287">
            <v>0</v>
          </cell>
          <cell r="C287">
            <v>0</v>
          </cell>
          <cell r="D287">
            <v>0</v>
          </cell>
        </row>
        <row r="288">
          <cell r="A288">
            <v>14101</v>
          </cell>
          <cell r="B288">
            <v>0</v>
          </cell>
          <cell r="C288">
            <v>0</v>
          </cell>
          <cell r="D288">
            <v>0</v>
          </cell>
        </row>
        <row r="289">
          <cell r="A289">
            <v>14201</v>
          </cell>
          <cell r="B289">
            <v>1810035</v>
          </cell>
          <cell r="C289">
            <v>2040689</v>
          </cell>
          <cell r="D289">
            <v>189887</v>
          </cell>
        </row>
        <row r="290">
          <cell r="A290">
            <v>14202</v>
          </cell>
          <cell r="B290">
            <v>154307475</v>
          </cell>
          <cell r="C290">
            <v>158704923</v>
          </cell>
          <cell r="D290">
            <v>156493685</v>
          </cell>
        </row>
        <row r="291">
          <cell r="A291">
            <v>14203</v>
          </cell>
          <cell r="B291">
            <v>297969</v>
          </cell>
          <cell r="C291">
            <v>285646</v>
          </cell>
          <cell r="D291">
            <v>271850</v>
          </cell>
        </row>
        <row r="292">
          <cell r="A292">
            <v>14204</v>
          </cell>
          <cell r="B292">
            <v>0</v>
          </cell>
          <cell r="C292">
            <v>0</v>
          </cell>
          <cell r="D292">
            <v>0</v>
          </cell>
        </row>
        <row r="293">
          <cell r="A293">
            <v>14205</v>
          </cell>
          <cell r="B293">
            <v>0</v>
          </cell>
          <cell r="C293">
            <v>0</v>
          </cell>
          <cell r="D293">
            <v>0</v>
          </cell>
        </row>
        <row r="294">
          <cell r="A294">
            <v>14301</v>
          </cell>
          <cell r="B294">
            <v>7958962</v>
          </cell>
          <cell r="C294">
            <v>7849412</v>
          </cell>
          <cell r="D294">
            <v>6061783</v>
          </cell>
        </row>
        <row r="295">
          <cell r="A295">
            <v>14302</v>
          </cell>
          <cell r="B295">
            <v>0</v>
          </cell>
          <cell r="C295">
            <v>0</v>
          </cell>
          <cell r="D295">
            <v>732063</v>
          </cell>
        </row>
        <row r="296">
          <cell r="A296">
            <v>14303</v>
          </cell>
          <cell r="B296">
            <v>0</v>
          </cell>
          <cell r="C296">
            <v>0</v>
          </cell>
          <cell r="D296">
            <v>0</v>
          </cell>
        </row>
        <row r="297">
          <cell r="A297">
            <v>14304</v>
          </cell>
          <cell r="B297">
            <v>0</v>
          </cell>
          <cell r="C297">
            <v>0</v>
          </cell>
          <cell r="D297">
            <v>14903</v>
          </cell>
        </row>
        <row r="298">
          <cell r="A298">
            <v>14305</v>
          </cell>
          <cell r="B298">
            <v>9621</v>
          </cell>
          <cell r="C298">
            <v>9219</v>
          </cell>
          <cell r="D298">
            <v>9984</v>
          </cell>
        </row>
        <row r="299">
          <cell r="A299">
            <v>14306</v>
          </cell>
          <cell r="B299">
            <v>0</v>
          </cell>
          <cell r="C299">
            <v>0</v>
          </cell>
          <cell r="D299">
            <v>0</v>
          </cell>
        </row>
        <row r="300">
          <cell r="A300">
            <v>14307</v>
          </cell>
          <cell r="B300">
            <v>2288727</v>
          </cell>
          <cell r="C300">
            <v>1759211</v>
          </cell>
          <cell r="D300">
            <v>290815</v>
          </cell>
        </row>
        <row r="301">
          <cell r="A301">
            <v>14308</v>
          </cell>
          <cell r="B301">
            <v>0</v>
          </cell>
          <cell r="C301">
            <v>0</v>
          </cell>
          <cell r="D301">
            <v>0</v>
          </cell>
        </row>
        <row r="302">
          <cell r="A302">
            <v>14309</v>
          </cell>
          <cell r="B302">
            <v>0</v>
          </cell>
          <cell r="C302">
            <v>0</v>
          </cell>
          <cell r="D302">
            <v>0</v>
          </cell>
        </row>
        <row r="303">
          <cell r="A303">
            <v>14310</v>
          </cell>
          <cell r="B303">
            <v>0</v>
          </cell>
          <cell r="C303">
            <v>0</v>
          </cell>
          <cell r="D303">
            <v>0</v>
          </cell>
        </row>
        <row r="304">
          <cell r="A304">
            <v>14311</v>
          </cell>
          <cell r="B304">
            <v>574</v>
          </cell>
          <cell r="C304">
            <v>287</v>
          </cell>
          <cell r="D304">
            <v>442</v>
          </cell>
        </row>
        <row r="305">
          <cell r="A305">
            <v>14312</v>
          </cell>
          <cell r="B305">
            <v>1278671</v>
          </cell>
          <cell r="C305">
            <v>1899497</v>
          </cell>
          <cell r="D305">
            <v>1707410</v>
          </cell>
        </row>
        <row r="306">
          <cell r="A306">
            <v>14313</v>
          </cell>
          <cell r="B306">
            <v>0</v>
          </cell>
          <cell r="C306">
            <v>704877</v>
          </cell>
          <cell r="D306">
            <v>178059</v>
          </cell>
        </row>
        <row r="307">
          <cell r="A307">
            <v>14314</v>
          </cell>
          <cell r="B307">
            <v>0</v>
          </cell>
          <cell r="C307">
            <v>0</v>
          </cell>
          <cell r="D307">
            <v>1929</v>
          </cell>
        </row>
        <row r="308">
          <cell r="A308">
            <v>14315</v>
          </cell>
          <cell r="B308">
            <v>0</v>
          </cell>
          <cell r="C308">
            <v>0</v>
          </cell>
          <cell r="D308">
            <v>0</v>
          </cell>
        </row>
        <row r="309">
          <cell r="A309">
            <v>14316</v>
          </cell>
          <cell r="B309">
            <v>0</v>
          </cell>
          <cell r="C309">
            <v>0</v>
          </cell>
          <cell r="D309">
            <v>0</v>
          </cell>
        </row>
        <row r="310">
          <cell r="A310">
            <v>14317</v>
          </cell>
          <cell r="B310">
            <v>0</v>
          </cell>
          <cell r="C310">
            <v>0</v>
          </cell>
          <cell r="D310">
            <v>0</v>
          </cell>
        </row>
        <row r="311">
          <cell r="A311">
            <v>14318</v>
          </cell>
          <cell r="B311">
            <v>0</v>
          </cell>
          <cell r="C311">
            <v>5035</v>
          </cell>
          <cell r="D311">
            <v>36486</v>
          </cell>
        </row>
        <row r="312">
          <cell r="A312">
            <v>14319</v>
          </cell>
          <cell r="B312">
            <v>0</v>
          </cell>
          <cell r="C312">
            <v>0</v>
          </cell>
          <cell r="D312">
            <v>0</v>
          </cell>
        </row>
        <row r="313">
          <cell r="A313">
            <v>14320</v>
          </cell>
          <cell r="B313">
            <v>0</v>
          </cell>
          <cell r="C313">
            <v>0</v>
          </cell>
          <cell r="D313">
            <v>0</v>
          </cell>
        </row>
        <row r="314">
          <cell r="A314">
            <v>14321</v>
          </cell>
          <cell r="B314">
            <v>0</v>
          </cell>
          <cell r="C314">
            <v>0</v>
          </cell>
          <cell r="D314">
            <v>114</v>
          </cell>
        </row>
        <row r="315">
          <cell r="A315">
            <v>14322</v>
          </cell>
          <cell r="B315">
            <v>5296</v>
          </cell>
          <cell r="C315">
            <v>2648</v>
          </cell>
          <cell r="D315">
            <v>2778</v>
          </cell>
        </row>
        <row r="316">
          <cell r="A316">
            <v>14323</v>
          </cell>
          <cell r="B316">
            <v>0</v>
          </cell>
          <cell r="C316">
            <v>0</v>
          </cell>
          <cell r="D316">
            <v>0</v>
          </cell>
        </row>
        <row r="317">
          <cell r="A317">
            <v>14324</v>
          </cell>
          <cell r="B317">
            <v>0</v>
          </cell>
          <cell r="C317">
            <v>0</v>
          </cell>
          <cell r="D317">
            <v>0</v>
          </cell>
        </row>
        <row r="318">
          <cell r="A318">
            <v>14325</v>
          </cell>
          <cell r="B318">
            <v>257864</v>
          </cell>
          <cell r="C318">
            <v>281667</v>
          </cell>
          <cell r="D318">
            <v>276667</v>
          </cell>
        </row>
        <row r="319">
          <cell r="A319">
            <v>14326</v>
          </cell>
          <cell r="B319">
            <v>0</v>
          </cell>
          <cell r="C319">
            <v>0</v>
          </cell>
          <cell r="D319">
            <v>323</v>
          </cell>
        </row>
        <row r="320">
          <cell r="A320">
            <v>14327</v>
          </cell>
          <cell r="B320">
            <v>165326</v>
          </cell>
          <cell r="C320">
            <v>334777</v>
          </cell>
          <cell r="D320">
            <v>221776</v>
          </cell>
        </row>
        <row r="321">
          <cell r="A321">
            <v>14328</v>
          </cell>
          <cell r="B321">
            <v>0</v>
          </cell>
          <cell r="C321">
            <v>0</v>
          </cell>
          <cell r="D321">
            <v>0</v>
          </cell>
        </row>
        <row r="322">
          <cell r="A322">
            <v>14329</v>
          </cell>
          <cell r="B322">
            <v>0</v>
          </cell>
          <cell r="C322">
            <v>0</v>
          </cell>
          <cell r="D322">
            <v>0</v>
          </cell>
        </row>
        <row r="323">
          <cell r="A323">
            <v>14330</v>
          </cell>
          <cell r="B323">
            <v>0</v>
          </cell>
          <cell r="C323">
            <v>0</v>
          </cell>
          <cell r="D323">
            <v>0</v>
          </cell>
        </row>
        <row r="324">
          <cell r="A324">
            <v>14331</v>
          </cell>
          <cell r="B324">
            <v>342816</v>
          </cell>
          <cell r="C324">
            <v>472934</v>
          </cell>
          <cell r="D324">
            <v>799611</v>
          </cell>
        </row>
        <row r="325">
          <cell r="A325">
            <v>14332</v>
          </cell>
          <cell r="B325">
            <v>330852</v>
          </cell>
          <cell r="C325">
            <v>381061</v>
          </cell>
          <cell r="D325">
            <v>436849</v>
          </cell>
        </row>
        <row r="326">
          <cell r="A326">
            <v>14333</v>
          </cell>
          <cell r="B326">
            <v>0</v>
          </cell>
          <cell r="C326">
            <v>0</v>
          </cell>
          <cell r="D326">
            <v>0</v>
          </cell>
        </row>
        <row r="327">
          <cell r="A327">
            <v>14334</v>
          </cell>
          <cell r="B327">
            <v>0</v>
          </cell>
          <cell r="C327">
            <v>0</v>
          </cell>
          <cell r="D327">
            <v>0</v>
          </cell>
        </row>
        <row r="328">
          <cell r="A328">
            <v>14335</v>
          </cell>
          <cell r="B328">
            <v>0</v>
          </cell>
          <cell r="C328">
            <v>0</v>
          </cell>
          <cell r="D328">
            <v>0</v>
          </cell>
        </row>
        <row r="329">
          <cell r="A329">
            <v>14336</v>
          </cell>
          <cell r="B329">
            <v>0</v>
          </cell>
          <cell r="C329">
            <v>-20359</v>
          </cell>
          <cell r="D329">
            <v>902</v>
          </cell>
        </row>
        <row r="330">
          <cell r="A330">
            <v>14337</v>
          </cell>
          <cell r="B330">
            <v>0</v>
          </cell>
          <cell r="C330">
            <v>0</v>
          </cell>
          <cell r="D330">
            <v>0</v>
          </cell>
        </row>
        <row r="331">
          <cell r="A331">
            <v>14338</v>
          </cell>
          <cell r="B331">
            <v>583023</v>
          </cell>
          <cell r="C331">
            <v>578813</v>
          </cell>
          <cell r="D331">
            <v>670817</v>
          </cell>
        </row>
        <row r="332">
          <cell r="A332">
            <v>14339</v>
          </cell>
          <cell r="B332">
            <v>0</v>
          </cell>
          <cell r="C332">
            <v>0</v>
          </cell>
          <cell r="D332">
            <v>0</v>
          </cell>
        </row>
        <row r="333">
          <cell r="A333">
            <v>14340</v>
          </cell>
          <cell r="B333">
            <v>0</v>
          </cell>
          <cell r="C333">
            <v>0</v>
          </cell>
          <cell r="D333">
            <v>81</v>
          </cell>
        </row>
        <row r="334">
          <cell r="A334">
            <v>14341</v>
          </cell>
          <cell r="B334">
            <v>0</v>
          </cell>
          <cell r="C334">
            <v>0</v>
          </cell>
          <cell r="D334">
            <v>0</v>
          </cell>
        </row>
        <row r="335">
          <cell r="A335">
            <v>14342</v>
          </cell>
          <cell r="B335">
            <v>0</v>
          </cell>
          <cell r="C335">
            <v>0</v>
          </cell>
          <cell r="D335">
            <v>0</v>
          </cell>
        </row>
        <row r="336">
          <cell r="A336">
            <v>14343</v>
          </cell>
          <cell r="B336">
            <v>0</v>
          </cell>
          <cell r="C336">
            <v>0</v>
          </cell>
          <cell r="D336">
            <v>0</v>
          </cell>
        </row>
        <row r="337">
          <cell r="A337">
            <v>14344</v>
          </cell>
          <cell r="B337">
            <v>0</v>
          </cell>
          <cell r="C337">
            <v>0</v>
          </cell>
          <cell r="D337">
            <v>0</v>
          </cell>
        </row>
        <row r="338">
          <cell r="A338">
            <v>14345</v>
          </cell>
          <cell r="B338">
            <v>3250</v>
          </cell>
          <cell r="C338">
            <v>1625</v>
          </cell>
          <cell r="D338">
            <v>700</v>
          </cell>
        </row>
        <row r="339">
          <cell r="A339">
            <v>14346</v>
          </cell>
          <cell r="B339">
            <v>0</v>
          </cell>
          <cell r="C339">
            <v>0</v>
          </cell>
          <cell r="D339">
            <v>0</v>
          </cell>
        </row>
        <row r="340">
          <cell r="A340">
            <v>14347</v>
          </cell>
          <cell r="B340">
            <v>0</v>
          </cell>
          <cell r="C340">
            <v>0</v>
          </cell>
          <cell r="D340">
            <v>0</v>
          </cell>
        </row>
        <row r="341">
          <cell r="A341">
            <v>14348</v>
          </cell>
          <cell r="B341">
            <v>0</v>
          </cell>
          <cell r="C341">
            <v>0</v>
          </cell>
          <cell r="D341">
            <v>0</v>
          </cell>
        </row>
        <row r="342">
          <cell r="A342">
            <v>14349</v>
          </cell>
          <cell r="B342">
            <v>0</v>
          </cell>
          <cell r="C342">
            <v>0</v>
          </cell>
          <cell r="D342">
            <v>0</v>
          </cell>
        </row>
        <row r="343">
          <cell r="A343">
            <v>14350</v>
          </cell>
          <cell r="B343">
            <v>0</v>
          </cell>
          <cell r="C343">
            <v>0</v>
          </cell>
          <cell r="D343">
            <v>0</v>
          </cell>
        </row>
        <row r="344">
          <cell r="A344">
            <v>14351</v>
          </cell>
          <cell r="B344">
            <v>0</v>
          </cell>
          <cell r="C344">
            <v>0</v>
          </cell>
          <cell r="D344">
            <v>0</v>
          </cell>
        </row>
        <row r="345">
          <cell r="A345">
            <v>14352</v>
          </cell>
          <cell r="B345">
            <v>17456</v>
          </cell>
          <cell r="C345">
            <v>16785</v>
          </cell>
          <cell r="D345">
            <v>15614</v>
          </cell>
        </row>
        <row r="346">
          <cell r="A346">
            <v>14353</v>
          </cell>
          <cell r="B346">
            <v>0</v>
          </cell>
          <cell r="C346">
            <v>0</v>
          </cell>
          <cell r="D346">
            <v>0</v>
          </cell>
        </row>
        <row r="347">
          <cell r="A347">
            <v>14355</v>
          </cell>
          <cell r="B347">
            <v>0</v>
          </cell>
          <cell r="C347">
            <v>0</v>
          </cell>
          <cell r="D347">
            <v>0</v>
          </cell>
        </row>
        <row r="348">
          <cell r="A348">
            <v>14356</v>
          </cell>
          <cell r="B348">
            <v>0</v>
          </cell>
          <cell r="C348">
            <v>0</v>
          </cell>
          <cell r="D348">
            <v>0</v>
          </cell>
        </row>
        <row r="349">
          <cell r="A349">
            <v>14357</v>
          </cell>
          <cell r="B349">
            <v>0</v>
          </cell>
          <cell r="C349">
            <v>0</v>
          </cell>
          <cell r="D349">
            <v>0</v>
          </cell>
        </row>
        <row r="350">
          <cell r="A350">
            <v>14358</v>
          </cell>
          <cell r="B350">
            <v>0</v>
          </cell>
          <cell r="C350">
            <v>0</v>
          </cell>
          <cell r="D350">
            <v>0</v>
          </cell>
        </row>
        <row r="351">
          <cell r="A351">
            <v>14360</v>
          </cell>
          <cell r="B351">
            <v>0</v>
          </cell>
          <cell r="C351">
            <v>0</v>
          </cell>
          <cell r="D351">
            <v>0</v>
          </cell>
        </row>
        <row r="352">
          <cell r="A352">
            <v>14361</v>
          </cell>
          <cell r="B352">
            <v>0</v>
          </cell>
          <cell r="C352">
            <v>0</v>
          </cell>
          <cell r="D352">
            <v>0</v>
          </cell>
        </row>
        <row r="353">
          <cell r="A353">
            <v>14362</v>
          </cell>
          <cell r="B353">
            <v>0</v>
          </cell>
          <cell r="C353">
            <v>0</v>
          </cell>
          <cell r="D353">
            <v>0</v>
          </cell>
        </row>
        <row r="354">
          <cell r="A354">
            <v>14363</v>
          </cell>
          <cell r="B354">
            <v>0</v>
          </cell>
          <cell r="C354">
            <v>0</v>
          </cell>
          <cell r="D354">
            <v>0</v>
          </cell>
        </row>
        <row r="355">
          <cell r="A355">
            <v>14364</v>
          </cell>
          <cell r="B355">
            <v>2215096</v>
          </cell>
          <cell r="C355">
            <v>1107548</v>
          </cell>
          <cell r="D355">
            <v>656935</v>
          </cell>
        </row>
        <row r="356">
          <cell r="A356">
            <v>14365</v>
          </cell>
          <cell r="B356">
            <v>0</v>
          </cell>
          <cell r="C356">
            <v>0</v>
          </cell>
          <cell r="D356">
            <v>0</v>
          </cell>
        </row>
        <row r="357">
          <cell r="A357">
            <v>14366</v>
          </cell>
          <cell r="B357">
            <v>0</v>
          </cell>
          <cell r="C357">
            <v>0</v>
          </cell>
          <cell r="D357">
            <v>0</v>
          </cell>
        </row>
        <row r="358">
          <cell r="A358">
            <v>14367</v>
          </cell>
          <cell r="B358">
            <v>0</v>
          </cell>
          <cell r="C358">
            <v>0</v>
          </cell>
          <cell r="D358">
            <v>0</v>
          </cell>
        </row>
        <row r="359">
          <cell r="A359">
            <v>14368</v>
          </cell>
          <cell r="B359">
            <v>0</v>
          </cell>
          <cell r="C359">
            <v>0</v>
          </cell>
          <cell r="D359">
            <v>14295</v>
          </cell>
        </row>
        <row r="360">
          <cell r="A360">
            <v>14369</v>
          </cell>
          <cell r="B360">
            <v>0</v>
          </cell>
          <cell r="C360">
            <v>0</v>
          </cell>
          <cell r="D360">
            <v>0</v>
          </cell>
        </row>
        <row r="361">
          <cell r="A361">
            <v>14370</v>
          </cell>
          <cell r="B361">
            <v>0</v>
          </cell>
          <cell r="C361">
            <v>0</v>
          </cell>
          <cell r="D361">
            <v>0</v>
          </cell>
        </row>
        <row r="362">
          <cell r="A362">
            <v>14371</v>
          </cell>
          <cell r="B362">
            <v>0</v>
          </cell>
          <cell r="C362">
            <v>0</v>
          </cell>
          <cell r="D362">
            <v>0</v>
          </cell>
        </row>
        <row r="363">
          <cell r="A363">
            <v>14372</v>
          </cell>
          <cell r="B363">
            <v>0</v>
          </cell>
          <cell r="C363">
            <v>0</v>
          </cell>
          <cell r="D363">
            <v>0</v>
          </cell>
        </row>
        <row r="364">
          <cell r="A364">
            <v>14373</v>
          </cell>
          <cell r="B364">
            <v>0</v>
          </cell>
          <cell r="C364">
            <v>0</v>
          </cell>
          <cell r="D364">
            <v>23919</v>
          </cell>
        </row>
        <row r="365">
          <cell r="A365">
            <v>14374</v>
          </cell>
          <cell r="B365">
            <v>3840</v>
          </cell>
          <cell r="C365">
            <v>3450</v>
          </cell>
          <cell r="D365">
            <v>5951</v>
          </cell>
        </row>
        <row r="366">
          <cell r="A366">
            <v>14375</v>
          </cell>
          <cell r="B366">
            <v>0</v>
          </cell>
          <cell r="C366">
            <v>0</v>
          </cell>
          <cell r="D366">
            <v>0</v>
          </cell>
        </row>
        <row r="367">
          <cell r="A367">
            <v>14376</v>
          </cell>
          <cell r="B367">
            <v>4101</v>
          </cell>
          <cell r="C367">
            <v>4110</v>
          </cell>
          <cell r="D367">
            <v>2216</v>
          </cell>
        </row>
        <row r="368">
          <cell r="A368">
            <v>14377</v>
          </cell>
          <cell r="B368">
            <v>3658</v>
          </cell>
          <cell r="C368">
            <v>3500</v>
          </cell>
          <cell r="D368">
            <v>2368</v>
          </cell>
        </row>
        <row r="369">
          <cell r="A369">
            <v>14400</v>
          </cell>
          <cell r="B369">
            <v>-802150</v>
          </cell>
          <cell r="C369">
            <v>-781293</v>
          </cell>
          <cell r="D369">
            <v>-1350767</v>
          </cell>
        </row>
        <row r="370">
          <cell r="A370">
            <v>14422</v>
          </cell>
          <cell r="B370">
            <v>-145355</v>
          </cell>
          <cell r="C370">
            <v>-145355</v>
          </cell>
          <cell r="D370">
            <v>-145355</v>
          </cell>
        </row>
        <row r="371">
          <cell r="A371">
            <v>14501</v>
          </cell>
          <cell r="B371">
            <v>0</v>
          </cell>
          <cell r="C371">
            <v>0</v>
          </cell>
          <cell r="D371">
            <v>0</v>
          </cell>
        </row>
        <row r="372">
          <cell r="A372">
            <v>14601</v>
          </cell>
          <cell r="B372">
            <v>0</v>
          </cell>
          <cell r="C372">
            <v>0</v>
          </cell>
          <cell r="D372">
            <v>0</v>
          </cell>
        </row>
        <row r="373">
          <cell r="A373">
            <v>14602</v>
          </cell>
          <cell r="B373">
            <v>0</v>
          </cell>
          <cell r="C373">
            <v>0</v>
          </cell>
          <cell r="D373">
            <v>0</v>
          </cell>
        </row>
        <row r="374">
          <cell r="A374">
            <v>14603</v>
          </cell>
          <cell r="B374">
            <v>2265</v>
          </cell>
          <cell r="C374">
            <v>1471</v>
          </cell>
          <cell r="D374">
            <v>1497</v>
          </cell>
        </row>
        <row r="375">
          <cell r="A375">
            <v>14604</v>
          </cell>
          <cell r="B375">
            <v>0</v>
          </cell>
          <cell r="C375">
            <v>0</v>
          </cell>
          <cell r="D375">
            <v>42</v>
          </cell>
        </row>
        <row r="376">
          <cell r="A376">
            <v>14605</v>
          </cell>
          <cell r="B376">
            <v>0</v>
          </cell>
          <cell r="C376">
            <v>0</v>
          </cell>
          <cell r="D376">
            <v>0</v>
          </cell>
        </row>
        <row r="377">
          <cell r="A377">
            <v>14606</v>
          </cell>
          <cell r="B377">
            <v>0</v>
          </cell>
          <cell r="C377">
            <v>0</v>
          </cell>
          <cell r="D377">
            <v>0</v>
          </cell>
        </row>
        <row r="378">
          <cell r="A378">
            <v>14607</v>
          </cell>
          <cell r="B378">
            <v>2487</v>
          </cell>
          <cell r="C378">
            <v>2405</v>
          </cell>
          <cell r="D378">
            <v>1000</v>
          </cell>
        </row>
        <row r="379">
          <cell r="A379">
            <v>14608</v>
          </cell>
          <cell r="B379">
            <v>0</v>
          </cell>
          <cell r="C379">
            <v>0</v>
          </cell>
          <cell r="D379">
            <v>0</v>
          </cell>
        </row>
        <row r="380">
          <cell r="A380">
            <v>14609</v>
          </cell>
          <cell r="B380">
            <v>288843</v>
          </cell>
          <cell r="C380">
            <v>277530</v>
          </cell>
          <cell r="D380">
            <v>353196</v>
          </cell>
        </row>
        <row r="381">
          <cell r="A381">
            <v>14610</v>
          </cell>
          <cell r="B381">
            <v>0</v>
          </cell>
          <cell r="C381">
            <v>0</v>
          </cell>
          <cell r="D381">
            <v>0</v>
          </cell>
        </row>
        <row r="382">
          <cell r="A382">
            <v>14611</v>
          </cell>
          <cell r="B382">
            <v>62216</v>
          </cell>
          <cell r="C382">
            <v>64776</v>
          </cell>
          <cell r="D382">
            <v>72180</v>
          </cell>
        </row>
        <row r="383">
          <cell r="A383">
            <v>14612</v>
          </cell>
          <cell r="B383">
            <v>0</v>
          </cell>
          <cell r="C383">
            <v>0</v>
          </cell>
          <cell r="D383">
            <v>0</v>
          </cell>
        </row>
        <row r="384">
          <cell r="A384">
            <v>14613</v>
          </cell>
          <cell r="B384">
            <v>0</v>
          </cell>
          <cell r="C384">
            <v>0</v>
          </cell>
          <cell r="D384">
            <v>0</v>
          </cell>
        </row>
        <row r="385">
          <cell r="A385">
            <v>14614</v>
          </cell>
          <cell r="B385">
            <v>0</v>
          </cell>
          <cell r="C385">
            <v>0</v>
          </cell>
          <cell r="D385">
            <v>0</v>
          </cell>
        </row>
        <row r="386">
          <cell r="A386">
            <v>14615</v>
          </cell>
          <cell r="B386">
            <v>0</v>
          </cell>
          <cell r="C386">
            <v>0</v>
          </cell>
          <cell r="D386">
            <v>0</v>
          </cell>
        </row>
        <row r="387">
          <cell r="A387">
            <v>14616</v>
          </cell>
          <cell r="B387">
            <v>22230</v>
          </cell>
          <cell r="C387">
            <v>20685</v>
          </cell>
          <cell r="D387">
            <v>60952</v>
          </cell>
        </row>
        <row r="388">
          <cell r="A388">
            <v>14617</v>
          </cell>
          <cell r="B388">
            <v>0</v>
          </cell>
          <cell r="C388">
            <v>0</v>
          </cell>
          <cell r="D388">
            <v>0</v>
          </cell>
        </row>
        <row r="389">
          <cell r="A389">
            <v>14618</v>
          </cell>
          <cell r="B389">
            <v>0</v>
          </cell>
          <cell r="C389">
            <v>0</v>
          </cell>
          <cell r="D389">
            <v>0</v>
          </cell>
        </row>
        <row r="390">
          <cell r="A390">
            <v>14619</v>
          </cell>
          <cell r="B390">
            <v>0</v>
          </cell>
          <cell r="C390">
            <v>0</v>
          </cell>
          <cell r="D390">
            <v>0</v>
          </cell>
        </row>
        <row r="391">
          <cell r="A391">
            <v>14620</v>
          </cell>
          <cell r="B391">
            <v>0</v>
          </cell>
          <cell r="C391">
            <v>0</v>
          </cell>
          <cell r="D391">
            <v>0</v>
          </cell>
        </row>
        <row r="392">
          <cell r="A392">
            <v>14621</v>
          </cell>
          <cell r="B392">
            <v>0</v>
          </cell>
          <cell r="C392">
            <v>0</v>
          </cell>
          <cell r="D392">
            <v>0</v>
          </cell>
        </row>
        <row r="393">
          <cell r="A393">
            <v>14622</v>
          </cell>
          <cell r="B393">
            <v>0</v>
          </cell>
          <cell r="C393">
            <v>0</v>
          </cell>
          <cell r="D393">
            <v>0</v>
          </cell>
        </row>
        <row r="394">
          <cell r="A394">
            <v>14623</v>
          </cell>
          <cell r="B394">
            <v>0</v>
          </cell>
          <cell r="C394">
            <v>0</v>
          </cell>
          <cell r="D394">
            <v>0</v>
          </cell>
        </row>
        <row r="395">
          <cell r="A395">
            <v>14624</v>
          </cell>
          <cell r="B395">
            <v>0</v>
          </cell>
          <cell r="C395">
            <v>0</v>
          </cell>
          <cell r="D395">
            <v>0</v>
          </cell>
        </row>
        <row r="396">
          <cell r="A396">
            <v>14625</v>
          </cell>
          <cell r="B396">
            <v>0</v>
          </cell>
          <cell r="C396">
            <v>0</v>
          </cell>
          <cell r="D396">
            <v>0</v>
          </cell>
        </row>
        <row r="397">
          <cell r="A397">
            <v>14626</v>
          </cell>
          <cell r="B397">
            <v>0</v>
          </cell>
          <cell r="C397">
            <v>0</v>
          </cell>
          <cell r="D397">
            <v>0</v>
          </cell>
        </row>
        <row r="398">
          <cell r="A398">
            <v>14627</v>
          </cell>
          <cell r="B398">
            <v>0</v>
          </cell>
          <cell r="C398">
            <v>0</v>
          </cell>
          <cell r="D398">
            <v>0</v>
          </cell>
        </row>
        <row r="399">
          <cell r="A399">
            <v>14628</v>
          </cell>
          <cell r="B399">
            <v>0</v>
          </cell>
          <cell r="C399">
            <v>0</v>
          </cell>
          <cell r="D399">
            <v>0</v>
          </cell>
        </row>
        <row r="400">
          <cell r="A400">
            <v>14629</v>
          </cell>
          <cell r="B400">
            <v>35997</v>
          </cell>
          <cell r="C400">
            <v>41557</v>
          </cell>
          <cell r="D400">
            <v>44454</v>
          </cell>
        </row>
        <row r="401">
          <cell r="A401">
            <v>14630</v>
          </cell>
          <cell r="B401">
            <v>0</v>
          </cell>
          <cell r="C401">
            <v>0</v>
          </cell>
          <cell r="D401">
            <v>0</v>
          </cell>
        </row>
        <row r="402">
          <cell r="A402">
            <v>14631</v>
          </cell>
          <cell r="B402">
            <v>0</v>
          </cell>
          <cell r="C402">
            <v>0</v>
          </cell>
          <cell r="D402">
            <v>0</v>
          </cell>
        </row>
        <row r="403">
          <cell r="A403">
            <v>14632</v>
          </cell>
          <cell r="B403">
            <v>0</v>
          </cell>
          <cell r="C403">
            <v>0</v>
          </cell>
          <cell r="D403">
            <v>0</v>
          </cell>
        </row>
        <row r="404">
          <cell r="A404">
            <v>14633</v>
          </cell>
          <cell r="B404">
            <v>0</v>
          </cell>
          <cell r="C404">
            <v>0</v>
          </cell>
          <cell r="D404">
            <v>0</v>
          </cell>
        </row>
        <row r="405">
          <cell r="A405">
            <v>14634</v>
          </cell>
          <cell r="B405">
            <v>0</v>
          </cell>
          <cell r="C405">
            <v>0</v>
          </cell>
          <cell r="D405">
            <v>0</v>
          </cell>
        </row>
        <row r="406">
          <cell r="A406">
            <v>14635</v>
          </cell>
          <cell r="B406">
            <v>0</v>
          </cell>
          <cell r="C406">
            <v>0</v>
          </cell>
          <cell r="D406">
            <v>0</v>
          </cell>
        </row>
        <row r="407">
          <cell r="A407">
            <v>14636</v>
          </cell>
          <cell r="B407">
            <v>0</v>
          </cell>
          <cell r="C407">
            <v>0</v>
          </cell>
          <cell r="D407">
            <v>0</v>
          </cell>
        </row>
        <row r="408">
          <cell r="A408">
            <v>14637</v>
          </cell>
          <cell r="B408">
            <v>0</v>
          </cell>
          <cell r="C408">
            <v>0</v>
          </cell>
          <cell r="D408">
            <v>0</v>
          </cell>
        </row>
        <row r="409">
          <cell r="A409">
            <v>14638</v>
          </cell>
          <cell r="B409">
            <v>0</v>
          </cell>
          <cell r="C409">
            <v>0</v>
          </cell>
          <cell r="D409">
            <v>0</v>
          </cell>
        </row>
        <row r="410">
          <cell r="A410">
            <v>14639</v>
          </cell>
          <cell r="B410">
            <v>0</v>
          </cell>
          <cell r="C410">
            <v>0</v>
          </cell>
          <cell r="D410">
            <v>0</v>
          </cell>
        </row>
        <row r="411">
          <cell r="A411">
            <v>14640</v>
          </cell>
          <cell r="B411">
            <v>0</v>
          </cell>
          <cell r="C411">
            <v>0</v>
          </cell>
          <cell r="D411">
            <v>0</v>
          </cell>
        </row>
        <row r="412">
          <cell r="A412">
            <v>14641</v>
          </cell>
          <cell r="B412">
            <v>35</v>
          </cell>
          <cell r="C412">
            <v>35</v>
          </cell>
          <cell r="D412">
            <v>35</v>
          </cell>
        </row>
        <row r="413">
          <cell r="A413">
            <v>14642</v>
          </cell>
          <cell r="B413">
            <v>0</v>
          </cell>
          <cell r="C413">
            <v>0</v>
          </cell>
          <cell r="D413">
            <v>0</v>
          </cell>
        </row>
        <row r="414">
          <cell r="A414">
            <v>14647</v>
          </cell>
          <cell r="B414">
            <v>0</v>
          </cell>
          <cell r="C414">
            <v>0</v>
          </cell>
          <cell r="D414">
            <v>0</v>
          </cell>
        </row>
        <row r="415">
          <cell r="A415">
            <v>14650</v>
          </cell>
          <cell r="B415">
            <v>8127992</v>
          </cell>
          <cell r="C415">
            <v>7078947</v>
          </cell>
          <cell r="D415">
            <v>7128110</v>
          </cell>
        </row>
        <row r="416">
          <cell r="A416">
            <v>14651</v>
          </cell>
          <cell r="B416">
            <v>0</v>
          </cell>
          <cell r="C416">
            <v>87357</v>
          </cell>
          <cell r="D416">
            <v>159014</v>
          </cell>
        </row>
        <row r="417">
          <cell r="A417">
            <v>14652</v>
          </cell>
          <cell r="B417">
            <v>1372</v>
          </cell>
          <cell r="C417">
            <v>1226</v>
          </cell>
          <cell r="D417">
            <v>1472</v>
          </cell>
        </row>
        <row r="418">
          <cell r="A418">
            <v>14653</v>
          </cell>
          <cell r="B418">
            <v>0</v>
          </cell>
          <cell r="C418">
            <v>0</v>
          </cell>
          <cell r="D418">
            <v>0</v>
          </cell>
        </row>
        <row r="419">
          <cell r="A419">
            <v>14654</v>
          </cell>
          <cell r="B419">
            <v>0</v>
          </cell>
          <cell r="C419">
            <v>0</v>
          </cell>
          <cell r="D419">
            <v>0</v>
          </cell>
        </row>
        <row r="420">
          <cell r="A420">
            <v>14655</v>
          </cell>
          <cell r="B420">
            <v>0</v>
          </cell>
          <cell r="C420">
            <v>0</v>
          </cell>
          <cell r="D420">
            <v>0</v>
          </cell>
        </row>
        <row r="421">
          <cell r="A421">
            <v>14657</v>
          </cell>
          <cell r="B421">
            <v>0</v>
          </cell>
          <cell r="C421">
            <v>0</v>
          </cell>
          <cell r="D421">
            <v>0</v>
          </cell>
        </row>
        <row r="422">
          <cell r="A422">
            <v>14658</v>
          </cell>
          <cell r="B422">
            <v>58271</v>
          </cell>
          <cell r="C422">
            <v>60290</v>
          </cell>
          <cell r="D422">
            <v>54747</v>
          </cell>
        </row>
        <row r="423">
          <cell r="A423">
            <v>14660</v>
          </cell>
          <cell r="B423">
            <v>24068</v>
          </cell>
          <cell r="C423">
            <v>39392</v>
          </cell>
          <cell r="D423">
            <v>161864</v>
          </cell>
        </row>
        <row r="424">
          <cell r="A424">
            <v>14662</v>
          </cell>
          <cell r="B424">
            <v>0</v>
          </cell>
          <cell r="C424">
            <v>0</v>
          </cell>
          <cell r="D424">
            <v>0</v>
          </cell>
        </row>
        <row r="425">
          <cell r="A425">
            <v>14663</v>
          </cell>
          <cell r="B425">
            <v>13632</v>
          </cell>
          <cell r="C425">
            <v>15413</v>
          </cell>
          <cell r="D425">
            <v>11611</v>
          </cell>
        </row>
        <row r="426">
          <cell r="A426">
            <v>14664</v>
          </cell>
          <cell r="B426">
            <v>0</v>
          </cell>
          <cell r="C426">
            <v>0</v>
          </cell>
          <cell r="D426">
            <v>0</v>
          </cell>
        </row>
        <row r="427">
          <cell r="A427">
            <v>14665</v>
          </cell>
          <cell r="B427">
            <v>0</v>
          </cell>
          <cell r="C427">
            <v>0</v>
          </cell>
          <cell r="D427">
            <v>0</v>
          </cell>
        </row>
        <row r="428">
          <cell r="A428">
            <v>14666</v>
          </cell>
          <cell r="B428">
            <v>0</v>
          </cell>
          <cell r="C428">
            <v>0</v>
          </cell>
          <cell r="D428">
            <v>431</v>
          </cell>
        </row>
        <row r="429">
          <cell r="A429">
            <v>14667</v>
          </cell>
          <cell r="B429">
            <v>0</v>
          </cell>
          <cell r="C429">
            <v>0</v>
          </cell>
          <cell r="D429">
            <v>0</v>
          </cell>
        </row>
        <row r="430">
          <cell r="A430">
            <v>14668</v>
          </cell>
          <cell r="B430">
            <v>0</v>
          </cell>
          <cell r="C430">
            <v>0</v>
          </cell>
          <cell r="D430">
            <v>0</v>
          </cell>
        </row>
        <row r="431">
          <cell r="A431">
            <v>14669</v>
          </cell>
          <cell r="B431">
            <v>0</v>
          </cell>
          <cell r="C431">
            <v>0</v>
          </cell>
          <cell r="D431">
            <v>9627</v>
          </cell>
        </row>
        <row r="432">
          <cell r="A432">
            <v>14670</v>
          </cell>
          <cell r="B432">
            <v>2652</v>
          </cell>
          <cell r="C432">
            <v>1904</v>
          </cell>
          <cell r="D432">
            <v>6735</v>
          </cell>
        </row>
        <row r="433">
          <cell r="A433">
            <v>14671</v>
          </cell>
          <cell r="B433">
            <v>0</v>
          </cell>
          <cell r="C433">
            <v>0</v>
          </cell>
          <cell r="D433">
            <v>0</v>
          </cell>
        </row>
        <row r="434">
          <cell r="A434">
            <v>14672</v>
          </cell>
          <cell r="B434">
            <v>0</v>
          </cell>
          <cell r="C434">
            <v>0</v>
          </cell>
          <cell r="D434">
            <v>0</v>
          </cell>
        </row>
        <row r="435">
          <cell r="A435">
            <v>14673</v>
          </cell>
          <cell r="B435">
            <v>0</v>
          </cell>
          <cell r="C435">
            <v>0</v>
          </cell>
          <cell r="D435">
            <v>0</v>
          </cell>
        </row>
        <row r="436">
          <cell r="A436">
            <v>14699</v>
          </cell>
          <cell r="B436">
            <v>0</v>
          </cell>
          <cell r="C436">
            <v>0</v>
          </cell>
          <cell r="D436">
            <v>0</v>
          </cell>
        </row>
        <row r="437">
          <cell r="A437">
            <v>15110</v>
          </cell>
          <cell r="B437">
            <v>87043460</v>
          </cell>
          <cell r="C437">
            <v>83370924</v>
          </cell>
          <cell r="D437">
            <v>87372697</v>
          </cell>
        </row>
        <row r="438">
          <cell r="A438">
            <v>15111</v>
          </cell>
          <cell r="B438">
            <v>28030</v>
          </cell>
          <cell r="C438">
            <v>28030</v>
          </cell>
          <cell r="D438">
            <v>394381</v>
          </cell>
        </row>
        <row r="439">
          <cell r="A439">
            <v>15112</v>
          </cell>
          <cell r="B439">
            <v>7176458</v>
          </cell>
          <cell r="C439">
            <v>7008310</v>
          </cell>
          <cell r="D439">
            <v>6625153</v>
          </cell>
        </row>
        <row r="440">
          <cell r="A440">
            <v>15113</v>
          </cell>
          <cell r="B440">
            <v>0</v>
          </cell>
          <cell r="C440">
            <v>0</v>
          </cell>
          <cell r="D440">
            <v>0</v>
          </cell>
        </row>
        <row r="441">
          <cell r="A441">
            <v>15114</v>
          </cell>
          <cell r="B441">
            <v>0</v>
          </cell>
          <cell r="C441">
            <v>0</v>
          </cell>
          <cell r="D441">
            <v>0</v>
          </cell>
        </row>
        <row r="442">
          <cell r="A442">
            <v>15117</v>
          </cell>
          <cell r="B442">
            <v>1741005</v>
          </cell>
          <cell r="C442">
            <v>2506628</v>
          </cell>
          <cell r="D442">
            <v>2419202</v>
          </cell>
        </row>
        <row r="443">
          <cell r="A443">
            <v>15118</v>
          </cell>
          <cell r="B443">
            <v>15692</v>
          </cell>
          <cell r="C443">
            <v>22936</v>
          </cell>
          <cell r="D443">
            <v>23294</v>
          </cell>
        </row>
        <row r="444">
          <cell r="A444">
            <v>15119</v>
          </cell>
          <cell r="B444">
            <v>0</v>
          </cell>
          <cell r="C444">
            <v>0</v>
          </cell>
          <cell r="D444">
            <v>0</v>
          </cell>
        </row>
        <row r="445">
          <cell r="A445">
            <v>15207</v>
          </cell>
          <cell r="B445">
            <v>0</v>
          </cell>
          <cell r="C445">
            <v>0</v>
          </cell>
          <cell r="D445">
            <v>0</v>
          </cell>
        </row>
        <row r="446">
          <cell r="A446">
            <v>15209</v>
          </cell>
          <cell r="B446">
            <v>0</v>
          </cell>
          <cell r="C446">
            <v>0</v>
          </cell>
          <cell r="D446">
            <v>0</v>
          </cell>
        </row>
        <row r="447">
          <cell r="A447">
            <v>15214</v>
          </cell>
          <cell r="B447">
            <v>0</v>
          </cell>
          <cell r="C447">
            <v>0</v>
          </cell>
          <cell r="D447">
            <v>11</v>
          </cell>
        </row>
        <row r="448">
          <cell r="A448">
            <v>15215</v>
          </cell>
          <cell r="B448">
            <v>0</v>
          </cell>
          <cell r="C448">
            <v>0</v>
          </cell>
          <cell r="D448">
            <v>22</v>
          </cell>
        </row>
        <row r="449">
          <cell r="A449">
            <v>15216</v>
          </cell>
          <cell r="B449">
            <v>0</v>
          </cell>
          <cell r="C449">
            <v>0</v>
          </cell>
          <cell r="D449">
            <v>159</v>
          </cell>
        </row>
        <row r="450">
          <cell r="A450">
            <v>15217</v>
          </cell>
          <cell r="B450">
            <v>0</v>
          </cell>
          <cell r="C450">
            <v>0</v>
          </cell>
          <cell r="D450">
            <v>0</v>
          </cell>
        </row>
        <row r="451">
          <cell r="A451">
            <v>15218</v>
          </cell>
          <cell r="B451">
            <v>0</v>
          </cell>
          <cell r="C451">
            <v>0</v>
          </cell>
          <cell r="D451">
            <v>26</v>
          </cell>
        </row>
        <row r="452">
          <cell r="A452">
            <v>15234</v>
          </cell>
          <cell r="B452">
            <v>0</v>
          </cell>
          <cell r="C452">
            <v>0</v>
          </cell>
          <cell r="D452">
            <v>0</v>
          </cell>
        </row>
        <row r="453">
          <cell r="A453">
            <v>15235</v>
          </cell>
          <cell r="B453">
            <v>0</v>
          </cell>
          <cell r="C453">
            <v>0</v>
          </cell>
          <cell r="D453">
            <v>0</v>
          </cell>
        </row>
        <row r="454">
          <cell r="A454">
            <v>15236</v>
          </cell>
          <cell r="B454">
            <v>0</v>
          </cell>
          <cell r="C454">
            <v>0</v>
          </cell>
          <cell r="D454">
            <v>283</v>
          </cell>
        </row>
        <row r="455">
          <cell r="A455">
            <v>15301</v>
          </cell>
          <cell r="B455">
            <v>0</v>
          </cell>
          <cell r="C455">
            <v>0</v>
          </cell>
          <cell r="D455">
            <v>0</v>
          </cell>
        </row>
        <row r="456">
          <cell r="A456">
            <v>15302</v>
          </cell>
          <cell r="B456">
            <v>0</v>
          </cell>
          <cell r="C456">
            <v>0</v>
          </cell>
          <cell r="D456">
            <v>0</v>
          </cell>
        </row>
        <row r="457">
          <cell r="A457">
            <v>15306</v>
          </cell>
          <cell r="B457">
            <v>0</v>
          </cell>
          <cell r="C457">
            <v>0</v>
          </cell>
          <cell r="D457">
            <v>0</v>
          </cell>
        </row>
        <row r="458">
          <cell r="A458">
            <v>15311</v>
          </cell>
          <cell r="B458">
            <v>0</v>
          </cell>
          <cell r="C458">
            <v>0</v>
          </cell>
          <cell r="D458">
            <v>0</v>
          </cell>
        </row>
        <row r="459">
          <cell r="A459">
            <v>15312</v>
          </cell>
          <cell r="B459">
            <v>0</v>
          </cell>
          <cell r="C459">
            <v>0</v>
          </cell>
          <cell r="D459">
            <v>0</v>
          </cell>
        </row>
        <row r="460">
          <cell r="A460">
            <v>15314</v>
          </cell>
          <cell r="B460">
            <v>0</v>
          </cell>
          <cell r="C460">
            <v>0</v>
          </cell>
          <cell r="D460">
            <v>0</v>
          </cell>
        </row>
        <row r="461">
          <cell r="A461">
            <v>15320</v>
          </cell>
          <cell r="B461">
            <v>0</v>
          </cell>
          <cell r="C461">
            <v>0</v>
          </cell>
          <cell r="D461">
            <v>0</v>
          </cell>
        </row>
        <row r="462">
          <cell r="A462">
            <v>15324</v>
          </cell>
          <cell r="B462">
            <v>0</v>
          </cell>
          <cell r="C462">
            <v>0</v>
          </cell>
          <cell r="D462">
            <v>0</v>
          </cell>
        </row>
        <row r="463">
          <cell r="A463">
            <v>15401</v>
          </cell>
          <cell r="B463">
            <v>49289731</v>
          </cell>
          <cell r="C463">
            <v>50034767</v>
          </cell>
          <cell r="D463">
            <v>53327743</v>
          </cell>
        </row>
        <row r="464">
          <cell r="A464">
            <v>15402</v>
          </cell>
          <cell r="B464">
            <v>0</v>
          </cell>
          <cell r="C464">
            <v>0</v>
          </cell>
          <cell r="D464">
            <v>0</v>
          </cell>
        </row>
        <row r="465">
          <cell r="A465">
            <v>15403</v>
          </cell>
          <cell r="B465">
            <v>0</v>
          </cell>
          <cell r="C465">
            <v>0</v>
          </cell>
          <cell r="D465">
            <v>0</v>
          </cell>
        </row>
        <row r="466">
          <cell r="A466">
            <v>15404</v>
          </cell>
          <cell r="B466">
            <v>0</v>
          </cell>
          <cell r="C466">
            <v>0</v>
          </cell>
          <cell r="D466">
            <v>0</v>
          </cell>
        </row>
        <row r="467">
          <cell r="A467">
            <v>15405</v>
          </cell>
          <cell r="B467">
            <v>0</v>
          </cell>
          <cell r="C467">
            <v>0</v>
          </cell>
          <cell r="D467">
            <v>0</v>
          </cell>
        </row>
        <row r="468">
          <cell r="A468">
            <v>15406</v>
          </cell>
          <cell r="B468">
            <v>0</v>
          </cell>
          <cell r="C468">
            <v>0</v>
          </cell>
          <cell r="D468">
            <v>0</v>
          </cell>
        </row>
        <row r="469">
          <cell r="A469">
            <v>15407</v>
          </cell>
          <cell r="B469">
            <v>0</v>
          </cell>
          <cell r="C469">
            <v>0</v>
          </cell>
          <cell r="D469">
            <v>0</v>
          </cell>
        </row>
        <row r="470">
          <cell r="A470">
            <v>15410</v>
          </cell>
          <cell r="B470">
            <v>0</v>
          </cell>
          <cell r="C470">
            <v>0</v>
          </cell>
          <cell r="D470">
            <v>0</v>
          </cell>
        </row>
        <row r="471">
          <cell r="A471">
            <v>15411</v>
          </cell>
          <cell r="B471">
            <v>0</v>
          </cell>
          <cell r="C471">
            <v>0</v>
          </cell>
          <cell r="D471">
            <v>0</v>
          </cell>
        </row>
        <row r="472">
          <cell r="A472">
            <v>15412</v>
          </cell>
          <cell r="B472">
            <v>0</v>
          </cell>
          <cell r="C472">
            <v>0</v>
          </cell>
          <cell r="D472">
            <v>0</v>
          </cell>
        </row>
        <row r="473">
          <cell r="A473">
            <v>15421</v>
          </cell>
          <cell r="B473">
            <v>3531964</v>
          </cell>
          <cell r="C473">
            <v>3352907</v>
          </cell>
          <cell r="D473">
            <v>2130019</v>
          </cell>
        </row>
        <row r="474">
          <cell r="A474">
            <v>15425</v>
          </cell>
          <cell r="B474">
            <v>0</v>
          </cell>
          <cell r="C474">
            <v>0</v>
          </cell>
          <cell r="D474">
            <v>0</v>
          </cell>
        </row>
        <row r="475">
          <cell r="A475">
            <v>15449</v>
          </cell>
          <cell r="B475">
            <v>0</v>
          </cell>
          <cell r="C475">
            <v>0</v>
          </cell>
          <cell r="D475">
            <v>-617</v>
          </cell>
        </row>
        <row r="476">
          <cell r="A476">
            <v>15459</v>
          </cell>
          <cell r="B476">
            <v>0</v>
          </cell>
          <cell r="C476">
            <v>0</v>
          </cell>
          <cell r="D476">
            <v>0</v>
          </cell>
        </row>
        <row r="477">
          <cell r="A477">
            <v>15470</v>
          </cell>
          <cell r="B477">
            <v>0</v>
          </cell>
          <cell r="C477">
            <v>0</v>
          </cell>
          <cell r="D477">
            <v>617</v>
          </cell>
        </row>
        <row r="478">
          <cell r="A478">
            <v>15600</v>
          </cell>
          <cell r="B478">
            <v>0</v>
          </cell>
          <cell r="C478">
            <v>0</v>
          </cell>
          <cell r="D478">
            <v>0</v>
          </cell>
        </row>
        <row r="479">
          <cell r="A479">
            <v>15810</v>
          </cell>
          <cell r="B479">
            <v>0</v>
          </cell>
          <cell r="C479">
            <v>0</v>
          </cell>
          <cell r="D479">
            <v>0</v>
          </cell>
        </row>
        <row r="480">
          <cell r="A480">
            <v>15820</v>
          </cell>
          <cell r="B480">
            <v>0</v>
          </cell>
          <cell r="C480">
            <v>0</v>
          </cell>
          <cell r="D480">
            <v>0</v>
          </cell>
        </row>
        <row r="481">
          <cell r="A481">
            <v>15825</v>
          </cell>
          <cell r="B481">
            <v>0</v>
          </cell>
          <cell r="C481">
            <v>0</v>
          </cell>
          <cell r="D481">
            <v>0</v>
          </cell>
        </row>
        <row r="482">
          <cell r="A482">
            <v>16300</v>
          </cell>
          <cell r="B482">
            <v>0</v>
          </cell>
          <cell r="C482">
            <v>0</v>
          </cell>
          <cell r="D482">
            <v>0</v>
          </cell>
        </row>
        <row r="483">
          <cell r="A483">
            <v>16301</v>
          </cell>
          <cell r="B483">
            <v>0</v>
          </cell>
          <cell r="C483">
            <v>0</v>
          </cell>
          <cell r="D483">
            <v>0</v>
          </cell>
        </row>
        <row r="484">
          <cell r="A484">
            <v>16302</v>
          </cell>
          <cell r="B484">
            <v>0</v>
          </cell>
          <cell r="C484">
            <v>0</v>
          </cell>
          <cell r="D484">
            <v>0</v>
          </cell>
        </row>
        <row r="485">
          <cell r="A485">
            <v>16303</v>
          </cell>
          <cell r="B485">
            <v>0</v>
          </cell>
          <cell r="C485">
            <v>0</v>
          </cell>
          <cell r="D485">
            <v>0</v>
          </cell>
        </row>
        <row r="486">
          <cell r="A486">
            <v>16304</v>
          </cell>
          <cell r="B486">
            <v>0</v>
          </cell>
          <cell r="C486">
            <v>0</v>
          </cell>
          <cell r="D486">
            <v>0</v>
          </cell>
        </row>
        <row r="487">
          <cell r="A487">
            <v>16305</v>
          </cell>
          <cell r="B487">
            <v>0</v>
          </cell>
          <cell r="C487">
            <v>0</v>
          </cell>
          <cell r="D487">
            <v>0</v>
          </cell>
        </row>
        <row r="488">
          <cell r="A488">
            <v>16306</v>
          </cell>
          <cell r="B488">
            <v>0</v>
          </cell>
          <cell r="C488">
            <v>0</v>
          </cell>
          <cell r="D488">
            <v>0</v>
          </cell>
        </row>
        <row r="489">
          <cell r="A489">
            <v>16307</v>
          </cell>
          <cell r="B489">
            <v>0</v>
          </cell>
          <cell r="C489">
            <v>0</v>
          </cell>
          <cell r="D489">
            <v>0</v>
          </cell>
        </row>
        <row r="490">
          <cell r="A490">
            <v>16309</v>
          </cell>
          <cell r="B490">
            <v>0</v>
          </cell>
          <cell r="C490">
            <v>0</v>
          </cell>
          <cell r="D490">
            <v>0</v>
          </cell>
        </row>
        <row r="491">
          <cell r="A491">
            <v>16310</v>
          </cell>
          <cell r="B491">
            <v>0</v>
          </cell>
          <cell r="C491">
            <v>0</v>
          </cell>
          <cell r="D491">
            <v>0</v>
          </cell>
        </row>
        <row r="492">
          <cell r="A492">
            <v>16311</v>
          </cell>
          <cell r="B492">
            <v>0</v>
          </cell>
          <cell r="C492">
            <v>0</v>
          </cell>
          <cell r="D492">
            <v>0</v>
          </cell>
        </row>
        <row r="493">
          <cell r="A493">
            <v>16312</v>
          </cell>
          <cell r="B493">
            <v>0</v>
          </cell>
          <cell r="C493">
            <v>0</v>
          </cell>
          <cell r="D493">
            <v>0</v>
          </cell>
        </row>
        <row r="494">
          <cell r="A494">
            <v>16340</v>
          </cell>
          <cell r="B494">
            <v>-641811</v>
          </cell>
          <cell r="C494">
            <v>-857714</v>
          </cell>
          <cell r="D494">
            <v>-286162</v>
          </cell>
        </row>
        <row r="495">
          <cell r="A495">
            <v>16341</v>
          </cell>
          <cell r="B495">
            <v>8115</v>
          </cell>
          <cell r="C495">
            <v>8372</v>
          </cell>
          <cell r="D495">
            <v>33431</v>
          </cell>
        </row>
        <row r="496">
          <cell r="A496">
            <v>16342</v>
          </cell>
          <cell r="B496">
            <v>134387</v>
          </cell>
          <cell r="C496">
            <v>178118</v>
          </cell>
          <cell r="D496">
            <v>-134117</v>
          </cell>
        </row>
        <row r="497">
          <cell r="A497">
            <v>16343</v>
          </cell>
          <cell r="B497">
            <v>-906</v>
          </cell>
          <cell r="C497">
            <v>4211</v>
          </cell>
          <cell r="D497">
            <v>-78179</v>
          </cell>
        </row>
        <row r="498">
          <cell r="A498">
            <v>16344</v>
          </cell>
          <cell r="B498">
            <v>-3824</v>
          </cell>
          <cell r="C498">
            <v>-418</v>
          </cell>
          <cell r="D498">
            <v>-337333</v>
          </cell>
        </row>
        <row r="499">
          <cell r="A499">
            <v>16345</v>
          </cell>
          <cell r="B499">
            <v>-2852</v>
          </cell>
          <cell r="C499">
            <v>-940</v>
          </cell>
          <cell r="D499">
            <v>18969</v>
          </cell>
        </row>
        <row r="500">
          <cell r="A500">
            <v>16346</v>
          </cell>
          <cell r="B500">
            <v>4369</v>
          </cell>
          <cell r="C500">
            <v>10233</v>
          </cell>
          <cell r="D500">
            <v>-46430</v>
          </cell>
        </row>
        <row r="501">
          <cell r="A501">
            <v>16347</v>
          </cell>
          <cell r="B501">
            <v>22650</v>
          </cell>
          <cell r="C501">
            <v>24379</v>
          </cell>
          <cell r="D501">
            <v>36201</v>
          </cell>
        </row>
        <row r="502">
          <cell r="A502">
            <v>16348</v>
          </cell>
          <cell r="B502">
            <v>0</v>
          </cell>
          <cell r="C502">
            <v>0</v>
          </cell>
          <cell r="D502">
            <v>0</v>
          </cell>
        </row>
        <row r="503">
          <cell r="A503">
            <v>16349</v>
          </cell>
          <cell r="B503">
            <v>176813</v>
          </cell>
          <cell r="C503">
            <v>173605</v>
          </cell>
          <cell r="D503">
            <v>289882</v>
          </cell>
        </row>
        <row r="504">
          <cell r="A504">
            <v>16350</v>
          </cell>
          <cell r="B504">
            <v>-9630</v>
          </cell>
          <cell r="C504">
            <v>-6484</v>
          </cell>
          <cell r="D504">
            <v>-58567</v>
          </cell>
        </row>
        <row r="505">
          <cell r="A505">
            <v>16351</v>
          </cell>
          <cell r="B505">
            <v>-509</v>
          </cell>
          <cell r="C505">
            <v>-204</v>
          </cell>
          <cell r="D505">
            <v>993</v>
          </cell>
        </row>
        <row r="506">
          <cell r="A506">
            <v>16352</v>
          </cell>
          <cell r="B506">
            <v>91549</v>
          </cell>
          <cell r="C506">
            <v>94303</v>
          </cell>
          <cell r="D506">
            <v>-20347</v>
          </cell>
        </row>
        <row r="507">
          <cell r="A507">
            <v>16353</v>
          </cell>
          <cell r="B507">
            <v>74313</v>
          </cell>
          <cell r="C507">
            <v>72044</v>
          </cell>
          <cell r="D507">
            <v>557899</v>
          </cell>
        </row>
        <row r="508">
          <cell r="A508">
            <v>16354</v>
          </cell>
          <cell r="B508">
            <v>-1373</v>
          </cell>
          <cell r="C508">
            <v>-803</v>
          </cell>
          <cell r="D508">
            <v>2777</v>
          </cell>
        </row>
        <row r="509">
          <cell r="A509">
            <v>16355</v>
          </cell>
          <cell r="B509">
            <v>49551</v>
          </cell>
          <cell r="C509">
            <v>174126</v>
          </cell>
          <cell r="D509">
            <v>26193</v>
          </cell>
        </row>
        <row r="510">
          <cell r="A510">
            <v>16356</v>
          </cell>
          <cell r="B510">
            <v>23850</v>
          </cell>
          <cell r="C510">
            <v>19914</v>
          </cell>
          <cell r="D510">
            <v>27835</v>
          </cell>
        </row>
        <row r="511">
          <cell r="A511">
            <v>16357</v>
          </cell>
          <cell r="B511">
            <v>836</v>
          </cell>
          <cell r="C511">
            <v>651</v>
          </cell>
          <cell r="D511">
            <v>1438</v>
          </cell>
        </row>
        <row r="512">
          <cell r="A512">
            <v>16358</v>
          </cell>
          <cell r="B512">
            <v>-38490</v>
          </cell>
          <cell r="C512">
            <v>-29552</v>
          </cell>
          <cell r="D512">
            <v>26833</v>
          </cell>
        </row>
        <row r="513">
          <cell r="A513">
            <v>16359</v>
          </cell>
          <cell r="B513">
            <v>90751</v>
          </cell>
          <cell r="C513">
            <v>115256</v>
          </cell>
          <cell r="D513">
            <v>-103133</v>
          </cell>
        </row>
        <row r="514">
          <cell r="A514">
            <v>16360</v>
          </cell>
          <cell r="B514">
            <v>0</v>
          </cell>
          <cell r="C514">
            <v>0</v>
          </cell>
          <cell r="D514">
            <v>0</v>
          </cell>
        </row>
        <row r="515">
          <cell r="A515">
            <v>16361</v>
          </cell>
          <cell r="B515">
            <v>0</v>
          </cell>
          <cell r="C515">
            <v>0</v>
          </cell>
          <cell r="D515">
            <v>0</v>
          </cell>
        </row>
        <row r="516">
          <cell r="A516">
            <v>16362</v>
          </cell>
          <cell r="B516">
            <v>0</v>
          </cell>
          <cell r="C516">
            <v>0</v>
          </cell>
          <cell r="D516">
            <v>0</v>
          </cell>
        </row>
        <row r="517">
          <cell r="A517">
            <v>16363</v>
          </cell>
          <cell r="B517">
            <v>12292</v>
          </cell>
          <cell r="C517">
            <v>11581</v>
          </cell>
          <cell r="D517">
            <v>21668</v>
          </cell>
        </row>
        <row r="518">
          <cell r="A518">
            <v>16364</v>
          </cell>
          <cell r="B518">
            <v>8892</v>
          </cell>
          <cell r="C518">
            <v>8417</v>
          </cell>
          <cell r="D518">
            <v>13975</v>
          </cell>
        </row>
        <row r="519">
          <cell r="A519">
            <v>16365</v>
          </cell>
          <cell r="B519">
            <v>0</v>
          </cell>
          <cell r="C519">
            <v>0</v>
          </cell>
          <cell r="D519">
            <v>0</v>
          </cell>
        </row>
        <row r="520">
          <cell r="A520">
            <v>16366</v>
          </cell>
          <cell r="B520">
            <v>1029</v>
          </cell>
          <cell r="C520">
            <v>906</v>
          </cell>
          <cell r="D520">
            <v>6173</v>
          </cell>
        </row>
        <row r="521">
          <cell r="A521">
            <v>16367</v>
          </cell>
          <cell r="B521">
            <v>0</v>
          </cell>
          <cell r="C521">
            <v>0</v>
          </cell>
          <cell r="D521">
            <v>0</v>
          </cell>
        </row>
        <row r="522">
          <cell r="A522">
            <v>16368</v>
          </cell>
          <cell r="B522">
            <v>0</v>
          </cell>
          <cell r="C522">
            <v>0</v>
          </cell>
          <cell r="D522">
            <v>0</v>
          </cell>
        </row>
        <row r="523">
          <cell r="A523">
            <v>16369</v>
          </cell>
          <cell r="B523">
            <v>0</v>
          </cell>
          <cell r="C523">
            <v>0</v>
          </cell>
          <cell r="D523">
            <v>0</v>
          </cell>
        </row>
        <row r="524">
          <cell r="A524">
            <v>16370</v>
          </cell>
          <cell r="B524">
            <v>0</v>
          </cell>
          <cell r="C524">
            <v>0</v>
          </cell>
          <cell r="D524">
            <v>0</v>
          </cell>
        </row>
        <row r="525">
          <cell r="A525">
            <v>16371</v>
          </cell>
          <cell r="B525">
            <v>0</v>
          </cell>
          <cell r="C525">
            <v>0</v>
          </cell>
          <cell r="D525">
            <v>0</v>
          </cell>
        </row>
        <row r="526">
          <cell r="A526">
            <v>16372</v>
          </cell>
          <cell r="B526">
            <v>0</v>
          </cell>
          <cell r="C526">
            <v>0</v>
          </cell>
          <cell r="D526">
            <v>0</v>
          </cell>
        </row>
        <row r="527">
          <cell r="A527">
            <v>16373</v>
          </cell>
          <cell r="B527">
            <v>0</v>
          </cell>
          <cell r="C527">
            <v>0</v>
          </cell>
          <cell r="D527">
            <v>0</v>
          </cell>
        </row>
        <row r="528">
          <cell r="A528">
            <v>16374</v>
          </cell>
          <cell r="B528">
            <v>0</v>
          </cell>
          <cell r="C528">
            <v>0</v>
          </cell>
          <cell r="D528">
            <v>0</v>
          </cell>
        </row>
        <row r="529">
          <cell r="A529">
            <v>16375</v>
          </cell>
          <cell r="B529">
            <v>0</v>
          </cell>
          <cell r="C529">
            <v>0</v>
          </cell>
          <cell r="D529">
            <v>0</v>
          </cell>
        </row>
        <row r="530">
          <cell r="A530">
            <v>16376</v>
          </cell>
          <cell r="B530">
            <v>0</v>
          </cell>
          <cell r="C530">
            <v>0</v>
          </cell>
          <cell r="D530">
            <v>0</v>
          </cell>
        </row>
        <row r="531">
          <cell r="A531">
            <v>16377</v>
          </cell>
          <cell r="B531">
            <v>0</v>
          </cell>
          <cell r="C531">
            <v>0</v>
          </cell>
          <cell r="D531">
            <v>0</v>
          </cell>
        </row>
        <row r="532">
          <cell r="A532">
            <v>16378</v>
          </cell>
          <cell r="B532">
            <v>0</v>
          </cell>
          <cell r="C532">
            <v>0</v>
          </cell>
          <cell r="D532">
            <v>0</v>
          </cell>
        </row>
        <row r="533">
          <cell r="A533">
            <v>16379</v>
          </cell>
          <cell r="B533">
            <v>0</v>
          </cell>
          <cell r="C533">
            <v>0</v>
          </cell>
          <cell r="D533">
            <v>0</v>
          </cell>
        </row>
        <row r="534">
          <cell r="A534">
            <v>16380</v>
          </cell>
          <cell r="B534">
            <v>0</v>
          </cell>
          <cell r="C534">
            <v>0</v>
          </cell>
          <cell r="D534">
            <v>0</v>
          </cell>
        </row>
        <row r="535">
          <cell r="A535">
            <v>16381</v>
          </cell>
          <cell r="B535">
            <v>0</v>
          </cell>
          <cell r="C535">
            <v>0</v>
          </cell>
          <cell r="D535">
            <v>0</v>
          </cell>
        </row>
        <row r="536">
          <cell r="A536">
            <v>16382</v>
          </cell>
          <cell r="B536">
            <v>0</v>
          </cell>
          <cell r="C536">
            <v>0</v>
          </cell>
          <cell r="D536">
            <v>0</v>
          </cell>
        </row>
        <row r="537">
          <cell r="A537">
            <v>16383</v>
          </cell>
          <cell r="B537">
            <v>0</v>
          </cell>
          <cell r="C537">
            <v>0</v>
          </cell>
          <cell r="D537">
            <v>0</v>
          </cell>
        </row>
        <row r="538">
          <cell r="A538">
            <v>16384</v>
          </cell>
          <cell r="B538">
            <v>0</v>
          </cell>
          <cell r="C538">
            <v>0</v>
          </cell>
          <cell r="D538">
            <v>0</v>
          </cell>
        </row>
        <row r="539">
          <cell r="A539">
            <v>16385</v>
          </cell>
          <cell r="B539">
            <v>0</v>
          </cell>
          <cell r="C539">
            <v>0</v>
          </cell>
          <cell r="D539">
            <v>0</v>
          </cell>
        </row>
        <row r="540">
          <cell r="A540">
            <v>16386</v>
          </cell>
          <cell r="B540">
            <v>0</v>
          </cell>
          <cell r="C540">
            <v>0</v>
          </cell>
          <cell r="D540">
            <v>0</v>
          </cell>
        </row>
        <row r="541">
          <cell r="A541">
            <v>16387</v>
          </cell>
          <cell r="B541">
            <v>0</v>
          </cell>
          <cell r="C541">
            <v>0</v>
          </cell>
          <cell r="D541">
            <v>0</v>
          </cell>
        </row>
        <row r="542">
          <cell r="A542">
            <v>16388</v>
          </cell>
          <cell r="B542">
            <v>0</v>
          </cell>
          <cell r="C542">
            <v>0</v>
          </cell>
          <cell r="D542">
            <v>0</v>
          </cell>
        </row>
        <row r="543">
          <cell r="A543">
            <v>16389</v>
          </cell>
          <cell r="B543">
            <v>0</v>
          </cell>
          <cell r="C543">
            <v>0</v>
          </cell>
          <cell r="D543">
            <v>0</v>
          </cell>
        </row>
        <row r="544">
          <cell r="A544">
            <v>16390</v>
          </cell>
          <cell r="B544">
            <v>0</v>
          </cell>
          <cell r="C544">
            <v>0</v>
          </cell>
          <cell r="D544">
            <v>0</v>
          </cell>
        </row>
        <row r="545">
          <cell r="A545">
            <v>16501</v>
          </cell>
          <cell r="B545">
            <v>650578</v>
          </cell>
          <cell r="C545">
            <v>975867</v>
          </cell>
          <cell r="D545">
            <v>3353811</v>
          </cell>
        </row>
        <row r="546">
          <cell r="A546">
            <v>16502</v>
          </cell>
          <cell r="B546">
            <v>6704</v>
          </cell>
          <cell r="C546">
            <v>7822</v>
          </cell>
          <cell r="D546">
            <v>13924</v>
          </cell>
        </row>
        <row r="547">
          <cell r="A547">
            <v>16503</v>
          </cell>
          <cell r="B547">
            <v>0</v>
          </cell>
          <cell r="C547">
            <v>0</v>
          </cell>
          <cell r="D547">
            <v>0</v>
          </cell>
        </row>
        <row r="548">
          <cell r="A548">
            <v>16504</v>
          </cell>
          <cell r="B548">
            <v>2526</v>
          </cell>
          <cell r="C548">
            <v>2652</v>
          </cell>
          <cell r="D548">
            <v>3112</v>
          </cell>
        </row>
        <row r="549">
          <cell r="A549">
            <v>16505</v>
          </cell>
          <cell r="B549">
            <v>95579</v>
          </cell>
          <cell r="C549">
            <v>107527</v>
          </cell>
          <cell r="D549">
            <v>125872</v>
          </cell>
        </row>
        <row r="550">
          <cell r="A550">
            <v>16506</v>
          </cell>
          <cell r="B550">
            <v>0</v>
          </cell>
          <cell r="C550">
            <v>0</v>
          </cell>
          <cell r="D550">
            <v>0</v>
          </cell>
        </row>
        <row r="551">
          <cell r="A551">
            <v>16507</v>
          </cell>
          <cell r="B551">
            <v>0</v>
          </cell>
          <cell r="C551">
            <v>0</v>
          </cell>
          <cell r="D551">
            <v>0</v>
          </cell>
        </row>
        <row r="552">
          <cell r="A552">
            <v>16508</v>
          </cell>
          <cell r="B552">
            <v>956175</v>
          </cell>
          <cell r="C552">
            <v>1074880</v>
          </cell>
          <cell r="D552">
            <v>1273171</v>
          </cell>
        </row>
        <row r="553">
          <cell r="A553">
            <v>16509</v>
          </cell>
          <cell r="B553">
            <v>213954</v>
          </cell>
          <cell r="C553">
            <v>240698</v>
          </cell>
          <cell r="D553">
            <v>283536</v>
          </cell>
        </row>
        <row r="554">
          <cell r="A554">
            <v>16510</v>
          </cell>
          <cell r="B554">
            <v>0</v>
          </cell>
          <cell r="C554">
            <v>0</v>
          </cell>
          <cell r="D554">
            <v>0</v>
          </cell>
        </row>
        <row r="555">
          <cell r="A555">
            <v>16511</v>
          </cell>
          <cell r="B555">
            <v>10641</v>
          </cell>
          <cell r="C555">
            <v>10609</v>
          </cell>
          <cell r="D555">
            <v>10873</v>
          </cell>
        </row>
        <row r="556">
          <cell r="A556">
            <v>16512</v>
          </cell>
          <cell r="B556">
            <v>0</v>
          </cell>
          <cell r="C556">
            <v>0</v>
          </cell>
          <cell r="D556">
            <v>0</v>
          </cell>
        </row>
        <row r="557">
          <cell r="A557">
            <v>16513</v>
          </cell>
          <cell r="B557">
            <v>440</v>
          </cell>
          <cell r="C557">
            <v>549</v>
          </cell>
          <cell r="D557">
            <v>1360</v>
          </cell>
        </row>
        <row r="558">
          <cell r="A558">
            <v>16514</v>
          </cell>
          <cell r="B558">
            <v>0</v>
          </cell>
          <cell r="C558">
            <v>0</v>
          </cell>
          <cell r="D558">
            <v>0</v>
          </cell>
        </row>
        <row r="559">
          <cell r="A559">
            <v>16516</v>
          </cell>
          <cell r="B559">
            <v>0</v>
          </cell>
          <cell r="C559">
            <v>0</v>
          </cell>
          <cell r="D559">
            <v>0</v>
          </cell>
        </row>
        <row r="560">
          <cell r="A560">
            <v>16517</v>
          </cell>
          <cell r="B560">
            <v>0</v>
          </cell>
          <cell r="C560">
            <v>0</v>
          </cell>
          <cell r="D560">
            <v>0</v>
          </cell>
        </row>
        <row r="561">
          <cell r="A561">
            <v>16518</v>
          </cell>
          <cell r="B561">
            <v>10067</v>
          </cell>
          <cell r="C561">
            <v>10325</v>
          </cell>
          <cell r="D561">
            <v>13164</v>
          </cell>
        </row>
        <row r="562">
          <cell r="A562">
            <v>16519</v>
          </cell>
          <cell r="B562">
            <v>2933258</v>
          </cell>
          <cell r="C562">
            <v>2951144</v>
          </cell>
          <cell r="D562">
            <v>3147942</v>
          </cell>
        </row>
        <row r="563">
          <cell r="A563">
            <v>16520</v>
          </cell>
          <cell r="B563">
            <v>0</v>
          </cell>
          <cell r="C563">
            <v>0</v>
          </cell>
          <cell r="D563">
            <v>0</v>
          </cell>
        </row>
        <row r="564">
          <cell r="A564">
            <v>16550</v>
          </cell>
          <cell r="B564">
            <v>0</v>
          </cell>
          <cell r="C564">
            <v>0</v>
          </cell>
          <cell r="D564">
            <v>58223</v>
          </cell>
        </row>
        <row r="565">
          <cell r="A565">
            <v>16551</v>
          </cell>
          <cell r="B565">
            <v>0</v>
          </cell>
          <cell r="C565">
            <v>0</v>
          </cell>
          <cell r="D565">
            <v>0</v>
          </cell>
        </row>
        <row r="566">
          <cell r="A566">
            <v>16552</v>
          </cell>
          <cell r="B566">
            <v>203666</v>
          </cell>
          <cell r="C566">
            <v>204481</v>
          </cell>
          <cell r="D566">
            <v>213442</v>
          </cell>
        </row>
        <row r="567">
          <cell r="A567">
            <v>16553</v>
          </cell>
          <cell r="B567">
            <v>397005</v>
          </cell>
          <cell r="C567">
            <v>404639</v>
          </cell>
          <cell r="D567">
            <v>488621</v>
          </cell>
        </row>
        <row r="568">
          <cell r="A568">
            <v>16554</v>
          </cell>
          <cell r="B568">
            <v>0</v>
          </cell>
          <cell r="C568">
            <v>0</v>
          </cell>
          <cell r="D568">
            <v>0</v>
          </cell>
        </row>
        <row r="569">
          <cell r="A569">
            <v>16560</v>
          </cell>
          <cell r="B569">
            <v>0</v>
          </cell>
          <cell r="C569">
            <v>0</v>
          </cell>
          <cell r="D569">
            <v>0</v>
          </cell>
        </row>
        <row r="570">
          <cell r="A570">
            <v>16570</v>
          </cell>
          <cell r="B570">
            <v>0</v>
          </cell>
          <cell r="C570">
            <v>0</v>
          </cell>
          <cell r="D570">
            <v>0</v>
          </cell>
        </row>
        <row r="571">
          <cell r="A571">
            <v>16571</v>
          </cell>
          <cell r="B571">
            <v>4589554</v>
          </cell>
          <cell r="C571">
            <v>4652973</v>
          </cell>
          <cell r="D571">
            <v>2898655</v>
          </cell>
        </row>
        <row r="572">
          <cell r="A572">
            <v>16572</v>
          </cell>
          <cell r="B572">
            <v>-297885</v>
          </cell>
          <cell r="C572">
            <v>-263445</v>
          </cell>
          <cell r="D572">
            <v>-26586</v>
          </cell>
        </row>
        <row r="573">
          <cell r="A573">
            <v>16573</v>
          </cell>
          <cell r="B573">
            <v>-219592</v>
          </cell>
          <cell r="C573">
            <v>-189879</v>
          </cell>
          <cell r="D573">
            <v>108123</v>
          </cell>
        </row>
        <row r="574">
          <cell r="A574">
            <v>16574</v>
          </cell>
          <cell r="B574">
            <v>-134153</v>
          </cell>
          <cell r="C574">
            <v>-121721</v>
          </cell>
          <cell r="D574">
            <v>-212309</v>
          </cell>
        </row>
        <row r="575">
          <cell r="A575">
            <v>16575</v>
          </cell>
          <cell r="B575">
            <v>-133006</v>
          </cell>
          <cell r="C575">
            <v>-95773</v>
          </cell>
          <cell r="D575">
            <v>-115983</v>
          </cell>
        </row>
        <row r="576">
          <cell r="A576">
            <v>16578</v>
          </cell>
          <cell r="B576">
            <v>0</v>
          </cell>
          <cell r="C576">
            <v>0</v>
          </cell>
          <cell r="D576">
            <v>0</v>
          </cell>
        </row>
        <row r="577">
          <cell r="A577">
            <v>16580</v>
          </cell>
          <cell r="B577">
            <v>0</v>
          </cell>
          <cell r="C577">
            <v>0</v>
          </cell>
          <cell r="D577">
            <v>203622</v>
          </cell>
        </row>
        <row r="578">
          <cell r="A578">
            <v>16581</v>
          </cell>
          <cell r="B578">
            <v>0</v>
          </cell>
          <cell r="C578">
            <v>0</v>
          </cell>
          <cell r="D578">
            <v>0</v>
          </cell>
        </row>
        <row r="579">
          <cell r="A579">
            <v>16582</v>
          </cell>
          <cell r="B579">
            <v>0</v>
          </cell>
          <cell r="C579">
            <v>0</v>
          </cell>
          <cell r="D579">
            <v>0</v>
          </cell>
        </row>
        <row r="580">
          <cell r="A580">
            <v>16584</v>
          </cell>
          <cell r="B580">
            <v>0</v>
          </cell>
          <cell r="C580">
            <v>0</v>
          </cell>
          <cell r="D580">
            <v>0</v>
          </cell>
        </row>
        <row r="581">
          <cell r="A581">
            <v>16585</v>
          </cell>
          <cell r="B581">
            <v>0</v>
          </cell>
          <cell r="C581">
            <v>0</v>
          </cell>
          <cell r="D581">
            <v>0</v>
          </cell>
        </row>
        <row r="582">
          <cell r="A582">
            <v>16587</v>
          </cell>
          <cell r="B582">
            <v>0</v>
          </cell>
          <cell r="C582">
            <v>0</v>
          </cell>
          <cell r="D582">
            <v>0</v>
          </cell>
        </row>
        <row r="583">
          <cell r="A583">
            <v>17103</v>
          </cell>
          <cell r="B583">
            <v>0</v>
          </cell>
          <cell r="C583">
            <v>0</v>
          </cell>
          <cell r="D583">
            <v>36</v>
          </cell>
        </row>
        <row r="584">
          <cell r="A584">
            <v>17104</v>
          </cell>
          <cell r="B584">
            <v>0</v>
          </cell>
          <cell r="C584">
            <v>0</v>
          </cell>
          <cell r="D584">
            <v>0</v>
          </cell>
        </row>
        <row r="585">
          <cell r="A585">
            <v>17116</v>
          </cell>
          <cell r="B585">
            <v>0</v>
          </cell>
          <cell r="C585">
            <v>0</v>
          </cell>
          <cell r="D585">
            <v>0</v>
          </cell>
        </row>
        <row r="586">
          <cell r="A586">
            <v>17117</v>
          </cell>
          <cell r="B586">
            <v>0</v>
          </cell>
          <cell r="C586">
            <v>0</v>
          </cell>
          <cell r="D586">
            <v>0</v>
          </cell>
        </row>
        <row r="587">
          <cell r="A587">
            <v>17119</v>
          </cell>
          <cell r="B587">
            <v>0</v>
          </cell>
          <cell r="C587">
            <v>0</v>
          </cell>
          <cell r="D587">
            <v>0</v>
          </cell>
        </row>
        <row r="588">
          <cell r="A588">
            <v>17141</v>
          </cell>
          <cell r="B588">
            <v>0</v>
          </cell>
          <cell r="C588">
            <v>0</v>
          </cell>
          <cell r="D588">
            <v>0</v>
          </cell>
        </row>
        <row r="589">
          <cell r="A589">
            <v>17301</v>
          </cell>
          <cell r="B589">
            <v>40196132</v>
          </cell>
          <cell r="C589">
            <v>40897012</v>
          </cell>
          <cell r="D589">
            <v>39451889</v>
          </cell>
        </row>
        <row r="590">
          <cell r="A590">
            <v>17302</v>
          </cell>
          <cell r="B590">
            <v>0</v>
          </cell>
          <cell r="C590">
            <v>0</v>
          </cell>
          <cell r="D590">
            <v>0</v>
          </cell>
        </row>
        <row r="591">
          <cell r="A591">
            <v>17303</v>
          </cell>
          <cell r="B591">
            <v>381000</v>
          </cell>
          <cell r="C591">
            <v>381000</v>
          </cell>
          <cell r="D591">
            <v>381000</v>
          </cell>
        </row>
        <row r="592">
          <cell r="A592">
            <v>17601</v>
          </cell>
          <cell r="B592">
            <v>0</v>
          </cell>
          <cell r="C592">
            <v>53960</v>
          </cell>
          <cell r="D592">
            <v>236339</v>
          </cell>
        </row>
        <row r="593">
          <cell r="A593">
            <v>17602</v>
          </cell>
          <cell r="B593">
            <v>35453520</v>
          </cell>
          <cell r="C593">
            <v>33813390</v>
          </cell>
          <cell r="D593">
            <v>77058728</v>
          </cell>
        </row>
        <row r="594">
          <cell r="A594">
            <v>17603</v>
          </cell>
          <cell r="B594">
            <v>0</v>
          </cell>
          <cell r="C594">
            <v>0</v>
          </cell>
          <cell r="D594">
            <v>0</v>
          </cell>
        </row>
        <row r="595">
          <cell r="A595">
            <v>17604</v>
          </cell>
          <cell r="B595">
            <v>2000</v>
          </cell>
          <cell r="C595">
            <v>1000</v>
          </cell>
          <cell r="D595">
            <v>116069</v>
          </cell>
        </row>
        <row r="596">
          <cell r="A596">
            <v>17605</v>
          </cell>
          <cell r="B596">
            <v>4553000</v>
          </cell>
          <cell r="C596">
            <v>4013550</v>
          </cell>
          <cell r="D596">
            <v>6824195</v>
          </cell>
        </row>
        <row r="597">
          <cell r="A597">
            <v>17606</v>
          </cell>
          <cell r="B597">
            <v>0</v>
          </cell>
          <cell r="C597">
            <v>0</v>
          </cell>
          <cell r="D597">
            <v>0</v>
          </cell>
        </row>
        <row r="598">
          <cell r="A598">
            <v>17607</v>
          </cell>
          <cell r="B598">
            <v>414750</v>
          </cell>
          <cell r="C598">
            <v>391725</v>
          </cell>
          <cell r="D598">
            <v>84831</v>
          </cell>
        </row>
        <row r="599">
          <cell r="A599">
            <v>17608</v>
          </cell>
          <cell r="B599">
            <v>0</v>
          </cell>
          <cell r="C599">
            <v>0</v>
          </cell>
          <cell r="D599">
            <v>194319</v>
          </cell>
        </row>
        <row r="600">
          <cell r="A600">
            <v>17671</v>
          </cell>
          <cell r="B600">
            <v>0</v>
          </cell>
          <cell r="C600">
            <v>0</v>
          </cell>
          <cell r="D600">
            <v>0</v>
          </cell>
        </row>
        <row r="601">
          <cell r="A601">
            <v>18104</v>
          </cell>
          <cell r="B601">
            <v>0</v>
          </cell>
          <cell r="C601">
            <v>0</v>
          </cell>
          <cell r="D601">
            <v>0</v>
          </cell>
        </row>
        <row r="602">
          <cell r="A602">
            <v>18105</v>
          </cell>
          <cell r="B602">
            <v>0</v>
          </cell>
          <cell r="C602">
            <v>0</v>
          </cell>
          <cell r="D602">
            <v>0</v>
          </cell>
        </row>
        <row r="603">
          <cell r="A603">
            <v>18106</v>
          </cell>
          <cell r="B603">
            <v>0</v>
          </cell>
          <cell r="C603">
            <v>0</v>
          </cell>
          <cell r="D603">
            <v>0</v>
          </cell>
        </row>
        <row r="604">
          <cell r="A604">
            <v>18107</v>
          </cell>
          <cell r="B604">
            <v>0</v>
          </cell>
          <cell r="C604">
            <v>0</v>
          </cell>
          <cell r="D604">
            <v>0</v>
          </cell>
        </row>
        <row r="605">
          <cell r="A605">
            <v>18108</v>
          </cell>
          <cell r="B605">
            <v>1626265</v>
          </cell>
          <cell r="C605">
            <v>1629531</v>
          </cell>
          <cell r="D605">
            <v>1665265</v>
          </cell>
        </row>
        <row r="606">
          <cell r="A606">
            <v>18109</v>
          </cell>
          <cell r="B606">
            <v>0</v>
          </cell>
          <cell r="C606">
            <v>0</v>
          </cell>
          <cell r="D606">
            <v>0</v>
          </cell>
        </row>
        <row r="607">
          <cell r="A607">
            <v>18110</v>
          </cell>
          <cell r="B607">
            <v>0</v>
          </cell>
          <cell r="C607">
            <v>0</v>
          </cell>
          <cell r="D607">
            <v>0</v>
          </cell>
        </row>
        <row r="608">
          <cell r="A608">
            <v>18111</v>
          </cell>
          <cell r="B608">
            <v>0</v>
          </cell>
          <cell r="C608">
            <v>0</v>
          </cell>
          <cell r="D608">
            <v>0</v>
          </cell>
        </row>
        <row r="609">
          <cell r="A609">
            <v>18112</v>
          </cell>
          <cell r="B609">
            <v>0</v>
          </cell>
          <cell r="C609">
            <v>0</v>
          </cell>
          <cell r="D609">
            <v>0</v>
          </cell>
        </row>
        <row r="610">
          <cell r="A610">
            <v>18113</v>
          </cell>
          <cell r="B610">
            <v>0</v>
          </cell>
          <cell r="C610">
            <v>0</v>
          </cell>
          <cell r="D610">
            <v>0</v>
          </cell>
        </row>
        <row r="611">
          <cell r="A611">
            <v>18114</v>
          </cell>
          <cell r="B611">
            <v>0</v>
          </cell>
          <cell r="C611">
            <v>0</v>
          </cell>
          <cell r="D611">
            <v>0</v>
          </cell>
        </row>
        <row r="612">
          <cell r="A612">
            <v>18115</v>
          </cell>
          <cell r="B612">
            <v>0</v>
          </cell>
          <cell r="C612">
            <v>0</v>
          </cell>
          <cell r="D612">
            <v>0</v>
          </cell>
        </row>
        <row r="613">
          <cell r="A613">
            <v>18116</v>
          </cell>
          <cell r="B613">
            <v>0</v>
          </cell>
          <cell r="C613">
            <v>0</v>
          </cell>
          <cell r="D613">
            <v>0</v>
          </cell>
        </row>
        <row r="614">
          <cell r="A614">
            <v>18117</v>
          </cell>
          <cell r="B614">
            <v>0</v>
          </cell>
          <cell r="C614">
            <v>0</v>
          </cell>
          <cell r="D614">
            <v>0</v>
          </cell>
        </row>
        <row r="615">
          <cell r="A615">
            <v>18118</v>
          </cell>
          <cell r="B615">
            <v>0</v>
          </cell>
          <cell r="C615">
            <v>0</v>
          </cell>
          <cell r="D615">
            <v>0</v>
          </cell>
        </row>
        <row r="616">
          <cell r="A616">
            <v>18119</v>
          </cell>
          <cell r="B616">
            <v>0</v>
          </cell>
          <cell r="C616">
            <v>0</v>
          </cell>
          <cell r="D616">
            <v>0</v>
          </cell>
        </row>
        <row r="617">
          <cell r="A617">
            <v>18120</v>
          </cell>
          <cell r="B617">
            <v>0</v>
          </cell>
          <cell r="C617">
            <v>0</v>
          </cell>
          <cell r="D617">
            <v>0</v>
          </cell>
        </row>
        <row r="618">
          <cell r="A618">
            <v>18121</v>
          </cell>
          <cell r="B618">
            <v>0</v>
          </cell>
          <cell r="C618">
            <v>0</v>
          </cell>
          <cell r="D618">
            <v>0</v>
          </cell>
        </row>
        <row r="619">
          <cell r="A619">
            <v>18122</v>
          </cell>
          <cell r="B619">
            <v>0</v>
          </cell>
          <cell r="C619">
            <v>0</v>
          </cell>
          <cell r="D619">
            <v>0</v>
          </cell>
        </row>
        <row r="620">
          <cell r="A620">
            <v>18123</v>
          </cell>
          <cell r="B620">
            <v>0</v>
          </cell>
          <cell r="C620">
            <v>0</v>
          </cell>
          <cell r="D620">
            <v>0</v>
          </cell>
        </row>
        <row r="621">
          <cell r="A621">
            <v>18124</v>
          </cell>
          <cell r="B621">
            <v>0</v>
          </cell>
          <cell r="C621">
            <v>0</v>
          </cell>
          <cell r="D621">
            <v>0</v>
          </cell>
        </row>
        <row r="622">
          <cell r="A622">
            <v>18125</v>
          </cell>
          <cell r="B622">
            <v>0</v>
          </cell>
          <cell r="C622">
            <v>0</v>
          </cell>
          <cell r="D622">
            <v>0</v>
          </cell>
        </row>
        <row r="623">
          <cell r="A623">
            <v>18126</v>
          </cell>
          <cell r="B623">
            <v>0</v>
          </cell>
          <cell r="C623">
            <v>0</v>
          </cell>
          <cell r="D623">
            <v>0</v>
          </cell>
        </row>
        <row r="624">
          <cell r="A624">
            <v>18127</v>
          </cell>
          <cell r="B624">
            <v>0</v>
          </cell>
          <cell r="C624">
            <v>0</v>
          </cell>
          <cell r="D624">
            <v>0</v>
          </cell>
        </row>
        <row r="625">
          <cell r="A625">
            <v>18128</v>
          </cell>
          <cell r="B625">
            <v>3617573</v>
          </cell>
          <cell r="C625">
            <v>3623324</v>
          </cell>
          <cell r="D625">
            <v>3686589</v>
          </cell>
        </row>
        <row r="626">
          <cell r="A626">
            <v>18129</v>
          </cell>
          <cell r="B626">
            <v>0</v>
          </cell>
          <cell r="C626">
            <v>0</v>
          </cell>
          <cell r="D626">
            <v>0</v>
          </cell>
        </row>
        <row r="627">
          <cell r="A627">
            <v>18130</v>
          </cell>
          <cell r="B627">
            <v>0</v>
          </cell>
          <cell r="C627">
            <v>0</v>
          </cell>
          <cell r="D627">
            <v>0</v>
          </cell>
        </row>
        <row r="628">
          <cell r="A628">
            <v>18131</v>
          </cell>
          <cell r="B628">
            <v>0</v>
          </cell>
          <cell r="C628">
            <v>0</v>
          </cell>
          <cell r="D628">
            <v>0</v>
          </cell>
        </row>
        <row r="629">
          <cell r="A629">
            <v>18133</v>
          </cell>
          <cell r="B629">
            <v>0</v>
          </cell>
          <cell r="C629">
            <v>0</v>
          </cell>
          <cell r="D629">
            <v>0</v>
          </cell>
        </row>
        <row r="630">
          <cell r="A630">
            <v>18134</v>
          </cell>
          <cell r="B630">
            <v>0</v>
          </cell>
          <cell r="C630">
            <v>0</v>
          </cell>
          <cell r="D630">
            <v>0</v>
          </cell>
        </row>
        <row r="631">
          <cell r="A631">
            <v>18135</v>
          </cell>
          <cell r="B631">
            <v>0</v>
          </cell>
          <cell r="C631">
            <v>0</v>
          </cell>
          <cell r="D631">
            <v>0</v>
          </cell>
        </row>
        <row r="632">
          <cell r="A632">
            <v>18136</v>
          </cell>
          <cell r="B632">
            <v>0</v>
          </cell>
          <cell r="C632">
            <v>0</v>
          </cell>
          <cell r="D632">
            <v>0</v>
          </cell>
        </row>
        <row r="633">
          <cell r="A633">
            <v>18137</v>
          </cell>
          <cell r="B633">
            <v>0</v>
          </cell>
          <cell r="C633">
            <v>0</v>
          </cell>
          <cell r="D633">
            <v>0</v>
          </cell>
        </row>
        <row r="634">
          <cell r="A634">
            <v>18138</v>
          </cell>
          <cell r="B634">
            <v>0</v>
          </cell>
          <cell r="C634">
            <v>0</v>
          </cell>
          <cell r="D634">
            <v>0</v>
          </cell>
        </row>
        <row r="635">
          <cell r="A635">
            <v>18139</v>
          </cell>
          <cell r="B635">
            <v>0</v>
          </cell>
          <cell r="C635">
            <v>0</v>
          </cell>
          <cell r="D635">
            <v>0</v>
          </cell>
        </row>
        <row r="636">
          <cell r="A636">
            <v>18140</v>
          </cell>
          <cell r="B636">
            <v>0</v>
          </cell>
          <cell r="C636">
            <v>0</v>
          </cell>
          <cell r="D636">
            <v>0</v>
          </cell>
        </row>
        <row r="637">
          <cell r="A637">
            <v>18141</v>
          </cell>
          <cell r="B637">
            <v>0</v>
          </cell>
          <cell r="C637">
            <v>0</v>
          </cell>
          <cell r="D637">
            <v>0</v>
          </cell>
        </row>
        <row r="638">
          <cell r="A638">
            <v>18142</v>
          </cell>
          <cell r="B638">
            <v>0</v>
          </cell>
          <cell r="C638">
            <v>0</v>
          </cell>
          <cell r="D638">
            <v>0</v>
          </cell>
        </row>
        <row r="639">
          <cell r="A639">
            <v>18143</v>
          </cell>
          <cell r="B639">
            <v>0</v>
          </cell>
          <cell r="C639">
            <v>0</v>
          </cell>
          <cell r="D639">
            <v>0</v>
          </cell>
        </row>
        <row r="640">
          <cell r="A640">
            <v>18144</v>
          </cell>
          <cell r="B640">
            <v>999053</v>
          </cell>
          <cell r="C640">
            <v>1000583</v>
          </cell>
          <cell r="D640">
            <v>1017412</v>
          </cell>
        </row>
        <row r="641">
          <cell r="A641">
            <v>18145</v>
          </cell>
          <cell r="B641">
            <v>2670914</v>
          </cell>
          <cell r="C641">
            <v>2680609</v>
          </cell>
          <cell r="D641">
            <v>2786824</v>
          </cell>
        </row>
        <row r="642">
          <cell r="A642">
            <v>18146</v>
          </cell>
          <cell r="B642">
            <v>317074</v>
          </cell>
          <cell r="C642">
            <v>322777</v>
          </cell>
          <cell r="D642">
            <v>385507</v>
          </cell>
        </row>
        <row r="643">
          <cell r="A643">
            <v>18147</v>
          </cell>
          <cell r="B643">
            <v>190149</v>
          </cell>
          <cell r="C643">
            <v>192360</v>
          </cell>
          <cell r="D643">
            <v>216681</v>
          </cell>
        </row>
        <row r="644">
          <cell r="A644">
            <v>18148</v>
          </cell>
          <cell r="B644">
            <v>544547</v>
          </cell>
          <cell r="C644">
            <v>546218</v>
          </cell>
          <cell r="D644">
            <v>564592</v>
          </cell>
        </row>
        <row r="645">
          <cell r="A645">
            <v>18149</v>
          </cell>
          <cell r="B645">
            <v>3324197</v>
          </cell>
          <cell r="C645">
            <v>3380603</v>
          </cell>
          <cell r="D645">
            <v>4001071</v>
          </cell>
        </row>
        <row r="646">
          <cell r="A646">
            <v>18150</v>
          </cell>
          <cell r="B646">
            <v>0</v>
          </cell>
          <cell r="C646">
            <v>0</v>
          </cell>
          <cell r="D646">
            <v>0</v>
          </cell>
        </row>
        <row r="647">
          <cell r="A647">
            <v>18151</v>
          </cell>
          <cell r="B647">
            <v>914312</v>
          </cell>
          <cell r="C647">
            <v>920546</v>
          </cell>
          <cell r="D647">
            <v>989120</v>
          </cell>
        </row>
        <row r="648">
          <cell r="A648">
            <v>18152</v>
          </cell>
          <cell r="B648">
            <v>0</v>
          </cell>
          <cell r="C648">
            <v>0</v>
          </cell>
          <cell r="D648">
            <v>0</v>
          </cell>
        </row>
        <row r="649">
          <cell r="A649">
            <v>18153</v>
          </cell>
          <cell r="B649">
            <v>107340</v>
          </cell>
          <cell r="C649">
            <v>103996</v>
          </cell>
          <cell r="D649">
            <v>49675</v>
          </cell>
        </row>
        <row r="650">
          <cell r="A650">
            <v>18154</v>
          </cell>
          <cell r="B650">
            <v>1115700</v>
          </cell>
          <cell r="C650">
            <v>1121363</v>
          </cell>
          <cell r="D650">
            <v>1182632</v>
          </cell>
        </row>
        <row r="651">
          <cell r="A651">
            <v>18155</v>
          </cell>
          <cell r="B651">
            <v>1059236</v>
          </cell>
          <cell r="C651">
            <v>1064303</v>
          </cell>
          <cell r="D651">
            <v>1119192</v>
          </cell>
        </row>
        <row r="652">
          <cell r="A652">
            <v>18156</v>
          </cell>
          <cell r="B652">
            <v>309007</v>
          </cell>
          <cell r="C652">
            <v>310215</v>
          </cell>
          <cell r="D652">
            <v>323101</v>
          </cell>
        </row>
        <row r="653">
          <cell r="A653">
            <v>18157</v>
          </cell>
          <cell r="B653">
            <v>1379311</v>
          </cell>
          <cell r="C653">
            <v>1386313</v>
          </cell>
          <cell r="D653">
            <v>1128771</v>
          </cell>
        </row>
        <row r="654">
          <cell r="A654">
            <v>18200</v>
          </cell>
          <cell r="B654">
            <v>200000</v>
          </cell>
          <cell r="C654">
            <v>200000</v>
          </cell>
          <cell r="D654">
            <v>200000</v>
          </cell>
        </row>
        <row r="655">
          <cell r="A655">
            <v>18201</v>
          </cell>
          <cell r="B655">
            <v>9007175</v>
          </cell>
          <cell r="C655">
            <v>8939841</v>
          </cell>
          <cell r="D655">
            <v>8211977</v>
          </cell>
        </row>
        <row r="656">
          <cell r="A656">
            <v>18220</v>
          </cell>
          <cell r="B656">
            <v>0</v>
          </cell>
          <cell r="C656">
            <v>0</v>
          </cell>
          <cell r="D656">
            <v>0</v>
          </cell>
        </row>
        <row r="657">
          <cell r="A657">
            <v>18222</v>
          </cell>
          <cell r="B657">
            <v>0</v>
          </cell>
          <cell r="C657">
            <v>0</v>
          </cell>
          <cell r="D657">
            <v>0</v>
          </cell>
        </row>
        <row r="658">
          <cell r="A658">
            <v>18230</v>
          </cell>
          <cell r="B658">
            <v>68911974</v>
          </cell>
          <cell r="C658">
            <v>68926938</v>
          </cell>
          <cell r="D658">
            <v>67924685</v>
          </cell>
        </row>
        <row r="659">
          <cell r="A659">
            <v>18231</v>
          </cell>
          <cell r="B659">
            <v>0</v>
          </cell>
          <cell r="C659">
            <v>0</v>
          </cell>
          <cell r="D659">
            <v>0</v>
          </cell>
        </row>
        <row r="660">
          <cell r="A660">
            <v>18232</v>
          </cell>
          <cell r="B660">
            <v>1292137</v>
          </cell>
          <cell r="C660">
            <v>1317630</v>
          </cell>
          <cell r="D660">
            <v>719537</v>
          </cell>
        </row>
        <row r="661">
          <cell r="A661">
            <v>18233</v>
          </cell>
          <cell r="B661">
            <v>0</v>
          </cell>
          <cell r="C661">
            <v>0</v>
          </cell>
          <cell r="D661">
            <v>8270772</v>
          </cell>
        </row>
        <row r="662">
          <cell r="A662">
            <v>18234</v>
          </cell>
          <cell r="B662">
            <v>25728596</v>
          </cell>
          <cell r="C662">
            <v>26281681</v>
          </cell>
          <cell r="D662">
            <v>31053955</v>
          </cell>
        </row>
        <row r="663">
          <cell r="A663">
            <v>18235</v>
          </cell>
          <cell r="B663">
            <v>0</v>
          </cell>
          <cell r="C663">
            <v>0</v>
          </cell>
          <cell r="D663">
            <v>722372</v>
          </cell>
        </row>
        <row r="664">
          <cell r="A664">
            <v>18236</v>
          </cell>
          <cell r="B664">
            <v>0</v>
          </cell>
          <cell r="C664">
            <v>0</v>
          </cell>
          <cell r="D664">
            <v>68679</v>
          </cell>
        </row>
        <row r="665">
          <cell r="A665">
            <v>18237</v>
          </cell>
          <cell r="B665">
            <v>0</v>
          </cell>
          <cell r="C665">
            <v>0</v>
          </cell>
          <cell r="D665">
            <v>0</v>
          </cell>
        </row>
        <row r="666">
          <cell r="A666">
            <v>18238</v>
          </cell>
          <cell r="B666">
            <v>12033782</v>
          </cell>
          <cell r="C666">
            <v>12934930</v>
          </cell>
          <cell r="D666">
            <v>10320027</v>
          </cell>
        </row>
        <row r="667">
          <cell r="A667">
            <v>18239</v>
          </cell>
          <cell r="B667">
            <v>191652396</v>
          </cell>
          <cell r="C667">
            <v>191652396</v>
          </cell>
          <cell r="D667">
            <v>179919685</v>
          </cell>
        </row>
        <row r="668">
          <cell r="A668">
            <v>18240</v>
          </cell>
          <cell r="B668">
            <v>10132650</v>
          </cell>
          <cell r="C668">
            <v>10132650</v>
          </cell>
          <cell r="D668">
            <v>10113088</v>
          </cell>
        </row>
        <row r="669">
          <cell r="A669">
            <v>18241</v>
          </cell>
          <cell r="B669">
            <v>875724</v>
          </cell>
          <cell r="C669">
            <v>885439</v>
          </cell>
          <cell r="D669">
            <v>992304</v>
          </cell>
        </row>
        <row r="670">
          <cell r="A670">
            <v>18242</v>
          </cell>
          <cell r="B670">
            <v>0</v>
          </cell>
          <cell r="C670">
            <v>0</v>
          </cell>
          <cell r="D670">
            <v>0</v>
          </cell>
        </row>
        <row r="671">
          <cell r="A671">
            <v>18243</v>
          </cell>
          <cell r="B671">
            <v>83315</v>
          </cell>
          <cell r="C671">
            <v>85891</v>
          </cell>
          <cell r="D671">
            <v>115759</v>
          </cell>
        </row>
        <row r="672">
          <cell r="A672">
            <v>18244</v>
          </cell>
          <cell r="B672">
            <v>741399</v>
          </cell>
          <cell r="C672">
            <v>756569</v>
          </cell>
          <cell r="D672">
            <v>923743</v>
          </cell>
        </row>
        <row r="673">
          <cell r="A673">
            <v>18245</v>
          </cell>
          <cell r="B673">
            <v>0</v>
          </cell>
          <cell r="C673">
            <v>0</v>
          </cell>
          <cell r="D673">
            <v>0</v>
          </cell>
        </row>
        <row r="674">
          <cell r="A674">
            <v>18246</v>
          </cell>
          <cell r="B674">
            <v>0</v>
          </cell>
          <cell r="C674">
            <v>0</v>
          </cell>
          <cell r="D674">
            <v>0</v>
          </cell>
        </row>
        <row r="675">
          <cell r="A675">
            <v>18251</v>
          </cell>
          <cell r="B675">
            <v>14238</v>
          </cell>
          <cell r="C675">
            <v>14442</v>
          </cell>
          <cell r="D675">
            <v>41451</v>
          </cell>
        </row>
        <row r="676">
          <cell r="A676">
            <v>18252</v>
          </cell>
          <cell r="B676">
            <v>6</v>
          </cell>
          <cell r="C676">
            <v>9</v>
          </cell>
          <cell r="D676">
            <v>294</v>
          </cell>
        </row>
        <row r="677">
          <cell r="A677">
            <v>18253</v>
          </cell>
          <cell r="B677">
            <v>1233461</v>
          </cell>
          <cell r="C677">
            <v>1194952</v>
          </cell>
          <cell r="D677">
            <v>589292</v>
          </cell>
        </row>
        <row r="678">
          <cell r="A678">
            <v>18260</v>
          </cell>
          <cell r="B678">
            <v>493250</v>
          </cell>
          <cell r="C678">
            <v>493250</v>
          </cell>
          <cell r="D678">
            <v>379423</v>
          </cell>
        </row>
        <row r="679">
          <cell r="A679">
            <v>18261</v>
          </cell>
          <cell r="B679">
            <v>1068708</v>
          </cell>
          <cell r="C679">
            <v>1089260</v>
          </cell>
          <cell r="D679">
            <v>964367</v>
          </cell>
        </row>
        <row r="680">
          <cell r="A680">
            <v>18262</v>
          </cell>
          <cell r="B680">
            <v>645347</v>
          </cell>
          <cell r="C680">
            <v>662701</v>
          </cell>
          <cell r="D680">
            <v>484050</v>
          </cell>
        </row>
        <row r="681">
          <cell r="A681">
            <v>18263</v>
          </cell>
          <cell r="B681">
            <v>2043599</v>
          </cell>
          <cell r="C681">
            <v>2126888</v>
          </cell>
          <cell r="D681">
            <v>1522004</v>
          </cell>
        </row>
        <row r="682">
          <cell r="A682">
            <v>18265</v>
          </cell>
          <cell r="B682">
            <v>0</v>
          </cell>
          <cell r="C682">
            <v>0</v>
          </cell>
          <cell r="D682">
            <v>0</v>
          </cell>
        </row>
        <row r="683">
          <cell r="A683">
            <v>18271</v>
          </cell>
          <cell r="B683">
            <v>0</v>
          </cell>
          <cell r="C683">
            <v>0</v>
          </cell>
          <cell r="D683">
            <v>0</v>
          </cell>
        </row>
        <row r="684">
          <cell r="A684">
            <v>18276</v>
          </cell>
          <cell r="B684">
            <v>3351723</v>
          </cell>
          <cell r="C684">
            <v>3354881</v>
          </cell>
          <cell r="D684">
            <v>3371476</v>
          </cell>
        </row>
        <row r="685">
          <cell r="A685">
            <v>18277</v>
          </cell>
          <cell r="B685">
            <v>-3351723</v>
          </cell>
          <cell r="C685">
            <v>-3354881</v>
          </cell>
          <cell r="D685">
            <v>-3371476</v>
          </cell>
        </row>
        <row r="686">
          <cell r="A686">
            <v>18278</v>
          </cell>
          <cell r="B686">
            <v>13156628</v>
          </cell>
          <cell r="C686">
            <v>13294242</v>
          </cell>
          <cell r="D686">
            <v>14828283</v>
          </cell>
        </row>
        <row r="687">
          <cell r="A687">
            <v>18279</v>
          </cell>
          <cell r="B687">
            <v>-13156628</v>
          </cell>
          <cell r="C687">
            <v>-13294242</v>
          </cell>
          <cell r="D687">
            <v>-14828283</v>
          </cell>
        </row>
        <row r="688">
          <cell r="A688">
            <v>18280</v>
          </cell>
          <cell r="B688">
            <v>62247</v>
          </cell>
          <cell r="C688">
            <v>64137</v>
          </cell>
          <cell r="D688">
            <v>84928</v>
          </cell>
        </row>
        <row r="689">
          <cell r="A689">
            <v>18281</v>
          </cell>
          <cell r="B689">
            <v>416105</v>
          </cell>
          <cell r="C689">
            <v>417633</v>
          </cell>
          <cell r="D689">
            <v>434441</v>
          </cell>
        </row>
        <row r="690">
          <cell r="A690">
            <v>18283</v>
          </cell>
          <cell r="B690">
            <v>2683461</v>
          </cell>
          <cell r="C690">
            <v>2692288</v>
          </cell>
          <cell r="D690">
            <v>2789387</v>
          </cell>
        </row>
        <row r="691">
          <cell r="A691">
            <v>18284</v>
          </cell>
          <cell r="B691">
            <v>2290612</v>
          </cell>
          <cell r="C691">
            <v>2298457</v>
          </cell>
          <cell r="D691">
            <v>2384747</v>
          </cell>
        </row>
        <row r="692">
          <cell r="A692">
            <v>18285</v>
          </cell>
          <cell r="B692">
            <v>574090</v>
          </cell>
          <cell r="C692">
            <v>576056</v>
          </cell>
          <cell r="D692">
            <v>597683</v>
          </cell>
        </row>
        <row r="693">
          <cell r="A693">
            <v>18286</v>
          </cell>
          <cell r="B693">
            <v>0</v>
          </cell>
          <cell r="C693">
            <v>0</v>
          </cell>
          <cell r="D693">
            <v>0</v>
          </cell>
        </row>
        <row r="694">
          <cell r="A694">
            <v>18287</v>
          </cell>
          <cell r="B694">
            <v>64097</v>
          </cell>
          <cell r="C694">
            <v>64331</v>
          </cell>
          <cell r="D694">
            <v>66904</v>
          </cell>
        </row>
        <row r="695">
          <cell r="A695">
            <v>18288</v>
          </cell>
          <cell r="B695">
            <v>447553</v>
          </cell>
          <cell r="C695">
            <v>449187</v>
          </cell>
          <cell r="D695">
            <v>467154</v>
          </cell>
        </row>
        <row r="696">
          <cell r="A696">
            <v>18289</v>
          </cell>
          <cell r="B696">
            <v>0</v>
          </cell>
          <cell r="C696">
            <v>0</v>
          </cell>
          <cell r="D696">
            <v>0</v>
          </cell>
        </row>
        <row r="697">
          <cell r="A697">
            <v>18290</v>
          </cell>
          <cell r="B697">
            <v>22906</v>
          </cell>
          <cell r="C697">
            <v>24002</v>
          </cell>
          <cell r="D697">
            <v>36052</v>
          </cell>
        </row>
        <row r="698">
          <cell r="A698">
            <v>18291</v>
          </cell>
          <cell r="B698">
            <v>123114</v>
          </cell>
          <cell r="C698">
            <v>125634</v>
          </cell>
          <cell r="D698">
            <v>153394</v>
          </cell>
        </row>
        <row r="699">
          <cell r="A699">
            <v>18292</v>
          </cell>
          <cell r="B699">
            <v>0</v>
          </cell>
          <cell r="C699">
            <v>0</v>
          </cell>
          <cell r="D699">
            <v>0</v>
          </cell>
        </row>
        <row r="700">
          <cell r="A700">
            <v>18293</v>
          </cell>
          <cell r="B700">
            <v>1773008</v>
          </cell>
          <cell r="C700">
            <v>1776567</v>
          </cell>
          <cell r="D700">
            <v>1815710</v>
          </cell>
        </row>
        <row r="701">
          <cell r="A701">
            <v>18294</v>
          </cell>
          <cell r="B701">
            <v>33538</v>
          </cell>
          <cell r="C701">
            <v>34591</v>
          </cell>
          <cell r="D701">
            <v>46366</v>
          </cell>
        </row>
        <row r="702">
          <cell r="A702">
            <v>18295</v>
          </cell>
          <cell r="B702">
            <v>176592</v>
          </cell>
          <cell r="C702">
            <v>180205</v>
          </cell>
          <cell r="D702">
            <v>220021</v>
          </cell>
        </row>
        <row r="703">
          <cell r="A703">
            <v>18296</v>
          </cell>
          <cell r="B703">
            <v>1402154</v>
          </cell>
          <cell r="C703">
            <v>1404515</v>
          </cell>
          <cell r="D703">
            <v>1430480</v>
          </cell>
        </row>
        <row r="704">
          <cell r="A704">
            <v>18297</v>
          </cell>
          <cell r="B704">
            <v>3893235</v>
          </cell>
          <cell r="C704">
            <v>3959297</v>
          </cell>
          <cell r="D704">
            <v>4685979</v>
          </cell>
        </row>
        <row r="705">
          <cell r="A705">
            <v>18298</v>
          </cell>
          <cell r="B705">
            <v>0</v>
          </cell>
          <cell r="C705">
            <v>0</v>
          </cell>
          <cell r="D705">
            <v>0</v>
          </cell>
        </row>
        <row r="706">
          <cell r="A706">
            <v>18299</v>
          </cell>
          <cell r="B706">
            <v>845199</v>
          </cell>
          <cell r="C706">
            <v>854324</v>
          </cell>
          <cell r="D706">
            <v>954706</v>
          </cell>
        </row>
        <row r="707">
          <cell r="A707">
            <v>18301</v>
          </cell>
          <cell r="B707">
            <v>0</v>
          </cell>
          <cell r="C707">
            <v>0</v>
          </cell>
          <cell r="D707">
            <v>0</v>
          </cell>
        </row>
        <row r="708">
          <cell r="A708">
            <v>18302</v>
          </cell>
          <cell r="B708">
            <v>0</v>
          </cell>
          <cell r="C708">
            <v>0</v>
          </cell>
          <cell r="D708">
            <v>0</v>
          </cell>
        </row>
        <row r="709">
          <cell r="A709">
            <v>18303</v>
          </cell>
          <cell r="B709">
            <v>0</v>
          </cell>
          <cell r="C709">
            <v>0</v>
          </cell>
          <cell r="D709">
            <v>4853</v>
          </cell>
        </row>
        <row r="710">
          <cell r="A710">
            <v>18304</v>
          </cell>
          <cell r="B710">
            <v>0</v>
          </cell>
          <cell r="C710">
            <v>0</v>
          </cell>
          <cell r="D710">
            <v>0</v>
          </cell>
        </row>
        <row r="711">
          <cell r="A711">
            <v>18305</v>
          </cell>
          <cell r="B711">
            <v>0</v>
          </cell>
          <cell r="C711">
            <v>0</v>
          </cell>
          <cell r="D711">
            <v>0</v>
          </cell>
        </row>
        <row r="712">
          <cell r="A712">
            <v>18306</v>
          </cell>
          <cell r="B712">
            <v>207974</v>
          </cell>
          <cell r="C712">
            <v>204035</v>
          </cell>
          <cell r="D712">
            <v>179144</v>
          </cell>
        </row>
        <row r="713">
          <cell r="A713">
            <v>18307</v>
          </cell>
          <cell r="B713">
            <v>0</v>
          </cell>
          <cell r="C713">
            <v>0</v>
          </cell>
          <cell r="D713">
            <v>8081</v>
          </cell>
        </row>
        <row r="714">
          <cell r="A714">
            <v>18308</v>
          </cell>
          <cell r="B714">
            <v>925</v>
          </cell>
          <cell r="C714">
            <v>639</v>
          </cell>
          <cell r="D714">
            <v>98</v>
          </cell>
        </row>
        <row r="715">
          <cell r="A715">
            <v>18309</v>
          </cell>
          <cell r="B715">
            <v>0</v>
          </cell>
          <cell r="C715">
            <v>0</v>
          </cell>
          <cell r="D715">
            <v>0</v>
          </cell>
        </row>
        <row r="716">
          <cell r="A716">
            <v>18310</v>
          </cell>
          <cell r="B716">
            <v>65417</v>
          </cell>
          <cell r="C716">
            <v>64793</v>
          </cell>
          <cell r="D716">
            <v>38261</v>
          </cell>
        </row>
        <row r="717">
          <cell r="A717">
            <v>18311</v>
          </cell>
          <cell r="B717">
            <v>3604</v>
          </cell>
          <cell r="C717">
            <v>3604</v>
          </cell>
          <cell r="D717">
            <v>3604</v>
          </cell>
        </row>
        <row r="718">
          <cell r="A718">
            <v>18312</v>
          </cell>
          <cell r="B718">
            <v>0</v>
          </cell>
          <cell r="C718">
            <v>0</v>
          </cell>
          <cell r="D718">
            <v>4064974</v>
          </cell>
        </row>
        <row r="719">
          <cell r="A719">
            <v>18313</v>
          </cell>
          <cell r="B719">
            <v>0</v>
          </cell>
          <cell r="C719">
            <v>0</v>
          </cell>
          <cell r="D719">
            <v>0</v>
          </cell>
        </row>
        <row r="720">
          <cell r="A720">
            <v>18314</v>
          </cell>
          <cell r="B720">
            <v>0</v>
          </cell>
          <cell r="C720">
            <v>0</v>
          </cell>
          <cell r="D720">
            <v>0</v>
          </cell>
        </row>
        <row r="721">
          <cell r="A721">
            <v>18315</v>
          </cell>
          <cell r="B721">
            <v>0</v>
          </cell>
          <cell r="C721">
            <v>0</v>
          </cell>
          <cell r="D721">
            <v>0</v>
          </cell>
        </row>
        <row r="722">
          <cell r="A722">
            <v>18316</v>
          </cell>
          <cell r="B722">
            <v>0</v>
          </cell>
          <cell r="C722">
            <v>0</v>
          </cell>
          <cell r="D722">
            <v>0</v>
          </cell>
        </row>
        <row r="723">
          <cell r="A723">
            <v>18317</v>
          </cell>
          <cell r="B723">
            <v>0</v>
          </cell>
          <cell r="C723">
            <v>0</v>
          </cell>
          <cell r="D723">
            <v>0</v>
          </cell>
        </row>
        <row r="724">
          <cell r="A724">
            <v>18318</v>
          </cell>
          <cell r="B724">
            <v>0</v>
          </cell>
          <cell r="C724">
            <v>0</v>
          </cell>
          <cell r="D724">
            <v>0</v>
          </cell>
        </row>
        <row r="725">
          <cell r="A725">
            <v>18319</v>
          </cell>
          <cell r="B725">
            <v>0</v>
          </cell>
          <cell r="C725">
            <v>0</v>
          </cell>
          <cell r="D725">
            <v>0</v>
          </cell>
        </row>
        <row r="726">
          <cell r="A726">
            <v>18320</v>
          </cell>
          <cell r="B726">
            <v>0</v>
          </cell>
          <cell r="C726">
            <v>0</v>
          </cell>
          <cell r="D726">
            <v>0</v>
          </cell>
        </row>
        <row r="727">
          <cell r="A727">
            <v>18321</v>
          </cell>
          <cell r="B727">
            <v>0</v>
          </cell>
          <cell r="C727">
            <v>0</v>
          </cell>
          <cell r="D727">
            <v>0</v>
          </cell>
        </row>
        <row r="728">
          <cell r="A728">
            <v>18322</v>
          </cell>
          <cell r="B728">
            <v>0</v>
          </cell>
          <cell r="C728">
            <v>0</v>
          </cell>
          <cell r="D728">
            <v>590741</v>
          </cell>
        </row>
        <row r="729">
          <cell r="A729">
            <v>18323</v>
          </cell>
          <cell r="B729">
            <v>0</v>
          </cell>
          <cell r="C729">
            <v>0</v>
          </cell>
          <cell r="D729">
            <v>0</v>
          </cell>
        </row>
        <row r="730">
          <cell r="A730">
            <v>18324</v>
          </cell>
          <cell r="B730">
            <v>0</v>
          </cell>
          <cell r="C730">
            <v>0</v>
          </cell>
          <cell r="D730">
            <v>0</v>
          </cell>
        </row>
        <row r="731">
          <cell r="A731">
            <v>18325</v>
          </cell>
          <cell r="B731">
            <v>0</v>
          </cell>
          <cell r="C731">
            <v>0</v>
          </cell>
          <cell r="D731">
            <v>0</v>
          </cell>
        </row>
        <row r="732">
          <cell r="A732">
            <v>18326</v>
          </cell>
          <cell r="B732">
            <v>0</v>
          </cell>
          <cell r="C732">
            <v>0</v>
          </cell>
          <cell r="D732">
            <v>3556</v>
          </cell>
        </row>
        <row r="733">
          <cell r="A733">
            <v>18327</v>
          </cell>
          <cell r="B733">
            <v>0</v>
          </cell>
          <cell r="C733">
            <v>0</v>
          </cell>
          <cell r="D733">
            <v>0</v>
          </cell>
        </row>
        <row r="734">
          <cell r="A734">
            <v>18328</v>
          </cell>
          <cell r="B734">
            <v>0</v>
          </cell>
          <cell r="C734">
            <v>0</v>
          </cell>
          <cell r="D734">
            <v>32015</v>
          </cell>
        </row>
        <row r="735">
          <cell r="A735">
            <v>18329</v>
          </cell>
          <cell r="B735">
            <v>0</v>
          </cell>
          <cell r="C735">
            <v>0</v>
          </cell>
          <cell r="D735">
            <v>0</v>
          </cell>
        </row>
        <row r="736">
          <cell r="A736">
            <v>18330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18331</v>
          </cell>
          <cell r="B737">
            <v>0</v>
          </cell>
          <cell r="C737">
            <v>0</v>
          </cell>
          <cell r="D737">
            <v>0</v>
          </cell>
        </row>
        <row r="738">
          <cell r="A738">
            <v>18332</v>
          </cell>
          <cell r="B738">
            <v>0</v>
          </cell>
          <cell r="C738">
            <v>0</v>
          </cell>
          <cell r="D738">
            <v>0</v>
          </cell>
        </row>
        <row r="739">
          <cell r="A739">
            <v>18333</v>
          </cell>
          <cell r="B739">
            <v>0</v>
          </cell>
          <cell r="C739">
            <v>0</v>
          </cell>
          <cell r="D739">
            <v>0</v>
          </cell>
        </row>
        <row r="740">
          <cell r="A740">
            <v>18334</v>
          </cell>
          <cell r="B740">
            <v>0</v>
          </cell>
          <cell r="C740">
            <v>0</v>
          </cell>
          <cell r="D740">
            <v>39536</v>
          </cell>
        </row>
        <row r="741">
          <cell r="A741">
            <v>18335</v>
          </cell>
          <cell r="B741">
            <v>0</v>
          </cell>
          <cell r="C741">
            <v>0</v>
          </cell>
          <cell r="D741">
            <v>0</v>
          </cell>
        </row>
        <row r="742">
          <cell r="A742">
            <v>18336</v>
          </cell>
          <cell r="B742">
            <v>0</v>
          </cell>
          <cell r="C742">
            <v>0</v>
          </cell>
          <cell r="D742">
            <v>0</v>
          </cell>
        </row>
        <row r="743">
          <cell r="A743">
            <v>18337</v>
          </cell>
          <cell r="B743">
            <v>0</v>
          </cell>
          <cell r="C743">
            <v>0</v>
          </cell>
          <cell r="D743">
            <v>0</v>
          </cell>
        </row>
        <row r="744">
          <cell r="A744">
            <v>18338</v>
          </cell>
          <cell r="B744">
            <v>0</v>
          </cell>
          <cell r="C744">
            <v>65375</v>
          </cell>
          <cell r="D744">
            <v>35483</v>
          </cell>
        </row>
        <row r="745">
          <cell r="A745">
            <v>18339</v>
          </cell>
          <cell r="B745">
            <v>0</v>
          </cell>
          <cell r="C745">
            <v>0</v>
          </cell>
          <cell r="D745">
            <v>0</v>
          </cell>
        </row>
        <row r="746">
          <cell r="A746">
            <v>18340</v>
          </cell>
          <cell r="B746">
            <v>0</v>
          </cell>
          <cell r="C746">
            <v>0</v>
          </cell>
          <cell r="D746">
            <v>0</v>
          </cell>
        </row>
        <row r="747">
          <cell r="A747">
            <v>18341</v>
          </cell>
          <cell r="B747">
            <v>0</v>
          </cell>
          <cell r="C747">
            <v>0</v>
          </cell>
          <cell r="D747">
            <v>0</v>
          </cell>
        </row>
        <row r="748">
          <cell r="A748">
            <v>18342</v>
          </cell>
          <cell r="B748">
            <v>0</v>
          </cell>
          <cell r="C748">
            <v>0</v>
          </cell>
          <cell r="D748">
            <v>241113</v>
          </cell>
        </row>
        <row r="749">
          <cell r="A749">
            <v>18343</v>
          </cell>
          <cell r="B749">
            <v>0</v>
          </cell>
          <cell r="C749">
            <v>0</v>
          </cell>
          <cell r="D749">
            <v>0</v>
          </cell>
        </row>
        <row r="750">
          <cell r="A750">
            <v>18344</v>
          </cell>
          <cell r="B750">
            <v>0</v>
          </cell>
          <cell r="C750">
            <v>0</v>
          </cell>
          <cell r="D750">
            <v>0</v>
          </cell>
        </row>
        <row r="751">
          <cell r="A751">
            <v>18345</v>
          </cell>
          <cell r="B751">
            <v>0</v>
          </cell>
          <cell r="C751">
            <v>0</v>
          </cell>
          <cell r="D751">
            <v>0</v>
          </cell>
        </row>
        <row r="752">
          <cell r="A752">
            <v>18346</v>
          </cell>
          <cell r="B752">
            <v>0</v>
          </cell>
          <cell r="C752">
            <v>0</v>
          </cell>
          <cell r="D752">
            <v>0</v>
          </cell>
        </row>
        <row r="753">
          <cell r="A753">
            <v>18347</v>
          </cell>
          <cell r="B753">
            <v>109185</v>
          </cell>
          <cell r="C753">
            <v>107638</v>
          </cell>
          <cell r="D753">
            <v>85258</v>
          </cell>
        </row>
        <row r="754">
          <cell r="A754">
            <v>18348</v>
          </cell>
          <cell r="B754">
            <v>38134</v>
          </cell>
          <cell r="C754">
            <v>38134</v>
          </cell>
          <cell r="D754">
            <v>37747</v>
          </cell>
        </row>
        <row r="755">
          <cell r="A755">
            <v>18349</v>
          </cell>
          <cell r="B755">
            <v>0</v>
          </cell>
          <cell r="C755">
            <v>0</v>
          </cell>
          <cell r="D755">
            <v>0</v>
          </cell>
        </row>
        <row r="756">
          <cell r="A756">
            <v>18350</v>
          </cell>
          <cell r="B756">
            <v>0</v>
          </cell>
          <cell r="C756">
            <v>0</v>
          </cell>
          <cell r="D756">
            <v>473636</v>
          </cell>
        </row>
        <row r="757">
          <cell r="A757">
            <v>18351</v>
          </cell>
          <cell r="B757">
            <v>0</v>
          </cell>
          <cell r="C757">
            <v>0</v>
          </cell>
          <cell r="D757">
            <v>0</v>
          </cell>
        </row>
        <row r="758">
          <cell r="A758">
            <v>18352</v>
          </cell>
          <cell r="B758">
            <v>0</v>
          </cell>
          <cell r="C758">
            <v>0</v>
          </cell>
          <cell r="D758">
            <v>0</v>
          </cell>
        </row>
        <row r="759">
          <cell r="A759">
            <v>18353</v>
          </cell>
          <cell r="B759">
            <v>0</v>
          </cell>
          <cell r="C759">
            <v>0</v>
          </cell>
          <cell r="D759">
            <v>0</v>
          </cell>
        </row>
        <row r="760">
          <cell r="A760">
            <v>18354</v>
          </cell>
          <cell r="B760">
            <v>0</v>
          </cell>
          <cell r="C760">
            <v>0</v>
          </cell>
          <cell r="D760">
            <v>0</v>
          </cell>
        </row>
        <row r="761">
          <cell r="A761">
            <v>18355</v>
          </cell>
          <cell r="B761">
            <v>0</v>
          </cell>
          <cell r="C761">
            <v>0</v>
          </cell>
          <cell r="D761">
            <v>0</v>
          </cell>
        </row>
        <row r="762">
          <cell r="A762">
            <v>18356</v>
          </cell>
          <cell r="B762">
            <v>0</v>
          </cell>
          <cell r="C762">
            <v>0</v>
          </cell>
          <cell r="D762">
            <v>0</v>
          </cell>
        </row>
        <row r="763">
          <cell r="A763">
            <v>18357</v>
          </cell>
          <cell r="B763">
            <v>0</v>
          </cell>
          <cell r="C763">
            <v>0</v>
          </cell>
          <cell r="D763">
            <v>0</v>
          </cell>
        </row>
        <row r="764">
          <cell r="A764">
            <v>18358</v>
          </cell>
          <cell r="B764">
            <v>0</v>
          </cell>
          <cell r="C764">
            <v>0</v>
          </cell>
          <cell r="D764">
            <v>0</v>
          </cell>
        </row>
        <row r="765">
          <cell r="A765">
            <v>18359</v>
          </cell>
          <cell r="B765">
            <v>0</v>
          </cell>
          <cell r="C765">
            <v>0</v>
          </cell>
          <cell r="D765">
            <v>0</v>
          </cell>
        </row>
        <row r="766">
          <cell r="A766">
            <v>18360</v>
          </cell>
          <cell r="B766">
            <v>0</v>
          </cell>
          <cell r="C766">
            <v>0</v>
          </cell>
          <cell r="D766">
            <v>89791</v>
          </cell>
        </row>
        <row r="767">
          <cell r="A767">
            <v>18362</v>
          </cell>
          <cell r="B767">
            <v>0</v>
          </cell>
          <cell r="C767">
            <v>0</v>
          </cell>
          <cell r="D767">
            <v>0</v>
          </cell>
        </row>
        <row r="768">
          <cell r="A768">
            <v>18363</v>
          </cell>
          <cell r="B768">
            <v>0</v>
          </cell>
          <cell r="C768">
            <v>0</v>
          </cell>
          <cell r="D768">
            <v>0</v>
          </cell>
        </row>
        <row r="769">
          <cell r="A769">
            <v>18364</v>
          </cell>
          <cell r="B769">
            <v>0</v>
          </cell>
          <cell r="C769">
            <v>0</v>
          </cell>
          <cell r="D769">
            <v>0</v>
          </cell>
        </row>
        <row r="770">
          <cell r="A770">
            <v>18365</v>
          </cell>
          <cell r="B770">
            <v>0</v>
          </cell>
          <cell r="C770">
            <v>0</v>
          </cell>
          <cell r="D770">
            <v>0</v>
          </cell>
        </row>
        <row r="771">
          <cell r="A771">
            <v>18366</v>
          </cell>
          <cell r="B771">
            <v>0</v>
          </cell>
          <cell r="C771">
            <v>0</v>
          </cell>
          <cell r="D771">
            <v>0</v>
          </cell>
        </row>
        <row r="772">
          <cell r="A772">
            <v>18367</v>
          </cell>
          <cell r="B772">
            <v>0</v>
          </cell>
          <cell r="C772">
            <v>0</v>
          </cell>
          <cell r="D772">
            <v>0</v>
          </cell>
        </row>
        <row r="773">
          <cell r="A773">
            <v>18368</v>
          </cell>
          <cell r="B773">
            <v>0</v>
          </cell>
          <cell r="C773">
            <v>0</v>
          </cell>
          <cell r="D773">
            <v>0</v>
          </cell>
        </row>
        <row r="774">
          <cell r="A774">
            <v>18369</v>
          </cell>
          <cell r="B774">
            <v>0</v>
          </cell>
          <cell r="C774">
            <v>0</v>
          </cell>
          <cell r="D774">
            <v>0</v>
          </cell>
        </row>
        <row r="775">
          <cell r="A775">
            <v>18370</v>
          </cell>
          <cell r="B775">
            <v>-26</v>
          </cell>
          <cell r="C775">
            <v>-26</v>
          </cell>
          <cell r="D775">
            <v>15067</v>
          </cell>
        </row>
        <row r="776">
          <cell r="A776">
            <v>18371</v>
          </cell>
          <cell r="B776">
            <v>958</v>
          </cell>
          <cell r="C776">
            <v>529</v>
          </cell>
          <cell r="D776">
            <v>36614</v>
          </cell>
        </row>
        <row r="777">
          <cell r="A777">
            <v>18372</v>
          </cell>
          <cell r="B777">
            <v>0</v>
          </cell>
          <cell r="C777">
            <v>0</v>
          </cell>
          <cell r="D777">
            <v>587561</v>
          </cell>
        </row>
        <row r="778">
          <cell r="A778">
            <v>18373</v>
          </cell>
          <cell r="B778">
            <v>0</v>
          </cell>
          <cell r="C778">
            <v>0</v>
          </cell>
          <cell r="D778">
            <v>220774</v>
          </cell>
        </row>
        <row r="779">
          <cell r="A779">
            <v>18374</v>
          </cell>
          <cell r="B779">
            <v>216</v>
          </cell>
          <cell r="C779">
            <v>216</v>
          </cell>
          <cell r="D779">
            <v>161</v>
          </cell>
        </row>
        <row r="780">
          <cell r="A780">
            <v>18375</v>
          </cell>
          <cell r="B780">
            <v>0</v>
          </cell>
          <cell r="C780">
            <v>0</v>
          </cell>
          <cell r="D780">
            <v>0</v>
          </cell>
        </row>
        <row r="781">
          <cell r="A781">
            <v>18376</v>
          </cell>
          <cell r="B781">
            <v>0</v>
          </cell>
          <cell r="C781">
            <v>0</v>
          </cell>
          <cell r="D781">
            <v>0</v>
          </cell>
        </row>
        <row r="782">
          <cell r="A782">
            <v>18377</v>
          </cell>
          <cell r="B782">
            <v>0</v>
          </cell>
          <cell r="C782">
            <v>0</v>
          </cell>
          <cell r="D782">
            <v>0</v>
          </cell>
        </row>
        <row r="783">
          <cell r="A783">
            <v>18378</v>
          </cell>
          <cell r="B783">
            <v>0</v>
          </cell>
          <cell r="C783">
            <v>0</v>
          </cell>
          <cell r="D783">
            <v>0</v>
          </cell>
        </row>
        <row r="784">
          <cell r="A784">
            <v>18379</v>
          </cell>
          <cell r="B784">
            <v>0</v>
          </cell>
          <cell r="C784">
            <v>0</v>
          </cell>
          <cell r="D784">
            <v>0</v>
          </cell>
        </row>
        <row r="785">
          <cell r="A785">
            <v>18380</v>
          </cell>
          <cell r="B785">
            <v>0</v>
          </cell>
          <cell r="C785">
            <v>0</v>
          </cell>
          <cell r="D785">
            <v>0</v>
          </cell>
        </row>
        <row r="786">
          <cell r="A786">
            <v>18381</v>
          </cell>
          <cell r="B786">
            <v>0</v>
          </cell>
          <cell r="C786">
            <v>0</v>
          </cell>
          <cell r="D786">
            <v>0</v>
          </cell>
        </row>
        <row r="787">
          <cell r="A787">
            <v>18382</v>
          </cell>
          <cell r="B787">
            <v>0</v>
          </cell>
          <cell r="C787">
            <v>0</v>
          </cell>
          <cell r="D787">
            <v>0</v>
          </cell>
        </row>
        <row r="788">
          <cell r="A788">
            <v>18383</v>
          </cell>
          <cell r="B788">
            <v>0</v>
          </cell>
          <cell r="C788">
            <v>0</v>
          </cell>
          <cell r="D788">
            <v>0</v>
          </cell>
        </row>
        <row r="789">
          <cell r="A789">
            <v>18384</v>
          </cell>
          <cell r="B789">
            <v>0</v>
          </cell>
          <cell r="C789">
            <v>0</v>
          </cell>
          <cell r="D789">
            <v>0</v>
          </cell>
        </row>
        <row r="790">
          <cell r="A790">
            <v>18385</v>
          </cell>
          <cell r="B790">
            <v>0</v>
          </cell>
          <cell r="C790">
            <v>0</v>
          </cell>
          <cell r="D790">
            <v>0</v>
          </cell>
        </row>
        <row r="791">
          <cell r="A791">
            <v>18386</v>
          </cell>
          <cell r="B791">
            <v>0</v>
          </cell>
          <cell r="C791">
            <v>0</v>
          </cell>
          <cell r="D791">
            <v>0</v>
          </cell>
        </row>
        <row r="792">
          <cell r="A792">
            <v>18387</v>
          </cell>
          <cell r="B792">
            <v>0</v>
          </cell>
          <cell r="C792">
            <v>0</v>
          </cell>
          <cell r="D792">
            <v>0</v>
          </cell>
        </row>
        <row r="793">
          <cell r="A793">
            <v>18388</v>
          </cell>
          <cell r="B793">
            <v>0</v>
          </cell>
          <cell r="C793">
            <v>0</v>
          </cell>
          <cell r="D793">
            <v>0</v>
          </cell>
        </row>
        <row r="794">
          <cell r="A794">
            <v>18389</v>
          </cell>
          <cell r="B794">
            <v>0</v>
          </cell>
          <cell r="C794">
            <v>0</v>
          </cell>
          <cell r="D794">
            <v>0</v>
          </cell>
        </row>
        <row r="795">
          <cell r="A795">
            <v>18390</v>
          </cell>
          <cell r="B795">
            <v>0</v>
          </cell>
          <cell r="C795">
            <v>0</v>
          </cell>
          <cell r="D795">
            <v>0</v>
          </cell>
        </row>
        <row r="796">
          <cell r="A796">
            <v>18391</v>
          </cell>
          <cell r="B796">
            <v>0</v>
          </cell>
          <cell r="C796">
            <v>0</v>
          </cell>
          <cell r="D796">
            <v>0</v>
          </cell>
        </row>
        <row r="797">
          <cell r="A797">
            <v>18392</v>
          </cell>
          <cell r="B797">
            <v>0</v>
          </cell>
          <cell r="C797">
            <v>0</v>
          </cell>
          <cell r="D797">
            <v>0</v>
          </cell>
        </row>
        <row r="798">
          <cell r="A798">
            <v>18393</v>
          </cell>
          <cell r="B798">
            <v>0</v>
          </cell>
          <cell r="C798">
            <v>0</v>
          </cell>
          <cell r="D798">
            <v>0</v>
          </cell>
        </row>
        <row r="799">
          <cell r="A799">
            <v>18395</v>
          </cell>
          <cell r="B799">
            <v>0</v>
          </cell>
          <cell r="C799">
            <v>0</v>
          </cell>
          <cell r="D799">
            <v>0</v>
          </cell>
        </row>
        <row r="800">
          <cell r="A800">
            <v>18396</v>
          </cell>
          <cell r="B800">
            <v>0</v>
          </cell>
          <cell r="C800">
            <v>0</v>
          </cell>
          <cell r="D800">
            <v>0</v>
          </cell>
        </row>
        <row r="801">
          <cell r="A801">
            <v>18397</v>
          </cell>
          <cell r="B801">
            <v>0</v>
          </cell>
          <cell r="C801">
            <v>0</v>
          </cell>
          <cell r="D801">
            <v>0</v>
          </cell>
        </row>
        <row r="802">
          <cell r="A802">
            <v>18398</v>
          </cell>
          <cell r="B802">
            <v>0</v>
          </cell>
          <cell r="C802">
            <v>0</v>
          </cell>
          <cell r="D802">
            <v>0</v>
          </cell>
        </row>
        <row r="803">
          <cell r="A803">
            <v>18401</v>
          </cell>
          <cell r="B803">
            <v>-84299</v>
          </cell>
          <cell r="C803">
            <v>-40496</v>
          </cell>
          <cell r="D803">
            <v>-139784</v>
          </cell>
        </row>
        <row r="804">
          <cell r="A804">
            <v>18402</v>
          </cell>
          <cell r="B804">
            <v>-48832</v>
          </cell>
          <cell r="C804">
            <v>-41712</v>
          </cell>
          <cell r="D804">
            <v>-48430</v>
          </cell>
        </row>
        <row r="805">
          <cell r="A805">
            <v>18403</v>
          </cell>
          <cell r="B805">
            <v>-480596</v>
          </cell>
          <cell r="C805">
            <v>-421255</v>
          </cell>
          <cell r="D805">
            <v>-353269</v>
          </cell>
        </row>
        <row r="806">
          <cell r="A806">
            <v>18405</v>
          </cell>
          <cell r="B806">
            <v>-9128</v>
          </cell>
          <cell r="C806">
            <v>6774</v>
          </cell>
          <cell r="D806">
            <v>8019</v>
          </cell>
        </row>
        <row r="807">
          <cell r="A807">
            <v>18409</v>
          </cell>
          <cell r="B807">
            <v>1419</v>
          </cell>
          <cell r="C807">
            <v>1419</v>
          </cell>
          <cell r="D807">
            <v>4301</v>
          </cell>
        </row>
        <row r="808">
          <cell r="A808">
            <v>18410</v>
          </cell>
          <cell r="B808">
            <v>5497</v>
          </cell>
          <cell r="C808">
            <v>5497</v>
          </cell>
          <cell r="D808">
            <v>17660</v>
          </cell>
        </row>
        <row r="809">
          <cell r="A809">
            <v>18411</v>
          </cell>
          <cell r="B809">
            <v>16033</v>
          </cell>
          <cell r="C809">
            <v>16033</v>
          </cell>
          <cell r="D809">
            <v>43167</v>
          </cell>
        </row>
        <row r="810">
          <cell r="A810">
            <v>18412</v>
          </cell>
          <cell r="B810">
            <v>0</v>
          </cell>
          <cell r="C810">
            <v>0</v>
          </cell>
          <cell r="D810">
            <v>0</v>
          </cell>
        </row>
        <row r="811">
          <cell r="A811">
            <v>18413</v>
          </cell>
          <cell r="B811">
            <v>8465</v>
          </cell>
          <cell r="C811">
            <v>5522</v>
          </cell>
          <cell r="D811">
            <v>2761</v>
          </cell>
        </row>
        <row r="812">
          <cell r="A812">
            <v>18414</v>
          </cell>
          <cell r="B812">
            <v>0</v>
          </cell>
          <cell r="C812">
            <v>0</v>
          </cell>
          <cell r="D812">
            <v>0</v>
          </cell>
        </row>
        <row r="813">
          <cell r="A813">
            <v>18415</v>
          </cell>
          <cell r="B813">
            <v>2690</v>
          </cell>
          <cell r="C813">
            <v>2690</v>
          </cell>
          <cell r="D813">
            <v>2690</v>
          </cell>
        </row>
        <row r="814">
          <cell r="A814">
            <v>18416</v>
          </cell>
          <cell r="B814">
            <v>0</v>
          </cell>
          <cell r="C814">
            <v>0</v>
          </cell>
          <cell r="D814">
            <v>0</v>
          </cell>
        </row>
        <row r="815">
          <cell r="A815">
            <v>18417</v>
          </cell>
          <cell r="B815">
            <v>0</v>
          </cell>
          <cell r="C815">
            <v>0</v>
          </cell>
          <cell r="D815">
            <v>0</v>
          </cell>
        </row>
        <row r="816">
          <cell r="A816">
            <v>18418</v>
          </cell>
          <cell r="B816">
            <v>2255</v>
          </cell>
          <cell r="C816">
            <v>2041</v>
          </cell>
          <cell r="D816">
            <v>1661</v>
          </cell>
        </row>
        <row r="817">
          <cell r="A817">
            <v>18419</v>
          </cell>
          <cell r="B817">
            <v>0</v>
          </cell>
          <cell r="C817">
            <v>0</v>
          </cell>
          <cell r="D817">
            <v>0</v>
          </cell>
        </row>
        <row r="818">
          <cell r="A818">
            <v>18420</v>
          </cell>
          <cell r="B818">
            <v>0</v>
          </cell>
          <cell r="C818">
            <v>0</v>
          </cell>
          <cell r="D818">
            <v>0</v>
          </cell>
        </row>
        <row r="819">
          <cell r="A819">
            <v>18421</v>
          </cell>
          <cell r="B819">
            <v>1084310</v>
          </cell>
          <cell r="C819">
            <v>1074849</v>
          </cell>
          <cell r="D819">
            <v>923743</v>
          </cell>
        </row>
        <row r="820">
          <cell r="A820">
            <v>18422</v>
          </cell>
          <cell r="B820">
            <v>151758</v>
          </cell>
          <cell r="C820">
            <v>147194</v>
          </cell>
          <cell r="D820">
            <v>119642</v>
          </cell>
        </row>
        <row r="821">
          <cell r="A821">
            <v>18423</v>
          </cell>
          <cell r="B821">
            <v>2074671</v>
          </cell>
          <cell r="C821">
            <v>2041207</v>
          </cell>
          <cell r="D821">
            <v>1725637</v>
          </cell>
        </row>
        <row r="822">
          <cell r="A822">
            <v>18424</v>
          </cell>
          <cell r="B822">
            <v>0</v>
          </cell>
          <cell r="C822">
            <v>0</v>
          </cell>
          <cell r="D822">
            <v>0</v>
          </cell>
        </row>
        <row r="823">
          <cell r="A823">
            <v>18425</v>
          </cell>
          <cell r="B823">
            <v>0</v>
          </cell>
          <cell r="C823">
            <v>0</v>
          </cell>
          <cell r="D823">
            <v>0</v>
          </cell>
        </row>
        <row r="824">
          <cell r="A824">
            <v>18426</v>
          </cell>
          <cell r="B824">
            <v>2399</v>
          </cell>
          <cell r="C824">
            <v>2399</v>
          </cell>
          <cell r="D824">
            <v>2393</v>
          </cell>
        </row>
        <row r="825">
          <cell r="A825">
            <v>18429</v>
          </cell>
          <cell r="B825">
            <v>-3310535</v>
          </cell>
          <cell r="C825">
            <v>-3263047</v>
          </cell>
          <cell r="D825">
            <v>-2768818</v>
          </cell>
        </row>
        <row r="826">
          <cell r="A826">
            <v>18430</v>
          </cell>
          <cell r="B826">
            <v>4948</v>
          </cell>
          <cell r="C826">
            <v>4948</v>
          </cell>
          <cell r="D826">
            <v>6007</v>
          </cell>
        </row>
        <row r="827">
          <cell r="A827">
            <v>18431</v>
          </cell>
          <cell r="B827">
            <v>40879</v>
          </cell>
          <cell r="C827">
            <v>40945</v>
          </cell>
          <cell r="D827">
            <v>40031</v>
          </cell>
        </row>
        <row r="828">
          <cell r="A828">
            <v>18433</v>
          </cell>
          <cell r="B828">
            <v>0</v>
          </cell>
          <cell r="C828">
            <v>0</v>
          </cell>
          <cell r="D828">
            <v>0</v>
          </cell>
        </row>
        <row r="829">
          <cell r="A829">
            <v>18435</v>
          </cell>
          <cell r="B829">
            <v>0</v>
          </cell>
          <cell r="C829">
            <v>0</v>
          </cell>
          <cell r="D829">
            <v>0</v>
          </cell>
        </row>
        <row r="830">
          <cell r="A830">
            <v>18439</v>
          </cell>
          <cell r="B830">
            <v>0</v>
          </cell>
          <cell r="C830">
            <v>0</v>
          </cell>
          <cell r="D830">
            <v>0</v>
          </cell>
        </row>
        <row r="831">
          <cell r="A831">
            <v>18440</v>
          </cell>
          <cell r="B831">
            <v>0</v>
          </cell>
          <cell r="C831">
            <v>0</v>
          </cell>
          <cell r="D831">
            <v>0</v>
          </cell>
        </row>
        <row r="832">
          <cell r="A832">
            <v>18441</v>
          </cell>
          <cell r="B832">
            <v>0</v>
          </cell>
          <cell r="C832">
            <v>0</v>
          </cell>
          <cell r="D832">
            <v>0</v>
          </cell>
        </row>
        <row r="833">
          <cell r="A833">
            <v>18450</v>
          </cell>
          <cell r="B833">
            <v>121</v>
          </cell>
          <cell r="C833">
            <v>121</v>
          </cell>
          <cell r="D833">
            <v>121</v>
          </cell>
        </row>
        <row r="834">
          <cell r="A834">
            <v>18451</v>
          </cell>
          <cell r="B834">
            <v>0</v>
          </cell>
          <cell r="C834">
            <v>0</v>
          </cell>
          <cell r="D834">
            <v>0</v>
          </cell>
        </row>
        <row r="835">
          <cell r="A835">
            <v>18452</v>
          </cell>
          <cell r="B835">
            <v>0</v>
          </cell>
          <cell r="C835">
            <v>0</v>
          </cell>
          <cell r="D835">
            <v>0</v>
          </cell>
        </row>
        <row r="836">
          <cell r="A836">
            <v>18453</v>
          </cell>
          <cell r="B836">
            <v>0</v>
          </cell>
          <cell r="C836">
            <v>0</v>
          </cell>
          <cell r="D836">
            <v>0</v>
          </cell>
        </row>
        <row r="837">
          <cell r="A837">
            <v>18454</v>
          </cell>
          <cell r="B837">
            <v>0</v>
          </cell>
          <cell r="C837">
            <v>0</v>
          </cell>
          <cell r="D837">
            <v>0</v>
          </cell>
        </row>
        <row r="838">
          <cell r="A838">
            <v>18455</v>
          </cell>
          <cell r="B838">
            <v>0</v>
          </cell>
          <cell r="C838">
            <v>0</v>
          </cell>
          <cell r="D838">
            <v>0</v>
          </cell>
        </row>
        <row r="839">
          <cell r="A839">
            <v>18456</v>
          </cell>
          <cell r="B839">
            <v>0</v>
          </cell>
          <cell r="C839">
            <v>0</v>
          </cell>
          <cell r="D839">
            <v>0</v>
          </cell>
        </row>
        <row r="840">
          <cell r="A840">
            <v>18457</v>
          </cell>
          <cell r="B840">
            <v>0</v>
          </cell>
          <cell r="C840">
            <v>0</v>
          </cell>
          <cell r="D840">
            <v>0</v>
          </cell>
        </row>
        <row r="841">
          <cell r="A841">
            <v>18458</v>
          </cell>
          <cell r="B841">
            <v>0</v>
          </cell>
          <cell r="C841">
            <v>0</v>
          </cell>
          <cell r="D841">
            <v>0</v>
          </cell>
        </row>
        <row r="842">
          <cell r="A842">
            <v>18459</v>
          </cell>
          <cell r="B842">
            <v>0</v>
          </cell>
          <cell r="C842">
            <v>0</v>
          </cell>
          <cell r="D842">
            <v>0</v>
          </cell>
        </row>
        <row r="843">
          <cell r="A843">
            <v>18465</v>
          </cell>
          <cell r="B843">
            <v>0</v>
          </cell>
          <cell r="C843">
            <v>0</v>
          </cell>
          <cell r="D843">
            <v>0</v>
          </cell>
        </row>
        <row r="844">
          <cell r="A844">
            <v>18466</v>
          </cell>
          <cell r="B844">
            <v>3981</v>
          </cell>
          <cell r="C844">
            <v>3664</v>
          </cell>
          <cell r="D844">
            <v>3555</v>
          </cell>
        </row>
        <row r="845">
          <cell r="A845">
            <v>18467</v>
          </cell>
          <cell r="B845">
            <v>-94</v>
          </cell>
          <cell r="C845">
            <v>-94</v>
          </cell>
          <cell r="D845">
            <v>-94</v>
          </cell>
        </row>
        <row r="846">
          <cell r="A846">
            <v>18468</v>
          </cell>
          <cell r="B846">
            <v>28347</v>
          </cell>
          <cell r="C846">
            <v>27988</v>
          </cell>
          <cell r="D846">
            <v>26908</v>
          </cell>
        </row>
        <row r="847">
          <cell r="A847">
            <v>18469</v>
          </cell>
          <cell r="B847">
            <v>641811</v>
          </cell>
          <cell r="C847">
            <v>857714</v>
          </cell>
          <cell r="D847">
            <v>111566</v>
          </cell>
        </row>
        <row r="848">
          <cell r="A848">
            <v>18470</v>
          </cell>
          <cell r="B848">
            <v>-100296</v>
          </cell>
          <cell r="C848">
            <v>-81630</v>
          </cell>
          <cell r="D848">
            <v>-27769</v>
          </cell>
        </row>
        <row r="849">
          <cell r="A849">
            <v>18471</v>
          </cell>
          <cell r="B849">
            <v>0</v>
          </cell>
          <cell r="C849">
            <v>0</v>
          </cell>
          <cell r="D849">
            <v>0</v>
          </cell>
        </row>
        <row r="850">
          <cell r="A850">
            <v>18472</v>
          </cell>
          <cell r="B850">
            <v>0</v>
          </cell>
          <cell r="C850">
            <v>0</v>
          </cell>
          <cell r="D850">
            <v>0</v>
          </cell>
        </row>
        <row r="851">
          <cell r="A851">
            <v>18473</v>
          </cell>
          <cell r="B851">
            <v>0</v>
          </cell>
          <cell r="C851">
            <v>0</v>
          </cell>
          <cell r="D851">
            <v>0</v>
          </cell>
        </row>
        <row r="852">
          <cell r="A852">
            <v>18474</v>
          </cell>
          <cell r="B852">
            <v>0</v>
          </cell>
          <cell r="C852">
            <v>0</v>
          </cell>
          <cell r="D852">
            <v>0</v>
          </cell>
        </row>
        <row r="853">
          <cell r="A853">
            <v>18475</v>
          </cell>
          <cell r="B853">
            <v>0</v>
          </cell>
          <cell r="C853">
            <v>0</v>
          </cell>
          <cell r="D853">
            <v>0</v>
          </cell>
        </row>
        <row r="854">
          <cell r="A854">
            <v>18476</v>
          </cell>
          <cell r="B854">
            <v>0</v>
          </cell>
          <cell r="C854">
            <v>0</v>
          </cell>
          <cell r="D854">
            <v>0</v>
          </cell>
        </row>
        <row r="855">
          <cell r="A855">
            <v>18477</v>
          </cell>
          <cell r="B855">
            <v>0</v>
          </cell>
          <cell r="C855">
            <v>0</v>
          </cell>
          <cell r="D855">
            <v>0</v>
          </cell>
        </row>
        <row r="856">
          <cell r="A856">
            <v>18478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18479</v>
          </cell>
          <cell r="B857">
            <v>-2465</v>
          </cell>
          <cell r="C857">
            <v>-2436</v>
          </cell>
          <cell r="D857">
            <v>-1450</v>
          </cell>
        </row>
        <row r="858">
          <cell r="A858">
            <v>18480</v>
          </cell>
          <cell r="B858">
            <v>-205395</v>
          </cell>
          <cell r="C858">
            <v>-168345</v>
          </cell>
          <cell r="D858">
            <v>-51700</v>
          </cell>
        </row>
        <row r="859">
          <cell r="A859">
            <v>18481</v>
          </cell>
          <cell r="B859">
            <v>0</v>
          </cell>
          <cell r="C859">
            <v>0</v>
          </cell>
          <cell r="D859">
            <v>0</v>
          </cell>
        </row>
        <row r="860">
          <cell r="A860">
            <v>18482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18483</v>
          </cell>
          <cell r="B861">
            <v>0</v>
          </cell>
          <cell r="C861">
            <v>0</v>
          </cell>
          <cell r="D861">
            <v>0</v>
          </cell>
        </row>
        <row r="862">
          <cell r="A862">
            <v>18484</v>
          </cell>
          <cell r="B862">
            <v>0</v>
          </cell>
          <cell r="C862">
            <v>0</v>
          </cell>
          <cell r="D862">
            <v>0</v>
          </cell>
        </row>
        <row r="863">
          <cell r="A863">
            <v>18485</v>
          </cell>
          <cell r="B863">
            <v>0</v>
          </cell>
          <cell r="C863">
            <v>0</v>
          </cell>
          <cell r="D863">
            <v>0</v>
          </cell>
        </row>
        <row r="864">
          <cell r="A864">
            <v>18486</v>
          </cell>
          <cell r="B864">
            <v>0</v>
          </cell>
          <cell r="C864">
            <v>0</v>
          </cell>
          <cell r="D864">
            <v>0</v>
          </cell>
        </row>
        <row r="865">
          <cell r="A865">
            <v>18487</v>
          </cell>
          <cell r="B865">
            <v>0</v>
          </cell>
          <cell r="C865">
            <v>0</v>
          </cell>
          <cell r="D865">
            <v>0</v>
          </cell>
        </row>
        <row r="866">
          <cell r="A866">
            <v>18488</v>
          </cell>
          <cell r="B866">
            <v>0</v>
          </cell>
          <cell r="C866">
            <v>0</v>
          </cell>
          <cell r="D866">
            <v>0</v>
          </cell>
        </row>
        <row r="867">
          <cell r="A867">
            <v>18489</v>
          </cell>
          <cell r="B867">
            <v>0</v>
          </cell>
          <cell r="C867">
            <v>0</v>
          </cell>
          <cell r="D867">
            <v>0</v>
          </cell>
        </row>
        <row r="868">
          <cell r="A868">
            <v>18490</v>
          </cell>
          <cell r="B868">
            <v>0</v>
          </cell>
          <cell r="C868">
            <v>0</v>
          </cell>
          <cell r="D868">
            <v>0</v>
          </cell>
        </row>
        <row r="869">
          <cell r="A869">
            <v>18491</v>
          </cell>
          <cell r="B869">
            <v>0</v>
          </cell>
          <cell r="C869">
            <v>0</v>
          </cell>
          <cell r="D869">
            <v>0</v>
          </cell>
        </row>
        <row r="870">
          <cell r="A870">
            <v>18492</v>
          </cell>
          <cell r="B870">
            <v>0</v>
          </cell>
          <cell r="C870">
            <v>0</v>
          </cell>
          <cell r="D870">
            <v>0</v>
          </cell>
        </row>
        <row r="871">
          <cell r="A871">
            <v>18493</v>
          </cell>
          <cell r="B871">
            <v>0</v>
          </cell>
          <cell r="C871">
            <v>0</v>
          </cell>
          <cell r="D871">
            <v>0</v>
          </cell>
        </row>
        <row r="872">
          <cell r="A872">
            <v>18494</v>
          </cell>
          <cell r="B872">
            <v>0</v>
          </cell>
          <cell r="C872">
            <v>0</v>
          </cell>
          <cell r="D872">
            <v>0</v>
          </cell>
        </row>
        <row r="873">
          <cell r="A873">
            <v>18495</v>
          </cell>
          <cell r="B873">
            <v>0</v>
          </cell>
          <cell r="C873">
            <v>0</v>
          </cell>
          <cell r="D873">
            <v>0</v>
          </cell>
        </row>
        <row r="874">
          <cell r="A874">
            <v>18496</v>
          </cell>
          <cell r="B874">
            <v>0</v>
          </cell>
          <cell r="C874">
            <v>0</v>
          </cell>
          <cell r="D874">
            <v>0</v>
          </cell>
        </row>
        <row r="875">
          <cell r="A875">
            <v>18497</v>
          </cell>
          <cell r="B875">
            <v>0</v>
          </cell>
          <cell r="C875">
            <v>0</v>
          </cell>
          <cell r="D875">
            <v>0</v>
          </cell>
        </row>
        <row r="876">
          <cell r="A876">
            <v>18498</v>
          </cell>
          <cell r="B876">
            <v>0</v>
          </cell>
          <cell r="C876">
            <v>0</v>
          </cell>
          <cell r="D876">
            <v>0</v>
          </cell>
        </row>
        <row r="877">
          <cell r="A877">
            <v>18499</v>
          </cell>
          <cell r="B877">
            <v>0</v>
          </cell>
          <cell r="C877">
            <v>0</v>
          </cell>
          <cell r="D877">
            <v>0</v>
          </cell>
        </row>
        <row r="878">
          <cell r="A878">
            <v>18601</v>
          </cell>
          <cell r="B878">
            <v>194618</v>
          </cell>
          <cell r="C878">
            <v>128723</v>
          </cell>
          <cell r="D878">
            <v>507096</v>
          </cell>
        </row>
        <row r="879">
          <cell r="A879">
            <v>18602</v>
          </cell>
          <cell r="B879">
            <v>0</v>
          </cell>
          <cell r="C879">
            <v>0</v>
          </cell>
          <cell r="D879">
            <v>0</v>
          </cell>
        </row>
        <row r="880">
          <cell r="A880">
            <v>18603</v>
          </cell>
          <cell r="B880">
            <v>113329</v>
          </cell>
          <cell r="C880">
            <v>95293</v>
          </cell>
          <cell r="D880">
            <v>47599</v>
          </cell>
        </row>
        <row r="881">
          <cell r="A881">
            <v>18604</v>
          </cell>
          <cell r="B881">
            <v>0</v>
          </cell>
          <cell r="C881">
            <v>0</v>
          </cell>
          <cell r="D881">
            <v>47171</v>
          </cell>
        </row>
        <row r="882">
          <cell r="A882">
            <v>18605</v>
          </cell>
          <cell r="B882">
            <v>195689</v>
          </cell>
          <cell r="C882">
            <v>195689</v>
          </cell>
          <cell r="D882">
            <v>195689</v>
          </cell>
        </row>
        <row r="883">
          <cell r="A883">
            <v>18606</v>
          </cell>
          <cell r="B883">
            <v>0</v>
          </cell>
          <cell r="C883">
            <v>0</v>
          </cell>
          <cell r="D883">
            <v>3846</v>
          </cell>
        </row>
        <row r="884">
          <cell r="A884">
            <v>18607</v>
          </cell>
          <cell r="B884">
            <v>0</v>
          </cell>
          <cell r="C884">
            <v>0</v>
          </cell>
          <cell r="D884">
            <v>0</v>
          </cell>
        </row>
        <row r="885">
          <cell r="A885">
            <v>18608</v>
          </cell>
          <cell r="B885">
            <v>623</v>
          </cell>
          <cell r="C885">
            <v>312</v>
          </cell>
          <cell r="D885">
            <v>48</v>
          </cell>
        </row>
        <row r="886">
          <cell r="A886">
            <v>18609</v>
          </cell>
          <cell r="B886">
            <v>0</v>
          </cell>
          <cell r="C886">
            <v>0</v>
          </cell>
          <cell r="D886">
            <v>0</v>
          </cell>
        </row>
        <row r="887">
          <cell r="A887">
            <v>18610</v>
          </cell>
          <cell r="B887">
            <v>614280</v>
          </cell>
          <cell r="C887">
            <v>611166</v>
          </cell>
          <cell r="D887">
            <v>768176</v>
          </cell>
        </row>
        <row r="888">
          <cell r="A888">
            <v>18611</v>
          </cell>
          <cell r="B888">
            <v>0</v>
          </cell>
          <cell r="C888">
            <v>0</v>
          </cell>
          <cell r="D888">
            <v>0</v>
          </cell>
        </row>
        <row r="889">
          <cell r="A889">
            <v>18612</v>
          </cell>
          <cell r="B889">
            <v>0</v>
          </cell>
          <cell r="C889">
            <v>0</v>
          </cell>
          <cell r="D889">
            <v>0</v>
          </cell>
        </row>
        <row r="890">
          <cell r="A890">
            <v>18613</v>
          </cell>
          <cell r="B890">
            <v>0</v>
          </cell>
          <cell r="C890">
            <v>0</v>
          </cell>
          <cell r="D890">
            <v>0</v>
          </cell>
        </row>
        <row r="891">
          <cell r="A891">
            <v>18614</v>
          </cell>
          <cell r="B891">
            <v>0</v>
          </cell>
          <cell r="C891">
            <v>0</v>
          </cell>
          <cell r="D891">
            <v>0</v>
          </cell>
        </row>
        <row r="892">
          <cell r="A892">
            <v>18615</v>
          </cell>
          <cell r="B892">
            <v>0</v>
          </cell>
          <cell r="C892">
            <v>0</v>
          </cell>
          <cell r="D892">
            <v>0</v>
          </cell>
        </row>
        <row r="893">
          <cell r="A893">
            <v>18616</v>
          </cell>
          <cell r="B893">
            <v>0</v>
          </cell>
          <cell r="C893">
            <v>0</v>
          </cell>
          <cell r="D893">
            <v>0</v>
          </cell>
        </row>
        <row r="894">
          <cell r="A894">
            <v>18617</v>
          </cell>
          <cell r="B894">
            <v>0</v>
          </cell>
          <cell r="C894">
            <v>0</v>
          </cell>
          <cell r="D894">
            <v>0</v>
          </cell>
        </row>
        <row r="895">
          <cell r="A895">
            <v>18618</v>
          </cell>
          <cell r="B895">
            <v>0</v>
          </cell>
          <cell r="C895">
            <v>0</v>
          </cell>
          <cell r="D895">
            <v>0</v>
          </cell>
        </row>
        <row r="896">
          <cell r="A896">
            <v>18619</v>
          </cell>
          <cell r="B896">
            <v>0</v>
          </cell>
          <cell r="C896">
            <v>0</v>
          </cell>
          <cell r="D896">
            <v>0</v>
          </cell>
        </row>
        <row r="897">
          <cell r="A897">
            <v>18620</v>
          </cell>
          <cell r="B897">
            <v>3264</v>
          </cell>
          <cell r="C897">
            <v>3217</v>
          </cell>
          <cell r="D897">
            <v>696</v>
          </cell>
        </row>
        <row r="898">
          <cell r="A898">
            <v>18621</v>
          </cell>
          <cell r="B898">
            <v>0</v>
          </cell>
          <cell r="C898">
            <v>0</v>
          </cell>
          <cell r="D898">
            <v>84035</v>
          </cell>
        </row>
        <row r="899">
          <cell r="A899">
            <v>18622</v>
          </cell>
          <cell r="B899">
            <v>0</v>
          </cell>
          <cell r="C899">
            <v>0</v>
          </cell>
          <cell r="D899">
            <v>0</v>
          </cell>
        </row>
        <row r="900">
          <cell r="A900">
            <v>18623</v>
          </cell>
          <cell r="B900">
            <v>0</v>
          </cell>
          <cell r="C900">
            <v>0</v>
          </cell>
          <cell r="D900">
            <v>0</v>
          </cell>
        </row>
        <row r="901">
          <cell r="A901">
            <v>18624</v>
          </cell>
          <cell r="B901">
            <v>0</v>
          </cell>
          <cell r="C901">
            <v>0</v>
          </cell>
          <cell r="D901">
            <v>0</v>
          </cell>
        </row>
        <row r="902">
          <cell r="A902">
            <v>18625</v>
          </cell>
          <cell r="B902">
            <v>0</v>
          </cell>
          <cell r="C902">
            <v>0</v>
          </cell>
          <cell r="D902">
            <v>0</v>
          </cell>
        </row>
        <row r="903">
          <cell r="A903">
            <v>18626</v>
          </cell>
          <cell r="B903">
            <v>0</v>
          </cell>
          <cell r="C903">
            <v>0</v>
          </cell>
          <cell r="D903">
            <v>0</v>
          </cell>
        </row>
        <row r="904">
          <cell r="A904">
            <v>18627</v>
          </cell>
          <cell r="B904">
            <v>0</v>
          </cell>
          <cell r="C904">
            <v>0</v>
          </cell>
          <cell r="D904">
            <v>0</v>
          </cell>
        </row>
        <row r="905">
          <cell r="A905">
            <v>18628</v>
          </cell>
          <cell r="B905">
            <v>0</v>
          </cell>
          <cell r="C905">
            <v>0</v>
          </cell>
          <cell r="D905">
            <v>0</v>
          </cell>
        </row>
        <row r="906">
          <cell r="A906">
            <v>18629</v>
          </cell>
          <cell r="B906">
            <v>0</v>
          </cell>
          <cell r="C906">
            <v>0</v>
          </cell>
          <cell r="D906">
            <v>0</v>
          </cell>
        </row>
        <row r="907">
          <cell r="A907">
            <v>18630</v>
          </cell>
          <cell r="B907">
            <v>0</v>
          </cell>
          <cell r="C907">
            <v>0</v>
          </cell>
          <cell r="D907">
            <v>0</v>
          </cell>
        </row>
        <row r="908">
          <cell r="A908">
            <v>18631</v>
          </cell>
          <cell r="B908">
            <v>0</v>
          </cell>
          <cell r="C908">
            <v>0</v>
          </cell>
          <cell r="D908">
            <v>0</v>
          </cell>
        </row>
        <row r="909">
          <cell r="A909">
            <v>18632</v>
          </cell>
          <cell r="B909">
            <v>0</v>
          </cell>
          <cell r="C909">
            <v>0</v>
          </cell>
          <cell r="D909">
            <v>0</v>
          </cell>
        </row>
        <row r="910">
          <cell r="A910">
            <v>18633</v>
          </cell>
          <cell r="B910">
            <v>0</v>
          </cell>
          <cell r="C910">
            <v>0</v>
          </cell>
          <cell r="D910">
            <v>0</v>
          </cell>
        </row>
        <row r="911">
          <cell r="A911">
            <v>18634</v>
          </cell>
          <cell r="B911">
            <v>0</v>
          </cell>
          <cell r="C911">
            <v>0</v>
          </cell>
          <cell r="D911">
            <v>0</v>
          </cell>
        </row>
        <row r="912">
          <cell r="A912">
            <v>18635</v>
          </cell>
          <cell r="B912">
            <v>0</v>
          </cell>
          <cell r="C912">
            <v>0</v>
          </cell>
          <cell r="D912">
            <v>0</v>
          </cell>
        </row>
        <row r="913">
          <cell r="A913">
            <v>18637</v>
          </cell>
          <cell r="B913">
            <v>0</v>
          </cell>
          <cell r="C913">
            <v>0</v>
          </cell>
          <cell r="D913">
            <v>0</v>
          </cell>
        </row>
        <row r="914">
          <cell r="A914">
            <v>18638</v>
          </cell>
          <cell r="B914">
            <v>0</v>
          </cell>
          <cell r="C914">
            <v>0</v>
          </cell>
          <cell r="D914">
            <v>0</v>
          </cell>
        </row>
        <row r="915">
          <cell r="A915">
            <v>18640</v>
          </cell>
          <cell r="B915">
            <v>0</v>
          </cell>
          <cell r="C915">
            <v>0</v>
          </cell>
          <cell r="D915">
            <v>0</v>
          </cell>
        </row>
        <row r="916">
          <cell r="A916">
            <v>18641</v>
          </cell>
          <cell r="B916">
            <v>0</v>
          </cell>
          <cell r="C916">
            <v>0</v>
          </cell>
          <cell r="D916">
            <v>0</v>
          </cell>
        </row>
        <row r="917">
          <cell r="A917">
            <v>18642</v>
          </cell>
          <cell r="B917">
            <v>0</v>
          </cell>
          <cell r="C917">
            <v>0</v>
          </cell>
          <cell r="D917">
            <v>0</v>
          </cell>
        </row>
        <row r="918">
          <cell r="A918">
            <v>18643</v>
          </cell>
          <cell r="B918">
            <v>0</v>
          </cell>
          <cell r="C918">
            <v>0</v>
          </cell>
          <cell r="D918">
            <v>0</v>
          </cell>
        </row>
        <row r="919">
          <cell r="A919">
            <v>18644</v>
          </cell>
          <cell r="B919">
            <v>0</v>
          </cell>
          <cell r="C919">
            <v>0</v>
          </cell>
          <cell r="D919">
            <v>0</v>
          </cell>
        </row>
        <row r="920">
          <cell r="A920">
            <v>18645</v>
          </cell>
          <cell r="B920">
            <v>0</v>
          </cell>
          <cell r="C920">
            <v>0</v>
          </cell>
          <cell r="D920">
            <v>0</v>
          </cell>
        </row>
        <row r="921">
          <cell r="A921">
            <v>18646</v>
          </cell>
          <cell r="B921">
            <v>0</v>
          </cell>
          <cell r="C921">
            <v>0</v>
          </cell>
          <cell r="D921">
            <v>0</v>
          </cell>
        </row>
        <row r="922">
          <cell r="A922">
            <v>18647</v>
          </cell>
          <cell r="B922">
            <v>0</v>
          </cell>
          <cell r="C922">
            <v>0</v>
          </cell>
          <cell r="D922">
            <v>19231</v>
          </cell>
        </row>
        <row r="923">
          <cell r="A923">
            <v>18648</v>
          </cell>
          <cell r="B923">
            <v>14649</v>
          </cell>
          <cell r="C923">
            <v>8959</v>
          </cell>
          <cell r="D923">
            <v>1378</v>
          </cell>
        </row>
        <row r="924">
          <cell r="A924">
            <v>18650</v>
          </cell>
          <cell r="B924">
            <v>0</v>
          </cell>
          <cell r="C924">
            <v>0</v>
          </cell>
          <cell r="D924">
            <v>0</v>
          </cell>
        </row>
        <row r="925">
          <cell r="A925">
            <v>18651</v>
          </cell>
          <cell r="B925">
            <v>0</v>
          </cell>
          <cell r="C925">
            <v>0</v>
          </cell>
          <cell r="D925">
            <v>0</v>
          </cell>
        </row>
        <row r="926">
          <cell r="A926">
            <v>18652</v>
          </cell>
          <cell r="B926">
            <v>0</v>
          </cell>
          <cell r="C926">
            <v>0</v>
          </cell>
          <cell r="D926">
            <v>0</v>
          </cell>
        </row>
        <row r="927">
          <cell r="A927">
            <v>18653</v>
          </cell>
          <cell r="B927">
            <v>0</v>
          </cell>
          <cell r="C927">
            <v>0</v>
          </cell>
          <cell r="D927">
            <v>0</v>
          </cell>
        </row>
        <row r="928">
          <cell r="A928">
            <v>18654</v>
          </cell>
          <cell r="B928">
            <v>0</v>
          </cell>
          <cell r="C928">
            <v>0</v>
          </cell>
          <cell r="D928">
            <v>0</v>
          </cell>
        </row>
        <row r="929">
          <cell r="A929">
            <v>18655</v>
          </cell>
          <cell r="B929">
            <v>0</v>
          </cell>
          <cell r="C929">
            <v>0</v>
          </cell>
          <cell r="D929">
            <v>0</v>
          </cell>
        </row>
        <row r="930">
          <cell r="A930">
            <v>18656</v>
          </cell>
          <cell r="B930">
            <v>0</v>
          </cell>
          <cell r="C930">
            <v>0</v>
          </cell>
          <cell r="D930">
            <v>0</v>
          </cell>
        </row>
        <row r="931">
          <cell r="A931">
            <v>18657</v>
          </cell>
          <cell r="B931">
            <v>0</v>
          </cell>
          <cell r="C931">
            <v>0</v>
          </cell>
          <cell r="D931">
            <v>0</v>
          </cell>
        </row>
        <row r="932">
          <cell r="A932">
            <v>18658</v>
          </cell>
          <cell r="B932">
            <v>0</v>
          </cell>
          <cell r="C932">
            <v>0</v>
          </cell>
          <cell r="D932">
            <v>0</v>
          </cell>
        </row>
        <row r="933">
          <cell r="A933">
            <v>18660</v>
          </cell>
          <cell r="B933">
            <v>0</v>
          </cell>
          <cell r="C933">
            <v>0</v>
          </cell>
          <cell r="D933">
            <v>0</v>
          </cell>
        </row>
        <row r="934">
          <cell r="A934">
            <v>18661</v>
          </cell>
          <cell r="B934">
            <v>0</v>
          </cell>
          <cell r="C934">
            <v>0</v>
          </cell>
          <cell r="D934">
            <v>641717</v>
          </cell>
        </row>
        <row r="935">
          <cell r="A935">
            <v>18662</v>
          </cell>
          <cell r="B935">
            <v>0</v>
          </cell>
          <cell r="C935">
            <v>0</v>
          </cell>
          <cell r="D935">
            <v>0</v>
          </cell>
        </row>
        <row r="936">
          <cell r="A936">
            <v>18663</v>
          </cell>
          <cell r="B936">
            <v>0</v>
          </cell>
          <cell r="C936">
            <v>0</v>
          </cell>
          <cell r="D936">
            <v>0</v>
          </cell>
        </row>
        <row r="937">
          <cell r="A937">
            <v>18664</v>
          </cell>
          <cell r="B937">
            <v>0</v>
          </cell>
          <cell r="C937">
            <v>0</v>
          </cell>
          <cell r="D937">
            <v>0</v>
          </cell>
        </row>
        <row r="938">
          <cell r="A938">
            <v>18665</v>
          </cell>
          <cell r="B938">
            <v>0</v>
          </cell>
          <cell r="C938">
            <v>0</v>
          </cell>
          <cell r="D938">
            <v>0</v>
          </cell>
        </row>
        <row r="939">
          <cell r="A939">
            <v>18667</v>
          </cell>
          <cell r="B939">
            <v>0</v>
          </cell>
          <cell r="C939">
            <v>0</v>
          </cell>
          <cell r="D939">
            <v>0</v>
          </cell>
        </row>
        <row r="940">
          <cell r="A940">
            <v>18669</v>
          </cell>
          <cell r="B940">
            <v>0</v>
          </cell>
          <cell r="C940">
            <v>0</v>
          </cell>
          <cell r="D940">
            <v>0</v>
          </cell>
        </row>
        <row r="941">
          <cell r="A941">
            <v>18670</v>
          </cell>
          <cell r="B941">
            <v>0</v>
          </cell>
          <cell r="C941">
            <v>0</v>
          </cell>
          <cell r="D941">
            <v>0</v>
          </cell>
        </row>
        <row r="942">
          <cell r="A942">
            <v>18677</v>
          </cell>
          <cell r="B942">
            <v>0</v>
          </cell>
          <cell r="C942">
            <v>0</v>
          </cell>
          <cell r="D942">
            <v>0</v>
          </cell>
        </row>
        <row r="943">
          <cell r="A943">
            <v>18678</v>
          </cell>
          <cell r="B943">
            <v>0</v>
          </cell>
          <cell r="C943">
            <v>0</v>
          </cell>
          <cell r="D943">
            <v>0</v>
          </cell>
        </row>
        <row r="944">
          <cell r="A944">
            <v>18679</v>
          </cell>
          <cell r="B944">
            <v>0</v>
          </cell>
          <cell r="C944">
            <v>0</v>
          </cell>
          <cell r="D944">
            <v>0</v>
          </cell>
        </row>
        <row r="945">
          <cell r="A945">
            <v>18680</v>
          </cell>
          <cell r="B945">
            <v>0</v>
          </cell>
          <cell r="C945">
            <v>0</v>
          </cell>
          <cell r="D945">
            <v>1503</v>
          </cell>
        </row>
        <row r="946">
          <cell r="A946">
            <v>18681</v>
          </cell>
          <cell r="B946">
            <v>0</v>
          </cell>
          <cell r="C946">
            <v>0</v>
          </cell>
          <cell r="D946">
            <v>0</v>
          </cell>
        </row>
        <row r="947">
          <cell r="A947">
            <v>18682</v>
          </cell>
          <cell r="B947">
            <v>0</v>
          </cell>
          <cell r="C947">
            <v>0</v>
          </cell>
          <cell r="D947">
            <v>0</v>
          </cell>
        </row>
        <row r="948">
          <cell r="A948">
            <v>18683</v>
          </cell>
          <cell r="B948">
            <v>0</v>
          </cell>
          <cell r="C948">
            <v>0</v>
          </cell>
          <cell r="D948">
            <v>0</v>
          </cell>
        </row>
        <row r="949">
          <cell r="A949">
            <v>18685</v>
          </cell>
          <cell r="B949">
            <v>0</v>
          </cell>
          <cell r="C949">
            <v>0</v>
          </cell>
          <cell r="D949">
            <v>0</v>
          </cell>
        </row>
        <row r="950">
          <cell r="A950">
            <v>18686</v>
          </cell>
          <cell r="B950">
            <v>0</v>
          </cell>
          <cell r="C950">
            <v>0</v>
          </cell>
          <cell r="D950">
            <v>0</v>
          </cell>
        </row>
        <row r="951">
          <cell r="A951">
            <v>18687</v>
          </cell>
          <cell r="B951">
            <v>0</v>
          </cell>
          <cell r="C951">
            <v>0</v>
          </cell>
          <cell r="D951">
            <v>0</v>
          </cell>
        </row>
        <row r="952">
          <cell r="A952">
            <v>18688</v>
          </cell>
          <cell r="B952">
            <v>0</v>
          </cell>
          <cell r="C952">
            <v>0</v>
          </cell>
          <cell r="D952">
            <v>0</v>
          </cell>
        </row>
        <row r="953">
          <cell r="A953">
            <v>18689</v>
          </cell>
          <cell r="B953">
            <v>0</v>
          </cell>
          <cell r="C953">
            <v>0</v>
          </cell>
          <cell r="D953">
            <v>0</v>
          </cell>
        </row>
        <row r="954">
          <cell r="A954">
            <v>18690</v>
          </cell>
          <cell r="B954">
            <v>0</v>
          </cell>
          <cell r="C954">
            <v>0</v>
          </cell>
          <cell r="D954">
            <v>0</v>
          </cell>
        </row>
        <row r="955">
          <cell r="A955">
            <v>18691</v>
          </cell>
          <cell r="B955">
            <v>0</v>
          </cell>
          <cell r="C955">
            <v>0</v>
          </cell>
          <cell r="D955">
            <v>0</v>
          </cell>
        </row>
        <row r="956">
          <cell r="A956">
            <v>18695</v>
          </cell>
          <cell r="B956">
            <v>0</v>
          </cell>
          <cell r="C956">
            <v>0</v>
          </cell>
          <cell r="D956">
            <v>0</v>
          </cell>
        </row>
        <row r="957">
          <cell r="A957">
            <v>18699</v>
          </cell>
          <cell r="B957">
            <v>0</v>
          </cell>
          <cell r="C957">
            <v>0</v>
          </cell>
          <cell r="D957">
            <v>154763</v>
          </cell>
        </row>
        <row r="958">
          <cell r="A958">
            <v>18701</v>
          </cell>
          <cell r="B958">
            <v>0</v>
          </cell>
          <cell r="C958">
            <v>0</v>
          </cell>
          <cell r="D958">
            <v>0</v>
          </cell>
        </row>
        <row r="959">
          <cell r="A959">
            <v>18800</v>
          </cell>
          <cell r="B959">
            <v>0</v>
          </cell>
          <cell r="C959">
            <v>0</v>
          </cell>
          <cell r="D959">
            <v>0</v>
          </cell>
        </row>
        <row r="960">
          <cell r="A960">
            <v>18805</v>
          </cell>
          <cell r="B960">
            <v>0</v>
          </cell>
          <cell r="C960">
            <v>0</v>
          </cell>
          <cell r="D960">
            <v>0</v>
          </cell>
        </row>
        <row r="961">
          <cell r="A961">
            <v>18806</v>
          </cell>
          <cell r="B961">
            <v>0</v>
          </cell>
          <cell r="C961">
            <v>0</v>
          </cell>
          <cell r="D961">
            <v>0</v>
          </cell>
        </row>
        <row r="962">
          <cell r="A962">
            <v>18807</v>
          </cell>
          <cell r="B962">
            <v>0</v>
          </cell>
          <cell r="C962">
            <v>0</v>
          </cell>
          <cell r="D962">
            <v>0</v>
          </cell>
        </row>
        <row r="963">
          <cell r="A963">
            <v>18811</v>
          </cell>
          <cell r="B963">
            <v>0</v>
          </cell>
          <cell r="C963">
            <v>0</v>
          </cell>
          <cell r="D963">
            <v>0</v>
          </cell>
        </row>
        <row r="964">
          <cell r="A964">
            <v>18812</v>
          </cell>
          <cell r="B964">
            <v>0</v>
          </cell>
          <cell r="C964">
            <v>0</v>
          </cell>
          <cell r="D964">
            <v>0</v>
          </cell>
        </row>
        <row r="965">
          <cell r="A965">
            <v>18814</v>
          </cell>
          <cell r="B965">
            <v>0</v>
          </cell>
          <cell r="C965">
            <v>0</v>
          </cell>
          <cell r="D965">
            <v>0</v>
          </cell>
        </row>
        <row r="966">
          <cell r="A966">
            <v>18815</v>
          </cell>
          <cell r="B966">
            <v>0</v>
          </cell>
          <cell r="C966">
            <v>0</v>
          </cell>
          <cell r="D966">
            <v>0</v>
          </cell>
        </row>
        <row r="967">
          <cell r="A967">
            <v>18816</v>
          </cell>
          <cell r="B967">
            <v>0</v>
          </cell>
          <cell r="C967">
            <v>0</v>
          </cell>
          <cell r="D967">
            <v>0</v>
          </cell>
        </row>
        <row r="968">
          <cell r="A968">
            <v>18817</v>
          </cell>
          <cell r="B968">
            <v>0</v>
          </cell>
          <cell r="C968">
            <v>0</v>
          </cell>
          <cell r="D968">
            <v>0</v>
          </cell>
        </row>
        <row r="969">
          <cell r="A969">
            <v>18818</v>
          </cell>
          <cell r="B969">
            <v>0</v>
          </cell>
          <cell r="C969">
            <v>0</v>
          </cell>
          <cell r="D969">
            <v>0</v>
          </cell>
        </row>
        <row r="970">
          <cell r="A970">
            <v>18819</v>
          </cell>
          <cell r="B970">
            <v>0</v>
          </cell>
          <cell r="C970">
            <v>0</v>
          </cell>
          <cell r="D970">
            <v>0</v>
          </cell>
        </row>
        <row r="971">
          <cell r="A971">
            <v>18820</v>
          </cell>
          <cell r="B971">
            <v>0</v>
          </cell>
          <cell r="C971">
            <v>0</v>
          </cell>
          <cell r="D971">
            <v>0</v>
          </cell>
        </row>
        <row r="972">
          <cell r="A972">
            <v>18821</v>
          </cell>
          <cell r="B972">
            <v>0</v>
          </cell>
          <cell r="C972">
            <v>0</v>
          </cell>
          <cell r="D972">
            <v>0</v>
          </cell>
        </row>
        <row r="973">
          <cell r="A973">
            <v>18822</v>
          </cell>
          <cell r="B973">
            <v>0</v>
          </cell>
          <cell r="C973">
            <v>0</v>
          </cell>
          <cell r="D973">
            <v>0</v>
          </cell>
        </row>
        <row r="974">
          <cell r="A974">
            <v>18823</v>
          </cell>
          <cell r="B974">
            <v>0</v>
          </cell>
          <cell r="C974">
            <v>0</v>
          </cell>
          <cell r="D974">
            <v>0</v>
          </cell>
        </row>
        <row r="975">
          <cell r="A975">
            <v>18825</v>
          </cell>
          <cell r="B975">
            <v>0</v>
          </cell>
          <cell r="C975">
            <v>0</v>
          </cell>
          <cell r="D975">
            <v>0</v>
          </cell>
        </row>
        <row r="976">
          <cell r="A976">
            <v>18826</v>
          </cell>
          <cell r="B976">
            <v>0</v>
          </cell>
          <cell r="C976">
            <v>0</v>
          </cell>
          <cell r="D976">
            <v>0</v>
          </cell>
        </row>
        <row r="977">
          <cell r="A977">
            <v>18827</v>
          </cell>
          <cell r="B977">
            <v>0</v>
          </cell>
          <cell r="C977">
            <v>0</v>
          </cell>
          <cell r="D977">
            <v>0</v>
          </cell>
        </row>
        <row r="978">
          <cell r="A978">
            <v>18828</v>
          </cell>
          <cell r="B978">
            <v>0</v>
          </cell>
          <cell r="C978">
            <v>0</v>
          </cell>
          <cell r="D978">
            <v>0</v>
          </cell>
        </row>
        <row r="979">
          <cell r="A979">
            <v>18910</v>
          </cell>
          <cell r="B979">
            <v>0</v>
          </cell>
          <cell r="C979">
            <v>0</v>
          </cell>
          <cell r="D979">
            <v>0</v>
          </cell>
        </row>
        <row r="980">
          <cell r="A980">
            <v>18915</v>
          </cell>
          <cell r="B980">
            <v>0</v>
          </cell>
          <cell r="C980">
            <v>0</v>
          </cell>
          <cell r="D980">
            <v>0</v>
          </cell>
        </row>
        <row r="981">
          <cell r="A981">
            <v>18916</v>
          </cell>
          <cell r="B981">
            <v>0</v>
          </cell>
          <cell r="C981">
            <v>0</v>
          </cell>
          <cell r="D981">
            <v>0</v>
          </cell>
        </row>
        <row r="982">
          <cell r="A982">
            <v>18921</v>
          </cell>
          <cell r="B982">
            <v>0</v>
          </cell>
          <cell r="C982">
            <v>0</v>
          </cell>
          <cell r="D982">
            <v>0</v>
          </cell>
        </row>
        <row r="983">
          <cell r="A983">
            <v>18923</v>
          </cell>
          <cell r="B983">
            <v>0</v>
          </cell>
          <cell r="C983">
            <v>0</v>
          </cell>
          <cell r="D983">
            <v>0</v>
          </cell>
        </row>
        <row r="984">
          <cell r="A984">
            <v>18924</v>
          </cell>
          <cell r="B984">
            <v>0</v>
          </cell>
          <cell r="C984">
            <v>0</v>
          </cell>
          <cell r="D984">
            <v>0</v>
          </cell>
        </row>
        <row r="985">
          <cell r="A985">
            <v>18925</v>
          </cell>
          <cell r="B985">
            <v>0</v>
          </cell>
          <cell r="C985">
            <v>0</v>
          </cell>
          <cell r="D985">
            <v>0</v>
          </cell>
        </row>
        <row r="986">
          <cell r="A986">
            <v>18926</v>
          </cell>
          <cell r="B986">
            <v>0</v>
          </cell>
          <cell r="C986">
            <v>0</v>
          </cell>
          <cell r="D986">
            <v>0</v>
          </cell>
        </row>
        <row r="987">
          <cell r="A987">
            <v>18942</v>
          </cell>
          <cell r="B987">
            <v>0</v>
          </cell>
          <cell r="C987">
            <v>0</v>
          </cell>
          <cell r="D987">
            <v>0</v>
          </cell>
        </row>
        <row r="988">
          <cell r="A988">
            <v>18943</v>
          </cell>
          <cell r="B988">
            <v>0</v>
          </cell>
          <cell r="C988">
            <v>0</v>
          </cell>
          <cell r="D988">
            <v>0</v>
          </cell>
        </row>
        <row r="989">
          <cell r="A989">
            <v>19001</v>
          </cell>
          <cell r="B989">
            <v>-3941</v>
          </cell>
          <cell r="C989">
            <v>-4145</v>
          </cell>
          <cell r="D989">
            <v>-6464</v>
          </cell>
        </row>
        <row r="990">
          <cell r="A990">
            <v>19002</v>
          </cell>
          <cell r="B990">
            <v>819050</v>
          </cell>
          <cell r="C990">
            <v>817821</v>
          </cell>
          <cell r="D990">
            <v>803877</v>
          </cell>
        </row>
        <row r="991">
          <cell r="A991">
            <v>19003</v>
          </cell>
          <cell r="B991">
            <v>3116702</v>
          </cell>
          <cell r="C991">
            <v>3088807</v>
          </cell>
          <cell r="D991">
            <v>2985498</v>
          </cell>
        </row>
        <row r="992">
          <cell r="A992">
            <v>19004</v>
          </cell>
          <cell r="B992">
            <v>19143767</v>
          </cell>
          <cell r="C992">
            <v>18976012</v>
          </cell>
          <cell r="D992">
            <v>18370151</v>
          </cell>
        </row>
        <row r="993">
          <cell r="A993">
            <v>19005</v>
          </cell>
          <cell r="B993">
            <v>0</v>
          </cell>
          <cell r="C993">
            <v>0</v>
          </cell>
          <cell r="D993">
            <v>0</v>
          </cell>
        </row>
        <row r="994">
          <cell r="A994">
            <v>19006</v>
          </cell>
          <cell r="B994">
            <v>0</v>
          </cell>
          <cell r="C994">
            <v>0</v>
          </cell>
          <cell r="D994">
            <v>0</v>
          </cell>
        </row>
        <row r="995">
          <cell r="A995">
            <v>19007</v>
          </cell>
          <cell r="B995">
            <v>0</v>
          </cell>
          <cell r="C995">
            <v>0</v>
          </cell>
          <cell r="D995">
            <v>0</v>
          </cell>
        </row>
        <row r="996">
          <cell r="A996">
            <v>19008</v>
          </cell>
          <cell r="B996">
            <v>0</v>
          </cell>
          <cell r="C996">
            <v>0</v>
          </cell>
          <cell r="D996">
            <v>0</v>
          </cell>
        </row>
        <row r="997">
          <cell r="A997">
            <v>19009</v>
          </cell>
          <cell r="B997">
            <v>0</v>
          </cell>
          <cell r="C997">
            <v>0</v>
          </cell>
          <cell r="D997">
            <v>0</v>
          </cell>
        </row>
        <row r="998">
          <cell r="A998">
            <v>19010</v>
          </cell>
          <cell r="B998">
            <v>0</v>
          </cell>
          <cell r="C998">
            <v>0</v>
          </cell>
          <cell r="D998">
            <v>0</v>
          </cell>
        </row>
        <row r="999">
          <cell r="A999">
            <v>19011</v>
          </cell>
          <cell r="B999">
            <v>0</v>
          </cell>
          <cell r="C999">
            <v>0</v>
          </cell>
          <cell r="D999">
            <v>0</v>
          </cell>
        </row>
        <row r="1000">
          <cell r="A1000">
            <v>19012</v>
          </cell>
          <cell r="B1000">
            <v>7107955</v>
          </cell>
          <cell r="C1000">
            <v>7065116</v>
          </cell>
          <cell r="D1000">
            <v>5925476</v>
          </cell>
        </row>
        <row r="1001">
          <cell r="A1001">
            <v>19013</v>
          </cell>
          <cell r="B1001">
            <v>42765916</v>
          </cell>
          <cell r="C1001">
            <v>42508297</v>
          </cell>
          <cell r="D1001">
            <v>35653850</v>
          </cell>
        </row>
        <row r="1002">
          <cell r="A1002">
            <v>19014</v>
          </cell>
          <cell r="B1002">
            <v>4613083</v>
          </cell>
          <cell r="C1002">
            <v>4598480</v>
          </cell>
          <cell r="D1002">
            <v>4004281</v>
          </cell>
        </row>
        <row r="1003">
          <cell r="A1003">
            <v>19015</v>
          </cell>
          <cell r="B1003">
            <v>28084434</v>
          </cell>
          <cell r="C1003">
            <v>27996616</v>
          </cell>
          <cell r="D1003">
            <v>24421366</v>
          </cell>
        </row>
        <row r="1004">
          <cell r="A1004">
            <v>19016</v>
          </cell>
          <cell r="B1004">
            <v>6411207</v>
          </cell>
          <cell r="C1004">
            <v>6408143</v>
          </cell>
          <cell r="D1004">
            <v>6374440</v>
          </cell>
        </row>
        <row r="1005">
          <cell r="A1005">
            <v>19017</v>
          </cell>
          <cell r="B1005">
            <v>38557929</v>
          </cell>
          <cell r="C1005">
            <v>38539503</v>
          </cell>
          <cell r="D1005">
            <v>38336826</v>
          </cell>
        </row>
        <row r="1006">
          <cell r="A1006">
            <v>19021</v>
          </cell>
          <cell r="B1006">
            <v>8723</v>
          </cell>
          <cell r="C1006">
            <v>8620</v>
          </cell>
          <cell r="D1006">
            <v>7625</v>
          </cell>
        </row>
        <row r="1007">
          <cell r="A1007">
            <v>19022</v>
          </cell>
          <cell r="B1007">
            <v>445713</v>
          </cell>
          <cell r="C1007">
            <v>445090</v>
          </cell>
          <cell r="D1007">
            <v>442921</v>
          </cell>
        </row>
        <row r="1008">
          <cell r="A1008">
            <v>19023</v>
          </cell>
          <cell r="B1008">
            <v>41899</v>
          </cell>
          <cell r="C1008">
            <v>43992</v>
          </cell>
          <cell r="D1008">
            <v>70260</v>
          </cell>
        </row>
        <row r="1009">
          <cell r="A1009">
            <v>19024</v>
          </cell>
          <cell r="B1009">
            <v>178604</v>
          </cell>
          <cell r="C1009">
            <v>187529</v>
          </cell>
          <cell r="D1009">
            <v>300167</v>
          </cell>
        </row>
        <row r="1010">
          <cell r="A1010">
            <v>19025</v>
          </cell>
          <cell r="B1010">
            <v>6107205</v>
          </cell>
          <cell r="C1010">
            <v>6115947</v>
          </cell>
          <cell r="D1010">
            <v>6617291</v>
          </cell>
        </row>
        <row r="1011">
          <cell r="A1011">
            <v>19026</v>
          </cell>
          <cell r="B1011">
            <v>66740404</v>
          </cell>
          <cell r="C1011">
            <v>66740404</v>
          </cell>
          <cell r="D1011">
            <v>62853340</v>
          </cell>
        </row>
        <row r="1012">
          <cell r="A1012">
            <v>19027</v>
          </cell>
          <cell r="B1012">
            <v>11098177</v>
          </cell>
          <cell r="C1012">
            <v>11098177</v>
          </cell>
          <cell r="D1012">
            <v>10451802</v>
          </cell>
        </row>
        <row r="1013">
          <cell r="A1013">
            <v>19028</v>
          </cell>
          <cell r="B1013">
            <v>0</v>
          </cell>
          <cell r="C1013">
            <v>0</v>
          </cell>
          <cell r="D1013">
            <v>0</v>
          </cell>
        </row>
        <row r="1014">
          <cell r="A1014">
            <v>19029</v>
          </cell>
          <cell r="B1014">
            <v>0</v>
          </cell>
          <cell r="C1014">
            <v>0</v>
          </cell>
          <cell r="D1014">
            <v>0</v>
          </cell>
        </row>
        <row r="1015">
          <cell r="A1015">
            <v>19041</v>
          </cell>
          <cell r="B1015">
            <v>2200469</v>
          </cell>
          <cell r="C1015">
            <v>2083505</v>
          </cell>
          <cell r="D1015">
            <v>4632943</v>
          </cell>
        </row>
        <row r="1016">
          <cell r="A1016">
            <v>19042</v>
          </cell>
          <cell r="B1016">
            <v>13232818</v>
          </cell>
          <cell r="C1016">
            <v>12529438</v>
          </cell>
          <cell r="D1016">
            <v>27860836</v>
          </cell>
        </row>
        <row r="1017">
          <cell r="A1017">
            <v>19045</v>
          </cell>
          <cell r="B1017">
            <v>355898</v>
          </cell>
          <cell r="C1017">
            <v>357704</v>
          </cell>
          <cell r="D1017">
            <v>377577</v>
          </cell>
        </row>
        <row r="1018">
          <cell r="A1018">
            <v>19046</v>
          </cell>
          <cell r="B1018">
            <v>2140238</v>
          </cell>
          <cell r="C1018">
            <v>2151102</v>
          </cell>
          <cell r="D1018">
            <v>2270608</v>
          </cell>
        </row>
        <row r="1019">
          <cell r="A1019">
            <v>20101</v>
          </cell>
          <cell r="B1019">
            <v>-119696788</v>
          </cell>
          <cell r="C1019">
            <v>-119696788</v>
          </cell>
          <cell r="D1019">
            <v>-119696788</v>
          </cell>
        </row>
        <row r="1020">
          <cell r="A1020">
            <v>20401</v>
          </cell>
          <cell r="B1020">
            <v>0</v>
          </cell>
          <cell r="C1020">
            <v>0</v>
          </cell>
          <cell r="D1020">
            <v>0</v>
          </cell>
        </row>
        <row r="1021">
          <cell r="A1021">
            <v>20402</v>
          </cell>
          <cell r="B1021">
            <v>0</v>
          </cell>
          <cell r="C1021">
            <v>0</v>
          </cell>
          <cell r="D1021">
            <v>0</v>
          </cell>
        </row>
        <row r="1022">
          <cell r="A1022">
            <v>20403</v>
          </cell>
          <cell r="B1022">
            <v>0</v>
          </cell>
          <cell r="C1022">
            <v>0</v>
          </cell>
          <cell r="D1022">
            <v>0</v>
          </cell>
        </row>
        <row r="1023">
          <cell r="A1023">
            <v>20404</v>
          </cell>
          <cell r="B1023">
            <v>0</v>
          </cell>
          <cell r="C1023">
            <v>0</v>
          </cell>
          <cell r="D1023">
            <v>0</v>
          </cell>
        </row>
        <row r="1024">
          <cell r="A1024">
            <v>20405</v>
          </cell>
          <cell r="B1024">
            <v>0</v>
          </cell>
          <cell r="C1024">
            <v>0</v>
          </cell>
          <cell r="D1024">
            <v>0</v>
          </cell>
        </row>
        <row r="1025">
          <cell r="A1025">
            <v>20406</v>
          </cell>
          <cell r="B1025">
            <v>0</v>
          </cell>
          <cell r="C1025">
            <v>0</v>
          </cell>
          <cell r="D1025">
            <v>0</v>
          </cell>
        </row>
        <row r="1026">
          <cell r="A1026">
            <v>20701</v>
          </cell>
          <cell r="B1026">
            <v>0</v>
          </cell>
          <cell r="C1026">
            <v>0</v>
          </cell>
          <cell r="D1026">
            <v>0</v>
          </cell>
        </row>
        <row r="1027">
          <cell r="A1027">
            <v>20702</v>
          </cell>
          <cell r="B1027">
            <v>0</v>
          </cell>
          <cell r="C1027">
            <v>0</v>
          </cell>
          <cell r="D1027">
            <v>0</v>
          </cell>
        </row>
        <row r="1028">
          <cell r="A1028">
            <v>21001</v>
          </cell>
          <cell r="B1028">
            <v>0</v>
          </cell>
          <cell r="C1028">
            <v>0</v>
          </cell>
          <cell r="D1028">
            <v>0</v>
          </cell>
        </row>
        <row r="1029">
          <cell r="A1029">
            <v>21101</v>
          </cell>
          <cell r="B1029">
            <v>-1527840249</v>
          </cell>
          <cell r="C1029">
            <v>-1527840249</v>
          </cell>
          <cell r="D1029">
            <v>-1527840249</v>
          </cell>
        </row>
        <row r="1030">
          <cell r="A1030">
            <v>21401</v>
          </cell>
          <cell r="B1030">
            <v>700921</v>
          </cell>
          <cell r="C1030">
            <v>700921</v>
          </cell>
          <cell r="D1030">
            <v>700921</v>
          </cell>
        </row>
        <row r="1031">
          <cell r="A1031">
            <v>21402</v>
          </cell>
          <cell r="B1031">
            <v>0</v>
          </cell>
          <cell r="C1031">
            <v>0</v>
          </cell>
          <cell r="D1031">
            <v>0</v>
          </cell>
        </row>
        <row r="1032">
          <cell r="A1032">
            <v>21403</v>
          </cell>
          <cell r="B1032">
            <v>0</v>
          </cell>
          <cell r="C1032">
            <v>0</v>
          </cell>
          <cell r="D1032">
            <v>0</v>
          </cell>
        </row>
        <row r="1033">
          <cell r="A1033">
            <v>21404</v>
          </cell>
          <cell r="B1033">
            <v>0</v>
          </cell>
          <cell r="C1033">
            <v>0</v>
          </cell>
          <cell r="D1033">
            <v>0</v>
          </cell>
        </row>
        <row r="1034">
          <cell r="A1034">
            <v>21405</v>
          </cell>
          <cell r="B1034">
            <v>0</v>
          </cell>
          <cell r="C1034">
            <v>0</v>
          </cell>
          <cell r="D1034">
            <v>0</v>
          </cell>
        </row>
        <row r="1035">
          <cell r="A1035">
            <v>21406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>
            <v>21601</v>
          </cell>
          <cell r="B1036">
            <v>-143039405</v>
          </cell>
          <cell r="C1036">
            <v>-165985403</v>
          </cell>
          <cell r="D1036">
            <v>-102871906</v>
          </cell>
        </row>
        <row r="1037">
          <cell r="A1037">
            <v>21901</v>
          </cell>
          <cell r="B1037">
            <v>24572776</v>
          </cell>
          <cell r="C1037">
            <v>23201439</v>
          </cell>
          <cell r="D1037">
            <v>51308618</v>
          </cell>
        </row>
        <row r="1038">
          <cell r="A1038">
            <v>21902</v>
          </cell>
          <cell r="B1038">
            <v>-24572776</v>
          </cell>
          <cell r="C1038">
            <v>-23201439</v>
          </cell>
          <cell r="D1038">
            <v>-51308618</v>
          </cell>
        </row>
        <row r="1039">
          <cell r="A1039">
            <v>21903</v>
          </cell>
          <cell r="B1039">
            <v>123946464</v>
          </cell>
          <cell r="C1039">
            <v>123946464</v>
          </cell>
          <cell r="D1039">
            <v>116727630</v>
          </cell>
        </row>
        <row r="1040">
          <cell r="A1040">
            <v>21904</v>
          </cell>
          <cell r="B1040">
            <v>-123946464</v>
          </cell>
          <cell r="C1040">
            <v>-123946464</v>
          </cell>
          <cell r="D1040">
            <v>-116727630</v>
          </cell>
        </row>
        <row r="1041">
          <cell r="A1041">
            <v>21906</v>
          </cell>
          <cell r="B1041">
            <v>3974728</v>
          </cell>
          <cell r="C1041">
            <v>3994905</v>
          </cell>
          <cell r="D1041">
            <v>4216844</v>
          </cell>
        </row>
        <row r="1042">
          <cell r="A1042">
            <v>22104</v>
          </cell>
          <cell r="B1042">
            <v>0</v>
          </cell>
          <cell r="C1042">
            <v>0</v>
          </cell>
          <cell r="D1042">
            <v>0</v>
          </cell>
        </row>
        <row r="1043">
          <cell r="A1043">
            <v>22105</v>
          </cell>
          <cell r="B1043">
            <v>0</v>
          </cell>
          <cell r="C1043">
            <v>0</v>
          </cell>
          <cell r="D1043">
            <v>0</v>
          </cell>
        </row>
        <row r="1044">
          <cell r="A1044">
            <v>22106</v>
          </cell>
          <cell r="B1044">
            <v>0</v>
          </cell>
          <cell r="C1044">
            <v>0</v>
          </cell>
          <cell r="D1044">
            <v>0</v>
          </cell>
        </row>
        <row r="1045">
          <cell r="A1045">
            <v>22107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>
            <v>22108</v>
          </cell>
          <cell r="B1046">
            <v>0</v>
          </cell>
          <cell r="C1046">
            <v>0</v>
          </cell>
          <cell r="D1046">
            <v>0</v>
          </cell>
        </row>
        <row r="1047">
          <cell r="A1047">
            <v>22109</v>
          </cell>
          <cell r="B1047">
            <v>0</v>
          </cell>
          <cell r="C1047">
            <v>0</v>
          </cell>
          <cell r="D1047">
            <v>0</v>
          </cell>
        </row>
        <row r="1048">
          <cell r="A1048">
            <v>22110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>
            <v>22111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>
            <v>22112</v>
          </cell>
          <cell r="B1050">
            <v>0</v>
          </cell>
          <cell r="C1050">
            <v>0</v>
          </cell>
          <cell r="D1050">
            <v>0</v>
          </cell>
        </row>
        <row r="1051">
          <cell r="A1051">
            <v>22113</v>
          </cell>
          <cell r="B1051">
            <v>0</v>
          </cell>
          <cell r="C1051">
            <v>0</v>
          </cell>
          <cell r="D1051">
            <v>0</v>
          </cell>
        </row>
        <row r="1052">
          <cell r="A1052">
            <v>22114</v>
          </cell>
          <cell r="B1052">
            <v>0</v>
          </cell>
          <cell r="C1052">
            <v>0</v>
          </cell>
          <cell r="D1052">
            <v>0</v>
          </cell>
        </row>
        <row r="1053">
          <cell r="A1053">
            <v>22115</v>
          </cell>
          <cell r="B1053">
            <v>0</v>
          </cell>
          <cell r="C1053">
            <v>0</v>
          </cell>
          <cell r="D1053">
            <v>0</v>
          </cell>
        </row>
        <row r="1054">
          <cell r="A1054">
            <v>22116</v>
          </cell>
          <cell r="B1054">
            <v>0</v>
          </cell>
          <cell r="C1054">
            <v>0</v>
          </cell>
          <cell r="D1054">
            <v>0</v>
          </cell>
        </row>
        <row r="1055">
          <cell r="A1055">
            <v>22117</v>
          </cell>
          <cell r="B1055">
            <v>0</v>
          </cell>
          <cell r="C1055">
            <v>0</v>
          </cell>
          <cell r="D1055">
            <v>0</v>
          </cell>
        </row>
        <row r="1056">
          <cell r="A1056">
            <v>22118</v>
          </cell>
          <cell r="B1056">
            <v>0</v>
          </cell>
          <cell r="C1056">
            <v>0</v>
          </cell>
          <cell r="D1056">
            <v>0</v>
          </cell>
        </row>
        <row r="1057">
          <cell r="A1057">
            <v>22119</v>
          </cell>
          <cell r="B1057">
            <v>0</v>
          </cell>
          <cell r="C1057">
            <v>0</v>
          </cell>
          <cell r="D1057">
            <v>0</v>
          </cell>
        </row>
        <row r="1058">
          <cell r="A1058">
            <v>22120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>
            <v>22121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>
            <v>22122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>
            <v>22124</v>
          </cell>
          <cell r="B1061">
            <v>0</v>
          </cell>
          <cell r="C1061">
            <v>0</v>
          </cell>
          <cell r="D1061">
            <v>0</v>
          </cell>
        </row>
        <row r="1062">
          <cell r="A1062">
            <v>22125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>
            <v>22126</v>
          </cell>
          <cell r="B1063">
            <v>0</v>
          </cell>
          <cell r="C1063">
            <v>0</v>
          </cell>
          <cell r="D1063">
            <v>0</v>
          </cell>
        </row>
        <row r="1064">
          <cell r="A1064">
            <v>22128</v>
          </cell>
          <cell r="B1064">
            <v>-250000000</v>
          </cell>
          <cell r="C1064">
            <v>-250000000</v>
          </cell>
          <cell r="D1064">
            <v>-250000000</v>
          </cell>
        </row>
        <row r="1065">
          <cell r="A1065">
            <v>22129</v>
          </cell>
          <cell r="B1065">
            <v>0</v>
          </cell>
          <cell r="C1065">
            <v>0</v>
          </cell>
          <cell r="D1065">
            <v>0</v>
          </cell>
        </row>
        <row r="1066">
          <cell r="A1066">
            <v>22130</v>
          </cell>
          <cell r="B1066">
            <v>0</v>
          </cell>
          <cell r="C1066">
            <v>0</v>
          </cell>
          <cell r="D1066">
            <v>0</v>
          </cell>
        </row>
        <row r="1067">
          <cell r="A1067">
            <v>22131</v>
          </cell>
          <cell r="B1067">
            <v>0</v>
          </cell>
          <cell r="C1067">
            <v>0</v>
          </cell>
          <cell r="D1067">
            <v>0</v>
          </cell>
        </row>
        <row r="1068">
          <cell r="A1068">
            <v>22132</v>
          </cell>
          <cell r="B1068">
            <v>0</v>
          </cell>
          <cell r="C1068">
            <v>0</v>
          </cell>
          <cell r="D1068">
            <v>0</v>
          </cell>
        </row>
        <row r="1069">
          <cell r="A1069">
            <v>22133</v>
          </cell>
          <cell r="B1069">
            <v>0</v>
          </cell>
          <cell r="C1069">
            <v>0</v>
          </cell>
          <cell r="D1069">
            <v>0</v>
          </cell>
        </row>
        <row r="1070">
          <cell r="A1070">
            <v>22134</v>
          </cell>
          <cell r="B1070">
            <v>0</v>
          </cell>
          <cell r="C1070">
            <v>0</v>
          </cell>
          <cell r="D1070">
            <v>0</v>
          </cell>
        </row>
        <row r="1071">
          <cell r="A1071">
            <v>22137</v>
          </cell>
          <cell r="B1071">
            <v>0</v>
          </cell>
          <cell r="C1071">
            <v>0</v>
          </cell>
          <cell r="D1071">
            <v>0</v>
          </cell>
        </row>
        <row r="1072">
          <cell r="A1072">
            <v>22144</v>
          </cell>
          <cell r="B1072">
            <v>-190000000</v>
          </cell>
          <cell r="C1072">
            <v>-190000000</v>
          </cell>
          <cell r="D1072">
            <v>-190000000</v>
          </cell>
        </row>
        <row r="1073">
          <cell r="A1073">
            <v>22145</v>
          </cell>
          <cell r="B1073">
            <v>-85950000</v>
          </cell>
          <cell r="C1073">
            <v>-85950000</v>
          </cell>
          <cell r="D1073">
            <v>-85950000</v>
          </cell>
        </row>
        <row r="1074">
          <cell r="A1074">
            <v>22146</v>
          </cell>
          <cell r="B1074">
            <v>-210000000</v>
          </cell>
          <cell r="C1074">
            <v>-210000000</v>
          </cell>
          <cell r="D1074">
            <v>-210000000</v>
          </cell>
        </row>
        <row r="1075">
          <cell r="A1075">
            <v>22147</v>
          </cell>
          <cell r="B1075">
            <v>-60685000</v>
          </cell>
          <cell r="C1075">
            <v>-60685000</v>
          </cell>
          <cell r="D1075">
            <v>-60685000</v>
          </cell>
        </row>
        <row r="1076">
          <cell r="A1076">
            <v>22148</v>
          </cell>
          <cell r="B1076">
            <v>-86400000</v>
          </cell>
          <cell r="C1076">
            <v>-86400000</v>
          </cell>
          <cell r="D1076">
            <v>-86400000</v>
          </cell>
        </row>
        <row r="1077">
          <cell r="A1077">
            <v>22149</v>
          </cell>
          <cell r="B1077">
            <v>-330000000</v>
          </cell>
          <cell r="C1077">
            <v>-330000000</v>
          </cell>
          <cell r="D1077">
            <v>-330000000</v>
          </cell>
        </row>
        <row r="1078">
          <cell r="A1078">
            <v>22150</v>
          </cell>
          <cell r="B1078">
            <v>0</v>
          </cell>
          <cell r="C1078">
            <v>0</v>
          </cell>
          <cell r="D1078">
            <v>0</v>
          </cell>
        </row>
        <row r="1079">
          <cell r="A1079">
            <v>22151</v>
          </cell>
          <cell r="B1079">
            <v>-250000000</v>
          </cell>
          <cell r="C1079">
            <v>-250000000</v>
          </cell>
          <cell r="D1079">
            <v>-250000000</v>
          </cell>
        </row>
        <row r="1080">
          <cell r="A1080">
            <v>22154</v>
          </cell>
          <cell r="B1080">
            <v>-54200000</v>
          </cell>
          <cell r="C1080">
            <v>-54200000</v>
          </cell>
          <cell r="D1080">
            <v>-54200000</v>
          </cell>
        </row>
        <row r="1081">
          <cell r="A1081">
            <v>22155</v>
          </cell>
          <cell r="B1081">
            <v>-51600000</v>
          </cell>
          <cell r="C1081">
            <v>-51600000</v>
          </cell>
          <cell r="D1081">
            <v>-51600000</v>
          </cell>
        </row>
        <row r="1082">
          <cell r="A1082">
            <v>22156</v>
          </cell>
          <cell r="B1082">
            <v>0</v>
          </cell>
          <cell r="C1082">
            <v>0</v>
          </cell>
          <cell r="D1082">
            <v>0</v>
          </cell>
        </row>
        <row r="1083">
          <cell r="A1083">
            <v>22157</v>
          </cell>
          <cell r="B1083">
            <v>-200000000</v>
          </cell>
          <cell r="C1083">
            <v>-200000000</v>
          </cell>
          <cell r="D1083">
            <v>-161538462</v>
          </cell>
        </row>
        <row r="1084">
          <cell r="A1084">
            <v>22158</v>
          </cell>
          <cell r="B1084">
            <v>0</v>
          </cell>
          <cell r="C1084">
            <v>0</v>
          </cell>
          <cell r="D1084">
            <v>0</v>
          </cell>
        </row>
        <row r="1085">
          <cell r="A1085">
            <v>22159</v>
          </cell>
          <cell r="B1085">
            <v>0</v>
          </cell>
          <cell r="C1085">
            <v>0</v>
          </cell>
          <cell r="D1085">
            <v>0</v>
          </cell>
        </row>
        <row r="1086">
          <cell r="A1086">
            <v>22160</v>
          </cell>
          <cell r="B1086">
            <v>0</v>
          </cell>
          <cell r="C1086">
            <v>0</v>
          </cell>
          <cell r="D1086">
            <v>0</v>
          </cell>
        </row>
        <row r="1087">
          <cell r="A1087">
            <v>22161</v>
          </cell>
          <cell r="B1087">
            <v>0</v>
          </cell>
          <cell r="C1087">
            <v>0</v>
          </cell>
          <cell r="D1087">
            <v>0</v>
          </cell>
        </row>
        <row r="1088">
          <cell r="A1088">
            <v>22162</v>
          </cell>
          <cell r="B1088">
            <v>0</v>
          </cell>
          <cell r="C1088">
            <v>0</v>
          </cell>
          <cell r="D1088">
            <v>0</v>
          </cell>
        </row>
        <row r="1089">
          <cell r="A1089">
            <v>22163</v>
          </cell>
          <cell r="B1089">
            <v>0</v>
          </cell>
          <cell r="C1089">
            <v>0</v>
          </cell>
          <cell r="D1089">
            <v>0</v>
          </cell>
        </row>
        <row r="1090">
          <cell r="A1090">
            <v>22164</v>
          </cell>
          <cell r="B1090">
            <v>0</v>
          </cell>
          <cell r="C1090">
            <v>0</v>
          </cell>
          <cell r="D1090">
            <v>0</v>
          </cell>
        </row>
        <row r="1091">
          <cell r="A1091">
            <v>22168</v>
          </cell>
          <cell r="B1091">
            <v>0</v>
          </cell>
          <cell r="C1091">
            <v>0</v>
          </cell>
          <cell r="D1091">
            <v>0</v>
          </cell>
        </row>
        <row r="1092">
          <cell r="A1092">
            <v>22401</v>
          </cell>
          <cell r="B1092">
            <v>0</v>
          </cell>
          <cell r="C1092">
            <v>0</v>
          </cell>
          <cell r="D1092">
            <v>0</v>
          </cell>
        </row>
        <row r="1093">
          <cell r="A1093">
            <v>22505</v>
          </cell>
          <cell r="B1093">
            <v>0</v>
          </cell>
          <cell r="C1093">
            <v>0</v>
          </cell>
          <cell r="D1093">
            <v>0</v>
          </cell>
        </row>
        <row r="1094">
          <cell r="A1094">
            <v>22506</v>
          </cell>
          <cell r="B1094">
            <v>0</v>
          </cell>
          <cell r="C1094">
            <v>0</v>
          </cell>
          <cell r="D1094">
            <v>0</v>
          </cell>
        </row>
        <row r="1095">
          <cell r="A1095">
            <v>22507</v>
          </cell>
          <cell r="B1095">
            <v>0</v>
          </cell>
          <cell r="C1095">
            <v>0</v>
          </cell>
          <cell r="D1095">
            <v>0</v>
          </cell>
        </row>
        <row r="1096">
          <cell r="A1096">
            <v>22508</v>
          </cell>
          <cell r="B1096">
            <v>0</v>
          </cell>
          <cell r="C1096">
            <v>0</v>
          </cell>
          <cell r="D1096">
            <v>0</v>
          </cell>
        </row>
        <row r="1097">
          <cell r="A1097">
            <v>22511</v>
          </cell>
          <cell r="B1097">
            <v>0</v>
          </cell>
          <cell r="C1097">
            <v>0</v>
          </cell>
          <cell r="D1097">
            <v>0</v>
          </cell>
        </row>
        <row r="1098">
          <cell r="A1098">
            <v>22512</v>
          </cell>
          <cell r="B1098">
            <v>0</v>
          </cell>
          <cell r="C1098">
            <v>0</v>
          </cell>
          <cell r="D1098">
            <v>0</v>
          </cell>
        </row>
        <row r="1099">
          <cell r="A1099">
            <v>22513</v>
          </cell>
          <cell r="B1099">
            <v>0</v>
          </cell>
          <cell r="C1099">
            <v>0</v>
          </cell>
          <cell r="D1099">
            <v>0</v>
          </cell>
        </row>
        <row r="1100">
          <cell r="A1100">
            <v>22514</v>
          </cell>
          <cell r="B1100">
            <v>0</v>
          </cell>
          <cell r="C1100">
            <v>0</v>
          </cell>
          <cell r="D1100">
            <v>0</v>
          </cell>
        </row>
        <row r="1101">
          <cell r="A1101">
            <v>22544</v>
          </cell>
          <cell r="B1101">
            <v>0</v>
          </cell>
          <cell r="C1101">
            <v>0</v>
          </cell>
          <cell r="D1101">
            <v>0</v>
          </cell>
        </row>
        <row r="1102">
          <cell r="A1102">
            <v>22545</v>
          </cell>
          <cell r="B1102">
            <v>0</v>
          </cell>
          <cell r="C1102">
            <v>0</v>
          </cell>
          <cell r="D1102">
            <v>0</v>
          </cell>
        </row>
        <row r="1103">
          <cell r="A1103">
            <v>22546</v>
          </cell>
          <cell r="B1103">
            <v>-337947</v>
          </cell>
          <cell r="C1103">
            <v>-341877</v>
          </cell>
          <cell r="D1103">
            <v>-385102</v>
          </cell>
        </row>
        <row r="1104">
          <cell r="A1104">
            <v>22557</v>
          </cell>
          <cell r="B1104">
            <v>-2768749</v>
          </cell>
          <cell r="C1104">
            <v>-2782803</v>
          </cell>
          <cell r="D1104">
            <v>-1764388</v>
          </cell>
        </row>
        <row r="1105">
          <cell r="A1105">
            <v>22601</v>
          </cell>
          <cell r="B1105">
            <v>0</v>
          </cell>
          <cell r="C1105">
            <v>0</v>
          </cell>
          <cell r="D1105">
            <v>0</v>
          </cell>
        </row>
        <row r="1106">
          <cell r="A1106">
            <v>22602</v>
          </cell>
          <cell r="B1106">
            <v>0</v>
          </cell>
          <cell r="C1106">
            <v>0</v>
          </cell>
          <cell r="D1106">
            <v>0</v>
          </cell>
        </row>
        <row r="1107">
          <cell r="A1107">
            <v>22603</v>
          </cell>
          <cell r="B1107">
            <v>0</v>
          </cell>
          <cell r="C1107">
            <v>0</v>
          </cell>
          <cell r="D1107">
            <v>0</v>
          </cell>
        </row>
        <row r="1108">
          <cell r="A1108">
            <v>22628</v>
          </cell>
          <cell r="B1108">
            <v>1364638</v>
          </cell>
          <cell r="C1108">
            <v>1366808</v>
          </cell>
          <cell r="D1108">
            <v>1390673</v>
          </cell>
        </row>
        <row r="1109">
          <cell r="A1109">
            <v>22644</v>
          </cell>
          <cell r="B1109">
            <v>977866</v>
          </cell>
          <cell r="C1109">
            <v>979364</v>
          </cell>
          <cell r="D1109">
            <v>995836</v>
          </cell>
        </row>
        <row r="1110">
          <cell r="A1110">
            <v>22645</v>
          </cell>
          <cell r="B1110">
            <v>0</v>
          </cell>
          <cell r="C1110">
            <v>0</v>
          </cell>
          <cell r="D1110">
            <v>0</v>
          </cell>
        </row>
        <row r="1111">
          <cell r="A1111">
            <v>22646</v>
          </cell>
          <cell r="B1111">
            <v>186639</v>
          </cell>
          <cell r="C1111">
            <v>189996</v>
          </cell>
          <cell r="D1111">
            <v>226921</v>
          </cell>
        </row>
        <row r="1112">
          <cell r="A1112">
            <v>22647</v>
          </cell>
          <cell r="B1112">
            <v>685799</v>
          </cell>
          <cell r="C1112">
            <v>687902</v>
          </cell>
          <cell r="D1112">
            <v>711043</v>
          </cell>
        </row>
        <row r="1113">
          <cell r="A1113">
            <v>22649</v>
          </cell>
          <cell r="B1113">
            <v>652690</v>
          </cell>
          <cell r="C1113">
            <v>663765</v>
          </cell>
          <cell r="D1113">
            <v>785592</v>
          </cell>
        </row>
        <row r="1114">
          <cell r="A1114">
            <v>22650</v>
          </cell>
          <cell r="B1114">
            <v>0</v>
          </cell>
          <cell r="C1114">
            <v>0</v>
          </cell>
          <cell r="D1114">
            <v>0</v>
          </cell>
        </row>
        <row r="1115">
          <cell r="A1115">
            <v>22812</v>
          </cell>
          <cell r="B1115">
            <v>-30652263</v>
          </cell>
          <cell r="C1115">
            <v>-30318930</v>
          </cell>
          <cell r="D1115">
            <v>-26729185</v>
          </cell>
        </row>
        <row r="1116">
          <cell r="A1116">
            <v>22821</v>
          </cell>
          <cell r="B1116">
            <v>-8916687</v>
          </cell>
          <cell r="C1116">
            <v>-8802998</v>
          </cell>
          <cell r="D1116">
            <v>-9689049</v>
          </cell>
        </row>
        <row r="1117">
          <cell r="A1117">
            <v>22822</v>
          </cell>
          <cell r="B1117">
            <v>-9702140</v>
          </cell>
          <cell r="C1117">
            <v>-9641966</v>
          </cell>
          <cell r="D1117">
            <v>-10598028</v>
          </cell>
        </row>
        <row r="1118">
          <cell r="A1118">
            <v>22823</v>
          </cell>
          <cell r="B1118">
            <v>839366</v>
          </cell>
          <cell r="C1118">
            <v>839366</v>
          </cell>
          <cell r="D1118">
            <v>839366</v>
          </cell>
        </row>
        <row r="1119">
          <cell r="A1119">
            <v>22824</v>
          </cell>
          <cell r="B1119">
            <v>-90156</v>
          </cell>
          <cell r="C1119">
            <v>-90156</v>
          </cell>
          <cell r="D1119">
            <v>-107832</v>
          </cell>
        </row>
        <row r="1120">
          <cell r="A1120">
            <v>22825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>
            <v>22826</v>
          </cell>
          <cell r="B1121">
            <v>0</v>
          </cell>
          <cell r="C1121">
            <v>0</v>
          </cell>
          <cell r="D1121">
            <v>0</v>
          </cell>
        </row>
        <row r="1122">
          <cell r="A1122">
            <v>22830</v>
          </cell>
          <cell r="B1122">
            <v>29050127</v>
          </cell>
          <cell r="C1122">
            <v>29728752</v>
          </cell>
          <cell r="D1122">
            <v>32776924</v>
          </cell>
        </row>
        <row r="1123">
          <cell r="A1123">
            <v>22831</v>
          </cell>
          <cell r="B1123">
            <v>-152442479</v>
          </cell>
          <cell r="C1123">
            <v>-152442479</v>
          </cell>
          <cell r="D1123">
            <v>-153089190</v>
          </cell>
        </row>
        <row r="1124">
          <cell r="A1124">
            <v>22832</v>
          </cell>
          <cell r="B1124">
            <v>-2767423</v>
          </cell>
          <cell r="C1124">
            <v>-2767423</v>
          </cell>
          <cell r="D1124">
            <v>-1277272</v>
          </cell>
        </row>
        <row r="1125">
          <cell r="A1125">
            <v>22833</v>
          </cell>
          <cell r="B1125">
            <v>-4455629</v>
          </cell>
          <cell r="C1125">
            <v>-4460545</v>
          </cell>
          <cell r="D1125">
            <v>-5708299</v>
          </cell>
        </row>
        <row r="1126">
          <cell r="A1126">
            <v>22834</v>
          </cell>
          <cell r="B1126">
            <v>-101172011</v>
          </cell>
          <cell r="C1126">
            <v>-100919633</v>
          </cell>
          <cell r="D1126">
            <v>-100064031</v>
          </cell>
        </row>
        <row r="1127">
          <cell r="A1127">
            <v>22835</v>
          </cell>
          <cell r="B1127">
            <v>-15317114</v>
          </cell>
          <cell r="C1127">
            <v>-15345629</v>
          </cell>
          <cell r="D1127">
            <v>-16921828</v>
          </cell>
        </row>
        <row r="1128">
          <cell r="A1128">
            <v>22836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>
            <v>22837</v>
          </cell>
          <cell r="B1129">
            <v>-37697909</v>
          </cell>
          <cell r="C1129">
            <v>-37697909</v>
          </cell>
          <cell r="D1129">
            <v>-26158277</v>
          </cell>
        </row>
        <row r="1130">
          <cell r="A1130">
            <v>22838</v>
          </cell>
          <cell r="B1130">
            <v>-1512008</v>
          </cell>
          <cell r="C1130">
            <v>-1512008</v>
          </cell>
          <cell r="D1130">
            <v>-672218</v>
          </cell>
        </row>
        <row r="1131">
          <cell r="A1131">
            <v>22901</v>
          </cell>
          <cell r="B1131">
            <v>0</v>
          </cell>
          <cell r="C1131">
            <v>0</v>
          </cell>
          <cell r="D1131">
            <v>0</v>
          </cell>
        </row>
        <row r="1132">
          <cell r="A1132">
            <v>22902</v>
          </cell>
          <cell r="B1132">
            <v>0</v>
          </cell>
          <cell r="C1132">
            <v>0</v>
          </cell>
          <cell r="D1132">
            <v>0</v>
          </cell>
        </row>
        <row r="1133">
          <cell r="A1133">
            <v>23000</v>
          </cell>
          <cell r="B1133">
            <v>-200000</v>
          </cell>
          <cell r="C1133">
            <v>-200000</v>
          </cell>
          <cell r="D1133">
            <v>-200000</v>
          </cell>
        </row>
        <row r="1134">
          <cell r="A1134">
            <v>23001</v>
          </cell>
          <cell r="B1134">
            <v>-31549516</v>
          </cell>
          <cell r="C1134">
            <v>-31485546</v>
          </cell>
          <cell r="D1134">
            <v>-30795998</v>
          </cell>
        </row>
        <row r="1135">
          <cell r="A1135">
            <v>23004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>
            <v>23005</v>
          </cell>
          <cell r="B1136">
            <v>0</v>
          </cell>
          <cell r="C1136">
            <v>0</v>
          </cell>
          <cell r="D1136">
            <v>0</v>
          </cell>
        </row>
        <row r="1137">
          <cell r="A1137">
            <v>23158</v>
          </cell>
          <cell r="B1137">
            <v>0</v>
          </cell>
          <cell r="C1137">
            <v>0</v>
          </cell>
          <cell r="D1137">
            <v>0</v>
          </cell>
        </row>
        <row r="1138">
          <cell r="A1138">
            <v>23175</v>
          </cell>
          <cell r="B1138">
            <v>0</v>
          </cell>
          <cell r="C1138">
            <v>0</v>
          </cell>
          <cell r="D1138">
            <v>0</v>
          </cell>
        </row>
        <row r="1139">
          <cell r="A1139">
            <v>23176</v>
          </cell>
          <cell r="B1139">
            <v>0</v>
          </cell>
          <cell r="C1139">
            <v>0</v>
          </cell>
          <cell r="D1139">
            <v>0</v>
          </cell>
        </row>
        <row r="1140">
          <cell r="A1140">
            <v>23177</v>
          </cell>
          <cell r="B1140">
            <v>-23995100</v>
          </cell>
          <cell r="C1140">
            <v>-27948050</v>
          </cell>
          <cell r="D1140">
            <v>-14217969</v>
          </cell>
        </row>
        <row r="1141">
          <cell r="A1141">
            <v>23178</v>
          </cell>
          <cell r="B1141">
            <v>-57588200</v>
          </cell>
          <cell r="C1141">
            <v>-34718600</v>
          </cell>
          <cell r="D1141">
            <v>-48957759</v>
          </cell>
        </row>
        <row r="1142">
          <cell r="A1142">
            <v>23179</v>
          </cell>
          <cell r="B1142">
            <v>-16316700</v>
          </cell>
          <cell r="C1142">
            <v>-8158350</v>
          </cell>
          <cell r="D1142">
            <v>-11114656</v>
          </cell>
        </row>
        <row r="1143">
          <cell r="A1143">
            <v>23190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>
            <v>23201</v>
          </cell>
          <cell r="B1144">
            <v>-19354729</v>
          </cell>
          <cell r="C1144">
            <v>-17430591</v>
          </cell>
          <cell r="D1144">
            <v>-20214648</v>
          </cell>
        </row>
        <row r="1145">
          <cell r="A1145">
            <v>23202</v>
          </cell>
          <cell r="B1145">
            <v>-5994207</v>
          </cell>
          <cell r="C1145">
            <v>-13493002</v>
          </cell>
          <cell r="D1145">
            <v>-8943014</v>
          </cell>
        </row>
        <row r="1146">
          <cell r="A1146">
            <v>23203</v>
          </cell>
          <cell r="B1146">
            <v>-36221619</v>
          </cell>
          <cell r="C1146">
            <v>-33561892</v>
          </cell>
          <cell r="D1146">
            <v>-35164031</v>
          </cell>
        </row>
        <row r="1147">
          <cell r="A1147">
            <v>23204</v>
          </cell>
          <cell r="B1147">
            <v>-1499</v>
          </cell>
          <cell r="C1147">
            <v>-1499</v>
          </cell>
          <cell r="D1147">
            <v>-1495</v>
          </cell>
        </row>
        <row r="1148">
          <cell r="A1148">
            <v>23205</v>
          </cell>
          <cell r="B1148">
            <v>-29078093</v>
          </cell>
          <cell r="C1148">
            <v>-30635144</v>
          </cell>
          <cell r="D1148">
            <v>-40428116</v>
          </cell>
        </row>
        <row r="1149">
          <cell r="A1149">
            <v>23206</v>
          </cell>
          <cell r="B1149">
            <v>-8061665</v>
          </cell>
          <cell r="C1149">
            <v>-7981541</v>
          </cell>
          <cell r="D1149">
            <v>-4340508</v>
          </cell>
        </row>
        <row r="1150">
          <cell r="A1150">
            <v>23207</v>
          </cell>
          <cell r="B1150">
            <v>-23322</v>
          </cell>
          <cell r="C1150">
            <v>-26910</v>
          </cell>
          <cell r="D1150">
            <v>-26491</v>
          </cell>
        </row>
        <row r="1151">
          <cell r="A1151">
            <v>23208</v>
          </cell>
          <cell r="B1151">
            <v>0</v>
          </cell>
          <cell r="C1151">
            <v>0</v>
          </cell>
          <cell r="D1151">
            <v>0</v>
          </cell>
        </row>
        <row r="1152">
          <cell r="A1152">
            <v>23209</v>
          </cell>
          <cell r="B1152">
            <v>-1932447</v>
          </cell>
          <cell r="C1152">
            <v>-6626792</v>
          </cell>
          <cell r="D1152">
            <v>-6232783</v>
          </cell>
        </row>
        <row r="1153">
          <cell r="A1153">
            <v>23210</v>
          </cell>
          <cell r="B1153">
            <v>-3531964</v>
          </cell>
          <cell r="C1153">
            <v>-3352907</v>
          </cell>
          <cell r="D1153">
            <v>-2130019</v>
          </cell>
        </row>
        <row r="1154">
          <cell r="A1154">
            <v>23211</v>
          </cell>
          <cell r="B1154">
            <v>-2319935</v>
          </cell>
          <cell r="C1154">
            <v>-2224293</v>
          </cell>
          <cell r="D1154">
            <v>-3491096</v>
          </cell>
        </row>
        <row r="1155">
          <cell r="A1155">
            <v>23212</v>
          </cell>
          <cell r="B1155">
            <v>-132992</v>
          </cell>
          <cell r="C1155">
            <v>-145009</v>
          </cell>
          <cell r="D1155">
            <v>-114059</v>
          </cell>
        </row>
        <row r="1156">
          <cell r="A1156">
            <v>23213</v>
          </cell>
          <cell r="B1156">
            <v>-216823</v>
          </cell>
          <cell r="C1156">
            <v>-223861</v>
          </cell>
          <cell r="D1156">
            <v>-229259</v>
          </cell>
        </row>
        <row r="1157">
          <cell r="A1157">
            <v>23214</v>
          </cell>
          <cell r="B1157">
            <v>22093</v>
          </cell>
          <cell r="C1157">
            <v>21931</v>
          </cell>
          <cell r="D1157">
            <v>18145</v>
          </cell>
        </row>
        <row r="1158">
          <cell r="A1158">
            <v>23215</v>
          </cell>
          <cell r="B1158">
            <v>-33934403</v>
          </cell>
          <cell r="C1158">
            <v>-35922792</v>
          </cell>
          <cell r="D1158">
            <v>-30594872</v>
          </cell>
        </row>
        <row r="1159">
          <cell r="A1159">
            <v>23216</v>
          </cell>
          <cell r="B1159">
            <v>0</v>
          </cell>
          <cell r="C1159">
            <v>0</v>
          </cell>
          <cell r="D1159">
            <v>0</v>
          </cell>
        </row>
        <row r="1160">
          <cell r="A1160">
            <v>23217</v>
          </cell>
          <cell r="B1160">
            <v>0</v>
          </cell>
          <cell r="C1160">
            <v>0</v>
          </cell>
          <cell r="D1160">
            <v>0</v>
          </cell>
        </row>
        <row r="1161">
          <cell r="A1161">
            <v>23218</v>
          </cell>
          <cell r="B1161">
            <v>-54969</v>
          </cell>
          <cell r="C1161">
            <v>-52832</v>
          </cell>
          <cell r="D1161">
            <v>-64481</v>
          </cell>
        </row>
        <row r="1162">
          <cell r="A1162">
            <v>23219</v>
          </cell>
          <cell r="B1162">
            <v>0</v>
          </cell>
          <cell r="C1162">
            <v>0</v>
          </cell>
          <cell r="D1162">
            <v>0</v>
          </cell>
        </row>
        <row r="1163">
          <cell r="A1163">
            <v>23220</v>
          </cell>
          <cell r="B1163">
            <v>386</v>
          </cell>
          <cell r="C1163">
            <v>348</v>
          </cell>
          <cell r="D1163">
            <v>-199</v>
          </cell>
        </row>
        <row r="1164">
          <cell r="A1164">
            <v>23221</v>
          </cell>
          <cell r="B1164">
            <v>-32106</v>
          </cell>
          <cell r="C1164">
            <v>-429972</v>
          </cell>
          <cell r="D1164">
            <v>-129830</v>
          </cell>
        </row>
        <row r="1165">
          <cell r="A1165">
            <v>23222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>
            <v>23223</v>
          </cell>
          <cell r="B1166">
            <v>27648</v>
          </cell>
          <cell r="C1166">
            <v>26963</v>
          </cell>
          <cell r="D1166">
            <v>25796</v>
          </cell>
        </row>
        <row r="1167">
          <cell r="A1167">
            <v>23224</v>
          </cell>
          <cell r="B1167">
            <v>0</v>
          </cell>
          <cell r="C1167">
            <v>0</v>
          </cell>
          <cell r="D1167">
            <v>0</v>
          </cell>
        </row>
        <row r="1168">
          <cell r="A1168">
            <v>23225</v>
          </cell>
          <cell r="B1168">
            <v>0</v>
          </cell>
          <cell r="C1168">
            <v>-100156</v>
          </cell>
          <cell r="D1168">
            <v>-2039247</v>
          </cell>
        </row>
        <row r="1169">
          <cell r="A1169">
            <v>23229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>
            <v>23230</v>
          </cell>
          <cell r="B1170">
            <v>0</v>
          </cell>
          <cell r="C1170">
            <v>0</v>
          </cell>
          <cell r="D1170">
            <v>-295</v>
          </cell>
        </row>
        <row r="1171">
          <cell r="A1171">
            <v>23231</v>
          </cell>
          <cell r="B1171">
            <v>0</v>
          </cell>
          <cell r="C1171">
            <v>-2839</v>
          </cell>
          <cell r="D1171">
            <v>-437</v>
          </cell>
        </row>
        <row r="1172">
          <cell r="A1172">
            <v>23232</v>
          </cell>
          <cell r="B1172">
            <v>0</v>
          </cell>
          <cell r="C1172">
            <v>0</v>
          </cell>
          <cell r="D1172">
            <v>-1359</v>
          </cell>
        </row>
        <row r="1173">
          <cell r="A1173">
            <v>23233</v>
          </cell>
          <cell r="B1173">
            <v>16392</v>
          </cell>
          <cell r="C1173">
            <v>16382</v>
          </cell>
          <cell r="D1173">
            <v>16254</v>
          </cell>
        </row>
        <row r="1174">
          <cell r="A1174">
            <v>23234</v>
          </cell>
          <cell r="B1174">
            <v>-2712774</v>
          </cell>
          <cell r="C1174">
            <v>-1989921</v>
          </cell>
          <cell r="D1174">
            <v>-2621950</v>
          </cell>
        </row>
        <row r="1175">
          <cell r="A1175">
            <v>23235</v>
          </cell>
          <cell r="B1175">
            <v>0</v>
          </cell>
          <cell r="C1175">
            <v>0</v>
          </cell>
          <cell r="D1175">
            <v>280</v>
          </cell>
        </row>
        <row r="1176">
          <cell r="A1176">
            <v>23236</v>
          </cell>
          <cell r="B1176">
            <v>33</v>
          </cell>
          <cell r="C1176">
            <v>-370067</v>
          </cell>
          <cell r="D1176">
            <v>-55484</v>
          </cell>
        </row>
        <row r="1177">
          <cell r="A1177">
            <v>23237</v>
          </cell>
          <cell r="B1177">
            <v>0</v>
          </cell>
          <cell r="C1177">
            <v>0</v>
          </cell>
          <cell r="D1177">
            <v>0</v>
          </cell>
        </row>
        <row r="1178">
          <cell r="A1178">
            <v>23238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>
            <v>23239</v>
          </cell>
          <cell r="B1179">
            <v>0</v>
          </cell>
          <cell r="C1179">
            <v>0</v>
          </cell>
          <cell r="D1179">
            <v>0</v>
          </cell>
        </row>
        <row r="1180">
          <cell r="A1180">
            <v>23240</v>
          </cell>
          <cell r="B1180">
            <v>39</v>
          </cell>
          <cell r="C1180">
            <v>-29165</v>
          </cell>
          <cell r="D1180">
            <v>-4475</v>
          </cell>
        </row>
        <row r="1181">
          <cell r="A1181">
            <v>23241</v>
          </cell>
          <cell r="B1181">
            <v>0</v>
          </cell>
          <cell r="C1181">
            <v>-654</v>
          </cell>
          <cell r="D1181">
            <v>-101</v>
          </cell>
        </row>
        <row r="1182">
          <cell r="A1182">
            <v>23242</v>
          </cell>
          <cell r="B1182">
            <v>0</v>
          </cell>
          <cell r="C1182">
            <v>-12765</v>
          </cell>
          <cell r="D1182">
            <v>-1964</v>
          </cell>
        </row>
        <row r="1183">
          <cell r="A1183">
            <v>23243</v>
          </cell>
          <cell r="B1183">
            <v>-7840</v>
          </cell>
          <cell r="C1183">
            <v>-7819</v>
          </cell>
          <cell r="D1183">
            <v>-8352</v>
          </cell>
        </row>
        <row r="1184">
          <cell r="A1184">
            <v>23244</v>
          </cell>
          <cell r="B1184">
            <v>1402</v>
          </cell>
          <cell r="C1184">
            <v>1281</v>
          </cell>
          <cell r="D1184">
            <v>-647</v>
          </cell>
        </row>
        <row r="1185">
          <cell r="A1185">
            <v>23245</v>
          </cell>
          <cell r="B1185">
            <v>0</v>
          </cell>
          <cell r="C1185">
            <v>0</v>
          </cell>
          <cell r="D1185">
            <v>0</v>
          </cell>
        </row>
        <row r="1186">
          <cell r="A1186">
            <v>23246</v>
          </cell>
          <cell r="B1186">
            <v>-1</v>
          </cell>
          <cell r="C1186">
            <v>-103</v>
          </cell>
          <cell r="D1186">
            <v>-16</v>
          </cell>
        </row>
        <row r="1187">
          <cell r="A1187">
            <v>23247</v>
          </cell>
          <cell r="B1187">
            <v>-5980</v>
          </cell>
          <cell r="C1187">
            <v>-6182</v>
          </cell>
          <cell r="D1187">
            <v>-6559</v>
          </cell>
        </row>
        <row r="1188">
          <cell r="A1188">
            <v>23248</v>
          </cell>
          <cell r="B1188">
            <v>0</v>
          </cell>
          <cell r="C1188">
            <v>0</v>
          </cell>
          <cell r="D1188">
            <v>0</v>
          </cell>
        </row>
        <row r="1189">
          <cell r="A1189">
            <v>23250</v>
          </cell>
          <cell r="B1189">
            <v>0</v>
          </cell>
          <cell r="C1189">
            <v>0</v>
          </cell>
          <cell r="D1189">
            <v>0</v>
          </cell>
        </row>
        <row r="1190">
          <cell r="A1190">
            <v>23251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>
            <v>23252</v>
          </cell>
          <cell r="B1191">
            <v>0</v>
          </cell>
          <cell r="C1191">
            <v>0</v>
          </cell>
          <cell r="D1191">
            <v>0</v>
          </cell>
        </row>
        <row r="1192">
          <cell r="A1192">
            <v>23253</v>
          </cell>
          <cell r="B1192">
            <v>12593</v>
          </cell>
          <cell r="C1192">
            <v>12593</v>
          </cell>
          <cell r="D1192">
            <v>12593</v>
          </cell>
        </row>
        <row r="1193">
          <cell r="A1193">
            <v>23255</v>
          </cell>
          <cell r="B1193">
            <v>0</v>
          </cell>
          <cell r="C1193">
            <v>0</v>
          </cell>
          <cell r="D1193">
            <v>0</v>
          </cell>
        </row>
        <row r="1194">
          <cell r="A1194">
            <v>23256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>
            <v>23266</v>
          </cell>
          <cell r="B1195">
            <v>-4099437</v>
          </cell>
          <cell r="C1195">
            <v>-4265808</v>
          </cell>
          <cell r="D1195">
            <v>-3988733</v>
          </cell>
        </row>
        <row r="1196">
          <cell r="A1196">
            <v>23271</v>
          </cell>
          <cell r="B1196">
            <v>0</v>
          </cell>
          <cell r="C1196">
            <v>0</v>
          </cell>
          <cell r="D1196">
            <v>0</v>
          </cell>
        </row>
        <row r="1197">
          <cell r="A1197">
            <v>23272</v>
          </cell>
          <cell r="B1197">
            <v>0</v>
          </cell>
          <cell r="C1197">
            <v>0</v>
          </cell>
          <cell r="D1197">
            <v>-21264</v>
          </cell>
        </row>
        <row r="1198">
          <cell r="A1198">
            <v>23273</v>
          </cell>
          <cell r="B1198">
            <v>0</v>
          </cell>
          <cell r="C1198">
            <v>0</v>
          </cell>
          <cell r="D1198">
            <v>-6154</v>
          </cell>
        </row>
        <row r="1199">
          <cell r="A1199">
            <v>23274</v>
          </cell>
          <cell r="B1199">
            <v>0</v>
          </cell>
          <cell r="C1199">
            <v>0</v>
          </cell>
          <cell r="D1199">
            <v>-32647</v>
          </cell>
        </row>
        <row r="1200">
          <cell r="A1200">
            <v>23275</v>
          </cell>
          <cell r="B1200">
            <v>0</v>
          </cell>
          <cell r="C1200">
            <v>0</v>
          </cell>
          <cell r="D1200">
            <v>-15165</v>
          </cell>
        </row>
        <row r="1201">
          <cell r="A1201">
            <v>23280</v>
          </cell>
          <cell r="B1201">
            <v>-1269477</v>
          </cell>
          <cell r="C1201">
            <v>-871077</v>
          </cell>
          <cell r="D1201">
            <v>-410836</v>
          </cell>
        </row>
        <row r="1202">
          <cell r="A1202">
            <v>23281</v>
          </cell>
          <cell r="B1202">
            <v>-4601198</v>
          </cell>
          <cell r="C1202">
            <v>-4009232</v>
          </cell>
          <cell r="D1202">
            <v>-2921605</v>
          </cell>
        </row>
        <row r="1203">
          <cell r="A1203">
            <v>23309</v>
          </cell>
          <cell r="B1203">
            <v>0</v>
          </cell>
          <cell r="C1203">
            <v>0</v>
          </cell>
          <cell r="D1203">
            <v>0</v>
          </cell>
        </row>
        <row r="1204">
          <cell r="A1204">
            <v>23401</v>
          </cell>
          <cell r="B1204">
            <v>0</v>
          </cell>
          <cell r="C1204">
            <v>0</v>
          </cell>
          <cell r="D1204">
            <v>0</v>
          </cell>
        </row>
        <row r="1205">
          <cell r="A1205">
            <v>23402</v>
          </cell>
          <cell r="B1205">
            <v>0</v>
          </cell>
          <cell r="C1205">
            <v>0</v>
          </cell>
          <cell r="D1205">
            <v>0</v>
          </cell>
        </row>
        <row r="1206">
          <cell r="A1206">
            <v>23403</v>
          </cell>
          <cell r="B1206">
            <v>0</v>
          </cell>
          <cell r="C1206">
            <v>0</v>
          </cell>
          <cell r="D1206">
            <v>0</v>
          </cell>
        </row>
        <row r="1207">
          <cell r="A1207">
            <v>23404</v>
          </cell>
          <cell r="B1207">
            <v>0</v>
          </cell>
          <cell r="C1207">
            <v>0</v>
          </cell>
          <cell r="D1207">
            <v>0</v>
          </cell>
        </row>
        <row r="1208">
          <cell r="A1208">
            <v>23405</v>
          </cell>
          <cell r="B1208">
            <v>0</v>
          </cell>
          <cell r="C1208">
            <v>0</v>
          </cell>
          <cell r="D1208">
            <v>0</v>
          </cell>
        </row>
        <row r="1209">
          <cell r="A1209">
            <v>23407</v>
          </cell>
          <cell r="B1209">
            <v>0</v>
          </cell>
          <cell r="C1209">
            <v>0</v>
          </cell>
          <cell r="D1209">
            <v>0</v>
          </cell>
        </row>
        <row r="1210">
          <cell r="A1210">
            <v>23409</v>
          </cell>
          <cell r="B1210">
            <v>-4248586</v>
          </cell>
          <cell r="C1210">
            <v>-4516235</v>
          </cell>
          <cell r="D1210">
            <v>-6238199</v>
          </cell>
        </row>
        <row r="1211">
          <cell r="A1211">
            <v>23410</v>
          </cell>
          <cell r="B1211">
            <v>0</v>
          </cell>
          <cell r="C1211">
            <v>0</v>
          </cell>
          <cell r="D1211">
            <v>0</v>
          </cell>
        </row>
        <row r="1212">
          <cell r="A1212">
            <v>23411</v>
          </cell>
          <cell r="B1212">
            <v>0</v>
          </cell>
          <cell r="C1212">
            <v>0</v>
          </cell>
          <cell r="D1212">
            <v>0</v>
          </cell>
        </row>
        <row r="1213">
          <cell r="A1213">
            <v>23412</v>
          </cell>
          <cell r="B1213">
            <v>0</v>
          </cell>
          <cell r="C1213">
            <v>0</v>
          </cell>
          <cell r="D1213">
            <v>0</v>
          </cell>
        </row>
        <row r="1214">
          <cell r="A1214">
            <v>23416</v>
          </cell>
          <cell r="B1214">
            <v>0</v>
          </cell>
          <cell r="C1214">
            <v>0</v>
          </cell>
          <cell r="D1214">
            <v>0</v>
          </cell>
        </row>
        <row r="1215">
          <cell r="A1215">
            <v>23421</v>
          </cell>
          <cell r="B1215">
            <v>0</v>
          </cell>
          <cell r="C1215">
            <v>0</v>
          </cell>
          <cell r="D1215">
            <v>0</v>
          </cell>
        </row>
        <row r="1216">
          <cell r="A1216">
            <v>23422</v>
          </cell>
          <cell r="B1216">
            <v>-1486274</v>
          </cell>
          <cell r="C1216">
            <v>-5322089</v>
          </cell>
          <cell r="D1216">
            <v>-1737194</v>
          </cell>
        </row>
        <row r="1217">
          <cell r="A1217">
            <v>23423</v>
          </cell>
          <cell r="B1217">
            <v>0</v>
          </cell>
          <cell r="C1217">
            <v>0</v>
          </cell>
          <cell r="D1217">
            <v>0</v>
          </cell>
        </row>
        <row r="1218">
          <cell r="A1218">
            <v>23424</v>
          </cell>
          <cell r="B1218">
            <v>0</v>
          </cell>
          <cell r="C1218">
            <v>0</v>
          </cell>
          <cell r="D1218">
            <v>0</v>
          </cell>
        </row>
        <row r="1219">
          <cell r="A1219">
            <v>23425</v>
          </cell>
          <cell r="B1219">
            <v>0</v>
          </cell>
          <cell r="C1219">
            <v>0</v>
          </cell>
          <cell r="D1219">
            <v>0</v>
          </cell>
        </row>
        <row r="1220">
          <cell r="A1220">
            <v>23426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>
            <v>23427</v>
          </cell>
          <cell r="B1221">
            <v>0</v>
          </cell>
          <cell r="C1221">
            <v>0</v>
          </cell>
          <cell r="D1221">
            <v>0</v>
          </cell>
        </row>
        <row r="1222">
          <cell r="A1222">
            <v>23450</v>
          </cell>
          <cell r="B1222">
            <v>-298253</v>
          </cell>
          <cell r="C1222">
            <v>-302237</v>
          </cell>
          <cell r="D1222">
            <v>-3364575</v>
          </cell>
        </row>
        <row r="1223">
          <cell r="A1223">
            <v>23452</v>
          </cell>
          <cell r="B1223">
            <v>35</v>
          </cell>
          <cell r="C1223">
            <v>-38</v>
          </cell>
          <cell r="D1223">
            <v>-2742</v>
          </cell>
        </row>
        <row r="1224">
          <cell r="A1224">
            <v>23455</v>
          </cell>
          <cell r="B1224">
            <v>0</v>
          </cell>
          <cell r="C1224">
            <v>0</v>
          </cell>
          <cell r="D1224">
            <v>0</v>
          </cell>
        </row>
        <row r="1225">
          <cell r="A1225">
            <v>23500</v>
          </cell>
          <cell r="B1225">
            <v>-115029258</v>
          </cell>
          <cell r="C1225">
            <v>-114777783</v>
          </cell>
          <cell r="D1225">
            <v>-112773516</v>
          </cell>
        </row>
        <row r="1226">
          <cell r="A1226">
            <v>23501</v>
          </cell>
          <cell r="B1226">
            <v>0</v>
          </cell>
          <cell r="C1226">
            <v>0</v>
          </cell>
          <cell r="D1226">
            <v>0</v>
          </cell>
        </row>
        <row r="1227">
          <cell r="A1227">
            <v>23502</v>
          </cell>
          <cell r="B1227">
            <v>0</v>
          </cell>
          <cell r="C1227">
            <v>0</v>
          </cell>
          <cell r="D1227">
            <v>0</v>
          </cell>
        </row>
        <row r="1228">
          <cell r="A1228">
            <v>23600</v>
          </cell>
          <cell r="B1228">
            <v>0</v>
          </cell>
          <cell r="C1228">
            <v>0</v>
          </cell>
          <cell r="D1228">
            <v>0</v>
          </cell>
        </row>
        <row r="1229">
          <cell r="A1229">
            <v>23601</v>
          </cell>
          <cell r="B1229">
            <v>9516824</v>
          </cell>
          <cell r="C1229">
            <v>9516824</v>
          </cell>
          <cell r="D1229">
            <v>173463</v>
          </cell>
        </row>
        <row r="1230">
          <cell r="A1230">
            <v>23602</v>
          </cell>
          <cell r="B1230">
            <v>-11792221</v>
          </cell>
          <cell r="C1230">
            <v>-10181663</v>
          </cell>
          <cell r="D1230">
            <v>-6898353</v>
          </cell>
        </row>
        <row r="1231">
          <cell r="A1231">
            <v>23603</v>
          </cell>
          <cell r="B1231">
            <v>-131783</v>
          </cell>
          <cell r="C1231">
            <v>-113425</v>
          </cell>
          <cell r="D1231">
            <v>-39590</v>
          </cell>
        </row>
        <row r="1232">
          <cell r="A1232">
            <v>23604</v>
          </cell>
          <cell r="B1232">
            <v>-107425</v>
          </cell>
          <cell r="C1232">
            <v>-462107</v>
          </cell>
          <cell r="D1232">
            <v>-600139</v>
          </cell>
        </row>
        <row r="1233">
          <cell r="A1233">
            <v>23605</v>
          </cell>
          <cell r="B1233">
            <v>0</v>
          </cell>
          <cell r="C1233">
            <v>0</v>
          </cell>
          <cell r="D1233">
            <v>0</v>
          </cell>
        </row>
        <row r="1234">
          <cell r="A1234">
            <v>23606</v>
          </cell>
          <cell r="B1234">
            <v>-2834470</v>
          </cell>
          <cell r="C1234">
            <v>-2412041</v>
          </cell>
          <cell r="D1234">
            <v>-1959872</v>
          </cell>
        </row>
        <row r="1235">
          <cell r="A1235">
            <v>23607</v>
          </cell>
          <cell r="B1235">
            <v>-87936</v>
          </cell>
          <cell r="C1235">
            <v>-87936</v>
          </cell>
          <cell r="D1235">
            <v>-87936</v>
          </cell>
        </row>
        <row r="1236">
          <cell r="A1236">
            <v>23608</v>
          </cell>
          <cell r="B1236">
            <v>-1</v>
          </cell>
          <cell r="C1236">
            <v>-1</v>
          </cell>
          <cell r="D1236">
            <v>-1</v>
          </cell>
        </row>
        <row r="1237">
          <cell r="A1237">
            <v>23609</v>
          </cell>
          <cell r="B1237">
            <v>0</v>
          </cell>
          <cell r="C1237">
            <v>0</v>
          </cell>
          <cell r="D1237">
            <v>0</v>
          </cell>
        </row>
        <row r="1238">
          <cell r="A1238">
            <v>23610</v>
          </cell>
          <cell r="B1238">
            <v>0</v>
          </cell>
          <cell r="C1238">
            <v>0</v>
          </cell>
          <cell r="D1238">
            <v>0</v>
          </cell>
        </row>
        <row r="1239">
          <cell r="A1239">
            <v>23611</v>
          </cell>
          <cell r="B1239">
            <v>-7666666</v>
          </cell>
          <cell r="C1239">
            <v>-5750000</v>
          </cell>
          <cell r="D1239">
            <v>-15716954</v>
          </cell>
        </row>
        <row r="1240">
          <cell r="A1240">
            <v>23612</v>
          </cell>
          <cell r="B1240">
            <v>0</v>
          </cell>
          <cell r="C1240">
            <v>0</v>
          </cell>
          <cell r="D1240">
            <v>0</v>
          </cell>
        </row>
        <row r="1241">
          <cell r="A1241">
            <v>23613</v>
          </cell>
          <cell r="B1241">
            <v>-612613</v>
          </cell>
          <cell r="C1241">
            <v>-612613</v>
          </cell>
          <cell r="D1241">
            <v>-141372</v>
          </cell>
        </row>
        <row r="1242">
          <cell r="A1242">
            <v>23614</v>
          </cell>
          <cell r="B1242">
            <v>0</v>
          </cell>
          <cell r="C1242">
            <v>0</v>
          </cell>
          <cell r="D1242">
            <v>0</v>
          </cell>
        </row>
        <row r="1243">
          <cell r="A1243">
            <v>23615</v>
          </cell>
          <cell r="B1243">
            <v>-101871</v>
          </cell>
          <cell r="C1243">
            <v>-101871</v>
          </cell>
          <cell r="D1243">
            <v>-23509</v>
          </cell>
        </row>
        <row r="1244">
          <cell r="A1244">
            <v>23616</v>
          </cell>
          <cell r="B1244">
            <v>0</v>
          </cell>
          <cell r="C1244">
            <v>0</v>
          </cell>
          <cell r="D1244">
            <v>0</v>
          </cell>
        </row>
        <row r="1245">
          <cell r="A1245">
            <v>23617</v>
          </cell>
          <cell r="B1245">
            <v>0</v>
          </cell>
          <cell r="C1245">
            <v>0</v>
          </cell>
          <cell r="D1245">
            <v>0</v>
          </cell>
        </row>
        <row r="1246">
          <cell r="A1246">
            <v>23618</v>
          </cell>
          <cell r="B1246">
            <v>0</v>
          </cell>
          <cell r="C1246">
            <v>0</v>
          </cell>
          <cell r="D1246">
            <v>0</v>
          </cell>
        </row>
        <row r="1247">
          <cell r="A1247">
            <v>23619</v>
          </cell>
          <cell r="B1247">
            <v>0</v>
          </cell>
          <cell r="C1247">
            <v>0</v>
          </cell>
          <cell r="D1247">
            <v>0</v>
          </cell>
        </row>
        <row r="1248">
          <cell r="A1248">
            <v>23620</v>
          </cell>
          <cell r="B1248">
            <v>0</v>
          </cell>
          <cell r="C1248">
            <v>0</v>
          </cell>
          <cell r="D1248">
            <v>0</v>
          </cell>
        </row>
        <row r="1249">
          <cell r="A1249">
            <v>23621</v>
          </cell>
          <cell r="B1249">
            <v>0</v>
          </cell>
          <cell r="C1249">
            <v>0</v>
          </cell>
          <cell r="D1249">
            <v>0</v>
          </cell>
        </row>
        <row r="1250">
          <cell r="A1250">
            <v>23622</v>
          </cell>
          <cell r="B1250">
            <v>0</v>
          </cell>
          <cell r="C1250">
            <v>0</v>
          </cell>
          <cell r="D1250">
            <v>0</v>
          </cell>
        </row>
        <row r="1251">
          <cell r="A1251">
            <v>23623</v>
          </cell>
          <cell r="B1251">
            <v>0</v>
          </cell>
          <cell r="C1251">
            <v>0</v>
          </cell>
          <cell r="D1251">
            <v>0</v>
          </cell>
        </row>
        <row r="1252">
          <cell r="A1252">
            <v>23624</v>
          </cell>
          <cell r="B1252">
            <v>0</v>
          </cell>
          <cell r="C1252">
            <v>0</v>
          </cell>
          <cell r="D1252">
            <v>0</v>
          </cell>
        </row>
        <row r="1253">
          <cell r="A1253">
            <v>23625</v>
          </cell>
          <cell r="B1253">
            <v>0</v>
          </cell>
          <cell r="C1253">
            <v>0</v>
          </cell>
          <cell r="D1253">
            <v>0</v>
          </cell>
        </row>
        <row r="1254">
          <cell r="A1254">
            <v>23626</v>
          </cell>
          <cell r="B1254">
            <v>0</v>
          </cell>
          <cell r="C1254">
            <v>0</v>
          </cell>
          <cell r="D1254">
            <v>0</v>
          </cell>
        </row>
        <row r="1255">
          <cell r="A1255">
            <v>23627</v>
          </cell>
          <cell r="B1255">
            <v>0</v>
          </cell>
          <cell r="C1255">
            <v>0</v>
          </cell>
          <cell r="D1255">
            <v>0</v>
          </cell>
        </row>
        <row r="1256">
          <cell r="A1256">
            <v>23628</v>
          </cell>
          <cell r="B1256">
            <v>0</v>
          </cell>
          <cell r="C1256">
            <v>0</v>
          </cell>
          <cell r="D1256">
            <v>0</v>
          </cell>
        </row>
        <row r="1257">
          <cell r="A1257">
            <v>23629</v>
          </cell>
          <cell r="B1257">
            <v>0</v>
          </cell>
          <cell r="C1257">
            <v>0</v>
          </cell>
          <cell r="D1257">
            <v>0</v>
          </cell>
        </row>
        <row r="1258">
          <cell r="A1258">
            <v>23630</v>
          </cell>
          <cell r="B1258">
            <v>-3933564</v>
          </cell>
          <cell r="C1258">
            <v>-4177529</v>
          </cell>
          <cell r="D1258">
            <v>-4358398</v>
          </cell>
        </row>
        <row r="1259">
          <cell r="A1259">
            <v>23631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>
            <v>23632</v>
          </cell>
          <cell r="B1260">
            <v>0</v>
          </cell>
          <cell r="C1260">
            <v>0</v>
          </cell>
          <cell r="D1260">
            <v>0</v>
          </cell>
        </row>
        <row r="1261">
          <cell r="A1261">
            <v>23635</v>
          </cell>
          <cell r="B1261">
            <v>23961</v>
          </cell>
          <cell r="C1261">
            <v>25661</v>
          </cell>
          <cell r="D1261">
            <v>13993</v>
          </cell>
        </row>
        <row r="1262">
          <cell r="A1262">
            <v>23636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>
            <v>23640</v>
          </cell>
          <cell r="B1263">
            <v>-523380</v>
          </cell>
          <cell r="C1263">
            <v>-426079</v>
          </cell>
          <cell r="D1263">
            <v>-88556</v>
          </cell>
        </row>
        <row r="1264">
          <cell r="A1264">
            <v>23645</v>
          </cell>
          <cell r="B1264">
            <v>0</v>
          </cell>
          <cell r="C1264">
            <v>0</v>
          </cell>
          <cell r="D1264">
            <v>0</v>
          </cell>
        </row>
        <row r="1265">
          <cell r="A1265">
            <v>23647</v>
          </cell>
          <cell r="B1265">
            <v>-243539</v>
          </cell>
          <cell r="C1265">
            <v>-177539</v>
          </cell>
          <cell r="D1265">
            <v>-433364</v>
          </cell>
        </row>
        <row r="1266">
          <cell r="A1266">
            <v>23650</v>
          </cell>
          <cell r="B1266">
            <v>0</v>
          </cell>
          <cell r="C1266">
            <v>0</v>
          </cell>
          <cell r="D1266">
            <v>0</v>
          </cell>
        </row>
        <row r="1267">
          <cell r="A1267">
            <v>23653</v>
          </cell>
          <cell r="B1267">
            <v>0</v>
          </cell>
          <cell r="C1267">
            <v>0</v>
          </cell>
          <cell r="D1267">
            <v>0</v>
          </cell>
        </row>
        <row r="1268">
          <cell r="A1268">
            <v>23654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>
            <v>23655</v>
          </cell>
          <cell r="B1269">
            <v>0</v>
          </cell>
          <cell r="C1269">
            <v>0</v>
          </cell>
          <cell r="D1269">
            <v>0</v>
          </cell>
        </row>
        <row r="1270">
          <cell r="A1270">
            <v>23656</v>
          </cell>
          <cell r="B1270">
            <v>0</v>
          </cell>
          <cell r="C1270">
            <v>0</v>
          </cell>
          <cell r="D1270">
            <v>0</v>
          </cell>
        </row>
        <row r="1271">
          <cell r="A1271">
            <v>23657</v>
          </cell>
          <cell r="B1271">
            <v>0</v>
          </cell>
          <cell r="C1271">
            <v>0</v>
          </cell>
          <cell r="D1271">
            <v>0</v>
          </cell>
        </row>
        <row r="1272">
          <cell r="A1272">
            <v>23658</v>
          </cell>
          <cell r="B1272">
            <v>0</v>
          </cell>
          <cell r="C1272">
            <v>0</v>
          </cell>
          <cell r="D1272">
            <v>0</v>
          </cell>
        </row>
        <row r="1273">
          <cell r="A1273">
            <v>23659</v>
          </cell>
          <cell r="B1273">
            <v>0</v>
          </cell>
          <cell r="C1273">
            <v>0</v>
          </cell>
          <cell r="D1273">
            <v>0</v>
          </cell>
        </row>
        <row r="1274">
          <cell r="A1274">
            <v>23663</v>
          </cell>
          <cell r="B1274">
            <v>0</v>
          </cell>
          <cell r="C1274">
            <v>0</v>
          </cell>
          <cell r="D1274">
            <v>0</v>
          </cell>
        </row>
        <row r="1275">
          <cell r="A1275">
            <v>23664</v>
          </cell>
          <cell r="B1275">
            <v>0</v>
          </cell>
          <cell r="C1275">
            <v>0</v>
          </cell>
          <cell r="D1275">
            <v>0</v>
          </cell>
        </row>
        <row r="1276">
          <cell r="A1276">
            <v>23670</v>
          </cell>
          <cell r="B1276">
            <v>-11227</v>
          </cell>
          <cell r="C1276">
            <v>-11271</v>
          </cell>
          <cell r="D1276">
            <v>-12131</v>
          </cell>
        </row>
        <row r="1277">
          <cell r="A1277">
            <v>23671</v>
          </cell>
          <cell r="B1277">
            <v>-155590</v>
          </cell>
          <cell r="C1277">
            <v>-158820</v>
          </cell>
          <cell r="D1277">
            <v>-165131</v>
          </cell>
        </row>
        <row r="1278">
          <cell r="A1278">
            <v>23672</v>
          </cell>
          <cell r="B1278">
            <v>-193512</v>
          </cell>
          <cell r="C1278">
            <v>-190208</v>
          </cell>
          <cell r="D1278">
            <v>-205533</v>
          </cell>
        </row>
        <row r="1279">
          <cell r="A1279">
            <v>23673</v>
          </cell>
          <cell r="B1279">
            <v>-74787</v>
          </cell>
          <cell r="C1279">
            <v>-80293</v>
          </cell>
          <cell r="D1279">
            <v>-84364</v>
          </cell>
        </row>
        <row r="1280">
          <cell r="A1280">
            <v>23674</v>
          </cell>
          <cell r="B1280">
            <v>-22090</v>
          </cell>
          <cell r="C1280">
            <v>-24758</v>
          </cell>
          <cell r="D1280">
            <v>-24469</v>
          </cell>
        </row>
        <row r="1281">
          <cell r="A1281">
            <v>23675</v>
          </cell>
          <cell r="B1281">
            <v>-58496</v>
          </cell>
          <cell r="C1281">
            <v>-56561</v>
          </cell>
          <cell r="D1281">
            <v>-41503</v>
          </cell>
        </row>
        <row r="1282">
          <cell r="A1282">
            <v>23676</v>
          </cell>
          <cell r="B1282">
            <v>-240344</v>
          </cell>
          <cell r="C1282">
            <v>-260261</v>
          </cell>
          <cell r="D1282">
            <v>-273757</v>
          </cell>
        </row>
        <row r="1283">
          <cell r="A1283">
            <v>23677</v>
          </cell>
          <cell r="B1283">
            <v>-37183</v>
          </cell>
          <cell r="C1283">
            <v>-36021</v>
          </cell>
          <cell r="D1283">
            <v>-29836</v>
          </cell>
        </row>
        <row r="1284">
          <cell r="A1284">
            <v>23678</v>
          </cell>
          <cell r="B1284">
            <v>-5947</v>
          </cell>
          <cell r="C1284">
            <v>-6512</v>
          </cell>
          <cell r="D1284">
            <v>-5986</v>
          </cell>
        </row>
        <row r="1285">
          <cell r="A1285">
            <v>23679</v>
          </cell>
          <cell r="B1285">
            <v>-110079</v>
          </cell>
          <cell r="C1285">
            <v>-117778</v>
          </cell>
          <cell r="D1285">
            <v>-124662</v>
          </cell>
        </row>
        <row r="1286">
          <cell r="A1286">
            <v>23680</v>
          </cell>
          <cell r="B1286">
            <v>-2036187</v>
          </cell>
          <cell r="C1286">
            <v>-2182698</v>
          </cell>
          <cell r="D1286">
            <v>-2284621</v>
          </cell>
        </row>
        <row r="1287">
          <cell r="A1287">
            <v>23681</v>
          </cell>
          <cell r="B1287">
            <v>-9093</v>
          </cell>
          <cell r="C1287">
            <v>-8522</v>
          </cell>
          <cell r="D1287">
            <v>-7470</v>
          </cell>
        </row>
        <row r="1288">
          <cell r="A1288">
            <v>23682</v>
          </cell>
          <cell r="B1288">
            <v>-6765</v>
          </cell>
          <cell r="C1288">
            <v>-7554</v>
          </cell>
          <cell r="D1288">
            <v>-7704</v>
          </cell>
        </row>
        <row r="1289">
          <cell r="A1289">
            <v>23690</v>
          </cell>
          <cell r="B1289">
            <v>0</v>
          </cell>
          <cell r="C1289">
            <v>0</v>
          </cell>
          <cell r="D1289">
            <v>0</v>
          </cell>
        </row>
        <row r="1290">
          <cell r="A1290">
            <v>23704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>
            <v>23705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>
            <v>23706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>
            <v>23707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>
            <v>23708</v>
          </cell>
          <cell r="B1294">
            <v>-2604</v>
          </cell>
          <cell r="C1294">
            <v>-4427</v>
          </cell>
          <cell r="D1294">
            <v>-8974</v>
          </cell>
        </row>
        <row r="1295">
          <cell r="A1295">
            <v>23709</v>
          </cell>
          <cell r="B1295">
            <v>0</v>
          </cell>
          <cell r="C1295">
            <v>0</v>
          </cell>
          <cell r="D1295">
            <v>0</v>
          </cell>
        </row>
        <row r="1296">
          <cell r="A1296">
            <v>23710</v>
          </cell>
          <cell r="B1296">
            <v>0</v>
          </cell>
          <cell r="C1296">
            <v>0</v>
          </cell>
          <cell r="D1296">
            <v>0</v>
          </cell>
        </row>
        <row r="1297">
          <cell r="A1297">
            <v>23711</v>
          </cell>
          <cell r="B1297">
            <v>0</v>
          </cell>
          <cell r="C1297">
            <v>0</v>
          </cell>
          <cell r="D1297">
            <v>0</v>
          </cell>
        </row>
        <row r="1298">
          <cell r="A1298">
            <v>23712</v>
          </cell>
          <cell r="B1298">
            <v>0</v>
          </cell>
          <cell r="C1298">
            <v>0</v>
          </cell>
          <cell r="D1298">
            <v>0</v>
          </cell>
        </row>
        <row r="1299">
          <cell r="A1299">
            <v>23713</v>
          </cell>
          <cell r="B1299">
            <v>0</v>
          </cell>
          <cell r="C1299">
            <v>0</v>
          </cell>
          <cell r="D1299">
            <v>0</v>
          </cell>
        </row>
        <row r="1300">
          <cell r="A1300">
            <v>23714</v>
          </cell>
          <cell r="B1300">
            <v>0</v>
          </cell>
          <cell r="C1300">
            <v>0</v>
          </cell>
          <cell r="D1300">
            <v>0</v>
          </cell>
        </row>
        <row r="1301">
          <cell r="A1301">
            <v>23715</v>
          </cell>
          <cell r="B1301">
            <v>0</v>
          </cell>
          <cell r="C1301">
            <v>0</v>
          </cell>
          <cell r="D1301">
            <v>0</v>
          </cell>
        </row>
        <row r="1302">
          <cell r="A1302">
            <v>23716</v>
          </cell>
          <cell r="B1302">
            <v>0</v>
          </cell>
          <cell r="C1302">
            <v>0</v>
          </cell>
          <cell r="D1302">
            <v>0</v>
          </cell>
        </row>
        <row r="1303">
          <cell r="A1303">
            <v>23717</v>
          </cell>
          <cell r="B1303">
            <v>0</v>
          </cell>
          <cell r="C1303">
            <v>0</v>
          </cell>
          <cell r="D1303">
            <v>0</v>
          </cell>
        </row>
        <row r="1304">
          <cell r="A1304">
            <v>23718</v>
          </cell>
          <cell r="B1304">
            <v>-2476791</v>
          </cell>
          <cell r="C1304">
            <v>-2204470</v>
          </cell>
          <cell r="D1304">
            <v>-4089053</v>
          </cell>
        </row>
        <row r="1305">
          <cell r="A1305">
            <v>23720</v>
          </cell>
          <cell r="B1305">
            <v>0</v>
          </cell>
          <cell r="C1305">
            <v>0</v>
          </cell>
          <cell r="D1305">
            <v>0</v>
          </cell>
        </row>
        <row r="1306">
          <cell r="A1306">
            <v>23721</v>
          </cell>
          <cell r="B1306">
            <v>0</v>
          </cell>
          <cell r="C1306">
            <v>0</v>
          </cell>
          <cell r="D1306">
            <v>0</v>
          </cell>
        </row>
        <row r="1307">
          <cell r="A1307">
            <v>23722</v>
          </cell>
          <cell r="B1307">
            <v>0</v>
          </cell>
          <cell r="C1307">
            <v>0</v>
          </cell>
          <cell r="D1307">
            <v>0</v>
          </cell>
        </row>
        <row r="1308">
          <cell r="A1308">
            <v>23723</v>
          </cell>
          <cell r="B1308">
            <v>0</v>
          </cell>
          <cell r="C1308">
            <v>0</v>
          </cell>
          <cell r="D1308">
            <v>0</v>
          </cell>
        </row>
        <row r="1309">
          <cell r="A1309">
            <v>23724</v>
          </cell>
          <cell r="B1309">
            <v>0</v>
          </cell>
          <cell r="C1309">
            <v>0</v>
          </cell>
          <cell r="D1309">
            <v>0</v>
          </cell>
        </row>
        <row r="1310">
          <cell r="A1310">
            <v>23725</v>
          </cell>
          <cell r="B1310">
            <v>0</v>
          </cell>
          <cell r="C1310">
            <v>0</v>
          </cell>
          <cell r="D1310">
            <v>0</v>
          </cell>
        </row>
        <row r="1311">
          <cell r="A1311">
            <v>23726</v>
          </cell>
          <cell r="B1311">
            <v>0</v>
          </cell>
          <cell r="C1311">
            <v>0</v>
          </cell>
          <cell r="D1311">
            <v>0</v>
          </cell>
        </row>
        <row r="1312">
          <cell r="A1312">
            <v>23728</v>
          </cell>
          <cell r="B1312">
            <v>-4776042</v>
          </cell>
          <cell r="C1312">
            <v>-4093750</v>
          </cell>
          <cell r="D1312">
            <v>-4146234</v>
          </cell>
        </row>
        <row r="1313">
          <cell r="A1313">
            <v>23729</v>
          </cell>
          <cell r="B1313">
            <v>0</v>
          </cell>
          <cell r="C1313">
            <v>0</v>
          </cell>
          <cell r="D1313">
            <v>0</v>
          </cell>
        </row>
        <row r="1314">
          <cell r="A1314">
            <v>23730</v>
          </cell>
          <cell r="B1314">
            <v>0</v>
          </cell>
          <cell r="C1314">
            <v>0</v>
          </cell>
          <cell r="D1314">
            <v>0</v>
          </cell>
        </row>
        <row r="1315">
          <cell r="A1315">
            <v>23731</v>
          </cell>
          <cell r="B1315">
            <v>0</v>
          </cell>
          <cell r="C1315">
            <v>0</v>
          </cell>
          <cell r="D1315">
            <v>0</v>
          </cell>
        </row>
        <row r="1316">
          <cell r="A1316">
            <v>23733</v>
          </cell>
          <cell r="B1316">
            <v>0</v>
          </cell>
          <cell r="C1316">
            <v>0</v>
          </cell>
          <cell r="D1316">
            <v>0</v>
          </cell>
        </row>
        <row r="1317">
          <cell r="A1317">
            <v>23734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>
            <v>23735</v>
          </cell>
          <cell r="B1318">
            <v>0</v>
          </cell>
          <cell r="C1318">
            <v>0</v>
          </cell>
          <cell r="D1318">
            <v>0</v>
          </cell>
        </row>
        <row r="1319">
          <cell r="A1319">
            <v>23736</v>
          </cell>
          <cell r="B1319">
            <v>0</v>
          </cell>
          <cell r="C1319">
            <v>0</v>
          </cell>
          <cell r="D1319">
            <v>0</v>
          </cell>
        </row>
        <row r="1320">
          <cell r="A1320">
            <v>23737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>
            <v>23739</v>
          </cell>
          <cell r="B1321">
            <v>0</v>
          </cell>
          <cell r="C1321">
            <v>0</v>
          </cell>
          <cell r="D1321">
            <v>0</v>
          </cell>
        </row>
        <row r="1322">
          <cell r="A1322">
            <v>23740</v>
          </cell>
          <cell r="B1322">
            <v>-32208</v>
          </cell>
          <cell r="C1322">
            <v>-32208</v>
          </cell>
          <cell r="D1322">
            <v>-32208</v>
          </cell>
        </row>
        <row r="1323">
          <cell r="A1323">
            <v>23744</v>
          </cell>
          <cell r="B1323">
            <v>-3408125</v>
          </cell>
          <cell r="C1323">
            <v>-2921250</v>
          </cell>
          <cell r="D1323">
            <v>-2958702</v>
          </cell>
        </row>
        <row r="1324">
          <cell r="A1324">
            <v>23745</v>
          </cell>
          <cell r="B1324">
            <v>-2148750</v>
          </cell>
          <cell r="C1324">
            <v>-1969688</v>
          </cell>
          <cell r="D1324">
            <v>-1322308</v>
          </cell>
        </row>
        <row r="1325">
          <cell r="A1325">
            <v>23746</v>
          </cell>
          <cell r="B1325">
            <v>-3007813</v>
          </cell>
          <cell r="C1325">
            <v>-2406250</v>
          </cell>
          <cell r="D1325">
            <v>-3563101</v>
          </cell>
        </row>
        <row r="1326">
          <cell r="A1326">
            <v>23747</v>
          </cell>
          <cell r="B1326">
            <v>-1289556</v>
          </cell>
          <cell r="C1326">
            <v>-1160601</v>
          </cell>
          <cell r="D1326">
            <v>-932448</v>
          </cell>
        </row>
        <row r="1327">
          <cell r="A1327">
            <v>23748</v>
          </cell>
          <cell r="B1327">
            <v>-1980000</v>
          </cell>
          <cell r="C1327">
            <v>-1782000</v>
          </cell>
          <cell r="D1327">
            <v>-1431692</v>
          </cell>
        </row>
        <row r="1328">
          <cell r="A1328">
            <v>23749</v>
          </cell>
          <cell r="B1328">
            <v>-876563</v>
          </cell>
          <cell r="C1328">
            <v>-5259375</v>
          </cell>
          <cell r="D1328">
            <v>-4922236</v>
          </cell>
        </row>
        <row r="1329">
          <cell r="A1329">
            <v>23750</v>
          </cell>
          <cell r="B1329">
            <v>0</v>
          </cell>
          <cell r="C1329">
            <v>0</v>
          </cell>
          <cell r="D1329">
            <v>0</v>
          </cell>
        </row>
        <row r="1330">
          <cell r="A1330">
            <v>23751</v>
          </cell>
          <cell r="B1330">
            <v>-5859375</v>
          </cell>
          <cell r="C1330">
            <v>-5208333</v>
          </cell>
          <cell r="D1330">
            <v>-4056490</v>
          </cell>
        </row>
        <row r="1331">
          <cell r="A1331">
            <v>23754</v>
          </cell>
          <cell r="B1331">
            <v>-1531150</v>
          </cell>
          <cell r="C1331">
            <v>-1403554</v>
          </cell>
          <cell r="D1331">
            <v>-942246</v>
          </cell>
        </row>
        <row r="1332">
          <cell r="A1332">
            <v>23755</v>
          </cell>
          <cell r="B1332">
            <v>-1328700</v>
          </cell>
          <cell r="C1332">
            <v>-1217975</v>
          </cell>
          <cell r="D1332">
            <v>-817662</v>
          </cell>
        </row>
        <row r="1333">
          <cell r="A1333">
            <v>23756</v>
          </cell>
          <cell r="B1333">
            <v>-694</v>
          </cell>
          <cell r="C1333">
            <v>-1181</v>
          </cell>
          <cell r="D1333">
            <v>-2393</v>
          </cell>
        </row>
        <row r="1334">
          <cell r="A1334">
            <v>23757</v>
          </cell>
          <cell r="B1334">
            <v>-3558333</v>
          </cell>
          <cell r="C1334">
            <v>-3050000</v>
          </cell>
          <cell r="D1334">
            <v>-2483013</v>
          </cell>
        </row>
        <row r="1335">
          <cell r="A1335">
            <v>23758</v>
          </cell>
          <cell r="B1335">
            <v>0</v>
          </cell>
          <cell r="C1335">
            <v>0</v>
          </cell>
          <cell r="D1335">
            <v>-17</v>
          </cell>
        </row>
        <row r="1336">
          <cell r="A1336">
            <v>23778</v>
          </cell>
          <cell r="B1336">
            <v>0</v>
          </cell>
          <cell r="C1336">
            <v>0</v>
          </cell>
          <cell r="D1336">
            <v>0</v>
          </cell>
        </row>
        <row r="1337">
          <cell r="A1337">
            <v>23788</v>
          </cell>
          <cell r="B1337">
            <v>0</v>
          </cell>
          <cell r="C1337">
            <v>0</v>
          </cell>
          <cell r="D1337">
            <v>0</v>
          </cell>
        </row>
        <row r="1338">
          <cell r="A1338">
            <v>23789</v>
          </cell>
          <cell r="B1338">
            <v>0</v>
          </cell>
          <cell r="C1338">
            <v>0</v>
          </cell>
          <cell r="D1338">
            <v>0</v>
          </cell>
        </row>
        <row r="1339">
          <cell r="A1339">
            <v>23790</v>
          </cell>
          <cell r="B1339">
            <v>0</v>
          </cell>
          <cell r="C1339">
            <v>0</v>
          </cell>
          <cell r="D1339">
            <v>0</v>
          </cell>
        </row>
        <row r="1340">
          <cell r="A1340">
            <v>23791</v>
          </cell>
          <cell r="B1340">
            <v>-1667</v>
          </cell>
          <cell r="C1340">
            <v>-3208</v>
          </cell>
          <cell r="D1340">
            <v>-3682</v>
          </cell>
        </row>
        <row r="1341">
          <cell r="A1341">
            <v>23793</v>
          </cell>
          <cell r="B1341">
            <v>-3958</v>
          </cell>
          <cell r="C1341">
            <v>-5563</v>
          </cell>
          <cell r="D1341">
            <v>-42826</v>
          </cell>
        </row>
        <row r="1342">
          <cell r="A1342">
            <v>23795</v>
          </cell>
          <cell r="B1342">
            <v>-907</v>
          </cell>
          <cell r="C1342">
            <v>-453</v>
          </cell>
          <cell r="D1342">
            <v>-559</v>
          </cell>
        </row>
        <row r="1343">
          <cell r="A1343">
            <v>23796</v>
          </cell>
          <cell r="B1343">
            <v>0</v>
          </cell>
          <cell r="C1343">
            <v>0</v>
          </cell>
          <cell r="D1343">
            <v>0</v>
          </cell>
        </row>
        <row r="1344">
          <cell r="A1344">
            <v>23797</v>
          </cell>
          <cell r="B1344">
            <v>0</v>
          </cell>
          <cell r="C1344">
            <v>0</v>
          </cell>
          <cell r="D1344">
            <v>0</v>
          </cell>
        </row>
        <row r="1345">
          <cell r="A1345">
            <v>23798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>
            <v>23799</v>
          </cell>
          <cell r="B1346">
            <v>0</v>
          </cell>
          <cell r="C1346">
            <v>0</v>
          </cell>
          <cell r="D1346">
            <v>0</v>
          </cell>
        </row>
        <row r="1347">
          <cell r="A1347">
            <v>23801</v>
          </cell>
          <cell r="B1347">
            <v>0</v>
          </cell>
          <cell r="C1347">
            <v>0</v>
          </cell>
          <cell r="D1347">
            <v>-8529680</v>
          </cell>
        </row>
        <row r="1348">
          <cell r="A1348">
            <v>23802</v>
          </cell>
          <cell r="B1348">
            <v>0</v>
          </cell>
          <cell r="C1348">
            <v>0</v>
          </cell>
          <cell r="D1348">
            <v>0</v>
          </cell>
        </row>
        <row r="1349">
          <cell r="A1349">
            <v>23803</v>
          </cell>
          <cell r="B1349">
            <v>0</v>
          </cell>
          <cell r="C1349">
            <v>0</v>
          </cell>
          <cell r="D1349">
            <v>0</v>
          </cell>
        </row>
        <row r="1350">
          <cell r="A1350">
            <v>23804</v>
          </cell>
          <cell r="B1350">
            <v>0</v>
          </cell>
          <cell r="C1350">
            <v>0</v>
          </cell>
          <cell r="D1350">
            <v>0</v>
          </cell>
        </row>
        <row r="1351">
          <cell r="A1351">
            <v>23805</v>
          </cell>
          <cell r="B1351">
            <v>0</v>
          </cell>
          <cell r="C1351">
            <v>0</v>
          </cell>
          <cell r="D1351">
            <v>0</v>
          </cell>
        </row>
        <row r="1352">
          <cell r="A1352">
            <v>23806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>
            <v>23807</v>
          </cell>
          <cell r="B1353">
            <v>0</v>
          </cell>
          <cell r="C1353">
            <v>0</v>
          </cell>
          <cell r="D1353">
            <v>0</v>
          </cell>
        </row>
        <row r="1354">
          <cell r="A1354">
            <v>24101</v>
          </cell>
          <cell r="B1354">
            <v>-101112</v>
          </cell>
          <cell r="C1354">
            <v>-103500</v>
          </cell>
          <cell r="D1354">
            <v>-95173</v>
          </cell>
        </row>
        <row r="1355">
          <cell r="A1355">
            <v>24102</v>
          </cell>
          <cell r="B1355">
            <v>-3303</v>
          </cell>
          <cell r="C1355">
            <v>-3298</v>
          </cell>
          <cell r="D1355">
            <v>-3257</v>
          </cell>
        </row>
        <row r="1356">
          <cell r="A1356">
            <v>24103</v>
          </cell>
          <cell r="B1356">
            <v>-1737</v>
          </cell>
          <cell r="C1356">
            <v>-1730</v>
          </cell>
          <cell r="D1356">
            <v>-1701</v>
          </cell>
        </row>
        <row r="1357">
          <cell r="A1357">
            <v>24104</v>
          </cell>
          <cell r="B1357">
            <v>-13051</v>
          </cell>
          <cell r="C1357">
            <v>-13038</v>
          </cell>
          <cell r="D1357">
            <v>-12957</v>
          </cell>
        </row>
        <row r="1358">
          <cell r="A1358">
            <v>24105</v>
          </cell>
          <cell r="B1358">
            <v>0</v>
          </cell>
          <cell r="C1358">
            <v>0</v>
          </cell>
          <cell r="D1358">
            <v>0</v>
          </cell>
        </row>
        <row r="1359">
          <cell r="A1359">
            <v>24106</v>
          </cell>
          <cell r="B1359">
            <v>-374395</v>
          </cell>
          <cell r="C1359">
            <v>-418666</v>
          </cell>
          <cell r="D1359">
            <v>-640793</v>
          </cell>
        </row>
        <row r="1360">
          <cell r="A1360">
            <v>24107</v>
          </cell>
          <cell r="B1360">
            <v>-43</v>
          </cell>
          <cell r="C1360">
            <v>-41</v>
          </cell>
          <cell r="D1360">
            <v>-40</v>
          </cell>
        </row>
        <row r="1361">
          <cell r="A1361">
            <v>24108</v>
          </cell>
          <cell r="B1361">
            <v>-4485</v>
          </cell>
          <cell r="C1361">
            <v>-4426</v>
          </cell>
          <cell r="D1361">
            <v>-3241</v>
          </cell>
        </row>
        <row r="1362">
          <cell r="A1362">
            <v>24109</v>
          </cell>
          <cell r="B1362">
            <v>0</v>
          </cell>
          <cell r="C1362">
            <v>0</v>
          </cell>
          <cell r="D1362">
            <v>-625</v>
          </cell>
        </row>
        <row r="1363">
          <cell r="A1363">
            <v>24110</v>
          </cell>
          <cell r="B1363">
            <v>-1207</v>
          </cell>
          <cell r="C1363">
            <v>-1553</v>
          </cell>
          <cell r="D1363">
            <v>-1242</v>
          </cell>
        </row>
        <row r="1364">
          <cell r="A1364">
            <v>24111</v>
          </cell>
          <cell r="B1364">
            <v>-2500917</v>
          </cell>
          <cell r="C1364">
            <v>-2686125</v>
          </cell>
          <cell r="D1364">
            <v>-2497340</v>
          </cell>
        </row>
        <row r="1365">
          <cell r="A1365">
            <v>24112</v>
          </cell>
          <cell r="B1365">
            <v>-172877</v>
          </cell>
          <cell r="C1365">
            <v>-176895</v>
          </cell>
          <cell r="D1365">
            <v>-163740</v>
          </cell>
        </row>
        <row r="1366">
          <cell r="A1366">
            <v>24113</v>
          </cell>
          <cell r="B1366">
            <v>-239727</v>
          </cell>
          <cell r="C1366">
            <v>-260253</v>
          </cell>
          <cell r="D1366">
            <v>-244216</v>
          </cell>
        </row>
        <row r="1367">
          <cell r="A1367">
            <v>24114</v>
          </cell>
          <cell r="B1367">
            <v>-9640</v>
          </cell>
          <cell r="C1367">
            <v>-9666</v>
          </cell>
          <cell r="D1367">
            <v>-9273</v>
          </cell>
        </row>
        <row r="1368">
          <cell r="A1368">
            <v>24115</v>
          </cell>
          <cell r="B1368">
            <v>-122798</v>
          </cell>
          <cell r="C1368">
            <v>-129288</v>
          </cell>
          <cell r="D1368">
            <v>-121342</v>
          </cell>
        </row>
        <row r="1369">
          <cell r="A1369">
            <v>24116</v>
          </cell>
          <cell r="B1369">
            <v>-258069</v>
          </cell>
          <cell r="C1369">
            <v>-250798</v>
          </cell>
          <cell r="D1369">
            <v>-243353</v>
          </cell>
        </row>
        <row r="1370">
          <cell r="A1370">
            <v>24117</v>
          </cell>
          <cell r="B1370">
            <v>-36068</v>
          </cell>
          <cell r="C1370">
            <v>-35023</v>
          </cell>
          <cell r="D1370">
            <v>-31755</v>
          </cell>
        </row>
        <row r="1371">
          <cell r="A1371">
            <v>24118</v>
          </cell>
          <cell r="B1371">
            <v>-51639</v>
          </cell>
          <cell r="C1371">
            <v>-50123</v>
          </cell>
          <cell r="D1371">
            <v>-42710</v>
          </cell>
        </row>
        <row r="1372">
          <cell r="A1372">
            <v>24119</v>
          </cell>
          <cell r="B1372">
            <v>-25647</v>
          </cell>
          <cell r="C1372">
            <v>-28462</v>
          </cell>
          <cell r="D1372">
            <v>-24876</v>
          </cell>
        </row>
        <row r="1373">
          <cell r="A1373">
            <v>24120</v>
          </cell>
          <cell r="B1373">
            <v>-105276</v>
          </cell>
          <cell r="C1373">
            <v>-112602</v>
          </cell>
          <cell r="D1373">
            <v>-105363</v>
          </cell>
        </row>
        <row r="1374">
          <cell r="A1374">
            <v>24121</v>
          </cell>
          <cell r="B1374">
            <v>-579993</v>
          </cell>
          <cell r="C1374">
            <v>-622571</v>
          </cell>
          <cell r="D1374">
            <v>-563002</v>
          </cell>
        </row>
        <row r="1375">
          <cell r="A1375">
            <v>24122</v>
          </cell>
          <cell r="B1375">
            <v>-8095</v>
          </cell>
          <cell r="C1375">
            <v>-7946</v>
          </cell>
          <cell r="D1375">
            <v>-7150</v>
          </cell>
        </row>
        <row r="1376">
          <cell r="A1376">
            <v>24123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>
            <v>24124</v>
          </cell>
          <cell r="B1377">
            <v>-2987</v>
          </cell>
          <cell r="C1377">
            <v>-3383</v>
          </cell>
          <cell r="D1377">
            <v>-2981</v>
          </cell>
        </row>
        <row r="1378">
          <cell r="A1378">
            <v>24125</v>
          </cell>
          <cell r="B1378">
            <v>0</v>
          </cell>
          <cell r="C1378">
            <v>0</v>
          </cell>
          <cell r="D1378">
            <v>0</v>
          </cell>
        </row>
        <row r="1379">
          <cell r="A1379">
            <v>24126</v>
          </cell>
          <cell r="B1379">
            <v>0</v>
          </cell>
          <cell r="C1379">
            <v>0</v>
          </cell>
          <cell r="D1379">
            <v>0</v>
          </cell>
        </row>
        <row r="1380">
          <cell r="A1380">
            <v>24127</v>
          </cell>
          <cell r="B1380">
            <v>0</v>
          </cell>
          <cell r="C1380">
            <v>0</v>
          </cell>
          <cell r="D1380">
            <v>0</v>
          </cell>
        </row>
        <row r="1381">
          <cell r="A1381">
            <v>24128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>
            <v>24129</v>
          </cell>
          <cell r="B1382">
            <v>0</v>
          </cell>
          <cell r="C1382">
            <v>0</v>
          </cell>
          <cell r="D1382">
            <v>0</v>
          </cell>
        </row>
        <row r="1383">
          <cell r="A1383">
            <v>24130</v>
          </cell>
          <cell r="B1383">
            <v>0</v>
          </cell>
          <cell r="C1383">
            <v>0</v>
          </cell>
          <cell r="D1383">
            <v>0</v>
          </cell>
        </row>
        <row r="1384">
          <cell r="A1384">
            <v>24131</v>
          </cell>
          <cell r="B1384">
            <v>0</v>
          </cell>
          <cell r="C1384">
            <v>0</v>
          </cell>
          <cell r="D1384">
            <v>0</v>
          </cell>
        </row>
        <row r="1385">
          <cell r="A1385">
            <v>24132</v>
          </cell>
          <cell r="B1385">
            <v>0</v>
          </cell>
          <cell r="C1385">
            <v>0</v>
          </cell>
          <cell r="D1385">
            <v>0</v>
          </cell>
        </row>
        <row r="1386">
          <cell r="A1386">
            <v>24133</v>
          </cell>
          <cell r="B1386">
            <v>-80</v>
          </cell>
          <cell r="C1386">
            <v>-79</v>
          </cell>
          <cell r="D1386">
            <v>-80</v>
          </cell>
        </row>
        <row r="1387">
          <cell r="A1387">
            <v>24134</v>
          </cell>
          <cell r="B1387">
            <v>-281</v>
          </cell>
          <cell r="C1387">
            <v>-278</v>
          </cell>
          <cell r="D1387">
            <v>-279</v>
          </cell>
        </row>
        <row r="1388">
          <cell r="A1388">
            <v>24135</v>
          </cell>
          <cell r="B1388">
            <v>704</v>
          </cell>
          <cell r="C1388">
            <v>704</v>
          </cell>
          <cell r="D1388">
            <v>557</v>
          </cell>
        </row>
        <row r="1389">
          <cell r="A1389">
            <v>24136</v>
          </cell>
          <cell r="B1389">
            <v>266</v>
          </cell>
          <cell r="C1389">
            <v>266</v>
          </cell>
          <cell r="D1389">
            <v>-973</v>
          </cell>
        </row>
        <row r="1390">
          <cell r="A1390">
            <v>24137</v>
          </cell>
          <cell r="B1390">
            <v>0</v>
          </cell>
          <cell r="C1390">
            <v>0</v>
          </cell>
          <cell r="D1390">
            <v>0</v>
          </cell>
        </row>
        <row r="1391">
          <cell r="A1391">
            <v>24138</v>
          </cell>
          <cell r="B1391">
            <v>7388</v>
          </cell>
          <cell r="C1391">
            <v>7388</v>
          </cell>
          <cell r="D1391">
            <v>7388</v>
          </cell>
        </row>
        <row r="1392">
          <cell r="A1392">
            <v>24141</v>
          </cell>
          <cell r="B1392">
            <v>-302630</v>
          </cell>
          <cell r="C1392">
            <v>-394293</v>
          </cell>
          <cell r="D1392">
            <v>-1096113</v>
          </cell>
        </row>
        <row r="1393">
          <cell r="A1393">
            <v>24142</v>
          </cell>
          <cell r="B1393">
            <v>-56610</v>
          </cell>
          <cell r="C1393">
            <v>-57665</v>
          </cell>
          <cell r="D1393">
            <v>179422</v>
          </cell>
        </row>
        <row r="1394">
          <cell r="A1394">
            <v>24143</v>
          </cell>
          <cell r="B1394">
            <v>-64109</v>
          </cell>
          <cell r="C1394">
            <v>-66390</v>
          </cell>
          <cell r="D1394">
            <v>-76885</v>
          </cell>
        </row>
        <row r="1395">
          <cell r="A1395">
            <v>24144</v>
          </cell>
          <cell r="B1395">
            <v>-247859</v>
          </cell>
          <cell r="C1395">
            <v>-256462</v>
          </cell>
          <cell r="D1395">
            <v>-285352</v>
          </cell>
        </row>
        <row r="1396">
          <cell r="A1396">
            <v>24145</v>
          </cell>
          <cell r="B1396">
            <v>171</v>
          </cell>
          <cell r="C1396">
            <v>138</v>
          </cell>
          <cell r="D1396">
            <v>374</v>
          </cell>
        </row>
        <row r="1397">
          <cell r="A1397">
            <v>24151</v>
          </cell>
          <cell r="B1397">
            <v>0</v>
          </cell>
          <cell r="C1397">
            <v>0</v>
          </cell>
          <cell r="D1397">
            <v>0</v>
          </cell>
        </row>
        <row r="1398">
          <cell r="A1398">
            <v>24152</v>
          </cell>
          <cell r="B1398">
            <v>0</v>
          </cell>
          <cell r="C1398">
            <v>0</v>
          </cell>
          <cell r="D1398">
            <v>0</v>
          </cell>
        </row>
        <row r="1399">
          <cell r="A1399">
            <v>24154</v>
          </cell>
          <cell r="B1399">
            <v>0</v>
          </cell>
          <cell r="C1399">
            <v>0</v>
          </cell>
          <cell r="D1399">
            <v>0</v>
          </cell>
        </row>
        <row r="1400">
          <cell r="A1400">
            <v>24161</v>
          </cell>
          <cell r="B1400">
            <v>0</v>
          </cell>
          <cell r="C1400">
            <v>0</v>
          </cell>
          <cell r="D1400">
            <v>0</v>
          </cell>
        </row>
        <row r="1401">
          <cell r="A1401">
            <v>24162</v>
          </cell>
          <cell r="B1401">
            <v>0</v>
          </cell>
          <cell r="C1401">
            <v>0</v>
          </cell>
          <cell r="D1401">
            <v>0</v>
          </cell>
        </row>
        <row r="1402">
          <cell r="A1402">
            <v>24163</v>
          </cell>
          <cell r="B1402">
            <v>0</v>
          </cell>
          <cell r="C1402">
            <v>0</v>
          </cell>
          <cell r="D1402">
            <v>0</v>
          </cell>
        </row>
        <row r="1403">
          <cell r="A1403">
            <v>24164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>
            <v>24171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>
            <v>24172</v>
          </cell>
          <cell r="B1405">
            <v>0</v>
          </cell>
          <cell r="C1405">
            <v>0</v>
          </cell>
          <cell r="D1405">
            <v>0</v>
          </cell>
        </row>
        <row r="1406">
          <cell r="A1406">
            <v>24174</v>
          </cell>
          <cell r="B1406">
            <v>0</v>
          </cell>
          <cell r="C1406">
            <v>0</v>
          </cell>
          <cell r="D1406">
            <v>0</v>
          </cell>
        </row>
        <row r="1407">
          <cell r="A1407">
            <v>24199</v>
          </cell>
          <cell r="B1407">
            <v>0</v>
          </cell>
          <cell r="C1407">
            <v>0</v>
          </cell>
          <cell r="D1407">
            <v>0</v>
          </cell>
        </row>
        <row r="1408">
          <cell r="A1408">
            <v>24201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>
            <v>24202</v>
          </cell>
          <cell r="B1409">
            <v>-13798489</v>
          </cell>
          <cell r="C1409">
            <v>-13775018</v>
          </cell>
          <cell r="D1409">
            <v>-14525143</v>
          </cell>
        </row>
        <row r="1410">
          <cell r="A1410">
            <v>24203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>
            <v>24204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>
            <v>24237</v>
          </cell>
          <cell r="B1412">
            <v>-9918247</v>
          </cell>
          <cell r="C1412">
            <v>-9918247</v>
          </cell>
          <cell r="D1412">
            <v>-9897999</v>
          </cell>
        </row>
        <row r="1413">
          <cell r="A1413">
            <v>24238</v>
          </cell>
          <cell r="B1413">
            <v>-214403</v>
          </cell>
          <cell r="C1413">
            <v>-214403</v>
          </cell>
          <cell r="D1413">
            <v>-215088</v>
          </cell>
        </row>
        <row r="1414">
          <cell r="A1414">
            <v>24240</v>
          </cell>
          <cell r="B1414">
            <v>0</v>
          </cell>
          <cell r="C1414">
            <v>0</v>
          </cell>
          <cell r="D1414">
            <v>0</v>
          </cell>
        </row>
        <row r="1415">
          <cell r="A1415">
            <v>24241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>
            <v>24296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>
            <v>24299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>
            <v>24501</v>
          </cell>
          <cell r="B1418">
            <v>-35453520</v>
          </cell>
          <cell r="C1418">
            <v>-33813390</v>
          </cell>
          <cell r="D1418">
            <v>-77058728</v>
          </cell>
        </row>
        <row r="1419">
          <cell r="A1419">
            <v>24502</v>
          </cell>
          <cell r="B1419">
            <v>0</v>
          </cell>
          <cell r="C1419">
            <v>-53960</v>
          </cell>
          <cell r="D1419">
            <v>-236339</v>
          </cell>
        </row>
        <row r="1420">
          <cell r="A1420">
            <v>24503</v>
          </cell>
          <cell r="B1420">
            <v>0</v>
          </cell>
          <cell r="C1420">
            <v>0</v>
          </cell>
          <cell r="D1420">
            <v>0</v>
          </cell>
        </row>
        <row r="1421">
          <cell r="A1421">
            <v>24504</v>
          </cell>
          <cell r="B1421">
            <v>-4553000</v>
          </cell>
          <cell r="C1421">
            <v>-4013550</v>
          </cell>
          <cell r="D1421">
            <v>-6824195</v>
          </cell>
        </row>
        <row r="1422">
          <cell r="A1422">
            <v>24505</v>
          </cell>
          <cell r="B1422">
            <v>-2000</v>
          </cell>
          <cell r="C1422">
            <v>-1000</v>
          </cell>
          <cell r="D1422">
            <v>-116069</v>
          </cell>
        </row>
        <row r="1423">
          <cell r="A1423">
            <v>24506</v>
          </cell>
          <cell r="B1423">
            <v>0</v>
          </cell>
          <cell r="C1423">
            <v>0</v>
          </cell>
          <cell r="D1423">
            <v>0</v>
          </cell>
        </row>
        <row r="1424">
          <cell r="A1424">
            <v>24507</v>
          </cell>
          <cell r="B1424">
            <v>-412500</v>
          </cell>
          <cell r="C1424">
            <v>-389475</v>
          </cell>
          <cell r="D1424">
            <v>-84138</v>
          </cell>
        </row>
        <row r="1425">
          <cell r="A1425">
            <v>24508</v>
          </cell>
          <cell r="B1425">
            <v>0</v>
          </cell>
          <cell r="C1425">
            <v>0</v>
          </cell>
          <cell r="D1425">
            <v>-192762</v>
          </cell>
        </row>
        <row r="1426">
          <cell r="A1426">
            <v>24601</v>
          </cell>
          <cell r="B1426">
            <v>0</v>
          </cell>
          <cell r="C1426">
            <v>0</v>
          </cell>
          <cell r="D1426">
            <v>0</v>
          </cell>
        </row>
        <row r="1427">
          <cell r="A1427">
            <v>24602</v>
          </cell>
          <cell r="B1427">
            <v>0</v>
          </cell>
          <cell r="C1427">
            <v>0</v>
          </cell>
          <cell r="D1427">
            <v>0</v>
          </cell>
        </row>
        <row r="1428">
          <cell r="A1428">
            <v>24603</v>
          </cell>
          <cell r="B1428">
            <v>0</v>
          </cell>
          <cell r="C1428">
            <v>0</v>
          </cell>
          <cell r="D1428">
            <v>0</v>
          </cell>
        </row>
        <row r="1429">
          <cell r="A1429">
            <v>24604</v>
          </cell>
          <cell r="B1429">
            <v>0</v>
          </cell>
          <cell r="C1429">
            <v>0</v>
          </cell>
          <cell r="D1429">
            <v>0</v>
          </cell>
        </row>
        <row r="1430">
          <cell r="A1430">
            <v>24605</v>
          </cell>
          <cell r="B1430">
            <v>0</v>
          </cell>
          <cell r="C1430">
            <v>0</v>
          </cell>
          <cell r="D1430">
            <v>0</v>
          </cell>
        </row>
        <row r="1431">
          <cell r="A1431">
            <v>24606</v>
          </cell>
          <cell r="B1431">
            <v>0</v>
          </cell>
          <cell r="C1431">
            <v>0</v>
          </cell>
          <cell r="D1431">
            <v>0</v>
          </cell>
        </row>
        <row r="1432">
          <cell r="A1432">
            <v>24613</v>
          </cell>
          <cell r="B1432">
            <v>0</v>
          </cell>
          <cell r="C1432">
            <v>0</v>
          </cell>
          <cell r="D1432">
            <v>0</v>
          </cell>
        </row>
        <row r="1433">
          <cell r="A1433">
            <v>24616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>
            <v>24617</v>
          </cell>
          <cell r="B1434">
            <v>0</v>
          </cell>
          <cell r="C1434">
            <v>0</v>
          </cell>
          <cell r="D1434">
            <v>0</v>
          </cell>
        </row>
        <row r="1435">
          <cell r="A1435">
            <v>24619</v>
          </cell>
          <cell r="B1435">
            <v>0</v>
          </cell>
          <cell r="C1435">
            <v>0</v>
          </cell>
          <cell r="D1435">
            <v>0</v>
          </cell>
        </row>
        <row r="1436">
          <cell r="A1436">
            <v>24622</v>
          </cell>
          <cell r="B1436">
            <v>0</v>
          </cell>
          <cell r="C1436">
            <v>0</v>
          </cell>
          <cell r="D1436">
            <v>0</v>
          </cell>
        </row>
        <row r="1437">
          <cell r="A1437">
            <v>24625</v>
          </cell>
          <cell r="B1437">
            <v>0</v>
          </cell>
          <cell r="C1437">
            <v>0</v>
          </cell>
          <cell r="D1437">
            <v>0</v>
          </cell>
        </row>
        <row r="1438">
          <cell r="A1438">
            <v>24627</v>
          </cell>
          <cell r="B1438">
            <v>0</v>
          </cell>
          <cell r="C1438">
            <v>0</v>
          </cell>
          <cell r="D1438">
            <v>0</v>
          </cell>
        </row>
        <row r="1439">
          <cell r="A1439">
            <v>24628</v>
          </cell>
          <cell r="B1439">
            <v>0</v>
          </cell>
          <cell r="C1439">
            <v>0</v>
          </cell>
          <cell r="D1439">
            <v>0</v>
          </cell>
        </row>
        <row r="1440">
          <cell r="A1440">
            <v>24629</v>
          </cell>
          <cell r="B1440">
            <v>0</v>
          </cell>
          <cell r="C1440">
            <v>0</v>
          </cell>
          <cell r="D1440">
            <v>0</v>
          </cell>
        </row>
        <row r="1441">
          <cell r="A1441">
            <v>24632</v>
          </cell>
          <cell r="B1441">
            <v>0</v>
          </cell>
          <cell r="C1441">
            <v>0</v>
          </cell>
          <cell r="D1441">
            <v>0</v>
          </cell>
        </row>
        <row r="1442">
          <cell r="A1442">
            <v>24633</v>
          </cell>
          <cell r="B1442">
            <v>0</v>
          </cell>
          <cell r="C1442">
            <v>0</v>
          </cell>
          <cell r="D1442">
            <v>0</v>
          </cell>
        </row>
        <row r="1443">
          <cell r="A1443">
            <v>24635</v>
          </cell>
          <cell r="B1443">
            <v>0</v>
          </cell>
          <cell r="C1443">
            <v>0</v>
          </cell>
          <cell r="D1443">
            <v>0</v>
          </cell>
        </row>
        <row r="1444">
          <cell r="A1444">
            <v>24636</v>
          </cell>
          <cell r="B1444">
            <v>0</v>
          </cell>
          <cell r="C1444">
            <v>0</v>
          </cell>
          <cell r="D1444">
            <v>0</v>
          </cell>
        </row>
        <row r="1445">
          <cell r="A1445">
            <v>24637</v>
          </cell>
          <cell r="B1445">
            <v>0</v>
          </cell>
          <cell r="C1445">
            <v>0</v>
          </cell>
          <cell r="D1445">
            <v>0</v>
          </cell>
        </row>
        <row r="1446">
          <cell r="A1446">
            <v>24639</v>
          </cell>
          <cell r="B1446">
            <v>0</v>
          </cell>
          <cell r="C1446">
            <v>0</v>
          </cell>
          <cell r="D1446">
            <v>0</v>
          </cell>
        </row>
        <row r="1447">
          <cell r="A1447">
            <v>24641</v>
          </cell>
          <cell r="B1447">
            <v>0</v>
          </cell>
          <cell r="C1447">
            <v>0</v>
          </cell>
          <cell r="D1447">
            <v>0</v>
          </cell>
        </row>
        <row r="1448">
          <cell r="A1448">
            <v>24642</v>
          </cell>
          <cell r="B1448">
            <v>0</v>
          </cell>
          <cell r="C1448">
            <v>0</v>
          </cell>
          <cell r="D1448">
            <v>0</v>
          </cell>
        </row>
        <row r="1449">
          <cell r="A1449">
            <v>24643</v>
          </cell>
          <cell r="B1449">
            <v>0</v>
          </cell>
          <cell r="C1449">
            <v>0</v>
          </cell>
          <cell r="D1449">
            <v>0</v>
          </cell>
        </row>
        <row r="1450">
          <cell r="A1450">
            <v>24645</v>
          </cell>
          <cell r="B1450">
            <v>0</v>
          </cell>
          <cell r="C1450">
            <v>0</v>
          </cell>
          <cell r="D1450">
            <v>0</v>
          </cell>
        </row>
        <row r="1451">
          <cell r="A1451">
            <v>24648</v>
          </cell>
          <cell r="B1451">
            <v>0</v>
          </cell>
          <cell r="C1451">
            <v>0</v>
          </cell>
          <cell r="D1451">
            <v>0</v>
          </cell>
        </row>
        <row r="1452">
          <cell r="A1452">
            <v>24649</v>
          </cell>
          <cell r="B1452">
            <v>0</v>
          </cell>
          <cell r="C1452">
            <v>0</v>
          </cell>
          <cell r="D1452">
            <v>0</v>
          </cell>
        </row>
        <row r="1453">
          <cell r="A1453">
            <v>24650</v>
          </cell>
          <cell r="B1453">
            <v>0</v>
          </cell>
          <cell r="C1453">
            <v>0</v>
          </cell>
          <cell r="D1453">
            <v>0</v>
          </cell>
        </row>
        <row r="1454">
          <cell r="A1454">
            <v>24651</v>
          </cell>
          <cell r="B1454">
            <v>0</v>
          </cell>
          <cell r="C1454">
            <v>0</v>
          </cell>
          <cell r="D1454">
            <v>0</v>
          </cell>
        </row>
        <row r="1455">
          <cell r="A1455">
            <v>24652</v>
          </cell>
          <cell r="B1455">
            <v>0</v>
          </cell>
          <cell r="C1455">
            <v>0</v>
          </cell>
          <cell r="D1455">
            <v>0</v>
          </cell>
        </row>
        <row r="1456">
          <cell r="A1456">
            <v>24653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>
            <v>24656</v>
          </cell>
          <cell r="B1457">
            <v>0</v>
          </cell>
          <cell r="C1457">
            <v>0</v>
          </cell>
          <cell r="D1457">
            <v>0</v>
          </cell>
        </row>
        <row r="1458">
          <cell r="A1458">
            <v>24658</v>
          </cell>
          <cell r="B1458">
            <v>0</v>
          </cell>
          <cell r="C1458">
            <v>0</v>
          </cell>
          <cell r="D1458">
            <v>0</v>
          </cell>
        </row>
        <row r="1459">
          <cell r="A1459">
            <v>24659</v>
          </cell>
          <cell r="B1459">
            <v>0</v>
          </cell>
          <cell r="C1459">
            <v>0</v>
          </cell>
          <cell r="D1459">
            <v>0</v>
          </cell>
        </row>
        <row r="1460">
          <cell r="A1460">
            <v>24660</v>
          </cell>
          <cell r="B1460">
            <v>0</v>
          </cell>
          <cell r="C1460">
            <v>0</v>
          </cell>
          <cell r="D1460">
            <v>0</v>
          </cell>
        </row>
        <row r="1461">
          <cell r="A1461">
            <v>24662</v>
          </cell>
          <cell r="B1461">
            <v>0</v>
          </cell>
          <cell r="C1461">
            <v>0</v>
          </cell>
          <cell r="D1461">
            <v>0</v>
          </cell>
        </row>
        <row r="1462">
          <cell r="A1462">
            <v>24664</v>
          </cell>
          <cell r="B1462">
            <v>0</v>
          </cell>
          <cell r="C1462">
            <v>0</v>
          </cell>
          <cell r="D1462">
            <v>0</v>
          </cell>
        </row>
        <row r="1463">
          <cell r="A1463">
            <v>24701</v>
          </cell>
          <cell r="B1463">
            <v>0</v>
          </cell>
          <cell r="C1463">
            <v>0</v>
          </cell>
          <cell r="D1463">
            <v>0</v>
          </cell>
        </row>
        <row r="1464">
          <cell r="A1464">
            <v>24706</v>
          </cell>
          <cell r="B1464">
            <v>0</v>
          </cell>
          <cell r="C1464">
            <v>0</v>
          </cell>
          <cell r="D1464">
            <v>0</v>
          </cell>
        </row>
        <row r="1465">
          <cell r="A1465">
            <v>24710</v>
          </cell>
          <cell r="B1465">
            <v>0</v>
          </cell>
          <cell r="C1465">
            <v>0</v>
          </cell>
          <cell r="D1465">
            <v>0</v>
          </cell>
        </row>
        <row r="1466">
          <cell r="A1466">
            <v>24711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>
            <v>24713</v>
          </cell>
          <cell r="B1467">
            <v>0</v>
          </cell>
          <cell r="C1467">
            <v>0</v>
          </cell>
          <cell r="D1467">
            <v>0</v>
          </cell>
        </row>
        <row r="1468">
          <cell r="A1468">
            <v>24716</v>
          </cell>
          <cell r="B1468">
            <v>0</v>
          </cell>
          <cell r="C1468">
            <v>0</v>
          </cell>
          <cell r="D1468">
            <v>0</v>
          </cell>
        </row>
        <row r="1469">
          <cell r="A1469">
            <v>24715</v>
          </cell>
          <cell r="B1469">
            <v>0</v>
          </cell>
          <cell r="C1469">
            <v>0</v>
          </cell>
          <cell r="D1469">
            <v>0</v>
          </cell>
        </row>
        <row r="1470">
          <cell r="A1470">
            <v>24717</v>
          </cell>
          <cell r="B1470">
            <v>0</v>
          </cell>
          <cell r="C1470">
            <v>0</v>
          </cell>
          <cell r="D1470">
            <v>0</v>
          </cell>
        </row>
        <row r="1471">
          <cell r="A1471">
            <v>24719</v>
          </cell>
          <cell r="B1471">
            <v>0</v>
          </cell>
          <cell r="C1471">
            <v>0</v>
          </cell>
          <cell r="D1471">
            <v>0</v>
          </cell>
        </row>
        <row r="1472">
          <cell r="A1472">
            <v>24725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>
            <v>24726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>
            <v>24727</v>
          </cell>
          <cell r="B1474">
            <v>0</v>
          </cell>
          <cell r="C1474">
            <v>0</v>
          </cell>
          <cell r="D1474">
            <v>0</v>
          </cell>
        </row>
        <row r="1475">
          <cell r="A1475">
            <v>24729</v>
          </cell>
          <cell r="B1475">
            <v>0</v>
          </cell>
          <cell r="C1475">
            <v>0</v>
          </cell>
          <cell r="D1475">
            <v>0</v>
          </cell>
        </row>
        <row r="1476">
          <cell r="A1476">
            <v>24731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>
            <v>24737</v>
          </cell>
          <cell r="B1477">
            <v>0</v>
          </cell>
          <cell r="C1477">
            <v>0</v>
          </cell>
          <cell r="D1477">
            <v>0</v>
          </cell>
        </row>
        <row r="1478">
          <cell r="A1478">
            <v>24745</v>
          </cell>
          <cell r="B1478">
            <v>0</v>
          </cell>
          <cell r="C1478">
            <v>0</v>
          </cell>
          <cell r="D1478">
            <v>0</v>
          </cell>
        </row>
        <row r="1479">
          <cell r="A1479">
            <v>24748</v>
          </cell>
          <cell r="B1479">
            <v>0</v>
          </cell>
          <cell r="C1479">
            <v>0</v>
          </cell>
          <cell r="D1479">
            <v>0</v>
          </cell>
        </row>
        <row r="1480">
          <cell r="A1480">
            <v>24750</v>
          </cell>
          <cell r="B1480">
            <v>0</v>
          </cell>
          <cell r="C1480">
            <v>0</v>
          </cell>
          <cell r="D1480">
            <v>0</v>
          </cell>
        </row>
        <row r="1481">
          <cell r="A1481">
            <v>24751</v>
          </cell>
          <cell r="B1481">
            <v>0</v>
          </cell>
          <cell r="C1481">
            <v>0</v>
          </cell>
          <cell r="D1481">
            <v>0</v>
          </cell>
        </row>
        <row r="1482">
          <cell r="A1482">
            <v>24752</v>
          </cell>
          <cell r="B1482">
            <v>0</v>
          </cell>
          <cell r="C1482">
            <v>0</v>
          </cell>
          <cell r="D1482">
            <v>0</v>
          </cell>
        </row>
        <row r="1483">
          <cell r="A1483">
            <v>24753</v>
          </cell>
          <cell r="B1483">
            <v>0</v>
          </cell>
          <cell r="C1483">
            <v>0</v>
          </cell>
          <cell r="D1483">
            <v>0</v>
          </cell>
        </row>
        <row r="1484">
          <cell r="A1484">
            <v>24758</v>
          </cell>
          <cell r="B1484">
            <v>0</v>
          </cell>
          <cell r="C1484">
            <v>0</v>
          </cell>
          <cell r="D1484">
            <v>0</v>
          </cell>
        </row>
        <row r="1485">
          <cell r="A1485">
            <v>24759</v>
          </cell>
          <cell r="B1485">
            <v>0</v>
          </cell>
          <cell r="C1485">
            <v>0</v>
          </cell>
          <cell r="D1485">
            <v>0</v>
          </cell>
        </row>
        <row r="1486">
          <cell r="A1486">
            <v>24760</v>
          </cell>
          <cell r="B1486">
            <v>0</v>
          </cell>
          <cell r="C1486">
            <v>0</v>
          </cell>
          <cell r="D1486">
            <v>0</v>
          </cell>
        </row>
        <row r="1487">
          <cell r="A1487">
            <v>24764</v>
          </cell>
          <cell r="B1487">
            <v>0</v>
          </cell>
          <cell r="C1487">
            <v>0</v>
          </cell>
          <cell r="D1487">
            <v>0</v>
          </cell>
        </row>
        <row r="1488">
          <cell r="A1488">
            <v>24813</v>
          </cell>
          <cell r="B1488">
            <v>0</v>
          </cell>
          <cell r="C1488">
            <v>0</v>
          </cell>
          <cell r="D1488">
            <v>0</v>
          </cell>
        </row>
        <row r="1489">
          <cell r="A1489">
            <v>24829</v>
          </cell>
          <cell r="B1489">
            <v>0</v>
          </cell>
          <cell r="C1489">
            <v>0</v>
          </cell>
          <cell r="D1489">
            <v>0</v>
          </cell>
        </row>
        <row r="1490">
          <cell r="A1490">
            <v>24852</v>
          </cell>
          <cell r="B1490">
            <v>0</v>
          </cell>
          <cell r="C1490">
            <v>0</v>
          </cell>
          <cell r="D1490">
            <v>0</v>
          </cell>
        </row>
        <row r="1491">
          <cell r="A1491">
            <v>24853</v>
          </cell>
          <cell r="B1491">
            <v>0</v>
          </cell>
          <cell r="C1491">
            <v>0</v>
          </cell>
          <cell r="D1491">
            <v>0</v>
          </cell>
        </row>
        <row r="1492">
          <cell r="A1492">
            <v>24913</v>
          </cell>
          <cell r="B1492">
            <v>0</v>
          </cell>
          <cell r="C1492">
            <v>0</v>
          </cell>
          <cell r="D1492">
            <v>0</v>
          </cell>
        </row>
        <row r="1493">
          <cell r="A1493">
            <v>24916</v>
          </cell>
          <cell r="B1493">
            <v>0</v>
          </cell>
          <cell r="C1493">
            <v>0</v>
          </cell>
          <cell r="D1493">
            <v>0</v>
          </cell>
        </row>
        <row r="1494">
          <cell r="A1494">
            <v>24919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>
            <v>24929</v>
          </cell>
          <cell r="B1495">
            <v>0</v>
          </cell>
          <cell r="C1495">
            <v>0</v>
          </cell>
          <cell r="D1495">
            <v>0</v>
          </cell>
        </row>
        <row r="1496">
          <cell r="A1496">
            <v>24951</v>
          </cell>
          <cell r="B1496">
            <v>0</v>
          </cell>
          <cell r="C1496">
            <v>0</v>
          </cell>
          <cell r="D1496">
            <v>0</v>
          </cell>
        </row>
        <row r="1497">
          <cell r="A1497">
            <v>24952</v>
          </cell>
          <cell r="B1497">
            <v>0</v>
          </cell>
          <cell r="C1497">
            <v>0</v>
          </cell>
          <cell r="D1497">
            <v>0</v>
          </cell>
        </row>
        <row r="1498">
          <cell r="A1498">
            <v>24953</v>
          </cell>
          <cell r="B1498">
            <v>0</v>
          </cell>
          <cell r="C1498">
            <v>0</v>
          </cell>
          <cell r="D1498">
            <v>0</v>
          </cell>
        </row>
        <row r="1499">
          <cell r="A1499">
            <v>24958</v>
          </cell>
          <cell r="B1499">
            <v>0</v>
          </cell>
          <cell r="C1499">
            <v>0</v>
          </cell>
          <cell r="D1499">
            <v>0</v>
          </cell>
        </row>
        <row r="1500">
          <cell r="A1500">
            <v>25301</v>
          </cell>
          <cell r="B1500">
            <v>-1924169</v>
          </cell>
          <cell r="C1500">
            <v>-1935657</v>
          </cell>
          <cell r="D1500">
            <v>-2182707</v>
          </cell>
        </row>
        <row r="1501">
          <cell r="A1501">
            <v>25302</v>
          </cell>
          <cell r="B1501">
            <v>0</v>
          </cell>
          <cell r="C1501">
            <v>0</v>
          </cell>
          <cell r="D1501">
            <v>0</v>
          </cell>
        </row>
        <row r="1502">
          <cell r="A1502">
            <v>25303</v>
          </cell>
          <cell r="B1502">
            <v>0</v>
          </cell>
          <cell r="C1502">
            <v>0</v>
          </cell>
          <cell r="D1502">
            <v>0</v>
          </cell>
        </row>
        <row r="1503">
          <cell r="A1503">
            <v>25305</v>
          </cell>
          <cell r="B1503">
            <v>0</v>
          </cell>
          <cell r="C1503">
            <v>0</v>
          </cell>
          <cell r="D1503">
            <v>0</v>
          </cell>
        </row>
        <row r="1504">
          <cell r="A1504">
            <v>25306</v>
          </cell>
          <cell r="B1504">
            <v>0</v>
          </cell>
          <cell r="C1504">
            <v>0</v>
          </cell>
          <cell r="D1504">
            <v>0</v>
          </cell>
        </row>
        <row r="1505">
          <cell r="A1505">
            <v>25307</v>
          </cell>
          <cell r="B1505">
            <v>0</v>
          </cell>
          <cell r="C1505">
            <v>0</v>
          </cell>
          <cell r="D1505">
            <v>0</v>
          </cell>
        </row>
        <row r="1506">
          <cell r="A1506">
            <v>25309</v>
          </cell>
          <cell r="B1506">
            <v>-375</v>
          </cell>
          <cell r="C1506">
            <v>-375</v>
          </cell>
          <cell r="D1506">
            <v>-178</v>
          </cell>
        </row>
        <row r="1507">
          <cell r="A1507">
            <v>25310</v>
          </cell>
          <cell r="B1507">
            <v>0</v>
          </cell>
          <cell r="C1507">
            <v>0</v>
          </cell>
          <cell r="D1507">
            <v>0</v>
          </cell>
        </row>
        <row r="1508">
          <cell r="A1508">
            <v>25311</v>
          </cell>
          <cell r="B1508">
            <v>0</v>
          </cell>
          <cell r="C1508">
            <v>0</v>
          </cell>
          <cell r="D1508">
            <v>0</v>
          </cell>
        </row>
        <row r="1509">
          <cell r="A1509">
            <v>25312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>
            <v>25313</v>
          </cell>
          <cell r="B1510">
            <v>0</v>
          </cell>
          <cell r="C1510">
            <v>0</v>
          </cell>
          <cell r="D1510">
            <v>0</v>
          </cell>
        </row>
        <row r="1511">
          <cell r="A1511">
            <v>25314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>
            <v>25315</v>
          </cell>
          <cell r="B1512">
            <v>0</v>
          </cell>
          <cell r="C1512">
            <v>0</v>
          </cell>
          <cell r="D1512">
            <v>0</v>
          </cell>
        </row>
        <row r="1513">
          <cell r="A1513">
            <v>25316</v>
          </cell>
          <cell r="B1513">
            <v>0</v>
          </cell>
          <cell r="C1513">
            <v>0</v>
          </cell>
          <cell r="D1513">
            <v>0</v>
          </cell>
        </row>
        <row r="1514">
          <cell r="A1514">
            <v>25317</v>
          </cell>
          <cell r="B1514">
            <v>0</v>
          </cell>
          <cell r="C1514">
            <v>0</v>
          </cell>
          <cell r="D1514">
            <v>0</v>
          </cell>
        </row>
        <row r="1515">
          <cell r="A1515">
            <v>25318</v>
          </cell>
          <cell r="B1515">
            <v>0</v>
          </cell>
          <cell r="C1515">
            <v>0</v>
          </cell>
          <cell r="D1515">
            <v>0</v>
          </cell>
        </row>
        <row r="1516">
          <cell r="A1516">
            <v>25319</v>
          </cell>
          <cell r="B1516">
            <v>-468704</v>
          </cell>
          <cell r="C1516">
            <v>-464986</v>
          </cell>
          <cell r="D1516">
            <v>-422832</v>
          </cell>
        </row>
        <row r="1517">
          <cell r="A1517">
            <v>25320</v>
          </cell>
          <cell r="B1517">
            <v>-277327</v>
          </cell>
          <cell r="C1517">
            <v>-275443</v>
          </cell>
          <cell r="D1517">
            <v>-258343</v>
          </cell>
        </row>
        <row r="1518">
          <cell r="A1518">
            <v>25321</v>
          </cell>
          <cell r="B1518">
            <v>0</v>
          </cell>
          <cell r="C1518">
            <v>0</v>
          </cell>
          <cell r="D1518">
            <v>0</v>
          </cell>
        </row>
        <row r="1519">
          <cell r="A1519">
            <v>25322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>
            <v>25323</v>
          </cell>
          <cell r="B1520">
            <v>0</v>
          </cell>
          <cell r="C1520">
            <v>0</v>
          </cell>
          <cell r="D1520">
            <v>0</v>
          </cell>
        </row>
        <row r="1521">
          <cell r="A1521">
            <v>25324</v>
          </cell>
          <cell r="B1521">
            <v>-5779121</v>
          </cell>
          <cell r="C1521">
            <v>-5702635</v>
          </cell>
          <cell r="D1521">
            <v>-4421535</v>
          </cell>
        </row>
        <row r="1522">
          <cell r="A1522">
            <v>25325</v>
          </cell>
          <cell r="B1522">
            <v>0</v>
          </cell>
          <cell r="C1522">
            <v>0</v>
          </cell>
          <cell r="D1522">
            <v>0</v>
          </cell>
        </row>
        <row r="1523">
          <cell r="A1523">
            <v>25326</v>
          </cell>
          <cell r="B1523">
            <v>0</v>
          </cell>
          <cell r="C1523">
            <v>0</v>
          </cell>
          <cell r="D1523">
            <v>0</v>
          </cell>
        </row>
        <row r="1524">
          <cell r="A1524">
            <v>25327</v>
          </cell>
          <cell r="B1524">
            <v>0</v>
          </cell>
          <cell r="C1524">
            <v>0</v>
          </cell>
          <cell r="D1524">
            <v>0</v>
          </cell>
        </row>
        <row r="1525">
          <cell r="A1525">
            <v>25328</v>
          </cell>
          <cell r="B1525">
            <v>0</v>
          </cell>
          <cell r="C1525">
            <v>0</v>
          </cell>
          <cell r="D1525">
            <v>0</v>
          </cell>
        </row>
        <row r="1526">
          <cell r="A1526">
            <v>25330</v>
          </cell>
          <cell r="B1526">
            <v>-453114</v>
          </cell>
          <cell r="C1526">
            <v>-453114</v>
          </cell>
          <cell r="D1526">
            <v>-295724</v>
          </cell>
        </row>
        <row r="1527">
          <cell r="A1527">
            <v>25331</v>
          </cell>
          <cell r="B1527">
            <v>0</v>
          </cell>
          <cell r="C1527">
            <v>0</v>
          </cell>
          <cell r="D1527">
            <v>0</v>
          </cell>
        </row>
        <row r="1528">
          <cell r="A1528">
            <v>25332</v>
          </cell>
          <cell r="B1528">
            <v>0</v>
          </cell>
          <cell r="C1528">
            <v>0</v>
          </cell>
          <cell r="D1528">
            <v>0</v>
          </cell>
        </row>
        <row r="1529">
          <cell r="A1529">
            <v>25333</v>
          </cell>
          <cell r="B1529">
            <v>-1155418</v>
          </cell>
          <cell r="C1529">
            <v>-1183688</v>
          </cell>
          <cell r="D1529">
            <v>-945710</v>
          </cell>
        </row>
        <row r="1530">
          <cell r="A1530">
            <v>25334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>
            <v>25335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>
            <v>25336</v>
          </cell>
          <cell r="B1532">
            <v>0</v>
          </cell>
          <cell r="C1532">
            <v>0</v>
          </cell>
          <cell r="D1532">
            <v>0</v>
          </cell>
        </row>
        <row r="1533">
          <cell r="A1533">
            <v>25337</v>
          </cell>
          <cell r="B1533">
            <v>0</v>
          </cell>
          <cell r="C1533">
            <v>0</v>
          </cell>
          <cell r="D1533">
            <v>0</v>
          </cell>
        </row>
        <row r="1534">
          <cell r="A1534">
            <v>25338</v>
          </cell>
          <cell r="B1534">
            <v>0</v>
          </cell>
          <cell r="C1534">
            <v>0</v>
          </cell>
          <cell r="D1534">
            <v>0</v>
          </cell>
        </row>
        <row r="1535">
          <cell r="A1535">
            <v>25339</v>
          </cell>
          <cell r="B1535">
            <v>0</v>
          </cell>
          <cell r="C1535">
            <v>0</v>
          </cell>
          <cell r="D1535">
            <v>0</v>
          </cell>
        </row>
        <row r="1536">
          <cell r="A1536">
            <v>25340</v>
          </cell>
          <cell r="B1536">
            <v>0</v>
          </cell>
          <cell r="C1536">
            <v>0</v>
          </cell>
          <cell r="D1536">
            <v>0</v>
          </cell>
        </row>
        <row r="1537">
          <cell r="A1537">
            <v>25341</v>
          </cell>
          <cell r="B1537">
            <v>0</v>
          </cell>
          <cell r="C1537">
            <v>0</v>
          </cell>
          <cell r="D1537">
            <v>0</v>
          </cell>
        </row>
        <row r="1538">
          <cell r="A1538">
            <v>25342</v>
          </cell>
          <cell r="B1538">
            <v>-8145</v>
          </cell>
          <cell r="C1538">
            <v>-8145</v>
          </cell>
          <cell r="D1538">
            <v>-8145</v>
          </cell>
        </row>
        <row r="1539">
          <cell r="A1539">
            <v>25343</v>
          </cell>
          <cell r="B1539">
            <v>0</v>
          </cell>
          <cell r="C1539">
            <v>0</v>
          </cell>
          <cell r="D1539">
            <v>0</v>
          </cell>
        </row>
        <row r="1540">
          <cell r="A1540">
            <v>25344</v>
          </cell>
          <cell r="B1540">
            <v>0</v>
          </cell>
          <cell r="C1540">
            <v>0</v>
          </cell>
          <cell r="D1540">
            <v>0</v>
          </cell>
        </row>
        <row r="1541">
          <cell r="A1541">
            <v>25345</v>
          </cell>
          <cell r="B1541">
            <v>0</v>
          </cell>
          <cell r="C1541">
            <v>0</v>
          </cell>
          <cell r="D1541">
            <v>0</v>
          </cell>
        </row>
        <row r="1542">
          <cell r="A1542">
            <v>25346</v>
          </cell>
          <cell r="B1542">
            <v>0</v>
          </cell>
          <cell r="C1542">
            <v>0</v>
          </cell>
          <cell r="D1542">
            <v>0</v>
          </cell>
        </row>
        <row r="1543">
          <cell r="A1543">
            <v>25347</v>
          </cell>
          <cell r="B1543">
            <v>0</v>
          </cell>
          <cell r="C1543">
            <v>0</v>
          </cell>
          <cell r="D1543">
            <v>0</v>
          </cell>
        </row>
        <row r="1544">
          <cell r="A1544">
            <v>25348</v>
          </cell>
          <cell r="B1544">
            <v>0</v>
          </cell>
          <cell r="C1544">
            <v>0</v>
          </cell>
          <cell r="D1544">
            <v>0</v>
          </cell>
        </row>
        <row r="1545">
          <cell r="A1545">
            <v>25349</v>
          </cell>
          <cell r="B1545">
            <v>0</v>
          </cell>
          <cell r="C1545">
            <v>0</v>
          </cell>
          <cell r="D1545">
            <v>0</v>
          </cell>
        </row>
        <row r="1546">
          <cell r="A1546">
            <v>25350</v>
          </cell>
          <cell r="B1546">
            <v>0</v>
          </cell>
          <cell r="C1546">
            <v>0</v>
          </cell>
          <cell r="D1546">
            <v>0</v>
          </cell>
        </row>
        <row r="1547">
          <cell r="A1547">
            <v>25351</v>
          </cell>
          <cell r="B1547">
            <v>0</v>
          </cell>
          <cell r="C1547">
            <v>0</v>
          </cell>
          <cell r="D1547">
            <v>0</v>
          </cell>
        </row>
        <row r="1548">
          <cell r="A1548">
            <v>25352</v>
          </cell>
          <cell r="B1548">
            <v>0</v>
          </cell>
          <cell r="C1548">
            <v>0</v>
          </cell>
          <cell r="D1548">
            <v>0</v>
          </cell>
        </row>
        <row r="1549">
          <cell r="A1549">
            <v>25353</v>
          </cell>
          <cell r="B1549">
            <v>0</v>
          </cell>
          <cell r="C1549">
            <v>0</v>
          </cell>
          <cell r="D1549">
            <v>0</v>
          </cell>
        </row>
        <row r="1550">
          <cell r="A1550">
            <v>25354</v>
          </cell>
          <cell r="B1550">
            <v>0</v>
          </cell>
          <cell r="C1550">
            <v>0</v>
          </cell>
          <cell r="D1550">
            <v>0</v>
          </cell>
        </row>
        <row r="1551">
          <cell r="A1551">
            <v>25355</v>
          </cell>
          <cell r="B1551">
            <v>0</v>
          </cell>
          <cell r="C1551">
            <v>-27</v>
          </cell>
          <cell r="D1551">
            <v>-124</v>
          </cell>
        </row>
        <row r="1552">
          <cell r="A1552">
            <v>25356</v>
          </cell>
          <cell r="B1552">
            <v>0</v>
          </cell>
          <cell r="C1552">
            <v>0</v>
          </cell>
          <cell r="D1552">
            <v>0</v>
          </cell>
        </row>
        <row r="1553">
          <cell r="A1553">
            <v>25358</v>
          </cell>
          <cell r="B1553">
            <v>0</v>
          </cell>
          <cell r="C1553">
            <v>0</v>
          </cell>
          <cell r="D1553">
            <v>0</v>
          </cell>
        </row>
        <row r="1554">
          <cell r="A1554">
            <v>25359</v>
          </cell>
          <cell r="B1554">
            <v>0</v>
          </cell>
          <cell r="C1554">
            <v>0</v>
          </cell>
          <cell r="D1554">
            <v>0</v>
          </cell>
        </row>
        <row r="1555">
          <cell r="A1555">
            <v>25360</v>
          </cell>
          <cell r="B1555">
            <v>0</v>
          </cell>
          <cell r="C1555">
            <v>0</v>
          </cell>
          <cell r="D1555">
            <v>0</v>
          </cell>
        </row>
        <row r="1556">
          <cell r="A1556">
            <v>25361</v>
          </cell>
          <cell r="B1556">
            <v>0</v>
          </cell>
          <cell r="C1556">
            <v>0</v>
          </cell>
          <cell r="D1556">
            <v>0</v>
          </cell>
        </row>
        <row r="1557">
          <cell r="A1557">
            <v>25362</v>
          </cell>
          <cell r="B1557">
            <v>0</v>
          </cell>
          <cell r="C1557">
            <v>0</v>
          </cell>
          <cell r="D1557">
            <v>0</v>
          </cell>
        </row>
        <row r="1558">
          <cell r="A1558">
            <v>25363</v>
          </cell>
          <cell r="B1558">
            <v>0</v>
          </cell>
          <cell r="C1558">
            <v>0</v>
          </cell>
          <cell r="D1558">
            <v>0</v>
          </cell>
        </row>
        <row r="1559">
          <cell r="A1559">
            <v>25364</v>
          </cell>
          <cell r="B1559">
            <v>-69260</v>
          </cell>
          <cell r="C1559">
            <v>-69174</v>
          </cell>
          <cell r="D1559">
            <v>-68144</v>
          </cell>
        </row>
        <row r="1560">
          <cell r="A1560">
            <v>25365</v>
          </cell>
          <cell r="B1560">
            <v>-203633</v>
          </cell>
          <cell r="C1560">
            <v>-195239</v>
          </cell>
          <cell r="D1560">
            <v>-222670</v>
          </cell>
        </row>
        <row r="1561">
          <cell r="A1561">
            <v>25370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>
            <v>25371</v>
          </cell>
          <cell r="B1562">
            <v>0</v>
          </cell>
          <cell r="C1562">
            <v>0</v>
          </cell>
          <cell r="D1562">
            <v>0</v>
          </cell>
        </row>
        <row r="1563">
          <cell r="A1563">
            <v>25372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>
            <v>25373</v>
          </cell>
          <cell r="B1564">
            <v>0</v>
          </cell>
          <cell r="C1564">
            <v>0</v>
          </cell>
          <cell r="D1564">
            <v>0</v>
          </cell>
        </row>
        <row r="1565">
          <cell r="A1565">
            <v>25374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>
            <v>25375</v>
          </cell>
          <cell r="B1566">
            <v>0</v>
          </cell>
          <cell r="C1566">
            <v>0</v>
          </cell>
          <cell r="D1566">
            <v>0</v>
          </cell>
        </row>
        <row r="1567">
          <cell r="A1567">
            <v>25377</v>
          </cell>
          <cell r="B1567">
            <v>0</v>
          </cell>
          <cell r="C1567">
            <v>0</v>
          </cell>
          <cell r="D1567">
            <v>0</v>
          </cell>
        </row>
        <row r="1568">
          <cell r="A1568">
            <v>25378</v>
          </cell>
          <cell r="B1568">
            <v>0</v>
          </cell>
          <cell r="C1568">
            <v>0</v>
          </cell>
          <cell r="D1568">
            <v>0</v>
          </cell>
        </row>
        <row r="1569">
          <cell r="A1569">
            <v>25379</v>
          </cell>
          <cell r="B1569">
            <v>0</v>
          </cell>
          <cell r="C1569">
            <v>0</v>
          </cell>
          <cell r="D1569">
            <v>0</v>
          </cell>
        </row>
        <row r="1570">
          <cell r="A1570">
            <v>25380</v>
          </cell>
          <cell r="B1570">
            <v>0</v>
          </cell>
          <cell r="C1570">
            <v>0</v>
          </cell>
          <cell r="D1570">
            <v>-115385</v>
          </cell>
        </row>
        <row r="1571">
          <cell r="A1571">
            <v>25381</v>
          </cell>
          <cell r="B1571">
            <v>0</v>
          </cell>
          <cell r="C1571">
            <v>0</v>
          </cell>
          <cell r="D1571">
            <v>0</v>
          </cell>
        </row>
        <row r="1572">
          <cell r="A1572">
            <v>25382</v>
          </cell>
          <cell r="B1572">
            <v>0</v>
          </cell>
          <cell r="C1572">
            <v>0</v>
          </cell>
          <cell r="D1572">
            <v>0</v>
          </cell>
        </row>
        <row r="1573">
          <cell r="A1573">
            <v>25383</v>
          </cell>
          <cell r="B1573">
            <v>0</v>
          </cell>
          <cell r="C1573">
            <v>0</v>
          </cell>
          <cell r="D1573">
            <v>0</v>
          </cell>
        </row>
        <row r="1574">
          <cell r="A1574">
            <v>25384</v>
          </cell>
          <cell r="B1574">
            <v>0</v>
          </cell>
          <cell r="C1574">
            <v>0</v>
          </cell>
          <cell r="D1574">
            <v>0</v>
          </cell>
        </row>
        <row r="1575">
          <cell r="A1575">
            <v>25385</v>
          </cell>
          <cell r="B1575">
            <v>0</v>
          </cell>
          <cell r="C1575">
            <v>0</v>
          </cell>
          <cell r="D1575">
            <v>0</v>
          </cell>
        </row>
        <row r="1576">
          <cell r="A1576">
            <v>25386</v>
          </cell>
          <cell r="B1576">
            <v>0</v>
          </cell>
          <cell r="C1576">
            <v>0</v>
          </cell>
          <cell r="D1576">
            <v>0</v>
          </cell>
        </row>
        <row r="1577">
          <cell r="A1577">
            <v>25387</v>
          </cell>
          <cell r="B1577">
            <v>0</v>
          </cell>
          <cell r="C1577">
            <v>0</v>
          </cell>
          <cell r="D1577">
            <v>0</v>
          </cell>
        </row>
        <row r="1578">
          <cell r="A1578">
            <v>25388</v>
          </cell>
          <cell r="B1578">
            <v>0</v>
          </cell>
          <cell r="C1578">
            <v>0</v>
          </cell>
          <cell r="D1578">
            <v>0</v>
          </cell>
        </row>
        <row r="1579">
          <cell r="A1579">
            <v>25389</v>
          </cell>
          <cell r="B1579">
            <v>0</v>
          </cell>
          <cell r="C1579">
            <v>0</v>
          </cell>
          <cell r="D1579">
            <v>0</v>
          </cell>
        </row>
        <row r="1580">
          <cell r="A1580">
            <v>25390</v>
          </cell>
          <cell r="B1580">
            <v>0</v>
          </cell>
          <cell r="C1580">
            <v>0</v>
          </cell>
          <cell r="D1580">
            <v>0</v>
          </cell>
        </row>
        <row r="1581">
          <cell r="A1581">
            <v>25391</v>
          </cell>
          <cell r="B1581">
            <v>0</v>
          </cell>
          <cell r="C1581">
            <v>0</v>
          </cell>
          <cell r="D1581">
            <v>0</v>
          </cell>
        </row>
        <row r="1582">
          <cell r="A1582">
            <v>25392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>
            <v>25393</v>
          </cell>
          <cell r="B1583">
            <v>-875940</v>
          </cell>
          <cell r="C1583">
            <v>-831532</v>
          </cell>
          <cell r="D1583">
            <v>-852952</v>
          </cell>
        </row>
        <row r="1584">
          <cell r="A1584">
            <v>25395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>
            <v>25396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>
            <v>25398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>
            <v>25400</v>
          </cell>
          <cell r="B1587">
            <v>-18910608</v>
          </cell>
          <cell r="C1587">
            <v>-19068082</v>
          </cell>
          <cell r="D1587">
            <v>-17307719</v>
          </cell>
        </row>
        <row r="1588">
          <cell r="A1588">
            <v>25401</v>
          </cell>
          <cell r="B1588">
            <v>-41542</v>
          </cell>
          <cell r="C1588">
            <v>-41613</v>
          </cell>
          <cell r="D1588">
            <v>-43004</v>
          </cell>
        </row>
        <row r="1589">
          <cell r="A1589">
            <v>25431</v>
          </cell>
          <cell r="B1589">
            <v>0</v>
          </cell>
          <cell r="C1589">
            <v>0</v>
          </cell>
          <cell r="D1589">
            <v>0</v>
          </cell>
        </row>
        <row r="1590">
          <cell r="A1590">
            <v>25432</v>
          </cell>
          <cell r="B1590">
            <v>0</v>
          </cell>
          <cell r="C1590">
            <v>0</v>
          </cell>
          <cell r="D1590">
            <v>-16514</v>
          </cell>
        </row>
        <row r="1591">
          <cell r="A1591">
            <v>25433</v>
          </cell>
          <cell r="B1591">
            <v>-37895797</v>
          </cell>
          <cell r="C1591">
            <v>-38046667</v>
          </cell>
          <cell r="D1591">
            <v>-19802237</v>
          </cell>
        </row>
        <row r="1592">
          <cell r="A1592">
            <v>25434</v>
          </cell>
          <cell r="B1592">
            <v>0</v>
          </cell>
          <cell r="C1592">
            <v>0</v>
          </cell>
          <cell r="D1592">
            <v>0</v>
          </cell>
        </row>
        <row r="1593">
          <cell r="A1593">
            <v>25435</v>
          </cell>
          <cell r="B1593">
            <v>-555487</v>
          </cell>
          <cell r="C1593">
            <v>-574676</v>
          </cell>
          <cell r="D1593">
            <v>-252763</v>
          </cell>
        </row>
        <row r="1594">
          <cell r="A1594">
            <v>25438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>
            <v>25441</v>
          </cell>
          <cell r="B1595">
            <v>0</v>
          </cell>
          <cell r="C1595">
            <v>0</v>
          </cell>
          <cell r="D1595">
            <v>0</v>
          </cell>
        </row>
        <row r="1596">
          <cell r="A1596">
            <v>25442</v>
          </cell>
          <cell r="B1596">
            <v>0</v>
          </cell>
          <cell r="C1596">
            <v>0</v>
          </cell>
          <cell r="D1596">
            <v>0</v>
          </cell>
        </row>
        <row r="1597">
          <cell r="A1597">
            <v>25446</v>
          </cell>
          <cell r="B1597">
            <v>804690</v>
          </cell>
          <cell r="C1597">
            <v>869324</v>
          </cell>
          <cell r="D1597">
            <v>1417345</v>
          </cell>
        </row>
        <row r="1598">
          <cell r="A1598">
            <v>25447</v>
          </cell>
          <cell r="B1598">
            <v>-804690</v>
          </cell>
          <cell r="C1598">
            <v>-869324</v>
          </cell>
          <cell r="D1598">
            <v>-1417345</v>
          </cell>
        </row>
        <row r="1599">
          <cell r="A1599">
            <v>25448</v>
          </cell>
          <cell r="B1599">
            <v>800234</v>
          </cell>
          <cell r="C1599">
            <v>813218</v>
          </cell>
          <cell r="D1599">
            <v>951102</v>
          </cell>
        </row>
        <row r="1600">
          <cell r="A1600">
            <v>25449</v>
          </cell>
          <cell r="B1600">
            <v>-800234</v>
          </cell>
          <cell r="C1600">
            <v>-813218</v>
          </cell>
          <cell r="D1600">
            <v>-951102</v>
          </cell>
        </row>
        <row r="1601">
          <cell r="A1601">
            <v>25451</v>
          </cell>
          <cell r="B1601">
            <v>0</v>
          </cell>
          <cell r="C1601">
            <v>0</v>
          </cell>
          <cell r="D1601">
            <v>0</v>
          </cell>
        </row>
        <row r="1602">
          <cell r="A1602">
            <v>25452</v>
          </cell>
          <cell r="B1602">
            <v>0</v>
          </cell>
          <cell r="C1602">
            <v>0</v>
          </cell>
          <cell r="D1602">
            <v>0</v>
          </cell>
        </row>
        <row r="1603">
          <cell r="A1603">
            <v>25453</v>
          </cell>
          <cell r="B1603">
            <v>0</v>
          </cell>
          <cell r="C1603">
            <v>0</v>
          </cell>
          <cell r="D1603">
            <v>-365</v>
          </cell>
        </row>
        <row r="1604">
          <cell r="A1604">
            <v>25454</v>
          </cell>
          <cell r="B1604">
            <v>-123115</v>
          </cell>
          <cell r="C1604">
            <v>-135427</v>
          </cell>
          <cell r="D1604">
            <v>-270853</v>
          </cell>
        </row>
        <row r="1605">
          <cell r="A1605">
            <v>25455</v>
          </cell>
          <cell r="B1605">
            <v>-32369</v>
          </cell>
          <cell r="C1605">
            <v>-35066</v>
          </cell>
          <cell r="D1605">
            <v>-64737</v>
          </cell>
        </row>
        <row r="1606">
          <cell r="A1606">
            <v>25456</v>
          </cell>
          <cell r="B1606">
            <v>-284017</v>
          </cell>
          <cell r="C1606">
            <v>-307685</v>
          </cell>
          <cell r="D1606">
            <v>-51557</v>
          </cell>
        </row>
        <row r="1607">
          <cell r="A1607">
            <v>25457</v>
          </cell>
          <cell r="B1607">
            <v>-3150</v>
          </cell>
          <cell r="C1607">
            <v>-3282</v>
          </cell>
          <cell r="D1607">
            <v>-521202</v>
          </cell>
        </row>
        <row r="1608">
          <cell r="A1608">
            <v>25458</v>
          </cell>
          <cell r="B1608">
            <v>-18287</v>
          </cell>
          <cell r="C1608">
            <v>-19302</v>
          </cell>
          <cell r="D1608">
            <v>-26084</v>
          </cell>
        </row>
        <row r="1609">
          <cell r="A1609">
            <v>25459</v>
          </cell>
          <cell r="B1609">
            <v>-6409</v>
          </cell>
          <cell r="C1609">
            <v>-6577</v>
          </cell>
          <cell r="D1609">
            <v>-8432</v>
          </cell>
        </row>
        <row r="1610">
          <cell r="A1610">
            <v>25460</v>
          </cell>
          <cell r="B1610">
            <v>-5734</v>
          </cell>
          <cell r="C1610">
            <v>-5885</v>
          </cell>
          <cell r="D1610">
            <v>-7544</v>
          </cell>
        </row>
        <row r="1611">
          <cell r="A1611">
            <v>25461</v>
          </cell>
          <cell r="B1611">
            <v>-20275</v>
          </cell>
          <cell r="C1611">
            <v>-20573</v>
          </cell>
          <cell r="D1611">
            <v>-23853</v>
          </cell>
        </row>
        <row r="1612">
          <cell r="A1612">
            <v>25462</v>
          </cell>
          <cell r="B1612">
            <v>-19827</v>
          </cell>
          <cell r="C1612">
            <v>-20181</v>
          </cell>
          <cell r="D1612">
            <v>-24076</v>
          </cell>
        </row>
        <row r="1613">
          <cell r="A1613">
            <v>25463</v>
          </cell>
          <cell r="B1613">
            <v>-23162</v>
          </cell>
          <cell r="C1613">
            <v>-23438</v>
          </cell>
          <cell r="D1613">
            <v>-26471</v>
          </cell>
        </row>
        <row r="1614">
          <cell r="A1614">
            <v>25464</v>
          </cell>
          <cell r="B1614">
            <v>-46687</v>
          </cell>
          <cell r="C1614">
            <v>-47492</v>
          </cell>
          <cell r="D1614">
            <v>-56347</v>
          </cell>
        </row>
        <row r="1615">
          <cell r="A1615">
            <v>25465</v>
          </cell>
          <cell r="B1615">
            <v>-669681</v>
          </cell>
          <cell r="C1615">
            <v>-677468</v>
          </cell>
          <cell r="D1615">
            <v>-777750</v>
          </cell>
        </row>
        <row r="1616">
          <cell r="A1616">
            <v>25466</v>
          </cell>
          <cell r="B1616">
            <v>-42652</v>
          </cell>
          <cell r="C1616">
            <v>-43126</v>
          </cell>
          <cell r="D1616">
            <v>-40100</v>
          </cell>
        </row>
        <row r="1617">
          <cell r="A1617">
            <v>25467</v>
          </cell>
          <cell r="B1617">
            <v>-274278</v>
          </cell>
          <cell r="C1617">
            <v>-276818</v>
          </cell>
          <cell r="D1617">
            <v>-132451</v>
          </cell>
        </row>
        <row r="1618">
          <cell r="A1618">
            <v>25468</v>
          </cell>
          <cell r="B1618">
            <v>-14189</v>
          </cell>
          <cell r="C1618">
            <v>-15075</v>
          </cell>
          <cell r="D1618">
            <v>-24830</v>
          </cell>
        </row>
        <row r="1619">
          <cell r="A1619">
            <v>25469</v>
          </cell>
          <cell r="B1619">
            <v>-20754</v>
          </cell>
          <cell r="C1619">
            <v>-22236</v>
          </cell>
          <cell r="D1619">
            <v>-38542</v>
          </cell>
        </row>
        <row r="1620">
          <cell r="A1620">
            <v>25470</v>
          </cell>
          <cell r="B1620">
            <v>0</v>
          </cell>
          <cell r="C1620">
            <v>0</v>
          </cell>
          <cell r="D1620">
            <v>0</v>
          </cell>
        </row>
        <row r="1621">
          <cell r="A1621">
            <v>25471</v>
          </cell>
          <cell r="B1621">
            <v>0</v>
          </cell>
          <cell r="C1621">
            <v>0</v>
          </cell>
          <cell r="D1621">
            <v>0</v>
          </cell>
        </row>
        <row r="1622">
          <cell r="A1622">
            <v>25472</v>
          </cell>
          <cell r="B1622">
            <v>0</v>
          </cell>
          <cell r="C1622">
            <v>0</v>
          </cell>
          <cell r="D1622">
            <v>0</v>
          </cell>
        </row>
        <row r="1623">
          <cell r="A1623">
            <v>25473</v>
          </cell>
          <cell r="B1623">
            <v>0</v>
          </cell>
          <cell r="C1623">
            <v>0</v>
          </cell>
          <cell r="D1623">
            <v>0</v>
          </cell>
        </row>
        <row r="1624">
          <cell r="A1624">
            <v>25474</v>
          </cell>
          <cell r="B1624">
            <v>0</v>
          </cell>
          <cell r="C1624">
            <v>0</v>
          </cell>
          <cell r="D1624">
            <v>0</v>
          </cell>
        </row>
        <row r="1625">
          <cell r="A1625">
            <v>25475</v>
          </cell>
          <cell r="B1625">
            <v>0</v>
          </cell>
          <cell r="C1625">
            <v>0</v>
          </cell>
          <cell r="D1625">
            <v>0</v>
          </cell>
        </row>
        <row r="1626">
          <cell r="A1626">
            <v>25476</v>
          </cell>
          <cell r="B1626">
            <v>0</v>
          </cell>
          <cell r="C1626">
            <v>0</v>
          </cell>
          <cell r="D1626">
            <v>0</v>
          </cell>
        </row>
        <row r="1627">
          <cell r="A1627">
            <v>25477</v>
          </cell>
          <cell r="B1627">
            <v>0</v>
          </cell>
          <cell r="C1627">
            <v>0</v>
          </cell>
          <cell r="D1627">
            <v>0</v>
          </cell>
        </row>
        <row r="1628">
          <cell r="A1628">
            <v>25478</v>
          </cell>
          <cell r="B1628">
            <v>0</v>
          </cell>
          <cell r="C1628">
            <v>0</v>
          </cell>
          <cell r="D1628">
            <v>0</v>
          </cell>
        </row>
        <row r="1629">
          <cell r="A1629">
            <v>25479</v>
          </cell>
          <cell r="B1629">
            <v>0</v>
          </cell>
          <cell r="C1629">
            <v>0</v>
          </cell>
          <cell r="D1629">
            <v>0</v>
          </cell>
        </row>
        <row r="1630">
          <cell r="A1630">
            <v>25480</v>
          </cell>
          <cell r="B1630">
            <v>0</v>
          </cell>
          <cell r="C1630">
            <v>0</v>
          </cell>
          <cell r="D1630">
            <v>0</v>
          </cell>
        </row>
        <row r="1631">
          <cell r="A1631">
            <v>25481</v>
          </cell>
          <cell r="B1631">
            <v>0</v>
          </cell>
          <cell r="C1631">
            <v>0</v>
          </cell>
          <cell r="D1631">
            <v>-1920</v>
          </cell>
        </row>
        <row r="1632">
          <cell r="A1632">
            <v>25482</v>
          </cell>
          <cell r="B1632">
            <v>0</v>
          </cell>
          <cell r="C1632">
            <v>0</v>
          </cell>
          <cell r="D1632">
            <v>0</v>
          </cell>
        </row>
        <row r="1633">
          <cell r="A1633">
            <v>25483</v>
          </cell>
          <cell r="B1633">
            <v>0</v>
          </cell>
          <cell r="C1633">
            <v>0</v>
          </cell>
          <cell r="D1633">
            <v>0</v>
          </cell>
        </row>
        <row r="1634">
          <cell r="A1634">
            <v>25484</v>
          </cell>
          <cell r="B1634">
            <v>0</v>
          </cell>
          <cell r="C1634">
            <v>0</v>
          </cell>
          <cell r="D1634">
            <v>0</v>
          </cell>
        </row>
        <row r="1635">
          <cell r="A1635">
            <v>25485</v>
          </cell>
          <cell r="B1635">
            <v>0</v>
          </cell>
          <cell r="C1635">
            <v>0</v>
          </cell>
          <cell r="D1635">
            <v>-47</v>
          </cell>
        </row>
        <row r="1636">
          <cell r="A1636">
            <v>25486</v>
          </cell>
          <cell r="B1636">
            <v>0</v>
          </cell>
          <cell r="C1636">
            <v>0</v>
          </cell>
          <cell r="D1636">
            <v>0</v>
          </cell>
        </row>
        <row r="1637">
          <cell r="A1637">
            <v>25487</v>
          </cell>
          <cell r="B1637">
            <v>0</v>
          </cell>
          <cell r="C1637">
            <v>0</v>
          </cell>
          <cell r="D1637">
            <v>0</v>
          </cell>
        </row>
        <row r="1638">
          <cell r="A1638">
            <v>25488</v>
          </cell>
          <cell r="B1638">
            <v>0</v>
          </cell>
          <cell r="C1638">
            <v>0</v>
          </cell>
          <cell r="D1638">
            <v>-87</v>
          </cell>
        </row>
        <row r="1639">
          <cell r="A1639">
            <v>25489</v>
          </cell>
          <cell r="B1639">
            <v>0</v>
          </cell>
          <cell r="C1639">
            <v>0</v>
          </cell>
          <cell r="D1639">
            <v>0</v>
          </cell>
        </row>
        <row r="1640">
          <cell r="A1640">
            <v>25490</v>
          </cell>
          <cell r="B1640">
            <v>0</v>
          </cell>
          <cell r="C1640">
            <v>0</v>
          </cell>
          <cell r="D1640">
            <v>0</v>
          </cell>
        </row>
        <row r="1641">
          <cell r="A1641">
            <v>25491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>
            <v>25492</v>
          </cell>
          <cell r="B1642">
            <v>0</v>
          </cell>
          <cell r="C1642">
            <v>0</v>
          </cell>
          <cell r="D1642">
            <v>0</v>
          </cell>
        </row>
        <row r="1643">
          <cell r="A1643">
            <v>25493</v>
          </cell>
          <cell r="B1643">
            <v>0</v>
          </cell>
          <cell r="C1643">
            <v>0</v>
          </cell>
          <cell r="D1643">
            <v>0</v>
          </cell>
        </row>
        <row r="1644">
          <cell r="A1644">
            <v>25494</v>
          </cell>
          <cell r="B1644">
            <v>0</v>
          </cell>
          <cell r="C1644">
            <v>-22402</v>
          </cell>
          <cell r="D1644">
            <v>-268821</v>
          </cell>
        </row>
        <row r="1645">
          <cell r="A1645">
            <v>25495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>
            <v>25496</v>
          </cell>
          <cell r="B1646">
            <v>0</v>
          </cell>
          <cell r="C1646">
            <v>0</v>
          </cell>
          <cell r="D1646">
            <v>0</v>
          </cell>
        </row>
        <row r="1647">
          <cell r="A1647">
            <v>25497</v>
          </cell>
          <cell r="B1647">
            <v>0</v>
          </cell>
          <cell r="C1647">
            <v>0</v>
          </cell>
          <cell r="D1647">
            <v>0</v>
          </cell>
        </row>
        <row r="1648">
          <cell r="A1648">
            <v>25498</v>
          </cell>
          <cell r="B1648">
            <v>0</v>
          </cell>
          <cell r="C1648">
            <v>0</v>
          </cell>
          <cell r="D1648">
            <v>0</v>
          </cell>
        </row>
        <row r="1649">
          <cell r="A1649">
            <v>25499</v>
          </cell>
          <cell r="B1649">
            <v>-340</v>
          </cell>
          <cell r="C1649">
            <v>-510</v>
          </cell>
          <cell r="D1649">
            <v>-2380</v>
          </cell>
        </row>
        <row r="1650">
          <cell r="A1650">
            <v>25501</v>
          </cell>
          <cell r="B1650">
            <v>8</v>
          </cell>
          <cell r="C1650">
            <v>8</v>
          </cell>
          <cell r="D1650">
            <v>8</v>
          </cell>
        </row>
        <row r="1651">
          <cell r="A1651">
            <v>25503</v>
          </cell>
          <cell r="B1651">
            <v>-3108</v>
          </cell>
          <cell r="C1651">
            <v>-3112</v>
          </cell>
          <cell r="D1651">
            <v>-3163</v>
          </cell>
        </row>
        <row r="1652">
          <cell r="A1652">
            <v>25504</v>
          </cell>
          <cell r="B1652">
            <v>-24153</v>
          </cell>
          <cell r="C1652">
            <v>-24189</v>
          </cell>
          <cell r="D1652">
            <v>-24579</v>
          </cell>
        </row>
        <row r="1653">
          <cell r="A1653">
            <v>25505</v>
          </cell>
          <cell r="B1653">
            <v>-6716</v>
          </cell>
          <cell r="C1653">
            <v>-6726</v>
          </cell>
          <cell r="D1653">
            <v>-6831</v>
          </cell>
        </row>
        <row r="1654">
          <cell r="A1654">
            <v>25506</v>
          </cell>
          <cell r="B1654">
            <v>-543</v>
          </cell>
          <cell r="C1654">
            <v>-544</v>
          </cell>
          <cell r="D1654">
            <v>-553</v>
          </cell>
        </row>
        <row r="1655">
          <cell r="A1655">
            <v>25512</v>
          </cell>
          <cell r="B1655">
            <v>0</v>
          </cell>
          <cell r="C1655">
            <v>0</v>
          </cell>
          <cell r="D1655">
            <v>0</v>
          </cell>
        </row>
        <row r="1656">
          <cell r="A1656">
            <v>25513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>
            <v>25514</v>
          </cell>
          <cell r="B1657">
            <v>0</v>
          </cell>
          <cell r="C1657">
            <v>0</v>
          </cell>
          <cell r="D1657">
            <v>0</v>
          </cell>
        </row>
        <row r="1658">
          <cell r="A1658">
            <v>25515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>
            <v>25516</v>
          </cell>
          <cell r="B1659">
            <v>0</v>
          </cell>
          <cell r="C1659">
            <v>0</v>
          </cell>
          <cell r="D1659">
            <v>0</v>
          </cell>
        </row>
        <row r="1660">
          <cell r="A1660">
            <v>25517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>
            <v>25518</v>
          </cell>
          <cell r="B1661">
            <v>0</v>
          </cell>
          <cell r="C1661">
            <v>0</v>
          </cell>
          <cell r="D1661">
            <v>0</v>
          </cell>
        </row>
        <row r="1662">
          <cell r="A1662">
            <v>25519</v>
          </cell>
          <cell r="B1662">
            <v>0</v>
          </cell>
          <cell r="C1662">
            <v>0</v>
          </cell>
          <cell r="D1662">
            <v>0</v>
          </cell>
        </row>
        <row r="1663">
          <cell r="A1663">
            <v>25520</v>
          </cell>
          <cell r="B1663">
            <v>0</v>
          </cell>
          <cell r="C1663">
            <v>0</v>
          </cell>
          <cell r="D1663">
            <v>0</v>
          </cell>
        </row>
        <row r="1664">
          <cell r="A1664">
            <v>25521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>
            <v>25522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>
            <v>25523</v>
          </cell>
          <cell r="B1666">
            <v>0</v>
          </cell>
          <cell r="C1666">
            <v>0</v>
          </cell>
          <cell r="D1666">
            <v>0</v>
          </cell>
        </row>
        <row r="1667">
          <cell r="A1667">
            <v>25524</v>
          </cell>
          <cell r="B1667">
            <v>0</v>
          </cell>
          <cell r="C1667">
            <v>0</v>
          </cell>
          <cell r="D1667">
            <v>0</v>
          </cell>
        </row>
        <row r="1668">
          <cell r="A1668">
            <v>25525</v>
          </cell>
          <cell r="B1668">
            <v>-1</v>
          </cell>
          <cell r="C1668">
            <v>-1</v>
          </cell>
          <cell r="D1668">
            <v>-1</v>
          </cell>
        </row>
        <row r="1669">
          <cell r="A1669">
            <v>25526</v>
          </cell>
          <cell r="B1669">
            <v>0</v>
          </cell>
          <cell r="C1669">
            <v>0</v>
          </cell>
          <cell r="D1669">
            <v>0</v>
          </cell>
        </row>
        <row r="1670">
          <cell r="A1670">
            <v>25527</v>
          </cell>
          <cell r="B1670">
            <v>0</v>
          </cell>
          <cell r="C1670">
            <v>0</v>
          </cell>
          <cell r="D1670">
            <v>0</v>
          </cell>
        </row>
        <row r="1671">
          <cell r="A1671">
            <v>25528</v>
          </cell>
          <cell r="B1671">
            <v>0</v>
          </cell>
          <cell r="C1671">
            <v>0</v>
          </cell>
          <cell r="D1671">
            <v>0</v>
          </cell>
        </row>
        <row r="1672">
          <cell r="A1672">
            <v>25529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>
            <v>25530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>
            <v>25531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>
            <v>25532</v>
          </cell>
          <cell r="B1675">
            <v>0</v>
          </cell>
          <cell r="C1675">
            <v>0</v>
          </cell>
          <cell r="D1675">
            <v>0</v>
          </cell>
        </row>
        <row r="1676">
          <cell r="A1676">
            <v>25533</v>
          </cell>
          <cell r="B1676">
            <v>0</v>
          </cell>
          <cell r="C1676">
            <v>0</v>
          </cell>
          <cell r="D1676">
            <v>0</v>
          </cell>
        </row>
        <row r="1677">
          <cell r="A1677">
            <v>25534</v>
          </cell>
          <cell r="B1677">
            <v>0</v>
          </cell>
          <cell r="C1677">
            <v>0</v>
          </cell>
          <cell r="D1677">
            <v>0</v>
          </cell>
        </row>
        <row r="1678">
          <cell r="A1678">
            <v>25535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>
            <v>25536</v>
          </cell>
          <cell r="B1679">
            <v>-14981</v>
          </cell>
          <cell r="C1679">
            <v>-14998</v>
          </cell>
          <cell r="D1679">
            <v>-15185</v>
          </cell>
        </row>
        <row r="1680">
          <cell r="A1680">
            <v>25539</v>
          </cell>
          <cell r="B1680">
            <v>0</v>
          </cell>
          <cell r="C1680">
            <v>0</v>
          </cell>
          <cell r="D1680">
            <v>0</v>
          </cell>
        </row>
        <row r="1681">
          <cell r="A1681">
            <v>25540</v>
          </cell>
          <cell r="B1681">
            <v>-320939</v>
          </cell>
          <cell r="C1681">
            <v>-321438</v>
          </cell>
          <cell r="D1681">
            <v>-326923</v>
          </cell>
        </row>
        <row r="1682">
          <cell r="A1682">
            <v>25541</v>
          </cell>
          <cell r="B1682">
            <v>-177471</v>
          </cell>
          <cell r="C1682">
            <v>-177740</v>
          </cell>
          <cell r="D1682">
            <v>-180697</v>
          </cell>
        </row>
        <row r="1683">
          <cell r="A1683">
            <v>25542</v>
          </cell>
          <cell r="B1683">
            <v>-1497625</v>
          </cell>
          <cell r="C1683">
            <v>-1499827</v>
          </cell>
          <cell r="D1683">
            <v>-1524044</v>
          </cell>
        </row>
        <row r="1684">
          <cell r="A1684">
            <v>25543</v>
          </cell>
          <cell r="B1684">
            <v>-942785</v>
          </cell>
          <cell r="C1684">
            <v>-944128</v>
          </cell>
          <cell r="D1684">
            <v>-958903</v>
          </cell>
        </row>
        <row r="1685">
          <cell r="A1685">
            <v>25544</v>
          </cell>
          <cell r="B1685">
            <v>-201042</v>
          </cell>
          <cell r="C1685">
            <v>-201338</v>
          </cell>
          <cell r="D1685">
            <v>-204589</v>
          </cell>
        </row>
        <row r="1686">
          <cell r="A1686">
            <v>25545</v>
          </cell>
          <cell r="B1686">
            <v>-397802</v>
          </cell>
          <cell r="C1686">
            <v>-398351</v>
          </cell>
          <cell r="D1686">
            <v>-404392</v>
          </cell>
        </row>
        <row r="1687">
          <cell r="A1687">
            <v>25550</v>
          </cell>
          <cell r="B1687">
            <v>-226390</v>
          </cell>
          <cell r="C1687">
            <v>-226713</v>
          </cell>
          <cell r="D1687">
            <v>-230261</v>
          </cell>
        </row>
        <row r="1688">
          <cell r="A1688">
            <v>25551</v>
          </cell>
          <cell r="B1688">
            <v>-1725514</v>
          </cell>
          <cell r="C1688">
            <v>-1727972</v>
          </cell>
          <cell r="D1688">
            <v>-1755015</v>
          </cell>
        </row>
        <row r="1689">
          <cell r="A1689">
            <v>25552</v>
          </cell>
          <cell r="B1689">
            <v>-2693928</v>
          </cell>
          <cell r="C1689">
            <v>-2697766</v>
          </cell>
          <cell r="D1689">
            <v>-2739985</v>
          </cell>
        </row>
        <row r="1690">
          <cell r="A1690">
            <v>25553</v>
          </cell>
          <cell r="B1690">
            <v>-723753</v>
          </cell>
          <cell r="C1690">
            <v>-724784</v>
          </cell>
          <cell r="D1690">
            <v>-736127</v>
          </cell>
        </row>
        <row r="1691">
          <cell r="A1691">
            <v>25554</v>
          </cell>
          <cell r="B1691">
            <v>0</v>
          </cell>
          <cell r="C1691">
            <v>0</v>
          </cell>
          <cell r="D1691">
            <v>0</v>
          </cell>
        </row>
        <row r="1692">
          <cell r="A1692">
            <v>25555</v>
          </cell>
          <cell r="B1692">
            <v>-988520</v>
          </cell>
          <cell r="C1692">
            <v>-989929</v>
          </cell>
          <cell r="D1692">
            <v>-1005422</v>
          </cell>
        </row>
        <row r="1693">
          <cell r="A1693">
            <v>25556</v>
          </cell>
          <cell r="B1693">
            <v>-348778</v>
          </cell>
          <cell r="C1693">
            <v>-349275</v>
          </cell>
          <cell r="D1693">
            <v>-354741</v>
          </cell>
        </row>
        <row r="1694">
          <cell r="A1694">
            <v>25557</v>
          </cell>
          <cell r="B1694">
            <v>-37402</v>
          </cell>
          <cell r="C1694">
            <v>-37454</v>
          </cell>
          <cell r="D1694">
            <v>-38021</v>
          </cell>
        </row>
        <row r="1695">
          <cell r="A1695">
            <v>25558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>
            <v>25570</v>
          </cell>
          <cell r="B1696">
            <v>-498</v>
          </cell>
          <cell r="C1696">
            <v>-499</v>
          </cell>
          <cell r="D1696">
            <v>-509</v>
          </cell>
        </row>
        <row r="1697">
          <cell r="A1697">
            <v>25571</v>
          </cell>
          <cell r="B1697">
            <v>-1015</v>
          </cell>
          <cell r="C1697">
            <v>-1017</v>
          </cell>
          <cell r="D1697">
            <v>-1034</v>
          </cell>
        </row>
        <row r="1698">
          <cell r="A1698">
            <v>25573</v>
          </cell>
          <cell r="B1698">
            <v>-34741</v>
          </cell>
          <cell r="C1698">
            <v>-34787</v>
          </cell>
          <cell r="D1698">
            <v>-35299</v>
          </cell>
        </row>
        <row r="1699">
          <cell r="A1699">
            <v>25574</v>
          </cell>
          <cell r="B1699">
            <v>-164954</v>
          </cell>
          <cell r="C1699">
            <v>-165175</v>
          </cell>
          <cell r="D1699">
            <v>-167604</v>
          </cell>
        </row>
        <row r="1700">
          <cell r="A1700">
            <v>25575</v>
          </cell>
          <cell r="B1700">
            <v>-155173</v>
          </cell>
          <cell r="C1700">
            <v>-155375</v>
          </cell>
          <cell r="D1700">
            <v>-157591</v>
          </cell>
        </row>
        <row r="1701">
          <cell r="A1701">
            <v>25576</v>
          </cell>
          <cell r="B1701">
            <v>-27621</v>
          </cell>
          <cell r="C1701">
            <v>-27656</v>
          </cell>
          <cell r="D1701">
            <v>-28039</v>
          </cell>
        </row>
        <row r="1702">
          <cell r="A1702">
            <v>25577</v>
          </cell>
          <cell r="B1702">
            <v>-2700</v>
          </cell>
          <cell r="C1702">
            <v>-2704</v>
          </cell>
          <cell r="D1702">
            <v>-2741</v>
          </cell>
        </row>
        <row r="1703">
          <cell r="A1703">
            <v>25601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>
            <v>25602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>
            <v>25603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>
            <v>25604</v>
          </cell>
          <cell r="B1706">
            <v>55</v>
          </cell>
          <cell r="C1706">
            <v>55</v>
          </cell>
          <cell r="D1706">
            <v>55</v>
          </cell>
        </row>
        <row r="1707">
          <cell r="A1707">
            <v>25605</v>
          </cell>
          <cell r="B1707">
            <v>0</v>
          </cell>
          <cell r="C1707">
            <v>0</v>
          </cell>
          <cell r="D1707">
            <v>0</v>
          </cell>
        </row>
        <row r="1708">
          <cell r="A1708">
            <v>25606</v>
          </cell>
          <cell r="B1708">
            <v>0</v>
          </cell>
          <cell r="C1708">
            <v>0</v>
          </cell>
          <cell r="D1708">
            <v>0</v>
          </cell>
        </row>
        <row r="1709">
          <cell r="A1709">
            <v>25607</v>
          </cell>
          <cell r="B1709">
            <v>0</v>
          </cell>
          <cell r="C1709">
            <v>0</v>
          </cell>
          <cell r="D1709">
            <v>0</v>
          </cell>
        </row>
        <row r="1710">
          <cell r="A1710">
            <v>25608</v>
          </cell>
          <cell r="B1710">
            <v>2750</v>
          </cell>
          <cell r="C1710">
            <v>2750</v>
          </cell>
          <cell r="D1710">
            <v>2750</v>
          </cell>
        </row>
        <row r="1711">
          <cell r="A1711">
            <v>25609</v>
          </cell>
          <cell r="B1711">
            <v>0</v>
          </cell>
          <cell r="C1711">
            <v>0</v>
          </cell>
          <cell r="D1711">
            <v>0</v>
          </cell>
        </row>
        <row r="1712">
          <cell r="A1712">
            <v>25610</v>
          </cell>
          <cell r="B1712">
            <v>0</v>
          </cell>
          <cell r="C1712">
            <v>0</v>
          </cell>
          <cell r="D1712">
            <v>0</v>
          </cell>
        </row>
        <row r="1713">
          <cell r="A1713">
            <v>25611</v>
          </cell>
          <cell r="B1713">
            <v>275</v>
          </cell>
          <cell r="C1713">
            <v>275</v>
          </cell>
          <cell r="D1713">
            <v>275</v>
          </cell>
        </row>
        <row r="1714">
          <cell r="A1714">
            <v>25612</v>
          </cell>
          <cell r="B1714">
            <v>-156</v>
          </cell>
          <cell r="C1714">
            <v>-156</v>
          </cell>
          <cell r="D1714">
            <v>-156</v>
          </cell>
        </row>
        <row r="1715">
          <cell r="A1715">
            <v>25613</v>
          </cell>
          <cell r="B1715">
            <v>0</v>
          </cell>
          <cell r="C1715">
            <v>0</v>
          </cell>
          <cell r="D1715">
            <v>0</v>
          </cell>
        </row>
        <row r="1716">
          <cell r="A1716">
            <v>25614</v>
          </cell>
          <cell r="B1716">
            <v>0</v>
          </cell>
          <cell r="C1716">
            <v>0</v>
          </cell>
          <cell r="D1716">
            <v>-102364</v>
          </cell>
        </row>
        <row r="1717">
          <cell r="A1717">
            <v>25615</v>
          </cell>
          <cell r="B1717">
            <v>37360</v>
          </cell>
          <cell r="C1717">
            <v>35755</v>
          </cell>
          <cell r="D1717">
            <v>5501</v>
          </cell>
        </row>
        <row r="1718">
          <cell r="A1718">
            <v>25616</v>
          </cell>
          <cell r="B1718">
            <v>0</v>
          </cell>
          <cell r="C1718">
            <v>0</v>
          </cell>
          <cell r="D1718">
            <v>0</v>
          </cell>
        </row>
        <row r="1719">
          <cell r="A1719">
            <v>25618</v>
          </cell>
          <cell r="B1719">
            <v>0</v>
          </cell>
          <cell r="C1719">
            <v>0</v>
          </cell>
          <cell r="D1719">
            <v>0</v>
          </cell>
        </row>
        <row r="1720">
          <cell r="A1720">
            <v>25619</v>
          </cell>
          <cell r="B1720">
            <v>0</v>
          </cell>
          <cell r="C1720">
            <v>0</v>
          </cell>
          <cell r="D1720">
            <v>0</v>
          </cell>
        </row>
        <row r="1721">
          <cell r="A1721">
            <v>25620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>
            <v>25621</v>
          </cell>
          <cell r="B1722">
            <v>0</v>
          </cell>
          <cell r="C1722">
            <v>0</v>
          </cell>
          <cell r="D1722">
            <v>0</v>
          </cell>
        </row>
        <row r="1723">
          <cell r="A1723">
            <v>25622</v>
          </cell>
          <cell r="B1723">
            <v>0</v>
          </cell>
          <cell r="C1723">
            <v>0</v>
          </cell>
          <cell r="D1723">
            <v>0</v>
          </cell>
        </row>
        <row r="1724">
          <cell r="A1724">
            <v>25623</v>
          </cell>
          <cell r="B1724">
            <v>0</v>
          </cell>
          <cell r="C1724">
            <v>0</v>
          </cell>
          <cell r="D1724">
            <v>0</v>
          </cell>
        </row>
        <row r="1725">
          <cell r="A1725">
            <v>25624</v>
          </cell>
          <cell r="B1725">
            <v>179</v>
          </cell>
          <cell r="C1725">
            <v>179</v>
          </cell>
          <cell r="D1725">
            <v>41</v>
          </cell>
        </row>
        <row r="1726">
          <cell r="A1726">
            <v>25625</v>
          </cell>
          <cell r="B1726">
            <v>117</v>
          </cell>
          <cell r="C1726">
            <v>117</v>
          </cell>
          <cell r="D1726">
            <v>117</v>
          </cell>
        </row>
        <row r="1727">
          <cell r="A1727">
            <v>25626</v>
          </cell>
          <cell r="B1727">
            <v>0</v>
          </cell>
          <cell r="C1727">
            <v>0</v>
          </cell>
          <cell r="D1727">
            <v>0</v>
          </cell>
        </row>
        <row r="1728">
          <cell r="A1728">
            <v>25627</v>
          </cell>
          <cell r="B1728">
            <v>10360</v>
          </cell>
          <cell r="C1728">
            <v>9180</v>
          </cell>
          <cell r="D1728">
            <v>8182</v>
          </cell>
        </row>
        <row r="1729">
          <cell r="A1729">
            <v>25630</v>
          </cell>
          <cell r="B1729">
            <v>0</v>
          </cell>
          <cell r="C1729">
            <v>0</v>
          </cell>
          <cell r="D1729">
            <v>0</v>
          </cell>
        </row>
        <row r="1730">
          <cell r="A1730">
            <v>25631</v>
          </cell>
          <cell r="B1730">
            <v>0</v>
          </cell>
          <cell r="C1730">
            <v>0</v>
          </cell>
          <cell r="D1730">
            <v>0</v>
          </cell>
        </row>
        <row r="1731">
          <cell r="A1731">
            <v>25632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>
            <v>25633</v>
          </cell>
          <cell r="B1732">
            <v>0</v>
          </cell>
          <cell r="C1732">
            <v>0</v>
          </cell>
          <cell r="D1732">
            <v>0</v>
          </cell>
        </row>
        <row r="1733">
          <cell r="A1733">
            <v>25635</v>
          </cell>
          <cell r="B1733">
            <v>0</v>
          </cell>
          <cell r="C1733">
            <v>0</v>
          </cell>
          <cell r="D1733">
            <v>0</v>
          </cell>
        </row>
        <row r="1734">
          <cell r="A1734">
            <v>25637</v>
          </cell>
          <cell r="B1734">
            <v>0</v>
          </cell>
          <cell r="C1734">
            <v>0</v>
          </cell>
          <cell r="D1734">
            <v>0</v>
          </cell>
        </row>
        <row r="1735">
          <cell r="A1735">
            <v>25638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>
            <v>25639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>
            <v>25640</v>
          </cell>
          <cell r="B1737">
            <v>0</v>
          </cell>
          <cell r="C1737">
            <v>0</v>
          </cell>
          <cell r="D1737">
            <v>0</v>
          </cell>
        </row>
        <row r="1738">
          <cell r="A1738">
            <v>25643</v>
          </cell>
          <cell r="B1738">
            <v>0</v>
          </cell>
          <cell r="C1738">
            <v>0</v>
          </cell>
          <cell r="D1738">
            <v>0</v>
          </cell>
        </row>
        <row r="1739">
          <cell r="A1739">
            <v>25645</v>
          </cell>
          <cell r="B1739">
            <v>0</v>
          </cell>
          <cell r="C1739">
            <v>0</v>
          </cell>
          <cell r="D1739">
            <v>0</v>
          </cell>
        </row>
        <row r="1740">
          <cell r="A1740">
            <v>25648</v>
          </cell>
          <cell r="B1740">
            <v>0</v>
          </cell>
          <cell r="C1740">
            <v>0</v>
          </cell>
          <cell r="D1740">
            <v>0</v>
          </cell>
        </row>
        <row r="1741">
          <cell r="A1741">
            <v>25649</v>
          </cell>
          <cell r="B1741">
            <v>0</v>
          </cell>
          <cell r="C1741">
            <v>0</v>
          </cell>
          <cell r="D1741">
            <v>0</v>
          </cell>
        </row>
        <row r="1742">
          <cell r="A1742">
            <v>25651</v>
          </cell>
          <cell r="B1742">
            <v>0</v>
          </cell>
          <cell r="C1742">
            <v>0</v>
          </cell>
          <cell r="D1742">
            <v>0</v>
          </cell>
        </row>
        <row r="1743">
          <cell r="A1743">
            <v>25653</v>
          </cell>
          <cell r="B1743">
            <v>0</v>
          </cell>
          <cell r="C1743">
            <v>0</v>
          </cell>
          <cell r="D1743">
            <v>0</v>
          </cell>
        </row>
        <row r="1744">
          <cell r="A1744">
            <v>25655</v>
          </cell>
          <cell r="B1744">
            <v>0</v>
          </cell>
          <cell r="C1744">
            <v>0</v>
          </cell>
          <cell r="D1744">
            <v>0</v>
          </cell>
        </row>
        <row r="1745">
          <cell r="A1745">
            <v>25657</v>
          </cell>
          <cell r="B1745">
            <v>0</v>
          </cell>
          <cell r="C1745">
            <v>0</v>
          </cell>
          <cell r="D1745">
            <v>0</v>
          </cell>
        </row>
        <row r="1746">
          <cell r="A1746">
            <v>25658</v>
          </cell>
          <cell r="B1746">
            <v>0</v>
          </cell>
          <cell r="C1746">
            <v>0</v>
          </cell>
          <cell r="D1746">
            <v>0</v>
          </cell>
        </row>
        <row r="1747">
          <cell r="A1747">
            <v>25659</v>
          </cell>
          <cell r="B1747">
            <v>0</v>
          </cell>
          <cell r="C1747">
            <v>0</v>
          </cell>
          <cell r="D1747">
            <v>0</v>
          </cell>
        </row>
        <row r="1748">
          <cell r="A1748">
            <v>25662</v>
          </cell>
          <cell r="B1748">
            <v>0</v>
          </cell>
          <cell r="C1748">
            <v>0</v>
          </cell>
          <cell r="D1748">
            <v>0</v>
          </cell>
        </row>
        <row r="1749">
          <cell r="A1749">
            <v>25663</v>
          </cell>
          <cell r="B1749">
            <v>0</v>
          </cell>
          <cell r="C1749">
            <v>0</v>
          </cell>
          <cell r="D1749">
            <v>0</v>
          </cell>
        </row>
        <row r="1750">
          <cell r="A1750">
            <v>25664</v>
          </cell>
          <cell r="B1750">
            <v>0</v>
          </cell>
          <cell r="C1750">
            <v>0</v>
          </cell>
          <cell r="D1750">
            <v>0</v>
          </cell>
        </row>
        <row r="1751">
          <cell r="A1751">
            <v>25665</v>
          </cell>
          <cell r="B1751">
            <v>0</v>
          </cell>
          <cell r="C1751">
            <v>0</v>
          </cell>
          <cell r="D1751">
            <v>0</v>
          </cell>
        </row>
        <row r="1752">
          <cell r="A1752">
            <v>25666</v>
          </cell>
          <cell r="B1752">
            <v>-3643</v>
          </cell>
          <cell r="C1752">
            <v>-3643</v>
          </cell>
          <cell r="D1752">
            <v>-95697</v>
          </cell>
        </row>
        <row r="1753">
          <cell r="A1753">
            <v>25667</v>
          </cell>
          <cell r="B1753">
            <v>-7292</v>
          </cell>
          <cell r="C1753">
            <v>-7292</v>
          </cell>
          <cell r="D1753">
            <v>-6585</v>
          </cell>
        </row>
        <row r="1754">
          <cell r="A1754">
            <v>25668</v>
          </cell>
          <cell r="B1754">
            <v>-24578</v>
          </cell>
          <cell r="C1754">
            <v>-24578</v>
          </cell>
          <cell r="D1754">
            <v>-24578</v>
          </cell>
        </row>
        <row r="1755">
          <cell r="A1755">
            <v>25669</v>
          </cell>
          <cell r="B1755">
            <v>0</v>
          </cell>
          <cell r="C1755">
            <v>0</v>
          </cell>
          <cell r="D1755">
            <v>0</v>
          </cell>
        </row>
        <row r="1756">
          <cell r="A1756">
            <v>25671</v>
          </cell>
          <cell r="B1756">
            <v>0</v>
          </cell>
          <cell r="C1756">
            <v>0</v>
          </cell>
          <cell r="D1756">
            <v>0</v>
          </cell>
        </row>
        <row r="1757">
          <cell r="A1757">
            <v>25672</v>
          </cell>
          <cell r="B1757">
            <v>0</v>
          </cell>
          <cell r="C1757">
            <v>0</v>
          </cell>
          <cell r="D1757">
            <v>0</v>
          </cell>
        </row>
        <row r="1758">
          <cell r="A1758">
            <v>25673</v>
          </cell>
          <cell r="B1758">
            <v>0</v>
          </cell>
          <cell r="C1758">
            <v>0</v>
          </cell>
          <cell r="D1758">
            <v>0</v>
          </cell>
        </row>
        <row r="1759">
          <cell r="A1759">
            <v>25674</v>
          </cell>
          <cell r="B1759">
            <v>0</v>
          </cell>
          <cell r="C1759">
            <v>0</v>
          </cell>
          <cell r="D1759">
            <v>0</v>
          </cell>
        </row>
        <row r="1760">
          <cell r="A1760">
            <v>25701</v>
          </cell>
          <cell r="B1760">
            <v>0</v>
          </cell>
          <cell r="C1760">
            <v>0</v>
          </cell>
          <cell r="D1760">
            <v>0</v>
          </cell>
        </row>
        <row r="1761">
          <cell r="A1761">
            <v>26225</v>
          </cell>
          <cell r="B1761">
            <v>0</v>
          </cell>
          <cell r="C1761">
            <v>0</v>
          </cell>
          <cell r="D1761">
            <v>0</v>
          </cell>
        </row>
        <row r="1762">
          <cell r="A1762">
            <v>26235</v>
          </cell>
          <cell r="B1762">
            <v>0</v>
          </cell>
          <cell r="C1762">
            <v>0</v>
          </cell>
          <cell r="D1762">
            <v>0</v>
          </cell>
        </row>
        <row r="1763">
          <cell r="A1763">
            <v>26236</v>
          </cell>
          <cell r="B1763">
            <v>0</v>
          </cell>
          <cell r="C1763">
            <v>0</v>
          </cell>
          <cell r="D1763">
            <v>0</v>
          </cell>
        </row>
        <row r="1764">
          <cell r="A1764">
            <v>26245</v>
          </cell>
          <cell r="B1764">
            <v>0</v>
          </cell>
          <cell r="C1764">
            <v>0</v>
          </cell>
          <cell r="D1764">
            <v>0</v>
          </cell>
        </row>
        <row r="1765">
          <cell r="A1765">
            <v>26255</v>
          </cell>
          <cell r="B1765">
            <v>0</v>
          </cell>
          <cell r="C1765">
            <v>0</v>
          </cell>
          <cell r="D1765">
            <v>0</v>
          </cell>
        </row>
        <row r="1766">
          <cell r="A1766">
            <v>28110</v>
          </cell>
          <cell r="B1766">
            <v>-1959165</v>
          </cell>
          <cell r="C1766">
            <v>-1959165</v>
          </cell>
          <cell r="D1766">
            <v>-1531117</v>
          </cell>
        </row>
        <row r="1767">
          <cell r="A1767">
            <v>28120</v>
          </cell>
          <cell r="B1767">
            <v>-12190600</v>
          </cell>
          <cell r="C1767">
            <v>-12190600</v>
          </cell>
          <cell r="D1767">
            <v>-9631381</v>
          </cell>
        </row>
        <row r="1768">
          <cell r="A1768">
            <v>28201</v>
          </cell>
          <cell r="B1768">
            <v>0</v>
          </cell>
          <cell r="C1768">
            <v>0</v>
          </cell>
          <cell r="D1768">
            <v>0</v>
          </cell>
        </row>
        <row r="1769">
          <cell r="A1769">
            <v>28202</v>
          </cell>
          <cell r="B1769">
            <v>0</v>
          </cell>
          <cell r="C1769">
            <v>0</v>
          </cell>
          <cell r="D1769">
            <v>0</v>
          </cell>
        </row>
        <row r="1770">
          <cell r="A1770">
            <v>28203</v>
          </cell>
          <cell r="B1770">
            <v>0</v>
          </cell>
          <cell r="C1770">
            <v>0</v>
          </cell>
          <cell r="D1770">
            <v>0</v>
          </cell>
        </row>
        <row r="1771">
          <cell r="A1771">
            <v>28204</v>
          </cell>
          <cell r="B1771">
            <v>0</v>
          </cell>
          <cell r="C1771">
            <v>0</v>
          </cell>
          <cell r="D1771">
            <v>0</v>
          </cell>
        </row>
        <row r="1772">
          <cell r="A1772">
            <v>28205</v>
          </cell>
          <cell r="B1772">
            <v>0</v>
          </cell>
          <cell r="C1772">
            <v>0</v>
          </cell>
          <cell r="D1772">
            <v>0</v>
          </cell>
        </row>
        <row r="1773">
          <cell r="A1773">
            <v>28206</v>
          </cell>
          <cell r="B1773">
            <v>0</v>
          </cell>
          <cell r="C1773">
            <v>0</v>
          </cell>
          <cell r="D1773">
            <v>0</v>
          </cell>
        </row>
        <row r="1774">
          <cell r="A1774">
            <v>28207</v>
          </cell>
          <cell r="B1774">
            <v>0</v>
          </cell>
          <cell r="C1774">
            <v>0</v>
          </cell>
          <cell r="D1774">
            <v>0</v>
          </cell>
        </row>
        <row r="1775">
          <cell r="A1775">
            <v>28208</v>
          </cell>
          <cell r="B1775">
            <v>0</v>
          </cell>
          <cell r="C1775">
            <v>0</v>
          </cell>
          <cell r="D1775">
            <v>0</v>
          </cell>
        </row>
        <row r="1776">
          <cell r="A1776">
            <v>28210</v>
          </cell>
          <cell r="B1776">
            <v>-76721598</v>
          </cell>
          <cell r="C1776">
            <v>-76421411</v>
          </cell>
          <cell r="D1776">
            <v>-71524795</v>
          </cell>
        </row>
        <row r="1777">
          <cell r="A1777">
            <v>28211</v>
          </cell>
          <cell r="B1777">
            <v>0</v>
          </cell>
          <cell r="C1777">
            <v>0</v>
          </cell>
          <cell r="D1777">
            <v>0</v>
          </cell>
        </row>
        <row r="1778">
          <cell r="A1778">
            <v>28212</v>
          </cell>
          <cell r="B1778">
            <v>0</v>
          </cell>
          <cell r="C1778">
            <v>0</v>
          </cell>
          <cell r="D1778">
            <v>0</v>
          </cell>
        </row>
        <row r="1779">
          <cell r="A1779">
            <v>28215</v>
          </cell>
          <cell r="B1779">
            <v>0</v>
          </cell>
          <cell r="C1779">
            <v>0</v>
          </cell>
          <cell r="D1779">
            <v>0</v>
          </cell>
        </row>
        <row r="1780">
          <cell r="A1780">
            <v>28216</v>
          </cell>
          <cell r="B1780">
            <v>0</v>
          </cell>
          <cell r="C1780">
            <v>0</v>
          </cell>
          <cell r="D1780">
            <v>0</v>
          </cell>
        </row>
        <row r="1781">
          <cell r="A1781">
            <v>28217</v>
          </cell>
          <cell r="B1781">
            <v>0</v>
          </cell>
          <cell r="C1781">
            <v>0</v>
          </cell>
          <cell r="D1781">
            <v>0</v>
          </cell>
        </row>
        <row r="1782">
          <cell r="A1782">
            <v>28218</v>
          </cell>
          <cell r="B1782">
            <v>0</v>
          </cell>
          <cell r="C1782">
            <v>0</v>
          </cell>
          <cell r="D1782">
            <v>0</v>
          </cell>
        </row>
        <row r="1783">
          <cell r="A1783">
            <v>28220</v>
          </cell>
          <cell r="B1783">
            <v>-575342400</v>
          </cell>
          <cell r="C1783">
            <v>-572676390</v>
          </cell>
          <cell r="D1783">
            <v>-524800728</v>
          </cell>
        </row>
        <row r="1784">
          <cell r="A1784">
            <v>28221</v>
          </cell>
          <cell r="B1784">
            <v>0</v>
          </cell>
          <cell r="C1784">
            <v>0</v>
          </cell>
          <cell r="D1784">
            <v>0</v>
          </cell>
        </row>
        <row r="1785">
          <cell r="A1785">
            <v>28225</v>
          </cell>
          <cell r="B1785">
            <v>-34464689</v>
          </cell>
          <cell r="C1785">
            <v>-34382523</v>
          </cell>
          <cell r="D1785">
            <v>-38399145</v>
          </cell>
        </row>
        <row r="1786">
          <cell r="A1786">
            <v>28229</v>
          </cell>
          <cell r="B1786">
            <v>0</v>
          </cell>
          <cell r="C1786">
            <v>0</v>
          </cell>
          <cell r="D1786">
            <v>0</v>
          </cell>
        </row>
        <row r="1787">
          <cell r="A1787">
            <v>28230</v>
          </cell>
          <cell r="B1787">
            <v>0</v>
          </cell>
          <cell r="C1787">
            <v>0</v>
          </cell>
          <cell r="D1787">
            <v>0</v>
          </cell>
        </row>
        <row r="1788">
          <cell r="A1788">
            <v>28231</v>
          </cell>
          <cell r="B1788">
            <v>0</v>
          </cell>
          <cell r="C1788">
            <v>0</v>
          </cell>
          <cell r="D1788">
            <v>0</v>
          </cell>
        </row>
        <row r="1789">
          <cell r="A1789">
            <v>28310</v>
          </cell>
          <cell r="B1789">
            <v>0</v>
          </cell>
          <cell r="C1789">
            <v>0</v>
          </cell>
          <cell r="D1789">
            <v>0</v>
          </cell>
        </row>
        <row r="1790">
          <cell r="A1790">
            <v>28311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>
            <v>28312</v>
          </cell>
          <cell r="B1791">
            <v>0</v>
          </cell>
          <cell r="C1791">
            <v>0</v>
          </cell>
          <cell r="D1791">
            <v>0</v>
          </cell>
        </row>
        <row r="1792">
          <cell r="A1792">
            <v>28313</v>
          </cell>
          <cell r="B1792">
            <v>4099699</v>
          </cell>
          <cell r="C1792">
            <v>4114229</v>
          </cell>
          <cell r="D1792">
            <v>4854015</v>
          </cell>
        </row>
        <row r="1793">
          <cell r="A1793">
            <v>28314</v>
          </cell>
          <cell r="B1793">
            <v>154251</v>
          </cell>
          <cell r="C1793">
            <v>153104</v>
          </cell>
          <cell r="D1793">
            <v>177041</v>
          </cell>
        </row>
        <row r="1794">
          <cell r="A1794">
            <v>28315</v>
          </cell>
          <cell r="B1794">
            <v>-2177970</v>
          </cell>
          <cell r="C1794">
            <v>-2257669</v>
          </cell>
          <cell r="D1794">
            <v>-2877234</v>
          </cell>
        </row>
        <row r="1795">
          <cell r="A1795">
            <v>28316</v>
          </cell>
          <cell r="B1795">
            <v>2553160</v>
          </cell>
          <cell r="C1795">
            <v>2556994</v>
          </cell>
          <cell r="D1795">
            <v>2372246</v>
          </cell>
        </row>
        <row r="1796">
          <cell r="A1796">
            <v>28320</v>
          </cell>
          <cell r="B1796">
            <v>0</v>
          </cell>
          <cell r="C1796">
            <v>0</v>
          </cell>
          <cell r="D1796">
            <v>0</v>
          </cell>
        </row>
        <row r="1797">
          <cell r="A1797">
            <v>28321</v>
          </cell>
          <cell r="B1797">
            <v>0</v>
          </cell>
          <cell r="C1797">
            <v>0</v>
          </cell>
          <cell r="D1797">
            <v>0</v>
          </cell>
        </row>
        <row r="1798">
          <cell r="A1798">
            <v>28322</v>
          </cell>
          <cell r="B1798">
            <v>0</v>
          </cell>
          <cell r="C1798">
            <v>0</v>
          </cell>
          <cell r="D1798">
            <v>0</v>
          </cell>
        </row>
        <row r="1799">
          <cell r="A1799">
            <v>28323</v>
          </cell>
          <cell r="B1799">
            <v>28837477</v>
          </cell>
          <cell r="C1799">
            <v>28924856</v>
          </cell>
          <cell r="D1799">
            <v>33535509</v>
          </cell>
        </row>
        <row r="1800">
          <cell r="A1800">
            <v>28324</v>
          </cell>
          <cell r="B1800">
            <v>875268</v>
          </cell>
          <cell r="C1800">
            <v>868370</v>
          </cell>
          <cell r="D1800">
            <v>995176</v>
          </cell>
        </row>
        <row r="1801">
          <cell r="A1801">
            <v>28325</v>
          </cell>
          <cell r="B1801">
            <v>-13690873</v>
          </cell>
          <cell r="C1801">
            <v>-14191867</v>
          </cell>
          <cell r="D1801">
            <v>-18107289</v>
          </cell>
        </row>
        <row r="1802">
          <cell r="A1802">
            <v>28326</v>
          </cell>
          <cell r="B1802">
            <v>15322909</v>
          </cell>
          <cell r="C1802">
            <v>15345964</v>
          </cell>
          <cell r="D1802">
            <v>14234955</v>
          </cell>
        </row>
        <row r="1803">
          <cell r="A1803">
            <v>28329</v>
          </cell>
          <cell r="B1803">
            <v>0</v>
          </cell>
          <cell r="C1803">
            <v>0</v>
          </cell>
          <cell r="D1803">
            <v>0</v>
          </cell>
        </row>
        <row r="1804">
          <cell r="A1804">
            <v>28330</v>
          </cell>
          <cell r="B1804">
            <v>-1008537</v>
          </cell>
          <cell r="C1804">
            <v>-1017662</v>
          </cell>
          <cell r="D1804">
            <v>-1112135</v>
          </cell>
        </row>
        <row r="1805">
          <cell r="A1805">
            <v>28331</v>
          </cell>
          <cell r="B1805">
            <v>-5953054</v>
          </cell>
          <cell r="C1805">
            <v>-6006945</v>
          </cell>
          <cell r="D1805">
            <v>-6557653</v>
          </cell>
        </row>
        <row r="1806">
          <cell r="A1806">
            <v>28332</v>
          </cell>
          <cell r="B1806">
            <v>0</v>
          </cell>
          <cell r="C1806">
            <v>0</v>
          </cell>
          <cell r="D1806">
            <v>0</v>
          </cell>
        </row>
        <row r="1807">
          <cell r="A1807">
            <v>28333</v>
          </cell>
          <cell r="B1807">
            <v>0</v>
          </cell>
          <cell r="C1807">
            <v>0</v>
          </cell>
          <cell r="D1807">
            <v>0</v>
          </cell>
        </row>
        <row r="1808">
          <cell r="A1808">
            <v>28334</v>
          </cell>
          <cell r="B1808">
            <v>0</v>
          </cell>
          <cell r="C1808">
            <v>0</v>
          </cell>
          <cell r="D1808">
            <v>0</v>
          </cell>
        </row>
        <row r="1809">
          <cell r="A1809">
            <v>28335</v>
          </cell>
          <cell r="B1809">
            <v>0</v>
          </cell>
          <cell r="C1809">
            <v>0</v>
          </cell>
          <cell r="D1809">
            <v>0</v>
          </cell>
        </row>
        <row r="1810">
          <cell r="A1810">
            <v>28336</v>
          </cell>
          <cell r="B1810">
            <v>-1</v>
          </cell>
          <cell r="C1810">
            <v>-1</v>
          </cell>
          <cell r="D1810">
            <v>-1</v>
          </cell>
        </row>
        <row r="1811">
          <cell r="A1811">
            <v>28337</v>
          </cell>
          <cell r="B1811">
            <v>-7</v>
          </cell>
          <cell r="C1811">
            <v>-7</v>
          </cell>
          <cell r="D1811">
            <v>-7</v>
          </cell>
        </row>
        <row r="1812">
          <cell r="A1812">
            <v>28338</v>
          </cell>
          <cell r="B1812">
            <v>0</v>
          </cell>
          <cell r="C1812">
            <v>0</v>
          </cell>
          <cell r="D1812">
            <v>0</v>
          </cell>
        </row>
        <row r="1813">
          <cell r="A1813">
            <v>28339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>
            <v>28340</v>
          </cell>
          <cell r="B1814">
            <v>-21643881</v>
          </cell>
          <cell r="C1814">
            <v>-21592280</v>
          </cell>
          <cell r="D1814">
            <v>-18835112</v>
          </cell>
        </row>
        <row r="1815">
          <cell r="A1815">
            <v>28341</v>
          </cell>
          <cell r="B1815">
            <v>-2200469</v>
          </cell>
          <cell r="C1815">
            <v>-2083505</v>
          </cell>
          <cell r="D1815">
            <v>-4632943</v>
          </cell>
        </row>
        <row r="1816">
          <cell r="A1816">
            <v>28342</v>
          </cell>
          <cell r="B1816">
            <v>-13232818</v>
          </cell>
          <cell r="C1816">
            <v>-12529438</v>
          </cell>
          <cell r="D1816">
            <v>-27860836</v>
          </cell>
        </row>
        <row r="1817">
          <cell r="A1817">
            <v>28343</v>
          </cell>
          <cell r="B1817">
            <v>-66740404</v>
          </cell>
          <cell r="C1817">
            <v>-66740404</v>
          </cell>
          <cell r="D1817">
            <v>-62853340</v>
          </cell>
        </row>
        <row r="1818">
          <cell r="A1818">
            <v>28344</v>
          </cell>
          <cell r="B1818">
            <v>-11098177</v>
          </cell>
          <cell r="C1818">
            <v>-11098177</v>
          </cell>
          <cell r="D1818">
            <v>-10451802</v>
          </cell>
        </row>
        <row r="1819">
          <cell r="A1819">
            <v>28345</v>
          </cell>
          <cell r="B1819">
            <v>0</v>
          </cell>
          <cell r="C1819">
            <v>0</v>
          </cell>
          <cell r="D1819">
            <v>0</v>
          </cell>
        </row>
        <row r="1820">
          <cell r="A1820">
            <v>28346</v>
          </cell>
          <cell r="B1820">
            <v>0</v>
          </cell>
          <cell r="C1820">
            <v>0</v>
          </cell>
          <cell r="D1820">
            <v>0</v>
          </cell>
        </row>
        <row r="1821">
          <cell r="A1821">
            <v>28347</v>
          </cell>
          <cell r="B1821">
            <v>0</v>
          </cell>
          <cell r="C1821">
            <v>0</v>
          </cell>
          <cell r="D1821">
            <v>0</v>
          </cell>
        </row>
        <row r="1822">
          <cell r="A1822">
            <v>28348</v>
          </cell>
          <cell r="B1822">
            <v>0</v>
          </cell>
          <cell r="C1822">
            <v>0</v>
          </cell>
          <cell r="D1822">
            <v>0</v>
          </cell>
        </row>
        <row r="1823">
          <cell r="A1823">
            <v>29999</v>
          </cell>
          <cell r="B1823">
            <v>-37561102</v>
          </cell>
          <cell r="C1823">
            <v>-30779203</v>
          </cell>
          <cell r="D1823">
            <v>-76493929</v>
          </cell>
        </row>
        <row r="1824">
          <cell r="A1824">
            <v>401</v>
          </cell>
          <cell r="B1824">
            <v>90022621</v>
          </cell>
          <cell r="C1824">
            <v>1293431880</v>
          </cell>
          <cell r="D1824">
            <v>1293431880</v>
          </cell>
        </row>
        <row r="1825">
          <cell r="A1825">
            <v>402</v>
          </cell>
          <cell r="B1825">
            <v>9770775</v>
          </cell>
          <cell r="C1825">
            <v>117234156</v>
          </cell>
          <cell r="D1825">
            <v>117234156</v>
          </cell>
        </row>
        <row r="1826">
          <cell r="A1826">
            <v>403</v>
          </cell>
          <cell r="B1826">
            <v>17200928</v>
          </cell>
          <cell r="C1826">
            <v>200081441</v>
          </cell>
          <cell r="D1826">
            <v>200081441</v>
          </cell>
        </row>
        <row r="1827">
          <cell r="A1827">
            <v>404</v>
          </cell>
          <cell r="B1827">
            <v>505278</v>
          </cell>
          <cell r="C1827">
            <v>5454852</v>
          </cell>
          <cell r="D1827">
            <v>5454852</v>
          </cell>
        </row>
        <row r="1828">
          <cell r="A1828">
            <v>406</v>
          </cell>
          <cell r="B1828">
            <v>-19805</v>
          </cell>
          <cell r="C1828">
            <v>-237659</v>
          </cell>
          <cell r="D1828">
            <v>-237659</v>
          </cell>
        </row>
        <row r="1829">
          <cell r="A1829">
            <v>407</v>
          </cell>
          <cell r="B1829">
            <v>7203724</v>
          </cell>
          <cell r="C1829">
            <v>77662990</v>
          </cell>
          <cell r="D1829">
            <v>77662990</v>
          </cell>
        </row>
        <row r="1830">
          <cell r="A1830">
            <v>408</v>
          </cell>
          <cell r="B1830">
            <v>11664288</v>
          </cell>
          <cell r="C1830">
            <v>145515105</v>
          </cell>
          <cell r="D1830">
            <v>145515105</v>
          </cell>
        </row>
        <row r="1831">
          <cell r="A1831">
            <v>409</v>
          </cell>
          <cell r="B1831">
            <v>1041783</v>
          </cell>
          <cell r="C1831">
            <v>39378131</v>
          </cell>
          <cell r="D1831">
            <v>39378131</v>
          </cell>
        </row>
        <row r="1832">
          <cell r="A1832">
            <v>410</v>
          </cell>
          <cell r="B1832">
            <v>7545997</v>
          </cell>
          <cell r="C1832">
            <v>144351957</v>
          </cell>
          <cell r="D1832">
            <v>144351957</v>
          </cell>
        </row>
        <row r="1833">
          <cell r="A1833">
            <v>411</v>
          </cell>
          <cell r="B1833">
            <v>-2822054</v>
          </cell>
          <cell r="C1833">
            <v>-68172627</v>
          </cell>
          <cell r="D1833">
            <v>-68172627</v>
          </cell>
        </row>
        <row r="1834">
          <cell r="A1834">
            <v>415</v>
          </cell>
          <cell r="B1834">
            <v>-250583</v>
          </cell>
          <cell r="C1834">
            <v>-3013122</v>
          </cell>
          <cell r="D1834">
            <v>-3013122</v>
          </cell>
        </row>
        <row r="1835">
          <cell r="A1835">
            <v>416</v>
          </cell>
          <cell r="B1835">
            <v>71413</v>
          </cell>
          <cell r="C1835">
            <v>933739</v>
          </cell>
          <cell r="D1835">
            <v>933739</v>
          </cell>
        </row>
        <row r="1836">
          <cell r="A1836">
            <v>417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>
            <v>418</v>
          </cell>
          <cell r="B1837">
            <v>3688</v>
          </cell>
          <cell r="C1837">
            <v>38517</v>
          </cell>
          <cell r="D1837">
            <v>38517</v>
          </cell>
        </row>
        <row r="1838">
          <cell r="A1838">
            <v>419</v>
          </cell>
          <cell r="B1838">
            <v>-358362</v>
          </cell>
          <cell r="C1838">
            <v>-6993752</v>
          </cell>
          <cell r="D1838">
            <v>-6993752</v>
          </cell>
        </row>
        <row r="1839">
          <cell r="A1839">
            <v>421</v>
          </cell>
          <cell r="B1839">
            <v>-42459</v>
          </cell>
          <cell r="C1839">
            <v>-965270</v>
          </cell>
          <cell r="D1839">
            <v>-965270</v>
          </cell>
        </row>
        <row r="1840">
          <cell r="A1840">
            <v>425</v>
          </cell>
          <cell r="B1840">
            <v>4247</v>
          </cell>
          <cell r="C1840">
            <v>47185</v>
          </cell>
          <cell r="D1840">
            <v>47185</v>
          </cell>
        </row>
        <row r="1841">
          <cell r="A1841">
            <v>426</v>
          </cell>
          <cell r="B1841">
            <v>47422</v>
          </cell>
          <cell r="C1841">
            <v>690792</v>
          </cell>
          <cell r="D1841">
            <v>690792</v>
          </cell>
        </row>
        <row r="1842">
          <cell r="A1842">
            <v>427</v>
          </cell>
          <cell r="B1842">
            <v>9156934</v>
          </cell>
          <cell r="C1842">
            <v>108244455</v>
          </cell>
          <cell r="D1842">
            <v>108244455</v>
          </cell>
        </row>
        <row r="1843">
          <cell r="A1843">
            <v>428</v>
          </cell>
          <cell r="B1843">
            <v>555532</v>
          </cell>
          <cell r="C1843">
            <v>6643631</v>
          </cell>
          <cell r="D1843">
            <v>6643631</v>
          </cell>
        </row>
        <row r="1844">
          <cell r="A1844">
            <v>429</v>
          </cell>
          <cell r="B1844">
            <v>-35968</v>
          </cell>
          <cell r="C1844">
            <v>-341671</v>
          </cell>
          <cell r="D1844">
            <v>-341671</v>
          </cell>
        </row>
        <row r="1845">
          <cell r="A1845">
            <v>430</v>
          </cell>
          <cell r="B1845">
            <v>0</v>
          </cell>
          <cell r="C1845">
            <v>0</v>
          </cell>
          <cell r="D1845">
            <v>0</v>
          </cell>
        </row>
        <row r="1846">
          <cell r="A1846">
            <v>431</v>
          </cell>
          <cell r="B1846">
            <v>681794</v>
          </cell>
          <cell r="C1846">
            <v>7608900</v>
          </cell>
          <cell r="D1846">
            <v>7608900</v>
          </cell>
        </row>
        <row r="1847">
          <cell r="A1847">
            <v>432</v>
          </cell>
          <cell r="B1847">
            <v>-205883</v>
          </cell>
          <cell r="C1847">
            <v>-3816380</v>
          </cell>
          <cell r="D1847">
            <v>-3816380</v>
          </cell>
        </row>
        <row r="1848">
          <cell r="A1848">
            <v>439</v>
          </cell>
          <cell r="B1848">
            <v>0</v>
          </cell>
          <cell r="C1848">
            <v>0</v>
          </cell>
          <cell r="D1848">
            <v>0</v>
          </cell>
        </row>
        <row r="1849">
          <cell r="A1849">
            <v>440</v>
          </cell>
          <cell r="B1849">
            <v>-81538925</v>
          </cell>
          <cell r="C1849">
            <v>-1098591472</v>
          </cell>
          <cell r="D1849">
            <v>-1098591472</v>
          </cell>
        </row>
        <row r="1850">
          <cell r="A1850">
            <v>442</v>
          </cell>
          <cell r="B1850">
            <v>-63250747</v>
          </cell>
          <cell r="C1850">
            <v>-857321493</v>
          </cell>
          <cell r="D1850">
            <v>-857321493</v>
          </cell>
        </row>
        <row r="1851">
          <cell r="A1851">
            <v>444</v>
          </cell>
          <cell r="B1851">
            <v>-1510146</v>
          </cell>
          <cell r="C1851">
            <v>-16847580</v>
          </cell>
          <cell r="D1851">
            <v>-16847580</v>
          </cell>
        </row>
        <row r="1852">
          <cell r="A1852">
            <v>445</v>
          </cell>
          <cell r="B1852">
            <v>-13112400</v>
          </cell>
          <cell r="C1852">
            <v>-183707253</v>
          </cell>
          <cell r="D1852">
            <v>-183707253</v>
          </cell>
        </row>
        <row r="1853">
          <cell r="A1853">
            <v>447</v>
          </cell>
          <cell r="B1853">
            <v>-2208255</v>
          </cell>
          <cell r="C1853">
            <v>-40734099</v>
          </cell>
          <cell r="D1853">
            <v>-40734099</v>
          </cell>
        </row>
        <row r="1854">
          <cell r="A1854">
            <v>449</v>
          </cell>
          <cell r="B1854">
            <v>0</v>
          </cell>
          <cell r="C1854">
            <v>0</v>
          </cell>
          <cell r="D1854">
            <v>0</v>
          </cell>
        </row>
        <row r="1855">
          <cell r="A1855">
            <v>451</v>
          </cell>
          <cell r="B1855">
            <v>-1610857</v>
          </cell>
          <cell r="C1855">
            <v>-19861241</v>
          </cell>
          <cell r="D1855">
            <v>-19861241</v>
          </cell>
        </row>
        <row r="1856">
          <cell r="A1856">
            <v>454</v>
          </cell>
          <cell r="B1856">
            <v>-783920</v>
          </cell>
          <cell r="C1856">
            <v>-12242120</v>
          </cell>
          <cell r="D1856">
            <v>-12242120</v>
          </cell>
        </row>
        <row r="1857">
          <cell r="A1857">
            <v>455</v>
          </cell>
          <cell r="B1857">
            <v>-27178</v>
          </cell>
          <cell r="C1857">
            <v>-346773</v>
          </cell>
          <cell r="D1857">
            <v>-346773</v>
          </cell>
        </row>
        <row r="1858">
          <cell r="A1858">
            <v>456</v>
          </cell>
          <cell r="B1858">
            <v>1743967</v>
          </cell>
          <cell r="C1858">
            <v>-24152763</v>
          </cell>
          <cell r="D1858">
            <v>-24152763</v>
          </cell>
        </row>
        <row r="1859">
          <cell r="A1859">
            <v>555</v>
          </cell>
          <cell r="B1859">
            <v>12411625</v>
          </cell>
          <cell r="C1859">
            <v>192695691</v>
          </cell>
          <cell r="D1859">
            <v>192695691</v>
          </cell>
        </row>
        <row r="1860">
          <cell r="A1860">
            <v>55539</v>
          </cell>
          <cell r="B1860">
            <v>0</v>
          </cell>
          <cell r="C1860">
            <v>12026</v>
          </cell>
          <cell r="D1860">
            <v>12026</v>
          </cell>
        </row>
        <row r="1861">
          <cell r="A1861">
            <v>40101</v>
          </cell>
          <cell r="B1861">
            <v>53624107</v>
          </cell>
          <cell r="C1861">
            <v>822869425</v>
          </cell>
          <cell r="D1861">
            <v>822869425</v>
          </cell>
        </row>
        <row r="1862">
          <cell r="A1862">
            <v>40102</v>
          </cell>
          <cell r="B1862">
            <v>36398514</v>
          </cell>
          <cell r="C1862">
            <v>470562455</v>
          </cell>
          <cell r="D1862">
            <v>470562455</v>
          </cell>
        </row>
        <row r="1863">
          <cell r="A1863">
            <v>40200</v>
          </cell>
          <cell r="B1863">
            <v>9770775</v>
          </cell>
          <cell r="C1863">
            <v>117234156</v>
          </cell>
          <cell r="D1863">
            <v>117234156</v>
          </cell>
        </row>
        <row r="1864">
          <cell r="A1864">
            <v>40300</v>
          </cell>
          <cell r="B1864">
            <v>16210869</v>
          </cell>
          <cell r="C1864">
            <v>189600375</v>
          </cell>
          <cell r="D1864">
            <v>189600375</v>
          </cell>
        </row>
        <row r="1865">
          <cell r="A1865">
            <v>40303</v>
          </cell>
          <cell r="B1865">
            <v>111416</v>
          </cell>
          <cell r="C1865">
            <v>1336986</v>
          </cell>
          <cell r="D1865">
            <v>1336986</v>
          </cell>
        </row>
        <row r="1866">
          <cell r="A1866">
            <v>40320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>
            <v>40330</v>
          </cell>
          <cell r="B1867">
            <v>878644</v>
          </cell>
          <cell r="C1867">
            <v>9144079</v>
          </cell>
          <cell r="D1867">
            <v>9144079</v>
          </cell>
        </row>
        <row r="1868">
          <cell r="A1868">
            <v>40400</v>
          </cell>
          <cell r="B1868">
            <v>505278</v>
          </cell>
          <cell r="C1868">
            <v>5454852</v>
          </cell>
          <cell r="D1868">
            <v>5454852</v>
          </cell>
        </row>
        <row r="1869">
          <cell r="A1869">
            <v>40601</v>
          </cell>
          <cell r="B1869">
            <v>15479</v>
          </cell>
          <cell r="C1869">
            <v>185749</v>
          </cell>
          <cell r="D1869">
            <v>185749</v>
          </cell>
        </row>
        <row r="1870">
          <cell r="A1870">
            <v>40604</v>
          </cell>
          <cell r="B1870">
            <v>-35284</v>
          </cell>
          <cell r="C1870">
            <v>-423408</v>
          </cell>
          <cell r="D1870">
            <v>-423408</v>
          </cell>
        </row>
        <row r="1871">
          <cell r="A1871">
            <v>40701</v>
          </cell>
          <cell r="B1871">
            <v>0</v>
          </cell>
          <cell r="C1871">
            <v>0</v>
          </cell>
          <cell r="D1871">
            <v>0</v>
          </cell>
        </row>
        <row r="1872">
          <cell r="A1872">
            <v>40702</v>
          </cell>
          <cell r="B1872">
            <v>0</v>
          </cell>
          <cell r="C1872">
            <v>0</v>
          </cell>
          <cell r="D1872">
            <v>0</v>
          </cell>
        </row>
        <row r="1873">
          <cell r="A1873">
            <v>40730</v>
          </cell>
          <cell r="B1873">
            <v>0</v>
          </cell>
          <cell r="C1873">
            <v>64259677</v>
          </cell>
          <cell r="D1873">
            <v>64259677</v>
          </cell>
        </row>
        <row r="1874">
          <cell r="A1874">
            <v>40731</v>
          </cell>
          <cell r="B1874">
            <v>8229752</v>
          </cell>
          <cell r="C1874">
            <v>52303456</v>
          </cell>
          <cell r="D1874">
            <v>52303456</v>
          </cell>
        </row>
        <row r="1875">
          <cell r="A1875">
            <v>40732</v>
          </cell>
          <cell r="B1875">
            <v>2384842</v>
          </cell>
          <cell r="C1875">
            <v>21855610</v>
          </cell>
          <cell r="D1875">
            <v>21855610</v>
          </cell>
        </row>
        <row r="1876">
          <cell r="A1876">
            <v>40733</v>
          </cell>
          <cell r="B1876">
            <v>0</v>
          </cell>
          <cell r="C1876">
            <v>555268</v>
          </cell>
          <cell r="D1876">
            <v>555268</v>
          </cell>
        </row>
        <row r="1877">
          <cell r="A1877">
            <v>40734</v>
          </cell>
          <cell r="B1877">
            <v>0</v>
          </cell>
          <cell r="C1877">
            <v>2334070</v>
          </cell>
          <cell r="D1877">
            <v>2334070</v>
          </cell>
        </row>
        <row r="1878">
          <cell r="A1878">
            <v>40735</v>
          </cell>
          <cell r="B1878">
            <v>100004</v>
          </cell>
          <cell r="C1878">
            <v>781918</v>
          </cell>
          <cell r="D1878">
            <v>781918</v>
          </cell>
        </row>
        <row r="1879">
          <cell r="A1879">
            <v>40736</v>
          </cell>
          <cell r="B1879">
            <v>1449344</v>
          </cell>
          <cell r="C1879">
            <v>4348032</v>
          </cell>
          <cell r="D1879">
            <v>4348032</v>
          </cell>
        </row>
        <row r="1880">
          <cell r="A1880">
            <v>40737</v>
          </cell>
          <cell r="B1880">
            <v>-22614</v>
          </cell>
          <cell r="C1880">
            <v>2025798</v>
          </cell>
          <cell r="D1880">
            <v>2025798</v>
          </cell>
        </row>
        <row r="1881">
          <cell r="A1881">
            <v>40738</v>
          </cell>
          <cell r="B1881">
            <v>119502</v>
          </cell>
          <cell r="C1881">
            <v>358506</v>
          </cell>
          <cell r="D1881">
            <v>358506</v>
          </cell>
        </row>
        <row r="1882">
          <cell r="A1882">
            <v>40739</v>
          </cell>
          <cell r="B1882">
            <v>0</v>
          </cell>
          <cell r="C1882">
            <v>1343271</v>
          </cell>
          <cell r="D1882">
            <v>1343271</v>
          </cell>
        </row>
        <row r="1883">
          <cell r="A1883">
            <v>40740</v>
          </cell>
          <cell r="B1883">
            <v>0</v>
          </cell>
          <cell r="C1883">
            <v>-32867039</v>
          </cell>
          <cell r="D1883">
            <v>-32867039</v>
          </cell>
        </row>
        <row r="1884">
          <cell r="A1884">
            <v>40741</v>
          </cell>
          <cell r="B1884">
            <v>-3751391</v>
          </cell>
          <cell r="C1884">
            <v>-11254173</v>
          </cell>
          <cell r="D1884">
            <v>-11254173</v>
          </cell>
        </row>
        <row r="1885">
          <cell r="A1885">
            <v>40742</v>
          </cell>
          <cell r="B1885">
            <v>-522612</v>
          </cell>
          <cell r="C1885">
            <v>-14414434</v>
          </cell>
          <cell r="D1885">
            <v>-14414434</v>
          </cell>
        </row>
        <row r="1886">
          <cell r="A1886">
            <v>40743</v>
          </cell>
          <cell r="B1886">
            <v>0</v>
          </cell>
          <cell r="C1886">
            <v>170622</v>
          </cell>
          <cell r="D1886">
            <v>170622</v>
          </cell>
        </row>
        <row r="1887">
          <cell r="A1887">
            <v>40744</v>
          </cell>
          <cell r="B1887">
            <v>0</v>
          </cell>
          <cell r="C1887">
            <v>-358105</v>
          </cell>
          <cell r="D1887">
            <v>-358105</v>
          </cell>
        </row>
        <row r="1888">
          <cell r="A1888">
            <v>40745</v>
          </cell>
          <cell r="B1888">
            <v>-85170</v>
          </cell>
          <cell r="C1888">
            <v>-255510</v>
          </cell>
          <cell r="D1888">
            <v>-255510</v>
          </cell>
        </row>
        <row r="1889">
          <cell r="A1889">
            <v>40746</v>
          </cell>
          <cell r="B1889">
            <v>-99256</v>
          </cell>
          <cell r="C1889">
            <v>-7027361</v>
          </cell>
          <cell r="D1889">
            <v>-7027361</v>
          </cell>
        </row>
        <row r="1890">
          <cell r="A1890">
            <v>40747</v>
          </cell>
          <cell r="B1890">
            <v>0</v>
          </cell>
          <cell r="C1890">
            <v>-3533377</v>
          </cell>
          <cell r="D1890">
            <v>-3533377</v>
          </cell>
        </row>
        <row r="1891">
          <cell r="A1891">
            <v>40748</v>
          </cell>
          <cell r="B1891">
            <v>-598677</v>
          </cell>
          <cell r="C1891">
            <v>-2671019</v>
          </cell>
          <cell r="D1891">
            <v>-2671019</v>
          </cell>
        </row>
        <row r="1892">
          <cell r="A1892">
            <v>40749</v>
          </cell>
          <cell r="B1892">
            <v>0</v>
          </cell>
          <cell r="C1892">
            <v>-292220</v>
          </cell>
          <cell r="D1892">
            <v>-292220</v>
          </cell>
        </row>
        <row r="1893">
          <cell r="A1893">
            <v>40800</v>
          </cell>
          <cell r="B1893">
            <v>-284026</v>
          </cell>
          <cell r="C1893">
            <v>-3960788</v>
          </cell>
          <cell r="D1893">
            <v>-3960788</v>
          </cell>
        </row>
        <row r="1894">
          <cell r="A1894">
            <v>40810</v>
          </cell>
          <cell r="B1894">
            <v>130680</v>
          </cell>
          <cell r="C1894">
            <v>1802738</v>
          </cell>
          <cell r="D1894">
            <v>1802738</v>
          </cell>
        </row>
        <row r="1895">
          <cell r="A1895">
            <v>40811</v>
          </cell>
          <cell r="B1895">
            <v>0</v>
          </cell>
          <cell r="C1895">
            <v>0</v>
          </cell>
          <cell r="D1895">
            <v>0</v>
          </cell>
        </row>
        <row r="1896">
          <cell r="A1896">
            <v>40812</v>
          </cell>
          <cell r="B1896">
            <v>1280624</v>
          </cell>
          <cell r="C1896">
            <v>14863375</v>
          </cell>
          <cell r="D1896">
            <v>14863375</v>
          </cell>
        </row>
        <row r="1897">
          <cell r="A1897">
            <v>40813</v>
          </cell>
          <cell r="B1897">
            <v>3825334</v>
          </cell>
          <cell r="C1897">
            <v>41337875</v>
          </cell>
          <cell r="D1897">
            <v>41337875</v>
          </cell>
        </row>
        <row r="1898">
          <cell r="A1898">
            <v>40814</v>
          </cell>
          <cell r="B1898">
            <v>2873399</v>
          </cell>
          <cell r="C1898">
            <v>39171064</v>
          </cell>
          <cell r="D1898">
            <v>39171064</v>
          </cell>
        </row>
        <row r="1899">
          <cell r="A1899">
            <v>40815</v>
          </cell>
          <cell r="B1899">
            <v>3830278</v>
          </cell>
          <cell r="C1899">
            <v>52204840</v>
          </cell>
          <cell r="D1899">
            <v>52204840</v>
          </cell>
        </row>
        <row r="1900">
          <cell r="A1900">
            <v>40820</v>
          </cell>
          <cell r="B1900">
            <v>8000</v>
          </cell>
          <cell r="C1900">
            <v>96000</v>
          </cell>
          <cell r="D1900">
            <v>96000</v>
          </cell>
        </row>
        <row r="1901">
          <cell r="A1901">
            <v>40910</v>
          </cell>
          <cell r="B1901">
            <v>986368</v>
          </cell>
          <cell r="C1901">
            <v>38828323</v>
          </cell>
          <cell r="D1901">
            <v>38828323</v>
          </cell>
        </row>
        <row r="1902">
          <cell r="A1902">
            <v>40920</v>
          </cell>
          <cell r="B1902">
            <v>55415</v>
          </cell>
          <cell r="C1902">
            <v>549808</v>
          </cell>
          <cell r="D1902">
            <v>549808</v>
          </cell>
        </row>
        <row r="1903">
          <cell r="A1903">
            <v>41001</v>
          </cell>
          <cell r="B1903">
            <v>0</v>
          </cell>
          <cell r="C1903">
            <v>0</v>
          </cell>
          <cell r="D1903">
            <v>0</v>
          </cell>
        </row>
        <row r="1904">
          <cell r="A1904">
            <v>41002</v>
          </cell>
          <cell r="B1904">
            <v>143</v>
          </cell>
          <cell r="C1904">
            <v>1733</v>
          </cell>
          <cell r="D1904">
            <v>1733</v>
          </cell>
        </row>
        <row r="1905">
          <cell r="A1905">
            <v>41003</v>
          </cell>
          <cell r="B1905">
            <v>21983</v>
          </cell>
          <cell r="C1905">
            <v>178885</v>
          </cell>
          <cell r="D1905">
            <v>178885</v>
          </cell>
        </row>
        <row r="1906">
          <cell r="A1906">
            <v>41004</v>
          </cell>
          <cell r="B1906">
            <v>142719</v>
          </cell>
          <cell r="C1906">
            <v>1314988</v>
          </cell>
          <cell r="D1906">
            <v>1314988</v>
          </cell>
        </row>
        <row r="1907">
          <cell r="A1907">
            <v>41005</v>
          </cell>
          <cell r="B1907">
            <v>0</v>
          </cell>
          <cell r="C1907">
            <v>0</v>
          </cell>
          <cell r="D1907">
            <v>0</v>
          </cell>
        </row>
        <row r="1908">
          <cell r="A1908">
            <v>41006</v>
          </cell>
          <cell r="B1908">
            <v>0</v>
          </cell>
          <cell r="C1908">
            <v>0</v>
          </cell>
          <cell r="D1908">
            <v>0</v>
          </cell>
        </row>
        <row r="1909">
          <cell r="A1909">
            <v>41007</v>
          </cell>
          <cell r="B1909">
            <v>0</v>
          </cell>
          <cell r="C1909">
            <v>0</v>
          </cell>
          <cell r="D1909">
            <v>0</v>
          </cell>
        </row>
        <row r="1910">
          <cell r="A1910">
            <v>41008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>
            <v>41009</v>
          </cell>
          <cell r="B1911">
            <v>0</v>
          </cell>
          <cell r="C1911">
            <v>0</v>
          </cell>
          <cell r="D1911">
            <v>0</v>
          </cell>
        </row>
        <row r="1912">
          <cell r="A1912">
            <v>41010</v>
          </cell>
          <cell r="B1912">
            <v>0</v>
          </cell>
          <cell r="C1912">
            <v>0</v>
          </cell>
          <cell r="D1912">
            <v>0</v>
          </cell>
        </row>
        <row r="1913">
          <cell r="A1913">
            <v>41011</v>
          </cell>
          <cell r="B1913">
            <v>0</v>
          </cell>
          <cell r="C1913">
            <v>261983</v>
          </cell>
          <cell r="D1913">
            <v>261983</v>
          </cell>
        </row>
        <row r="1914">
          <cell r="A1914">
            <v>41012</v>
          </cell>
          <cell r="B1914">
            <v>29987</v>
          </cell>
          <cell r="C1914">
            <v>2542106</v>
          </cell>
          <cell r="D1914">
            <v>2542106</v>
          </cell>
        </row>
        <row r="1915">
          <cell r="A1915">
            <v>41013</v>
          </cell>
          <cell r="B1915">
            <v>0</v>
          </cell>
          <cell r="C1915">
            <v>0</v>
          </cell>
          <cell r="D1915">
            <v>0</v>
          </cell>
        </row>
        <row r="1916">
          <cell r="A1916">
            <v>41014</v>
          </cell>
          <cell r="B1916">
            <v>5038</v>
          </cell>
          <cell r="C1916">
            <v>327491</v>
          </cell>
          <cell r="D1916">
            <v>327491</v>
          </cell>
        </row>
        <row r="1917">
          <cell r="A1917">
            <v>41015</v>
          </cell>
          <cell r="B1917">
            <v>0</v>
          </cell>
          <cell r="C1917">
            <v>0</v>
          </cell>
          <cell r="D1917">
            <v>0</v>
          </cell>
        </row>
        <row r="1918">
          <cell r="A1918">
            <v>41016</v>
          </cell>
          <cell r="B1918">
            <v>0</v>
          </cell>
          <cell r="C1918">
            <v>0</v>
          </cell>
          <cell r="D1918">
            <v>0</v>
          </cell>
        </row>
        <row r="1919">
          <cell r="A1919">
            <v>41017</v>
          </cell>
          <cell r="B1919">
            <v>0</v>
          </cell>
          <cell r="C1919">
            <v>741550</v>
          </cell>
          <cell r="D1919">
            <v>741550</v>
          </cell>
        </row>
        <row r="1920">
          <cell r="A1920">
            <v>41018</v>
          </cell>
          <cell r="B1920">
            <v>0</v>
          </cell>
          <cell r="C1920">
            <v>4687203</v>
          </cell>
          <cell r="D1920">
            <v>4687203</v>
          </cell>
        </row>
        <row r="1921">
          <cell r="A1921">
            <v>41019</v>
          </cell>
          <cell r="B1921">
            <v>0</v>
          </cell>
          <cell r="C1921">
            <v>0</v>
          </cell>
          <cell r="D1921">
            <v>0</v>
          </cell>
        </row>
        <row r="1922">
          <cell r="A1922">
            <v>41020</v>
          </cell>
          <cell r="B1922">
            <v>0</v>
          </cell>
          <cell r="C1922">
            <v>0</v>
          </cell>
          <cell r="D1922">
            <v>0</v>
          </cell>
        </row>
        <row r="1923">
          <cell r="A1923">
            <v>41021</v>
          </cell>
          <cell r="B1923">
            <v>0</v>
          </cell>
          <cell r="C1923">
            <v>0</v>
          </cell>
          <cell r="D1923">
            <v>0</v>
          </cell>
        </row>
        <row r="1924">
          <cell r="A1924">
            <v>41022</v>
          </cell>
          <cell r="B1924">
            <v>0</v>
          </cell>
          <cell r="C1924">
            <v>0</v>
          </cell>
          <cell r="D1924">
            <v>0</v>
          </cell>
        </row>
        <row r="1925">
          <cell r="A1925">
            <v>41023</v>
          </cell>
          <cell r="B1925">
            <v>0</v>
          </cell>
          <cell r="C1925">
            <v>0</v>
          </cell>
          <cell r="D1925">
            <v>0</v>
          </cell>
        </row>
        <row r="1926">
          <cell r="A1926">
            <v>41024</v>
          </cell>
          <cell r="B1926">
            <v>0</v>
          </cell>
          <cell r="C1926">
            <v>0</v>
          </cell>
          <cell r="D1926">
            <v>0</v>
          </cell>
        </row>
        <row r="1927">
          <cell r="A1927">
            <v>41025</v>
          </cell>
          <cell r="B1927">
            <v>0</v>
          </cell>
          <cell r="C1927">
            <v>0</v>
          </cell>
          <cell r="D1927">
            <v>0</v>
          </cell>
        </row>
        <row r="1928">
          <cell r="A1928">
            <v>41026</v>
          </cell>
          <cell r="B1928">
            <v>0</v>
          </cell>
          <cell r="C1928">
            <v>0</v>
          </cell>
          <cell r="D1928">
            <v>0</v>
          </cell>
        </row>
        <row r="1929">
          <cell r="A1929">
            <v>41027</v>
          </cell>
          <cell r="B1929">
            <v>0</v>
          </cell>
          <cell r="C1929">
            <v>0</v>
          </cell>
          <cell r="D1929">
            <v>0</v>
          </cell>
        </row>
        <row r="1930">
          <cell r="A1930">
            <v>41028</v>
          </cell>
          <cell r="B1930">
            <v>0</v>
          </cell>
          <cell r="C1930">
            <v>0</v>
          </cell>
          <cell r="D1930">
            <v>0</v>
          </cell>
        </row>
        <row r="1931">
          <cell r="A1931">
            <v>41029</v>
          </cell>
          <cell r="B1931">
            <v>0</v>
          </cell>
          <cell r="C1931">
            <v>0</v>
          </cell>
          <cell r="D1931">
            <v>0</v>
          </cell>
        </row>
        <row r="1932">
          <cell r="A1932">
            <v>41031</v>
          </cell>
          <cell r="B1932">
            <v>0</v>
          </cell>
          <cell r="C1932">
            <v>0</v>
          </cell>
          <cell r="D1932">
            <v>0</v>
          </cell>
        </row>
        <row r="1933">
          <cell r="A1933">
            <v>41032</v>
          </cell>
          <cell r="B1933">
            <v>70963</v>
          </cell>
          <cell r="C1933">
            <v>1956304</v>
          </cell>
          <cell r="D1933">
            <v>1956304</v>
          </cell>
        </row>
        <row r="1934">
          <cell r="A1934">
            <v>41033</v>
          </cell>
          <cell r="B1934">
            <v>459267</v>
          </cell>
          <cell r="C1934">
            <v>12891466</v>
          </cell>
          <cell r="D1934">
            <v>12891466</v>
          </cell>
        </row>
        <row r="1935">
          <cell r="A1935">
            <v>41034</v>
          </cell>
          <cell r="B1935">
            <v>3069</v>
          </cell>
          <cell r="C1935">
            <v>82962</v>
          </cell>
          <cell r="D1935">
            <v>82962</v>
          </cell>
        </row>
        <row r="1936">
          <cell r="A1936">
            <v>41035</v>
          </cell>
          <cell r="B1936">
            <v>18645</v>
          </cell>
          <cell r="C1936">
            <v>523252</v>
          </cell>
          <cell r="D1936">
            <v>523252</v>
          </cell>
        </row>
        <row r="1937">
          <cell r="A1937">
            <v>41036</v>
          </cell>
          <cell r="B1937">
            <v>0</v>
          </cell>
          <cell r="C1937">
            <v>159977</v>
          </cell>
          <cell r="D1937">
            <v>159977</v>
          </cell>
        </row>
        <row r="1938">
          <cell r="A1938">
            <v>41037</v>
          </cell>
          <cell r="B1938">
            <v>51589</v>
          </cell>
          <cell r="C1938">
            <v>1757844</v>
          </cell>
          <cell r="D1938">
            <v>1757844</v>
          </cell>
        </row>
        <row r="1939">
          <cell r="A1939">
            <v>41038</v>
          </cell>
          <cell r="B1939">
            <v>7667</v>
          </cell>
          <cell r="C1939">
            <v>448768</v>
          </cell>
          <cell r="D1939">
            <v>448768</v>
          </cell>
        </row>
        <row r="1940">
          <cell r="A1940">
            <v>41039</v>
          </cell>
          <cell r="B1940">
            <v>48793</v>
          </cell>
          <cell r="C1940">
            <v>3161764</v>
          </cell>
          <cell r="D1940">
            <v>3161764</v>
          </cell>
        </row>
        <row r="1941">
          <cell r="A1941">
            <v>41041</v>
          </cell>
          <cell r="B1941">
            <v>0</v>
          </cell>
          <cell r="C1941">
            <v>0</v>
          </cell>
          <cell r="D1941">
            <v>0</v>
          </cell>
        </row>
        <row r="1942">
          <cell r="A1942">
            <v>41042</v>
          </cell>
          <cell r="B1942">
            <v>0</v>
          </cell>
          <cell r="C1942">
            <v>0</v>
          </cell>
          <cell r="D1942">
            <v>0</v>
          </cell>
        </row>
        <row r="1943">
          <cell r="A1943">
            <v>41043</v>
          </cell>
          <cell r="B1943">
            <v>0</v>
          </cell>
          <cell r="C1943">
            <v>0</v>
          </cell>
          <cell r="D1943">
            <v>0</v>
          </cell>
        </row>
        <row r="1944">
          <cell r="A1944">
            <v>41044</v>
          </cell>
          <cell r="B1944">
            <v>668272</v>
          </cell>
          <cell r="C1944">
            <v>9218996</v>
          </cell>
          <cell r="D1944">
            <v>9218996</v>
          </cell>
        </row>
        <row r="1945">
          <cell r="A1945">
            <v>41045</v>
          </cell>
          <cell r="B1945">
            <v>5985757</v>
          </cell>
          <cell r="C1945">
            <v>102436973</v>
          </cell>
          <cell r="D1945">
            <v>102436973</v>
          </cell>
        </row>
        <row r="1946">
          <cell r="A1946">
            <v>41046</v>
          </cell>
          <cell r="B1946">
            <v>0</v>
          </cell>
          <cell r="C1946">
            <v>0</v>
          </cell>
          <cell r="D1946">
            <v>0</v>
          </cell>
        </row>
        <row r="1947">
          <cell r="A1947">
            <v>41047</v>
          </cell>
          <cell r="B1947">
            <v>0</v>
          </cell>
          <cell r="C1947">
            <v>0</v>
          </cell>
          <cell r="D1947">
            <v>0</v>
          </cell>
        </row>
        <row r="1948">
          <cell r="A1948">
            <v>41048</v>
          </cell>
          <cell r="B1948">
            <v>0</v>
          </cell>
          <cell r="C1948">
            <v>0</v>
          </cell>
          <cell r="D1948">
            <v>0</v>
          </cell>
        </row>
        <row r="1949">
          <cell r="A1949">
            <v>41050</v>
          </cell>
          <cell r="B1949">
            <v>0</v>
          </cell>
          <cell r="C1949">
            <v>0</v>
          </cell>
          <cell r="D1949">
            <v>0</v>
          </cell>
        </row>
        <row r="1950">
          <cell r="A1950">
            <v>41051</v>
          </cell>
          <cell r="B1950">
            <v>2145</v>
          </cell>
          <cell r="C1950">
            <v>25739</v>
          </cell>
          <cell r="D1950">
            <v>25739</v>
          </cell>
        </row>
        <row r="1951">
          <cell r="A1951">
            <v>41052</v>
          </cell>
          <cell r="B1951">
            <v>4187</v>
          </cell>
          <cell r="C1951">
            <v>57137</v>
          </cell>
          <cell r="D1951">
            <v>57137</v>
          </cell>
        </row>
        <row r="1952">
          <cell r="A1952">
            <v>41053</v>
          </cell>
          <cell r="B1952">
            <v>19313</v>
          </cell>
          <cell r="C1952">
            <v>263523</v>
          </cell>
          <cell r="D1952">
            <v>263523</v>
          </cell>
        </row>
        <row r="1953">
          <cell r="A1953">
            <v>41059</v>
          </cell>
          <cell r="B1953">
            <v>0</v>
          </cell>
          <cell r="C1953">
            <v>106</v>
          </cell>
          <cell r="D1953">
            <v>106</v>
          </cell>
        </row>
        <row r="1954">
          <cell r="A1954">
            <v>41069</v>
          </cell>
          <cell r="B1954">
            <v>73</v>
          </cell>
          <cell r="C1954">
            <v>6526</v>
          </cell>
          <cell r="D1954">
            <v>6526</v>
          </cell>
        </row>
        <row r="1955">
          <cell r="A1955">
            <v>41071</v>
          </cell>
          <cell r="B1955">
            <v>0</v>
          </cell>
          <cell r="C1955">
            <v>0</v>
          </cell>
          <cell r="D1955">
            <v>0</v>
          </cell>
        </row>
        <row r="1956">
          <cell r="A1956">
            <v>41072</v>
          </cell>
          <cell r="B1956">
            <v>0</v>
          </cell>
          <cell r="C1956">
            <v>0</v>
          </cell>
          <cell r="D1956">
            <v>0</v>
          </cell>
        </row>
        <row r="1957">
          <cell r="A1957">
            <v>41080</v>
          </cell>
          <cell r="B1957">
            <v>0</v>
          </cell>
          <cell r="C1957">
            <v>159367</v>
          </cell>
          <cell r="D1957">
            <v>159367</v>
          </cell>
        </row>
        <row r="1958">
          <cell r="A1958">
            <v>41081</v>
          </cell>
          <cell r="B1958">
            <v>6388</v>
          </cell>
          <cell r="C1958">
            <v>1145313</v>
          </cell>
          <cell r="D1958">
            <v>1145313</v>
          </cell>
        </row>
        <row r="1959">
          <cell r="A1959">
            <v>41082</v>
          </cell>
          <cell r="B1959">
            <v>0</v>
          </cell>
          <cell r="C1959">
            <v>0</v>
          </cell>
          <cell r="D1959">
            <v>0</v>
          </cell>
        </row>
        <row r="1960">
          <cell r="A1960">
            <v>41083</v>
          </cell>
          <cell r="B1960">
            <v>0</v>
          </cell>
          <cell r="C1960">
            <v>0</v>
          </cell>
          <cell r="D1960">
            <v>0</v>
          </cell>
        </row>
        <row r="1961">
          <cell r="A1961">
            <v>41084</v>
          </cell>
          <cell r="B1961">
            <v>0</v>
          </cell>
          <cell r="C1961">
            <v>0</v>
          </cell>
          <cell r="D1961">
            <v>0</v>
          </cell>
        </row>
        <row r="1962">
          <cell r="A1962">
            <v>41085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>
            <v>41086</v>
          </cell>
          <cell r="B1963">
            <v>0</v>
          </cell>
          <cell r="C1963">
            <v>0</v>
          </cell>
          <cell r="D1963">
            <v>0</v>
          </cell>
        </row>
        <row r="1964">
          <cell r="A1964">
            <v>41101</v>
          </cell>
          <cell r="B1964">
            <v>-409</v>
          </cell>
          <cell r="C1964">
            <v>-4952</v>
          </cell>
          <cell r="D1964">
            <v>-4952</v>
          </cell>
        </row>
        <row r="1965">
          <cell r="A1965">
            <v>41102</v>
          </cell>
          <cell r="B1965">
            <v>-2603</v>
          </cell>
          <cell r="C1965">
            <v>-31515</v>
          </cell>
          <cell r="D1965">
            <v>-31515</v>
          </cell>
        </row>
        <row r="1966">
          <cell r="A1966">
            <v>41103</v>
          </cell>
          <cell r="B1966">
            <v>0</v>
          </cell>
          <cell r="C1966">
            <v>-436387</v>
          </cell>
          <cell r="D1966">
            <v>-436387</v>
          </cell>
        </row>
        <row r="1967">
          <cell r="A1967">
            <v>41104</v>
          </cell>
          <cell r="B1967">
            <v>-7692</v>
          </cell>
          <cell r="C1967">
            <v>-2839606</v>
          </cell>
          <cell r="D1967">
            <v>-2839606</v>
          </cell>
        </row>
        <row r="1968">
          <cell r="A1968">
            <v>41105</v>
          </cell>
          <cell r="B1968">
            <v>0</v>
          </cell>
          <cell r="C1968">
            <v>0</v>
          </cell>
          <cell r="D1968">
            <v>0</v>
          </cell>
        </row>
        <row r="1969">
          <cell r="A1969">
            <v>41106</v>
          </cell>
          <cell r="B1969">
            <v>0</v>
          </cell>
          <cell r="C1969">
            <v>0</v>
          </cell>
          <cell r="D1969">
            <v>0</v>
          </cell>
        </row>
        <row r="1970">
          <cell r="A1970">
            <v>41107</v>
          </cell>
          <cell r="B1970">
            <v>0</v>
          </cell>
          <cell r="C1970">
            <v>0</v>
          </cell>
          <cell r="D1970">
            <v>0</v>
          </cell>
        </row>
        <row r="1971">
          <cell r="A1971">
            <v>41108</v>
          </cell>
          <cell r="B1971">
            <v>0</v>
          </cell>
          <cell r="C1971">
            <v>0</v>
          </cell>
          <cell r="D1971">
            <v>0</v>
          </cell>
        </row>
        <row r="1972">
          <cell r="A1972">
            <v>41109</v>
          </cell>
          <cell r="B1972">
            <v>0</v>
          </cell>
          <cell r="C1972">
            <v>0</v>
          </cell>
          <cell r="D1972">
            <v>0</v>
          </cell>
        </row>
        <row r="1973">
          <cell r="A1973">
            <v>41110</v>
          </cell>
          <cell r="B1973">
            <v>0</v>
          </cell>
          <cell r="C1973">
            <v>0</v>
          </cell>
          <cell r="D1973">
            <v>0</v>
          </cell>
        </row>
        <row r="1974">
          <cell r="A1974">
            <v>41111</v>
          </cell>
          <cell r="B1974">
            <v>-85678</v>
          </cell>
          <cell r="C1974">
            <v>-2501272</v>
          </cell>
          <cell r="D1974">
            <v>-2501272</v>
          </cell>
        </row>
        <row r="1975">
          <cell r="A1975">
            <v>41112</v>
          </cell>
          <cell r="B1975">
            <v>-545224</v>
          </cell>
          <cell r="C1975">
            <v>-16010644</v>
          </cell>
          <cell r="D1975">
            <v>-16010644</v>
          </cell>
        </row>
        <row r="1976">
          <cell r="A1976">
            <v>41113</v>
          </cell>
          <cell r="B1976">
            <v>-14395</v>
          </cell>
          <cell r="C1976">
            <v>-935690</v>
          </cell>
          <cell r="D1976">
            <v>-935690</v>
          </cell>
        </row>
        <row r="1977">
          <cell r="A1977">
            <v>41114</v>
          </cell>
          <cell r="B1977">
            <v>-91606</v>
          </cell>
          <cell r="C1977">
            <v>-5958536</v>
          </cell>
          <cell r="D1977">
            <v>-5958536</v>
          </cell>
        </row>
        <row r="1978">
          <cell r="A1978">
            <v>41115</v>
          </cell>
          <cell r="B1978">
            <v>0</v>
          </cell>
          <cell r="C1978">
            <v>0</v>
          </cell>
          <cell r="D1978">
            <v>0</v>
          </cell>
        </row>
        <row r="1979">
          <cell r="A1979">
            <v>41116</v>
          </cell>
          <cell r="B1979">
            <v>0</v>
          </cell>
          <cell r="C1979">
            <v>0</v>
          </cell>
          <cell r="D1979">
            <v>0</v>
          </cell>
        </row>
        <row r="1980">
          <cell r="A1980">
            <v>41117</v>
          </cell>
          <cell r="B1980">
            <v>0</v>
          </cell>
          <cell r="C1980">
            <v>0</v>
          </cell>
          <cell r="D1980">
            <v>0</v>
          </cell>
        </row>
        <row r="1981">
          <cell r="A1981">
            <v>41118</v>
          </cell>
          <cell r="B1981">
            <v>0</v>
          </cell>
          <cell r="C1981">
            <v>-259543</v>
          </cell>
          <cell r="D1981">
            <v>-259543</v>
          </cell>
        </row>
        <row r="1982">
          <cell r="A1982">
            <v>41119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>
            <v>41120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>
            <v>41121</v>
          </cell>
          <cell r="B1984">
            <v>0</v>
          </cell>
          <cell r="C1984">
            <v>0</v>
          </cell>
          <cell r="D1984">
            <v>0</v>
          </cell>
        </row>
        <row r="1985">
          <cell r="A1985">
            <v>41122</v>
          </cell>
          <cell r="B1985">
            <v>0</v>
          </cell>
          <cell r="C1985">
            <v>0</v>
          </cell>
          <cell r="D1985">
            <v>0</v>
          </cell>
        </row>
        <row r="1986">
          <cell r="A1986">
            <v>41123</v>
          </cell>
          <cell r="B1986">
            <v>0</v>
          </cell>
          <cell r="C1986">
            <v>0</v>
          </cell>
          <cell r="D1986">
            <v>0</v>
          </cell>
        </row>
        <row r="1987">
          <cell r="A1987">
            <v>41124</v>
          </cell>
          <cell r="B1987">
            <v>0</v>
          </cell>
          <cell r="C1987">
            <v>0</v>
          </cell>
          <cell r="D1987">
            <v>0</v>
          </cell>
        </row>
        <row r="1988">
          <cell r="A1988">
            <v>41125</v>
          </cell>
          <cell r="B1988">
            <v>0</v>
          </cell>
          <cell r="C1988">
            <v>0</v>
          </cell>
          <cell r="D1988">
            <v>0</v>
          </cell>
        </row>
        <row r="1989">
          <cell r="A1989">
            <v>41126</v>
          </cell>
          <cell r="B1989">
            <v>0</v>
          </cell>
          <cell r="C1989">
            <v>0</v>
          </cell>
          <cell r="D1989">
            <v>0</v>
          </cell>
        </row>
        <row r="1990">
          <cell r="A1990">
            <v>41127</v>
          </cell>
          <cell r="B1990">
            <v>0</v>
          </cell>
          <cell r="C1990">
            <v>0</v>
          </cell>
          <cell r="D1990">
            <v>0</v>
          </cell>
        </row>
        <row r="1991">
          <cell r="A1991">
            <v>41128</v>
          </cell>
          <cell r="B1991">
            <v>0</v>
          </cell>
          <cell r="C1991">
            <v>0</v>
          </cell>
          <cell r="D1991">
            <v>0</v>
          </cell>
        </row>
        <row r="1992">
          <cell r="A1992">
            <v>41129</v>
          </cell>
          <cell r="B1992">
            <v>0</v>
          </cell>
          <cell r="C1992">
            <v>0</v>
          </cell>
          <cell r="D1992">
            <v>0</v>
          </cell>
        </row>
        <row r="1993">
          <cell r="A1993">
            <v>41130</v>
          </cell>
          <cell r="B1993">
            <v>0</v>
          </cell>
          <cell r="C1993">
            <v>0</v>
          </cell>
          <cell r="D1993">
            <v>0</v>
          </cell>
        </row>
        <row r="1994">
          <cell r="A1994">
            <v>41131</v>
          </cell>
          <cell r="B1994">
            <v>-30677</v>
          </cell>
          <cell r="C1994">
            <v>-368133</v>
          </cell>
          <cell r="D1994">
            <v>-368133</v>
          </cell>
        </row>
        <row r="1995">
          <cell r="A1995">
            <v>41132</v>
          </cell>
          <cell r="B1995">
            <v>-21916</v>
          </cell>
          <cell r="C1995">
            <v>-757126</v>
          </cell>
          <cell r="D1995">
            <v>-757126</v>
          </cell>
        </row>
        <row r="1996">
          <cell r="A1996">
            <v>41133</v>
          </cell>
          <cell r="B1996">
            <v>-164301</v>
          </cell>
          <cell r="C1996">
            <v>-5446212</v>
          </cell>
          <cell r="D1996">
            <v>-5446212</v>
          </cell>
        </row>
        <row r="1997">
          <cell r="A1997">
            <v>41134</v>
          </cell>
          <cell r="B1997">
            <v>0</v>
          </cell>
          <cell r="C1997">
            <v>-59581</v>
          </cell>
          <cell r="D1997">
            <v>-59581</v>
          </cell>
        </row>
        <row r="1998">
          <cell r="A1998">
            <v>41135</v>
          </cell>
          <cell r="B1998">
            <v>-1231</v>
          </cell>
          <cell r="C1998">
            <v>-412730</v>
          </cell>
          <cell r="D1998">
            <v>-412730</v>
          </cell>
        </row>
        <row r="1999">
          <cell r="A1999">
            <v>41136</v>
          </cell>
          <cell r="B1999">
            <v>-146874</v>
          </cell>
          <cell r="C1999">
            <v>-2105881</v>
          </cell>
          <cell r="D1999">
            <v>-2105881</v>
          </cell>
        </row>
        <row r="2000">
          <cell r="A2000">
            <v>41137</v>
          </cell>
          <cell r="B2000">
            <v>-974846</v>
          </cell>
          <cell r="C2000">
            <v>-14061348</v>
          </cell>
          <cell r="D2000">
            <v>-14061348</v>
          </cell>
        </row>
        <row r="2001">
          <cell r="A2001">
            <v>41138</v>
          </cell>
          <cell r="B2001">
            <v>0</v>
          </cell>
          <cell r="C2001">
            <v>-874197</v>
          </cell>
          <cell r="D2001">
            <v>-874197</v>
          </cell>
        </row>
        <row r="2002">
          <cell r="A2002">
            <v>41139</v>
          </cell>
          <cell r="B2002">
            <v>-2684</v>
          </cell>
          <cell r="C2002">
            <v>-5720141</v>
          </cell>
          <cell r="D2002">
            <v>-5720141</v>
          </cell>
        </row>
        <row r="2003">
          <cell r="A2003">
            <v>41140</v>
          </cell>
          <cell r="B2003">
            <v>0</v>
          </cell>
          <cell r="C2003">
            <v>0</v>
          </cell>
          <cell r="D2003">
            <v>0</v>
          </cell>
        </row>
        <row r="2004">
          <cell r="A2004">
            <v>41141</v>
          </cell>
          <cell r="B2004">
            <v>-5</v>
          </cell>
          <cell r="C2004">
            <v>-58</v>
          </cell>
          <cell r="D2004">
            <v>-58</v>
          </cell>
        </row>
        <row r="2005">
          <cell r="A2005">
            <v>41142</v>
          </cell>
          <cell r="B2005">
            <v>0</v>
          </cell>
          <cell r="C2005">
            <v>0</v>
          </cell>
          <cell r="D2005">
            <v>0</v>
          </cell>
        </row>
        <row r="2006">
          <cell r="A2006">
            <v>41143</v>
          </cell>
          <cell r="B2006">
            <v>0</v>
          </cell>
          <cell r="C2006">
            <v>0</v>
          </cell>
          <cell r="D2006">
            <v>0</v>
          </cell>
        </row>
        <row r="2007">
          <cell r="A2007">
            <v>41144</v>
          </cell>
          <cell r="B2007">
            <v>-32950</v>
          </cell>
          <cell r="C2007">
            <v>-217835</v>
          </cell>
          <cell r="D2007">
            <v>-217835</v>
          </cell>
        </row>
        <row r="2008">
          <cell r="A2008">
            <v>41145</v>
          </cell>
          <cell r="B2008">
            <v>-443574</v>
          </cell>
          <cell r="C2008">
            <v>-4612784</v>
          </cell>
          <cell r="D2008">
            <v>-4612784</v>
          </cell>
        </row>
        <row r="2009">
          <cell r="A2009">
            <v>41146</v>
          </cell>
          <cell r="B2009">
            <v>0</v>
          </cell>
          <cell r="C2009">
            <v>0</v>
          </cell>
          <cell r="D2009">
            <v>0</v>
          </cell>
        </row>
        <row r="2010">
          <cell r="A2010">
            <v>41147</v>
          </cell>
          <cell r="B2010">
            <v>0</v>
          </cell>
          <cell r="C2010">
            <v>0</v>
          </cell>
          <cell r="D2010">
            <v>0</v>
          </cell>
        </row>
        <row r="2011">
          <cell r="A2011">
            <v>41148</v>
          </cell>
          <cell r="B2011">
            <v>0</v>
          </cell>
          <cell r="C2011">
            <v>0</v>
          </cell>
          <cell r="D2011">
            <v>0</v>
          </cell>
        </row>
        <row r="2012">
          <cell r="A2012">
            <v>41149</v>
          </cell>
          <cell r="B2012">
            <v>0</v>
          </cell>
          <cell r="C2012">
            <v>0</v>
          </cell>
          <cell r="D2012">
            <v>0</v>
          </cell>
        </row>
        <row r="2013">
          <cell r="A2013">
            <v>41150</v>
          </cell>
          <cell r="B2013">
            <v>-6128</v>
          </cell>
          <cell r="C2013">
            <v>-73534</v>
          </cell>
          <cell r="D2013">
            <v>-73534</v>
          </cell>
        </row>
        <row r="2014">
          <cell r="A2014">
            <v>41151</v>
          </cell>
          <cell r="B2014">
            <v>-38995</v>
          </cell>
          <cell r="C2014">
            <v>-467945</v>
          </cell>
          <cell r="D2014">
            <v>-467945</v>
          </cell>
        </row>
        <row r="2015">
          <cell r="A2015">
            <v>41152</v>
          </cell>
          <cell r="B2015">
            <v>0</v>
          </cell>
          <cell r="C2015">
            <v>0</v>
          </cell>
          <cell r="D2015">
            <v>0</v>
          </cell>
        </row>
        <row r="2016">
          <cell r="A2016">
            <v>41153</v>
          </cell>
          <cell r="B2016">
            <v>-1463</v>
          </cell>
          <cell r="C2016">
            <v>-19967</v>
          </cell>
          <cell r="D2016">
            <v>-19967</v>
          </cell>
        </row>
        <row r="2017">
          <cell r="A2017">
            <v>41159</v>
          </cell>
          <cell r="B2017">
            <v>-207</v>
          </cell>
          <cell r="C2017">
            <v>-2487</v>
          </cell>
          <cell r="D2017">
            <v>-2487</v>
          </cell>
        </row>
        <row r="2018">
          <cell r="A2018">
            <v>41160</v>
          </cell>
          <cell r="B2018">
            <v>-74858</v>
          </cell>
          <cell r="C2018">
            <v>-898668</v>
          </cell>
          <cell r="D2018">
            <v>-898668</v>
          </cell>
        </row>
        <row r="2019">
          <cell r="A2019">
            <v>41169</v>
          </cell>
          <cell r="B2019">
            <v>-1319</v>
          </cell>
          <cell r="C2019">
            <v>-15889</v>
          </cell>
          <cell r="D2019">
            <v>-15889</v>
          </cell>
        </row>
        <row r="2020">
          <cell r="A2020">
            <v>41170</v>
          </cell>
          <cell r="B2020">
            <v>0</v>
          </cell>
          <cell r="C2020">
            <v>0</v>
          </cell>
          <cell r="D2020">
            <v>0</v>
          </cell>
        </row>
        <row r="2021">
          <cell r="A2021">
            <v>41171</v>
          </cell>
          <cell r="B2021">
            <v>0</v>
          </cell>
          <cell r="C2021">
            <v>0</v>
          </cell>
          <cell r="D2021">
            <v>0</v>
          </cell>
        </row>
        <row r="2022">
          <cell r="A2022">
            <v>41172</v>
          </cell>
          <cell r="B2022">
            <v>0</v>
          </cell>
          <cell r="C2022">
            <v>0</v>
          </cell>
          <cell r="D2022">
            <v>0</v>
          </cell>
        </row>
        <row r="2023">
          <cell r="A2023">
            <v>41180</v>
          </cell>
          <cell r="B2023">
            <v>-18251</v>
          </cell>
          <cell r="C2023">
            <v>-374739</v>
          </cell>
          <cell r="D2023">
            <v>-374739</v>
          </cell>
        </row>
        <row r="2024">
          <cell r="A2024">
            <v>41181</v>
          </cell>
          <cell r="B2024">
            <v>-114169</v>
          </cell>
          <cell r="C2024">
            <v>-2406334</v>
          </cell>
          <cell r="D2024">
            <v>-2406334</v>
          </cell>
        </row>
        <row r="2025">
          <cell r="A2025">
            <v>41182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>
            <v>41183</v>
          </cell>
          <cell r="B2026">
            <v>0</v>
          </cell>
          <cell r="C2026">
            <v>0</v>
          </cell>
          <cell r="D2026">
            <v>0</v>
          </cell>
        </row>
        <row r="2027">
          <cell r="A2027">
            <v>41184</v>
          </cell>
          <cell r="B2027">
            <v>0</v>
          </cell>
          <cell r="C2027">
            <v>0</v>
          </cell>
          <cell r="D2027">
            <v>0</v>
          </cell>
        </row>
        <row r="2028">
          <cell r="A2028">
            <v>41185</v>
          </cell>
          <cell r="B2028">
            <v>0</v>
          </cell>
          <cell r="C2028">
            <v>0</v>
          </cell>
          <cell r="D2028">
            <v>0</v>
          </cell>
        </row>
        <row r="2029">
          <cell r="A2029">
            <v>41186</v>
          </cell>
          <cell r="B2029">
            <v>0</v>
          </cell>
          <cell r="C2029">
            <v>-203552</v>
          </cell>
          <cell r="D2029">
            <v>-203552</v>
          </cell>
        </row>
        <row r="2030">
          <cell r="A2030">
            <v>41187</v>
          </cell>
          <cell r="B2030">
            <v>0</v>
          </cell>
          <cell r="C2030">
            <v>-2648</v>
          </cell>
          <cell r="D2030">
            <v>-2648</v>
          </cell>
        </row>
        <row r="2031">
          <cell r="A2031">
            <v>41188</v>
          </cell>
          <cell r="B2031">
            <v>0</v>
          </cell>
          <cell r="C2031">
            <v>-91404</v>
          </cell>
          <cell r="D2031">
            <v>-91404</v>
          </cell>
        </row>
        <row r="2032">
          <cell r="A2032">
            <v>41189</v>
          </cell>
          <cell r="B2032">
            <v>0</v>
          </cell>
          <cell r="C2032">
            <v>-1287</v>
          </cell>
          <cell r="D2032">
            <v>-1287</v>
          </cell>
        </row>
        <row r="2033">
          <cell r="A2033">
            <v>41510</v>
          </cell>
          <cell r="B2033">
            <v>0</v>
          </cell>
          <cell r="C2033">
            <v>0</v>
          </cell>
          <cell r="D2033">
            <v>0</v>
          </cell>
        </row>
        <row r="2034">
          <cell r="A2034">
            <v>41511</v>
          </cell>
          <cell r="B2034">
            <v>-60234</v>
          </cell>
          <cell r="C2034">
            <v>-753816</v>
          </cell>
          <cell r="D2034">
            <v>-753816</v>
          </cell>
        </row>
        <row r="2035">
          <cell r="A2035">
            <v>41512</v>
          </cell>
          <cell r="B2035">
            <v>-190349</v>
          </cell>
          <cell r="C2035">
            <v>-2259306</v>
          </cell>
          <cell r="D2035">
            <v>-2259306</v>
          </cell>
        </row>
        <row r="2036">
          <cell r="A2036">
            <v>41520</v>
          </cell>
          <cell r="B2036">
            <v>0</v>
          </cell>
          <cell r="C2036">
            <v>0</v>
          </cell>
          <cell r="D2036">
            <v>0</v>
          </cell>
        </row>
        <row r="2037">
          <cell r="A2037">
            <v>41530</v>
          </cell>
          <cell r="B2037">
            <v>0</v>
          </cell>
          <cell r="C2037">
            <v>0</v>
          </cell>
          <cell r="D2037">
            <v>0</v>
          </cell>
        </row>
        <row r="2038">
          <cell r="A2038">
            <v>41531</v>
          </cell>
          <cell r="B2038">
            <v>0</v>
          </cell>
          <cell r="C2038">
            <v>0</v>
          </cell>
          <cell r="D2038">
            <v>0</v>
          </cell>
        </row>
        <row r="2039">
          <cell r="A2039">
            <v>41532</v>
          </cell>
          <cell r="B2039">
            <v>0</v>
          </cell>
          <cell r="C2039">
            <v>0</v>
          </cell>
          <cell r="D2039">
            <v>0</v>
          </cell>
        </row>
        <row r="2040">
          <cell r="A2040">
            <v>41541</v>
          </cell>
          <cell r="B2040">
            <v>0</v>
          </cell>
          <cell r="C2040">
            <v>0</v>
          </cell>
          <cell r="D2040">
            <v>0</v>
          </cell>
        </row>
        <row r="2041">
          <cell r="A2041">
            <v>41550</v>
          </cell>
          <cell r="B2041">
            <v>0</v>
          </cell>
          <cell r="C2041">
            <v>0</v>
          </cell>
          <cell r="D2041">
            <v>0</v>
          </cell>
        </row>
        <row r="2042">
          <cell r="A2042">
            <v>41567</v>
          </cell>
          <cell r="B2042">
            <v>0</v>
          </cell>
          <cell r="C2042">
            <v>0</v>
          </cell>
          <cell r="D2042">
            <v>0</v>
          </cell>
        </row>
        <row r="2043">
          <cell r="A2043">
            <v>41568</v>
          </cell>
          <cell r="B2043">
            <v>0</v>
          </cell>
          <cell r="C2043">
            <v>0</v>
          </cell>
          <cell r="D2043">
            <v>0</v>
          </cell>
        </row>
        <row r="2044">
          <cell r="A2044">
            <v>41571</v>
          </cell>
          <cell r="B2044">
            <v>0</v>
          </cell>
          <cell r="C2044">
            <v>0</v>
          </cell>
          <cell r="D2044">
            <v>0</v>
          </cell>
        </row>
        <row r="2045">
          <cell r="A2045">
            <v>41580</v>
          </cell>
          <cell r="B2045">
            <v>0</v>
          </cell>
          <cell r="C2045">
            <v>0</v>
          </cell>
          <cell r="D2045">
            <v>0</v>
          </cell>
        </row>
        <row r="2046">
          <cell r="A2046">
            <v>41581</v>
          </cell>
          <cell r="B2046">
            <v>0</v>
          </cell>
          <cell r="C2046">
            <v>0</v>
          </cell>
          <cell r="D2046">
            <v>0</v>
          </cell>
        </row>
        <row r="2047">
          <cell r="A2047">
            <v>41610</v>
          </cell>
          <cell r="B2047">
            <v>0</v>
          </cell>
          <cell r="C2047">
            <v>0</v>
          </cell>
          <cell r="D2047">
            <v>0</v>
          </cell>
        </row>
        <row r="2048">
          <cell r="A2048">
            <v>41611</v>
          </cell>
          <cell r="B2048">
            <v>7164</v>
          </cell>
          <cell r="C2048">
            <v>104981</v>
          </cell>
          <cell r="D2048">
            <v>104981</v>
          </cell>
        </row>
        <row r="2049">
          <cell r="A2049">
            <v>41612</v>
          </cell>
          <cell r="B2049">
            <v>64249</v>
          </cell>
          <cell r="C2049">
            <v>828552</v>
          </cell>
          <cell r="D2049">
            <v>828552</v>
          </cell>
        </row>
        <row r="2050">
          <cell r="A2050">
            <v>41614</v>
          </cell>
          <cell r="B2050">
            <v>0</v>
          </cell>
          <cell r="C2050">
            <v>0</v>
          </cell>
          <cell r="D2050">
            <v>0</v>
          </cell>
        </row>
        <row r="2051">
          <cell r="A2051">
            <v>41620</v>
          </cell>
          <cell r="B2051">
            <v>0</v>
          </cell>
          <cell r="C2051">
            <v>0</v>
          </cell>
          <cell r="D2051">
            <v>0</v>
          </cell>
        </row>
        <row r="2052">
          <cell r="A2052">
            <v>41630</v>
          </cell>
          <cell r="B2052">
            <v>0</v>
          </cell>
          <cell r="C2052">
            <v>0</v>
          </cell>
          <cell r="D2052">
            <v>0</v>
          </cell>
        </row>
        <row r="2053">
          <cell r="A2053">
            <v>41631</v>
          </cell>
          <cell r="B2053">
            <v>0</v>
          </cell>
          <cell r="C2053">
            <v>0</v>
          </cell>
          <cell r="D2053">
            <v>0</v>
          </cell>
        </row>
        <row r="2054">
          <cell r="A2054">
            <v>41632</v>
          </cell>
          <cell r="B2054">
            <v>0</v>
          </cell>
          <cell r="C2054">
            <v>0</v>
          </cell>
          <cell r="D2054">
            <v>0</v>
          </cell>
        </row>
        <row r="2055">
          <cell r="A2055">
            <v>41641</v>
          </cell>
          <cell r="B2055">
            <v>0</v>
          </cell>
          <cell r="C2055">
            <v>206</v>
          </cell>
          <cell r="D2055">
            <v>206</v>
          </cell>
        </row>
        <row r="2056">
          <cell r="A2056">
            <v>41650</v>
          </cell>
          <cell r="B2056">
            <v>0</v>
          </cell>
          <cell r="C2056">
            <v>0</v>
          </cell>
          <cell r="D2056">
            <v>0</v>
          </cell>
        </row>
        <row r="2057">
          <cell r="A2057">
            <v>41668</v>
          </cell>
          <cell r="B2057">
            <v>0</v>
          </cell>
          <cell r="C2057">
            <v>0</v>
          </cell>
          <cell r="D2057">
            <v>0</v>
          </cell>
        </row>
        <row r="2058">
          <cell r="A2058">
            <v>41671</v>
          </cell>
          <cell r="B2058">
            <v>0</v>
          </cell>
          <cell r="C2058">
            <v>0</v>
          </cell>
          <cell r="D2058">
            <v>0</v>
          </cell>
        </row>
        <row r="2059">
          <cell r="A2059">
            <v>41680</v>
          </cell>
          <cell r="B2059">
            <v>0</v>
          </cell>
          <cell r="C2059">
            <v>0</v>
          </cell>
          <cell r="D2059">
            <v>0</v>
          </cell>
        </row>
        <row r="2060">
          <cell r="A2060">
            <v>41681</v>
          </cell>
          <cell r="B2060">
            <v>0</v>
          </cell>
          <cell r="C2060">
            <v>0</v>
          </cell>
          <cell r="D2060">
            <v>0</v>
          </cell>
        </row>
        <row r="2061">
          <cell r="A2061">
            <v>41701</v>
          </cell>
          <cell r="B2061">
            <v>0</v>
          </cell>
          <cell r="C2061">
            <v>0</v>
          </cell>
          <cell r="D2061">
            <v>0</v>
          </cell>
        </row>
        <row r="2062">
          <cell r="A2062">
            <v>41710</v>
          </cell>
          <cell r="B2062">
            <v>0</v>
          </cell>
          <cell r="C2062">
            <v>0</v>
          </cell>
          <cell r="D2062">
            <v>0</v>
          </cell>
        </row>
        <row r="2063">
          <cell r="A2063">
            <v>41711</v>
          </cell>
          <cell r="B2063">
            <v>0</v>
          </cell>
          <cell r="C2063">
            <v>0</v>
          </cell>
          <cell r="D2063">
            <v>0</v>
          </cell>
        </row>
        <row r="2064">
          <cell r="A2064">
            <v>41712</v>
          </cell>
          <cell r="B2064">
            <v>0</v>
          </cell>
          <cell r="C2064">
            <v>0</v>
          </cell>
          <cell r="D2064">
            <v>0</v>
          </cell>
        </row>
        <row r="2065">
          <cell r="A2065">
            <v>41713</v>
          </cell>
          <cell r="B2065">
            <v>0</v>
          </cell>
          <cell r="C2065">
            <v>0</v>
          </cell>
          <cell r="D2065">
            <v>0</v>
          </cell>
        </row>
        <row r="2066">
          <cell r="A2066">
            <v>41721</v>
          </cell>
          <cell r="B2066">
            <v>0</v>
          </cell>
          <cell r="C2066">
            <v>0</v>
          </cell>
          <cell r="D2066">
            <v>0</v>
          </cell>
        </row>
        <row r="2067">
          <cell r="A2067">
            <v>41730</v>
          </cell>
          <cell r="B2067">
            <v>0</v>
          </cell>
          <cell r="C2067">
            <v>0</v>
          </cell>
          <cell r="D2067">
            <v>0</v>
          </cell>
        </row>
        <row r="2068">
          <cell r="A2068">
            <v>41740</v>
          </cell>
          <cell r="B2068">
            <v>0</v>
          </cell>
          <cell r="C2068">
            <v>0</v>
          </cell>
          <cell r="D2068">
            <v>0</v>
          </cell>
        </row>
        <row r="2069">
          <cell r="A2069">
            <v>41741</v>
          </cell>
          <cell r="B2069">
            <v>0</v>
          </cell>
          <cell r="C2069">
            <v>0</v>
          </cell>
          <cell r="D2069">
            <v>0</v>
          </cell>
        </row>
        <row r="2070">
          <cell r="A2070">
            <v>41802</v>
          </cell>
          <cell r="B2070">
            <v>-8794</v>
          </cell>
          <cell r="C2070">
            <v>-104062</v>
          </cell>
          <cell r="D2070">
            <v>-104062</v>
          </cell>
        </row>
        <row r="2071">
          <cell r="A2071">
            <v>41805</v>
          </cell>
          <cell r="B2071">
            <v>0</v>
          </cell>
          <cell r="C2071">
            <v>0</v>
          </cell>
          <cell r="D2071">
            <v>0</v>
          </cell>
        </row>
        <row r="2072">
          <cell r="A2072">
            <v>41806</v>
          </cell>
          <cell r="B2072">
            <v>-745</v>
          </cell>
          <cell r="C2072">
            <v>-8709</v>
          </cell>
          <cell r="D2072">
            <v>-8709</v>
          </cell>
        </row>
        <row r="2073">
          <cell r="A2073">
            <v>41807</v>
          </cell>
          <cell r="B2073">
            <v>0</v>
          </cell>
          <cell r="C2073">
            <v>0</v>
          </cell>
          <cell r="D2073">
            <v>0</v>
          </cell>
        </row>
        <row r="2074">
          <cell r="A2074">
            <v>41808</v>
          </cell>
          <cell r="B2074">
            <v>-2324</v>
          </cell>
          <cell r="C2074">
            <v>-28289</v>
          </cell>
          <cell r="D2074">
            <v>-28289</v>
          </cell>
        </row>
        <row r="2075">
          <cell r="A2075">
            <v>41810</v>
          </cell>
          <cell r="B2075">
            <v>0</v>
          </cell>
          <cell r="C2075">
            <v>0</v>
          </cell>
          <cell r="D2075">
            <v>0</v>
          </cell>
        </row>
        <row r="2076">
          <cell r="A2076">
            <v>41811</v>
          </cell>
          <cell r="B2076">
            <v>0</v>
          </cell>
          <cell r="C2076">
            <v>0</v>
          </cell>
          <cell r="D2076">
            <v>0</v>
          </cell>
        </row>
        <row r="2077">
          <cell r="A2077">
            <v>41812</v>
          </cell>
          <cell r="B2077">
            <v>500</v>
          </cell>
          <cell r="C2077">
            <v>6000</v>
          </cell>
          <cell r="D2077">
            <v>6000</v>
          </cell>
        </row>
        <row r="2078">
          <cell r="A2078">
            <v>41813</v>
          </cell>
          <cell r="B2078">
            <v>0</v>
          </cell>
          <cell r="C2078">
            <v>0</v>
          </cell>
          <cell r="D2078">
            <v>0</v>
          </cell>
        </row>
        <row r="2079">
          <cell r="A2079">
            <v>41814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>
            <v>41815</v>
          </cell>
          <cell r="B2080">
            <v>0</v>
          </cell>
          <cell r="C2080">
            <v>0</v>
          </cell>
          <cell r="D2080">
            <v>0</v>
          </cell>
        </row>
        <row r="2081">
          <cell r="A2081">
            <v>41816</v>
          </cell>
          <cell r="B2081">
            <v>7797</v>
          </cell>
          <cell r="C2081">
            <v>84310</v>
          </cell>
          <cell r="D2081">
            <v>84310</v>
          </cell>
        </row>
        <row r="2082">
          <cell r="A2082">
            <v>41817</v>
          </cell>
          <cell r="B2082">
            <v>0</v>
          </cell>
          <cell r="C2082">
            <v>0</v>
          </cell>
          <cell r="D2082">
            <v>0</v>
          </cell>
        </row>
        <row r="2083">
          <cell r="A2083">
            <v>41819</v>
          </cell>
          <cell r="B2083">
            <v>0</v>
          </cell>
          <cell r="C2083">
            <v>0</v>
          </cell>
          <cell r="D2083">
            <v>0</v>
          </cell>
        </row>
        <row r="2084">
          <cell r="A2084">
            <v>41822</v>
          </cell>
          <cell r="B2084">
            <v>7254</v>
          </cell>
          <cell r="C2084">
            <v>89377</v>
          </cell>
          <cell r="D2084">
            <v>89377</v>
          </cell>
        </row>
        <row r="2085">
          <cell r="A2085">
            <v>41825</v>
          </cell>
          <cell r="B2085">
            <v>0</v>
          </cell>
          <cell r="C2085">
            <v>0</v>
          </cell>
          <cell r="D2085">
            <v>0</v>
          </cell>
        </row>
        <row r="2086">
          <cell r="A2086">
            <v>41827</v>
          </cell>
          <cell r="B2086">
            <v>0</v>
          </cell>
          <cell r="C2086">
            <v>-109</v>
          </cell>
          <cell r="D2086">
            <v>-109</v>
          </cell>
        </row>
        <row r="2087">
          <cell r="A2087">
            <v>41832</v>
          </cell>
          <cell r="B2087">
            <v>0</v>
          </cell>
          <cell r="C2087">
            <v>0</v>
          </cell>
          <cell r="D2087">
            <v>0</v>
          </cell>
        </row>
        <row r="2088">
          <cell r="A2088">
            <v>41901</v>
          </cell>
          <cell r="B2088">
            <v>0</v>
          </cell>
          <cell r="C2088">
            <v>0</v>
          </cell>
          <cell r="D2088">
            <v>0</v>
          </cell>
        </row>
        <row r="2089">
          <cell r="A2089">
            <v>41908</v>
          </cell>
          <cell r="B2089">
            <v>0</v>
          </cell>
          <cell r="C2089">
            <v>0</v>
          </cell>
          <cell r="D2089">
            <v>0</v>
          </cell>
        </row>
        <row r="2090">
          <cell r="A2090">
            <v>41910</v>
          </cell>
          <cell r="B2090">
            <v>-354667</v>
          </cell>
          <cell r="C2090">
            <v>-6976193</v>
          </cell>
          <cell r="D2090">
            <v>-6976193</v>
          </cell>
        </row>
        <row r="2091">
          <cell r="A2091">
            <v>41911</v>
          </cell>
          <cell r="B2091">
            <v>0</v>
          </cell>
          <cell r="C2091">
            <v>0</v>
          </cell>
          <cell r="D2091">
            <v>0</v>
          </cell>
        </row>
        <row r="2092">
          <cell r="A2092">
            <v>41912</v>
          </cell>
          <cell r="B2092">
            <v>-3694</v>
          </cell>
          <cell r="C2092">
            <v>-17613</v>
          </cell>
          <cell r="D2092">
            <v>-17613</v>
          </cell>
        </row>
        <row r="2093">
          <cell r="A2093">
            <v>41913</v>
          </cell>
          <cell r="B2093">
            <v>0</v>
          </cell>
          <cell r="C2093">
            <v>-20</v>
          </cell>
          <cell r="D2093">
            <v>-20</v>
          </cell>
        </row>
        <row r="2094">
          <cell r="A2094">
            <v>41914</v>
          </cell>
          <cell r="B2094">
            <v>0</v>
          </cell>
          <cell r="C2094">
            <v>0</v>
          </cell>
          <cell r="D2094">
            <v>0</v>
          </cell>
        </row>
        <row r="2095">
          <cell r="A2095">
            <v>41919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>
            <v>41920</v>
          </cell>
          <cell r="B2096">
            <v>0</v>
          </cell>
          <cell r="C2096">
            <v>0</v>
          </cell>
          <cell r="D2096">
            <v>0</v>
          </cell>
        </row>
        <row r="2097">
          <cell r="A2097">
            <v>41921</v>
          </cell>
          <cell r="B2097">
            <v>0</v>
          </cell>
          <cell r="C2097">
            <v>0</v>
          </cell>
          <cell r="D2097">
            <v>0</v>
          </cell>
        </row>
        <row r="2098">
          <cell r="A2098">
            <v>41923</v>
          </cell>
          <cell r="B2098">
            <v>0</v>
          </cell>
          <cell r="C2098">
            <v>0</v>
          </cell>
          <cell r="D2098">
            <v>0</v>
          </cell>
        </row>
        <row r="2099">
          <cell r="A2099">
            <v>41926</v>
          </cell>
          <cell r="B2099">
            <v>0</v>
          </cell>
          <cell r="C2099">
            <v>74</v>
          </cell>
          <cell r="D2099">
            <v>74</v>
          </cell>
        </row>
        <row r="2100">
          <cell r="A2100">
            <v>42101</v>
          </cell>
          <cell r="B2100">
            <v>0</v>
          </cell>
          <cell r="C2100">
            <v>0</v>
          </cell>
          <cell r="D2100">
            <v>0</v>
          </cell>
        </row>
        <row r="2101">
          <cell r="A2101">
            <v>42110</v>
          </cell>
          <cell r="B2101">
            <v>-35624</v>
          </cell>
          <cell r="C2101">
            <v>-853333</v>
          </cell>
          <cell r="D2101">
            <v>-853333</v>
          </cell>
        </row>
        <row r="2102">
          <cell r="A2102">
            <v>42111</v>
          </cell>
          <cell r="B2102">
            <v>0</v>
          </cell>
          <cell r="C2102">
            <v>0</v>
          </cell>
          <cell r="D2102">
            <v>0</v>
          </cell>
        </row>
        <row r="2103">
          <cell r="A2103">
            <v>42113</v>
          </cell>
          <cell r="B2103">
            <v>0</v>
          </cell>
          <cell r="C2103">
            <v>0</v>
          </cell>
          <cell r="D2103">
            <v>0</v>
          </cell>
        </row>
        <row r="2104">
          <cell r="A2104">
            <v>42120</v>
          </cell>
          <cell r="B2104">
            <v>0</v>
          </cell>
          <cell r="C2104">
            <v>18164</v>
          </cell>
          <cell r="D2104">
            <v>18164</v>
          </cell>
        </row>
        <row r="2105">
          <cell r="A2105">
            <v>42121</v>
          </cell>
          <cell r="B2105">
            <v>0</v>
          </cell>
          <cell r="C2105">
            <v>0</v>
          </cell>
          <cell r="D2105">
            <v>0</v>
          </cell>
        </row>
        <row r="2106">
          <cell r="A2106">
            <v>42125</v>
          </cell>
          <cell r="B2106">
            <v>0</v>
          </cell>
          <cell r="C2106">
            <v>0</v>
          </cell>
          <cell r="D2106">
            <v>0</v>
          </cell>
        </row>
        <row r="2107">
          <cell r="A2107">
            <v>42126</v>
          </cell>
          <cell r="B2107">
            <v>0</v>
          </cell>
          <cell r="C2107">
            <v>0</v>
          </cell>
          <cell r="D2107">
            <v>0</v>
          </cell>
        </row>
        <row r="2108">
          <cell r="A2108">
            <v>42128</v>
          </cell>
          <cell r="B2108">
            <v>0</v>
          </cell>
          <cell r="C2108">
            <v>0</v>
          </cell>
          <cell r="D2108">
            <v>0</v>
          </cell>
        </row>
        <row r="2109">
          <cell r="A2109">
            <v>42130</v>
          </cell>
          <cell r="B2109">
            <v>0</v>
          </cell>
          <cell r="C2109">
            <v>0</v>
          </cell>
          <cell r="D2109">
            <v>0</v>
          </cell>
        </row>
        <row r="2110">
          <cell r="A2110">
            <v>42131</v>
          </cell>
          <cell r="B2110">
            <v>0</v>
          </cell>
          <cell r="C2110">
            <v>0</v>
          </cell>
          <cell r="D2110">
            <v>0</v>
          </cell>
        </row>
        <row r="2111">
          <cell r="A2111">
            <v>42132</v>
          </cell>
          <cell r="B2111">
            <v>0</v>
          </cell>
          <cell r="C2111">
            <v>0</v>
          </cell>
          <cell r="D2111">
            <v>0</v>
          </cell>
        </row>
        <row r="2112">
          <cell r="A2112">
            <v>42140</v>
          </cell>
          <cell r="B2112">
            <v>0</v>
          </cell>
          <cell r="C2112">
            <v>-14623</v>
          </cell>
          <cell r="D2112">
            <v>-14623</v>
          </cell>
        </row>
        <row r="2113">
          <cell r="A2113">
            <v>42142</v>
          </cell>
          <cell r="B2113">
            <v>-4464</v>
          </cell>
          <cell r="C2113">
            <v>-85250</v>
          </cell>
          <cell r="D2113">
            <v>-85250</v>
          </cell>
        </row>
        <row r="2114">
          <cell r="A2114">
            <v>42144</v>
          </cell>
          <cell r="B2114">
            <v>-44</v>
          </cell>
          <cell r="C2114">
            <v>-128</v>
          </cell>
          <cell r="D2114">
            <v>-128</v>
          </cell>
        </row>
        <row r="2115">
          <cell r="A2115">
            <v>42146</v>
          </cell>
          <cell r="B2115">
            <v>-2057</v>
          </cell>
          <cell r="C2115">
            <v>-27898</v>
          </cell>
          <cell r="D2115">
            <v>-27898</v>
          </cell>
        </row>
        <row r="2116">
          <cell r="A2116">
            <v>42148</v>
          </cell>
          <cell r="B2116">
            <v>-270</v>
          </cell>
          <cell r="C2116">
            <v>-2201</v>
          </cell>
          <cell r="D2116">
            <v>-2201</v>
          </cell>
        </row>
        <row r="2117">
          <cell r="A2117">
            <v>42501</v>
          </cell>
          <cell r="B2117">
            <v>0</v>
          </cell>
          <cell r="C2117">
            <v>0</v>
          </cell>
          <cell r="D2117">
            <v>0</v>
          </cell>
        </row>
        <row r="2118">
          <cell r="A2118">
            <v>42502</v>
          </cell>
          <cell r="B2118">
            <v>3492</v>
          </cell>
          <cell r="C2118">
            <v>41901</v>
          </cell>
          <cell r="D2118">
            <v>41901</v>
          </cell>
        </row>
        <row r="2119">
          <cell r="A2119">
            <v>42503</v>
          </cell>
          <cell r="B2119">
            <v>755</v>
          </cell>
          <cell r="C2119">
            <v>5284</v>
          </cell>
          <cell r="D2119">
            <v>5284</v>
          </cell>
        </row>
        <row r="2120">
          <cell r="A2120">
            <v>42601</v>
          </cell>
          <cell r="B2120">
            <v>2492</v>
          </cell>
          <cell r="C2120">
            <v>37164</v>
          </cell>
          <cell r="D2120">
            <v>37164</v>
          </cell>
        </row>
        <row r="2121">
          <cell r="A2121">
            <v>42602</v>
          </cell>
          <cell r="B2121">
            <v>0</v>
          </cell>
          <cell r="C2121">
            <v>0</v>
          </cell>
          <cell r="D2121">
            <v>0</v>
          </cell>
        </row>
        <row r="2122">
          <cell r="A2122">
            <v>42603</v>
          </cell>
          <cell r="B2122">
            <v>1289</v>
          </cell>
          <cell r="C2122">
            <v>145749</v>
          </cell>
          <cell r="D2122">
            <v>145749</v>
          </cell>
        </row>
        <row r="2123">
          <cell r="A2123">
            <v>42604</v>
          </cell>
          <cell r="B2123">
            <v>0</v>
          </cell>
          <cell r="C2123">
            <v>0</v>
          </cell>
          <cell r="D2123">
            <v>0</v>
          </cell>
        </row>
        <row r="2124">
          <cell r="A2124">
            <v>42605</v>
          </cell>
          <cell r="B2124">
            <v>0</v>
          </cell>
          <cell r="C2124">
            <v>0</v>
          </cell>
          <cell r="D2124">
            <v>0</v>
          </cell>
        </row>
        <row r="2125">
          <cell r="A2125">
            <v>42606</v>
          </cell>
          <cell r="B2125">
            <v>0</v>
          </cell>
          <cell r="C2125">
            <v>0</v>
          </cell>
          <cell r="D2125">
            <v>0</v>
          </cell>
        </row>
        <row r="2126">
          <cell r="A2126">
            <v>42607</v>
          </cell>
          <cell r="B2126">
            <v>4713</v>
          </cell>
          <cell r="C2126">
            <v>57225</v>
          </cell>
          <cell r="D2126">
            <v>57225</v>
          </cell>
        </row>
        <row r="2127">
          <cell r="A2127">
            <v>42610</v>
          </cell>
          <cell r="B2127">
            <v>12919</v>
          </cell>
          <cell r="C2127">
            <v>179436</v>
          </cell>
          <cell r="D2127">
            <v>179436</v>
          </cell>
        </row>
        <row r="2128">
          <cell r="A2128">
            <v>42611</v>
          </cell>
          <cell r="B2128">
            <v>17891</v>
          </cell>
          <cell r="C2128">
            <v>150958</v>
          </cell>
          <cell r="D2128">
            <v>150958</v>
          </cell>
        </row>
        <row r="2129">
          <cell r="A2129">
            <v>42612</v>
          </cell>
          <cell r="B2129">
            <v>8178</v>
          </cell>
          <cell r="C2129">
            <v>31614</v>
          </cell>
          <cell r="D2129">
            <v>31614</v>
          </cell>
        </row>
        <row r="2130">
          <cell r="A2130">
            <v>42615</v>
          </cell>
          <cell r="B2130">
            <v>-59</v>
          </cell>
          <cell r="C2130">
            <v>6136</v>
          </cell>
          <cell r="D2130">
            <v>6136</v>
          </cell>
        </row>
        <row r="2131">
          <cell r="A2131">
            <v>42630</v>
          </cell>
          <cell r="B2131">
            <v>0</v>
          </cell>
          <cell r="C2131">
            <v>0</v>
          </cell>
          <cell r="D2131">
            <v>0</v>
          </cell>
        </row>
        <row r="2132">
          <cell r="A2132">
            <v>42631</v>
          </cell>
          <cell r="B2132">
            <v>0</v>
          </cell>
          <cell r="C2132">
            <v>82511</v>
          </cell>
          <cell r="D2132">
            <v>82511</v>
          </cell>
        </row>
        <row r="2133">
          <cell r="A2133">
            <v>42640</v>
          </cell>
          <cell r="B2133">
            <v>0</v>
          </cell>
          <cell r="C2133">
            <v>0</v>
          </cell>
          <cell r="D2133">
            <v>0</v>
          </cell>
        </row>
        <row r="2134">
          <cell r="A2134">
            <v>42641</v>
          </cell>
          <cell r="B2134">
            <v>0</v>
          </cell>
          <cell r="C2134">
            <v>0</v>
          </cell>
          <cell r="D2134">
            <v>0</v>
          </cell>
        </row>
        <row r="2135">
          <cell r="A2135">
            <v>42650</v>
          </cell>
          <cell r="B2135">
            <v>0</v>
          </cell>
          <cell r="C2135">
            <v>0</v>
          </cell>
          <cell r="D2135">
            <v>0</v>
          </cell>
        </row>
        <row r="2136">
          <cell r="A2136">
            <v>42651</v>
          </cell>
          <cell r="B2136">
            <v>0</v>
          </cell>
          <cell r="C2136">
            <v>0</v>
          </cell>
          <cell r="D2136">
            <v>0</v>
          </cell>
        </row>
        <row r="2137">
          <cell r="A2137">
            <v>42652</v>
          </cell>
          <cell r="B2137">
            <v>0</v>
          </cell>
          <cell r="C2137">
            <v>0</v>
          </cell>
          <cell r="D2137">
            <v>0</v>
          </cell>
        </row>
        <row r="2138">
          <cell r="A2138">
            <v>42660</v>
          </cell>
          <cell r="B2138">
            <v>0</v>
          </cell>
          <cell r="C2138">
            <v>0</v>
          </cell>
          <cell r="D2138">
            <v>0</v>
          </cell>
        </row>
        <row r="2139">
          <cell r="A2139">
            <v>42661</v>
          </cell>
          <cell r="B2139">
            <v>0</v>
          </cell>
          <cell r="C2139">
            <v>0</v>
          </cell>
          <cell r="D2139">
            <v>0</v>
          </cell>
        </row>
        <row r="2140">
          <cell r="A2140">
            <v>42704</v>
          </cell>
          <cell r="B2140">
            <v>0</v>
          </cell>
          <cell r="C2140">
            <v>0</v>
          </cell>
          <cell r="D2140">
            <v>0</v>
          </cell>
        </row>
        <row r="2141">
          <cell r="A2141">
            <v>42705</v>
          </cell>
          <cell r="B2141">
            <v>0</v>
          </cell>
          <cell r="C2141">
            <v>0</v>
          </cell>
          <cell r="D2141">
            <v>0</v>
          </cell>
        </row>
        <row r="2142">
          <cell r="A2142">
            <v>42706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>
            <v>42707</v>
          </cell>
          <cell r="B2143">
            <v>0</v>
          </cell>
          <cell r="C2143">
            <v>0</v>
          </cell>
          <cell r="D2143">
            <v>0</v>
          </cell>
        </row>
        <row r="2144">
          <cell r="A2144">
            <v>42708</v>
          </cell>
          <cell r="B2144">
            <v>0</v>
          </cell>
          <cell r="C2144">
            <v>0</v>
          </cell>
          <cell r="D2144">
            <v>0</v>
          </cell>
        </row>
        <row r="2145">
          <cell r="A2145">
            <v>42709</v>
          </cell>
          <cell r="B2145">
            <v>0</v>
          </cell>
          <cell r="C2145">
            <v>0</v>
          </cell>
          <cell r="D2145">
            <v>0</v>
          </cell>
        </row>
        <row r="2146">
          <cell r="A2146">
            <v>42710</v>
          </cell>
          <cell r="B2146">
            <v>0</v>
          </cell>
          <cell r="C2146">
            <v>0</v>
          </cell>
          <cell r="D2146">
            <v>0</v>
          </cell>
        </row>
        <row r="2147">
          <cell r="A2147">
            <v>42711</v>
          </cell>
          <cell r="B2147">
            <v>0</v>
          </cell>
          <cell r="C2147">
            <v>0</v>
          </cell>
          <cell r="D2147">
            <v>0</v>
          </cell>
        </row>
        <row r="2148">
          <cell r="A2148">
            <v>42712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>
            <v>42713</v>
          </cell>
          <cell r="B2149">
            <v>0</v>
          </cell>
          <cell r="C2149">
            <v>0</v>
          </cell>
          <cell r="D2149">
            <v>0</v>
          </cell>
        </row>
        <row r="2150">
          <cell r="A2150">
            <v>42714</v>
          </cell>
          <cell r="B2150">
            <v>0</v>
          </cell>
          <cell r="C2150">
            <v>0</v>
          </cell>
          <cell r="D2150">
            <v>0</v>
          </cell>
        </row>
        <row r="2151">
          <cell r="A2151">
            <v>42716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>
            <v>42717</v>
          </cell>
          <cell r="B2152">
            <v>0</v>
          </cell>
          <cell r="C2152">
            <v>0</v>
          </cell>
          <cell r="D2152">
            <v>0</v>
          </cell>
        </row>
        <row r="2153">
          <cell r="A2153">
            <v>42718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>
            <v>42719</v>
          </cell>
          <cell r="B2154">
            <v>0</v>
          </cell>
          <cell r="C2154">
            <v>0</v>
          </cell>
          <cell r="D2154">
            <v>0</v>
          </cell>
        </row>
        <row r="2155">
          <cell r="A2155">
            <v>42721</v>
          </cell>
          <cell r="B2155">
            <v>0</v>
          </cell>
          <cell r="C2155">
            <v>0</v>
          </cell>
          <cell r="D2155">
            <v>0</v>
          </cell>
        </row>
        <row r="2156">
          <cell r="A2156">
            <v>42722</v>
          </cell>
          <cell r="B2156">
            <v>0</v>
          </cell>
          <cell r="C2156">
            <v>0</v>
          </cell>
          <cell r="D2156">
            <v>0</v>
          </cell>
        </row>
        <row r="2157">
          <cell r="A2157">
            <v>42723</v>
          </cell>
          <cell r="B2157">
            <v>1364583</v>
          </cell>
          <cell r="C2157">
            <v>16375000</v>
          </cell>
          <cell r="D2157">
            <v>16375000</v>
          </cell>
        </row>
        <row r="2158">
          <cell r="A2158">
            <v>42724</v>
          </cell>
          <cell r="B2158">
            <v>5153</v>
          </cell>
          <cell r="C2158">
            <v>65374</v>
          </cell>
          <cell r="D2158">
            <v>65374</v>
          </cell>
        </row>
        <row r="2159">
          <cell r="A2159">
            <v>42725</v>
          </cell>
          <cell r="B2159">
            <v>30340</v>
          </cell>
          <cell r="C2159">
            <v>365397</v>
          </cell>
          <cell r="D2159">
            <v>365397</v>
          </cell>
        </row>
        <row r="2160">
          <cell r="A2160">
            <v>42726</v>
          </cell>
          <cell r="B2160">
            <v>0</v>
          </cell>
          <cell r="C2160">
            <v>0</v>
          </cell>
          <cell r="D2160">
            <v>0</v>
          </cell>
        </row>
        <row r="2161">
          <cell r="A2161">
            <v>42727</v>
          </cell>
          <cell r="B2161">
            <v>0</v>
          </cell>
          <cell r="C2161">
            <v>0</v>
          </cell>
          <cell r="D2161">
            <v>0</v>
          </cell>
        </row>
        <row r="2162">
          <cell r="A2162">
            <v>42728</v>
          </cell>
          <cell r="B2162">
            <v>0</v>
          </cell>
          <cell r="C2162">
            <v>0</v>
          </cell>
          <cell r="D2162">
            <v>0</v>
          </cell>
        </row>
        <row r="2163">
          <cell r="A2163">
            <v>42729</v>
          </cell>
          <cell r="B2163">
            <v>0</v>
          </cell>
          <cell r="C2163">
            <v>0</v>
          </cell>
          <cell r="D2163">
            <v>0</v>
          </cell>
        </row>
        <row r="2164">
          <cell r="A2164">
            <v>42730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>
            <v>42731</v>
          </cell>
          <cell r="B2165">
            <v>0</v>
          </cell>
          <cell r="C2165">
            <v>0</v>
          </cell>
          <cell r="D2165">
            <v>0</v>
          </cell>
        </row>
        <row r="2166">
          <cell r="A2166">
            <v>42733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>
            <v>42734</v>
          </cell>
          <cell r="B2167">
            <v>0</v>
          </cell>
          <cell r="C2167">
            <v>0</v>
          </cell>
          <cell r="D2167">
            <v>0</v>
          </cell>
        </row>
        <row r="2168">
          <cell r="A2168">
            <v>42735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>
            <v>42736</v>
          </cell>
          <cell r="B2169">
            <v>0</v>
          </cell>
          <cell r="C2169">
            <v>0</v>
          </cell>
          <cell r="D2169">
            <v>0</v>
          </cell>
        </row>
        <row r="2170">
          <cell r="A2170">
            <v>42737</v>
          </cell>
          <cell r="B2170">
            <v>19430</v>
          </cell>
          <cell r="C2170">
            <v>233160</v>
          </cell>
          <cell r="D2170">
            <v>233160</v>
          </cell>
        </row>
        <row r="2171">
          <cell r="A2171">
            <v>42738</v>
          </cell>
          <cell r="B2171">
            <v>0</v>
          </cell>
          <cell r="C2171">
            <v>0</v>
          </cell>
          <cell r="D2171">
            <v>0</v>
          </cell>
        </row>
        <row r="2172">
          <cell r="A2172">
            <v>42739</v>
          </cell>
          <cell r="B2172">
            <v>0</v>
          </cell>
          <cell r="C2172">
            <v>0</v>
          </cell>
          <cell r="D2172">
            <v>0</v>
          </cell>
        </row>
        <row r="2173">
          <cell r="A2173">
            <v>42741</v>
          </cell>
          <cell r="B2173">
            <v>0</v>
          </cell>
          <cell r="C2173">
            <v>0</v>
          </cell>
          <cell r="D2173">
            <v>0</v>
          </cell>
        </row>
        <row r="2174">
          <cell r="A2174">
            <v>42744</v>
          </cell>
          <cell r="B2174">
            <v>973750</v>
          </cell>
          <cell r="C2174">
            <v>11685000</v>
          </cell>
          <cell r="D2174">
            <v>11685000</v>
          </cell>
        </row>
        <row r="2175">
          <cell r="A2175">
            <v>42745</v>
          </cell>
          <cell r="B2175">
            <v>358125</v>
          </cell>
          <cell r="C2175">
            <v>4297500</v>
          </cell>
          <cell r="D2175">
            <v>4297500</v>
          </cell>
        </row>
        <row r="2176">
          <cell r="A2176">
            <v>42746</v>
          </cell>
          <cell r="B2176">
            <v>1203125</v>
          </cell>
          <cell r="C2176">
            <v>14437500</v>
          </cell>
          <cell r="D2176">
            <v>14437500</v>
          </cell>
        </row>
        <row r="2177">
          <cell r="A2177">
            <v>42747</v>
          </cell>
          <cell r="B2177">
            <v>257911</v>
          </cell>
          <cell r="C2177">
            <v>3094935</v>
          </cell>
          <cell r="D2177">
            <v>3094935</v>
          </cell>
        </row>
        <row r="2178">
          <cell r="A2178">
            <v>42748</v>
          </cell>
          <cell r="B2178">
            <v>396000</v>
          </cell>
          <cell r="C2178">
            <v>4752000</v>
          </cell>
          <cell r="D2178">
            <v>4752000</v>
          </cell>
        </row>
        <row r="2179">
          <cell r="A2179">
            <v>42749</v>
          </cell>
          <cell r="B2179">
            <v>1753125</v>
          </cell>
          <cell r="C2179">
            <v>21037500</v>
          </cell>
          <cell r="D2179">
            <v>21037500</v>
          </cell>
        </row>
        <row r="2180">
          <cell r="A2180">
            <v>42750</v>
          </cell>
          <cell r="B2180">
            <v>0</v>
          </cell>
          <cell r="C2180">
            <v>0</v>
          </cell>
          <cell r="D2180">
            <v>0</v>
          </cell>
        </row>
        <row r="2181">
          <cell r="A2181">
            <v>42751</v>
          </cell>
          <cell r="B2181">
            <v>1302083</v>
          </cell>
          <cell r="C2181">
            <v>15625000</v>
          </cell>
          <cell r="D2181">
            <v>15625000</v>
          </cell>
        </row>
        <row r="2182">
          <cell r="A2182">
            <v>42754</v>
          </cell>
          <cell r="B2182">
            <v>255192</v>
          </cell>
          <cell r="C2182">
            <v>3062300</v>
          </cell>
          <cell r="D2182">
            <v>3062300</v>
          </cell>
        </row>
        <row r="2183">
          <cell r="A2183">
            <v>42755</v>
          </cell>
          <cell r="B2183">
            <v>221450</v>
          </cell>
          <cell r="C2183">
            <v>2657400</v>
          </cell>
          <cell r="D2183">
            <v>2657400</v>
          </cell>
        </row>
        <row r="2184">
          <cell r="A2184">
            <v>42756</v>
          </cell>
          <cell r="B2184">
            <v>0</v>
          </cell>
          <cell r="C2184">
            <v>0</v>
          </cell>
          <cell r="D2184">
            <v>0</v>
          </cell>
        </row>
        <row r="2185">
          <cell r="A2185">
            <v>42757</v>
          </cell>
          <cell r="B2185">
            <v>1016667</v>
          </cell>
          <cell r="C2185">
            <v>10556389</v>
          </cell>
          <cell r="D2185">
            <v>10556389</v>
          </cell>
        </row>
        <row r="2186">
          <cell r="A2186">
            <v>42804</v>
          </cell>
          <cell r="B2186">
            <v>0</v>
          </cell>
          <cell r="C2186">
            <v>0</v>
          </cell>
          <cell r="D2186">
            <v>0</v>
          </cell>
        </row>
        <row r="2187">
          <cell r="A2187">
            <v>42805</v>
          </cell>
          <cell r="B2187">
            <v>0</v>
          </cell>
          <cell r="C2187">
            <v>0</v>
          </cell>
          <cell r="D2187">
            <v>0</v>
          </cell>
        </row>
        <row r="2188">
          <cell r="A2188">
            <v>42807</v>
          </cell>
          <cell r="B2188">
            <v>0</v>
          </cell>
          <cell r="C2188">
            <v>0</v>
          </cell>
          <cell r="D2188">
            <v>0</v>
          </cell>
        </row>
        <row r="2189">
          <cell r="A2189">
            <v>42808</v>
          </cell>
          <cell r="B2189">
            <v>6531</v>
          </cell>
          <cell r="C2189">
            <v>78384</v>
          </cell>
          <cell r="D2189">
            <v>78384</v>
          </cell>
        </row>
        <row r="2190">
          <cell r="A2190">
            <v>42809</v>
          </cell>
          <cell r="B2190">
            <v>0</v>
          </cell>
          <cell r="C2190">
            <v>0</v>
          </cell>
          <cell r="D2190">
            <v>0</v>
          </cell>
        </row>
        <row r="2191">
          <cell r="A2191">
            <v>42810</v>
          </cell>
          <cell r="B2191">
            <v>0</v>
          </cell>
          <cell r="C2191">
            <v>0</v>
          </cell>
          <cell r="D2191">
            <v>0</v>
          </cell>
        </row>
        <row r="2192">
          <cell r="A2192">
            <v>42811</v>
          </cell>
          <cell r="B2192">
            <v>0</v>
          </cell>
          <cell r="C2192">
            <v>0</v>
          </cell>
          <cell r="D2192">
            <v>0</v>
          </cell>
        </row>
        <row r="2193">
          <cell r="A2193">
            <v>42812</v>
          </cell>
          <cell r="B2193">
            <v>0</v>
          </cell>
          <cell r="C2193">
            <v>0</v>
          </cell>
          <cell r="D2193">
            <v>0</v>
          </cell>
        </row>
        <row r="2194">
          <cell r="A2194">
            <v>42813</v>
          </cell>
          <cell r="B2194">
            <v>0</v>
          </cell>
          <cell r="C2194">
            <v>0</v>
          </cell>
          <cell r="D2194">
            <v>0</v>
          </cell>
        </row>
        <row r="2195">
          <cell r="A2195">
            <v>42814</v>
          </cell>
          <cell r="B2195">
            <v>0</v>
          </cell>
          <cell r="C2195">
            <v>0</v>
          </cell>
          <cell r="D2195">
            <v>0</v>
          </cell>
        </row>
        <row r="2196">
          <cell r="A2196">
            <v>42815</v>
          </cell>
          <cell r="B2196">
            <v>0</v>
          </cell>
          <cell r="C2196">
            <v>0</v>
          </cell>
          <cell r="D2196">
            <v>0</v>
          </cell>
        </row>
        <row r="2197">
          <cell r="A2197">
            <v>42816</v>
          </cell>
          <cell r="B2197">
            <v>2191</v>
          </cell>
          <cell r="C2197">
            <v>26292</v>
          </cell>
          <cell r="D2197">
            <v>26292</v>
          </cell>
        </row>
        <row r="2198">
          <cell r="A2198">
            <v>42817</v>
          </cell>
          <cell r="B2198">
            <v>5038</v>
          </cell>
          <cell r="C2198">
            <v>60678</v>
          </cell>
          <cell r="D2198">
            <v>60678</v>
          </cell>
        </row>
        <row r="2199">
          <cell r="A2199">
            <v>42818</v>
          </cell>
          <cell r="B2199">
            <v>0</v>
          </cell>
          <cell r="C2199">
            <v>0</v>
          </cell>
          <cell r="D2199">
            <v>0</v>
          </cell>
        </row>
        <row r="2200">
          <cell r="A2200">
            <v>42819</v>
          </cell>
          <cell r="B2200">
            <v>7091</v>
          </cell>
          <cell r="C2200">
            <v>85093</v>
          </cell>
          <cell r="D2200">
            <v>85093</v>
          </cell>
        </row>
        <row r="2201">
          <cell r="A2201">
            <v>42820</v>
          </cell>
          <cell r="B2201">
            <v>0</v>
          </cell>
          <cell r="C2201">
            <v>0</v>
          </cell>
          <cell r="D2201">
            <v>0</v>
          </cell>
        </row>
        <row r="2202">
          <cell r="A2202">
            <v>42821</v>
          </cell>
          <cell r="B2202">
            <v>0</v>
          </cell>
          <cell r="C2202">
            <v>0</v>
          </cell>
          <cell r="D2202">
            <v>0</v>
          </cell>
        </row>
        <row r="2203">
          <cell r="A2203">
            <v>42822</v>
          </cell>
          <cell r="B2203">
            <v>0</v>
          </cell>
          <cell r="C2203">
            <v>0</v>
          </cell>
          <cell r="D2203">
            <v>0</v>
          </cell>
        </row>
        <row r="2204">
          <cell r="A2204">
            <v>42823</v>
          </cell>
          <cell r="B2204">
            <v>15842</v>
          </cell>
          <cell r="C2204">
            <v>190100</v>
          </cell>
          <cell r="D2204">
            <v>190100</v>
          </cell>
        </row>
        <row r="2205">
          <cell r="A2205">
            <v>42824</v>
          </cell>
          <cell r="B2205">
            <v>2106</v>
          </cell>
          <cell r="C2205">
            <v>25940</v>
          </cell>
          <cell r="D2205">
            <v>25940</v>
          </cell>
        </row>
        <row r="2206">
          <cell r="A2206">
            <v>42825</v>
          </cell>
          <cell r="B2206">
            <v>7226</v>
          </cell>
          <cell r="C2206">
            <v>87027</v>
          </cell>
          <cell r="D2206">
            <v>87027</v>
          </cell>
        </row>
        <row r="2207">
          <cell r="A2207">
            <v>42826</v>
          </cell>
          <cell r="B2207">
            <v>2490</v>
          </cell>
          <cell r="C2207">
            <v>29884</v>
          </cell>
          <cell r="D2207">
            <v>29884</v>
          </cell>
        </row>
        <row r="2208">
          <cell r="A2208">
            <v>42827</v>
          </cell>
          <cell r="B2208">
            <v>468</v>
          </cell>
          <cell r="C2208">
            <v>5614</v>
          </cell>
          <cell r="D2208">
            <v>5614</v>
          </cell>
        </row>
        <row r="2209">
          <cell r="A2209">
            <v>42828</v>
          </cell>
          <cell r="B2209">
            <v>3267</v>
          </cell>
          <cell r="C2209">
            <v>39202</v>
          </cell>
          <cell r="D2209">
            <v>39202</v>
          </cell>
        </row>
        <row r="2210">
          <cell r="A2210">
            <v>42829</v>
          </cell>
          <cell r="B2210">
            <v>15689</v>
          </cell>
          <cell r="C2210">
            <v>188270</v>
          </cell>
          <cell r="D2210">
            <v>188270</v>
          </cell>
        </row>
        <row r="2211">
          <cell r="A2211">
            <v>42830</v>
          </cell>
          <cell r="B2211">
            <v>3932</v>
          </cell>
          <cell r="C2211">
            <v>47186</v>
          </cell>
          <cell r="D2211">
            <v>47186</v>
          </cell>
        </row>
        <row r="2212">
          <cell r="A2212">
            <v>42831</v>
          </cell>
          <cell r="B2212">
            <v>1019</v>
          </cell>
          <cell r="C2212">
            <v>12232</v>
          </cell>
          <cell r="D2212">
            <v>12232</v>
          </cell>
        </row>
        <row r="2213">
          <cell r="A2213">
            <v>42833</v>
          </cell>
          <cell r="B2213">
            <v>7577</v>
          </cell>
          <cell r="C2213">
            <v>90927</v>
          </cell>
          <cell r="D2213">
            <v>90927</v>
          </cell>
        </row>
        <row r="2214">
          <cell r="A2214">
            <v>42836</v>
          </cell>
          <cell r="B2214">
            <v>858</v>
          </cell>
          <cell r="C2214">
            <v>10291</v>
          </cell>
          <cell r="D2214">
            <v>10291</v>
          </cell>
        </row>
        <row r="2215">
          <cell r="A2215">
            <v>42837</v>
          </cell>
          <cell r="B2215">
            <v>7117</v>
          </cell>
          <cell r="C2215">
            <v>85403</v>
          </cell>
          <cell r="D2215">
            <v>85403</v>
          </cell>
        </row>
        <row r="2216">
          <cell r="A2216">
            <v>42838</v>
          </cell>
          <cell r="B2216">
            <v>10077</v>
          </cell>
          <cell r="C2216">
            <v>120925</v>
          </cell>
          <cell r="D2216">
            <v>120925</v>
          </cell>
        </row>
        <row r="2217">
          <cell r="A2217">
            <v>42839</v>
          </cell>
          <cell r="B2217">
            <v>1179</v>
          </cell>
          <cell r="C2217">
            <v>14151</v>
          </cell>
          <cell r="D2217">
            <v>14151</v>
          </cell>
        </row>
        <row r="2218">
          <cell r="A2218">
            <v>42841</v>
          </cell>
          <cell r="B2218">
            <v>11160</v>
          </cell>
          <cell r="C2218">
            <v>133922</v>
          </cell>
          <cell r="D2218">
            <v>133922</v>
          </cell>
        </row>
        <row r="2219">
          <cell r="A2219">
            <v>42842</v>
          </cell>
          <cell r="B2219">
            <v>0</v>
          </cell>
          <cell r="C2219">
            <v>0</v>
          </cell>
          <cell r="D2219">
            <v>0</v>
          </cell>
        </row>
        <row r="2220">
          <cell r="A2220">
            <v>42843</v>
          </cell>
          <cell r="B2220">
            <v>0</v>
          </cell>
          <cell r="C2220">
            <v>0</v>
          </cell>
          <cell r="D2220">
            <v>0</v>
          </cell>
        </row>
        <row r="2221">
          <cell r="A2221">
            <v>42844</v>
          </cell>
          <cell r="B2221">
            <v>9835</v>
          </cell>
          <cell r="C2221">
            <v>118021</v>
          </cell>
          <cell r="D2221">
            <v>118021</v>
          </cell>
        </row>
        <row r="2222">
          <cell r="A2222">
            <v>42845</v>
          </cell>
          <cell r="B2222">
            <v>21621</v>
          </cell>
          <cell r="C2222">
            <v>259676</v>
          </cell>
          <cell r="D2222">
            <v>259676</v>
          </cell>
        </row>
        <row r="2223">
          <cell r="A2223">
            <v>42846</v>
          </cell>
          <cell r="B2223">
            <v>18119</v>
          </cell>
          <cell r="C2223">
            <v>217430</v>
          </cell>
          <cell r="D2223">
            <v>217430</v>
          </cell>
        </row>
        <row r="2224">
          <cell r="A2224">
            <v>42847</v>
          </cell>
          <cell r="B2224">
            <v>4422</v>
          </cell>
          <cell r="C2224">
            <v>53065</v>
          </cell>
          <cell r="D2224">
            <v>53065</v>
          </cell>
        </row>
        <row r="2225">
          <cell r="A2225">
            <v>42848</v>
          </cell>
          <cell r="B2225">
            <v>7548</v>
          </cell>
          <cell r="C2225">
            <v>90578</v>
          </cell>
          <cell r="D2225">
            <v>90578</v>
          </cell>
        </row>
        <row r="2226">
          <cell r="A2226">
            <v>42849</v>
          </cell>
          <cell r="B2226">
            <v>267086</v>
          </cell>
          <cell r="C2226">
            <v>3205037</v>
          </cell>
          <cell r="D2226">
            <v>3205037</v>
          </cell>
        </row>
        <row r="2227">
          <cell r="A2227">
            <v>42850</v>
          </cell>
          <cell r="B2227">
            <v>0</v>
          </cell>
          <cell r="C2227">
            <v>0</v>
          </cell>
          <cell r="D2227">
            <v>0</v>
          </cell>
        </row>
        <row r="2228">
          <cell r="A2228">
            <v>42851</v>
          </cell>
          <cell r="B2228">
            <v>12468</v>
          </cell>
          <cell r="C2228">
            <v>149615</v>
          </cell>
          <cell r="D2228">
            <v>149615</v>
          </cell>
        </row>
        <row r="2229">
          <cell r="A2229">
            <v>42854</v>
          </cell>
          <cell r="B2229">
            <v>11327</v>
          </cell>
          <cell r="C2229">
            <v>136067</v>
          </cell>
          <cell r="D2229">
            <v>136067</v>
          </cell>
        </row>
        <row r="2230">
          <cell r="A2230">
            <v>42855</v>
          </cell>
          <cell r="B2230">
            <v>10134</v>
          </cell>
          <cell r="C2230">
            <v>121869</v>
          </cell>
          <cell r="D2230">
            <v>121869</v>
          </cell>
        </row>
        <row r="2231">
          <cell r="A2231">
            <v>42856</v>
          </cell>
          <cell r="B2231">
            <v>2414</v>
          </cell>
          <cell r="C2231">
            <v>29012</v>
          </cell>
          <cell r="D2231">
            <v>29012</v>
          </cell>
        </row>
        <row r="2232">
          <cell r="A2232">
            <v>42857</v>
          </cell>
          <cell r="B2232">
            <v>79697</v>
          </cell>
          <cell r="C2232">
            <v>931743</v>
          </cell>
          <cell r="D2232">
            <v>931743</v>
          </cell>
        </row>
        <row r="2233">
          <cell r="A2233">
            <v>42903</v>
          </cell>
          <cell r="B2233">
            <v>0</v>
          </cell>
          <cell r="C2233">
            <v>0</v>
          </cell>
          <cell r="D2233">
            <v>0</v>
          </cell>
        </row>
        <row r="2234">
          <cell r="A2234">
            <v>42904</v>
          </cell>
          <cell r="B2234">
            <v>0</v>
          </cell>
          <cell r="C2234">
            <v>0</v>
          </cell>
          <cell r="D2234">
            <v>0</v>
          </cell>
        </row>
        <row r="2235">
          <cell r="A2235">
            <v>42905</v>
          </cell>
          <cell r="B2235">
            <v>0</v>
          </cell>
          <cell r="C2235">
            <v>0</v>
          </cell>
          <cell r="D2235">
            <v>0</v>
          </cell>
        </row>
        <row r="2236">
          <cell r="A2236">
            <v>42906</v>
          </cell>
          <cell r="B2236">
            <v>0</v>
          </cell>
          <cell r="C2236">
            <v>0</v>
          </cell>
          <cell r="D2236">
            <v>0</v>
          </cell>
        </row>
        <row r="2237">
          <cell r="A2237">
            <v>42907</v>
          </cell>
          <cell r="B2237">
            <v>0</v>
          </cell>
          <cell r="C2237">
            <v>0</v>
          </cell>
          <cell r="D2237">
            <v>0</v>
          </cell>
        </row>
        <row r="2238">
          <cell r="A2238">
            <v>42908</v>
          </cell>
          <cell r="B2238">
            <v>0</v>
          </cell>
          <cell r="C2238">
            <v>0</v>
          </cell>
          <cell r="D2238">
            <v>0</v>
          </cell>
        </row>
        <row r="2239">
          <cell r="A2239">
            <v>42909</v>
          </cell>
          <cell r="B2239">
            <v>0</v>
          </cell>
          <cell r="C2239">
            <v>0</v>
          </cell>
          <cell r="D2239">
            <v>0</v>
          </cell>
        </row>
        <row r="2240">
          <cell r="A2240">
            <v>42910</v>
          </cell>
          <cell r="B2240">
            <v>0</v>
          </cell>
          <cell r="C2240">
            <v>0</v>
          </cell>
          <cell r="D2240">
            <v>0</v>
          </cell>
        </row>
        <row r="2241">
          <cell r="A2241">
            <v>42911</v>
          </cell>
          <cell r="B2241">
            <v>0</v>
          </cell>
          <cell r="C2241">
            <v>0</v>
          </cell>
          <cell r="D2241">
            <v>0</v>
          </cell>
        </row>
        <row r="2242">
          <cell r="A2242">
            <v>42944</v>
          </cell>
          <cell r="B2242">
            <v>0</v>
          </cell>
          <cell r="C2242">
            <v>0</v>
          </cell>
          <cell r="D2242">
            <v>0</v>
          </cell>
        </row>
        <row r="2243">
          <cell r="A2243">
            <v>42945</v>
          </cell>
          <cell r="B2243">
            <v>0</v>
          </cell>
          <cell r="C2243">
            <v>0</v>
          </cell>
          <cell r="D2243">
            <v>0</v>
          </cell>
        </row>
        <row r="2244">
          <cell r="A2244">
            <v>42946</v>
          </cell>
          <cell r="B2244">
            <v>-7859</v>
          </cell>
          <cell r="C2244">
            <v>-94311</v>
          </cell>
          <cell r="D2244">
            <v>-94311</v>
          </cell>
        </row>
        <row r="2245">
          <cell r="A2245">
            <v>42957</v>
          </cell>
          <cell r="B2245">
            <v>-28109</v>
          </cell>
          <cell r="C2245">
            <v>-247360</v>
          </cell>
          <cell r="D2245">
            <v>-247360</v>
          </cell>
        </row>
        <row r="2246">
          <cell r="A2246">
            <v>43002</v>
          </cell>
          <cell r="B2246">
            <v>0</v>
          </cell>
          <cell r="C2246">
            <v>0</v>
          </cell>
          <cell r="D2246">
            <v>0</v>
          </cell>
        </row>
        <row r="2247">
          <cell r="A2247">
            <v>43009</v>
          </cell>
          <cell r="B2247">
            <v>0</v>
          </cell>
          <cell r="C2247">
            <v>0</v>
          </cell>
          <cell r="D2247">
            <v>0</v>
          </cell>
        </row>
        <row r="2248">
          <cell r="A2248">
            <v>43101</v>
          </cell>
          <cell r="B2248">
            <v>638467</v>
          </cell>
          <cell r="C2248">
            <v>6936170</v>
          </cell>
          <cell r="D2248">
            <v>6936170</v>
          </cell>
        </row>
        <row r="2249">
          <cell r="A2249">
            <v>43102</v>
          </cell>
          <cell r="B2249">
            <v>0</v>
          </cell>
          <cell r="C2249">
            <v>0</v>
          </cell>
          <cell r="D2249">
            <v>0</v>
          </cell>
        </row>
        <row r="2250">
          <cell r="A2250">
            <v>43103</v>
          </cell>
          <cell r="B2250">
            <v>0</v>
          </cell>
          <cell r="C2250">
            <v>0</v>
          </cell>
          <cell r="D2250">
            <v>0</v>
          </cell>
        </row>
        <row r="2251">
          <cell r="A2251">
            <v>43104</v>
          </cell>
          <cell r="B2251">
            <v>0</v>
          </cell>
          <cell r="C2251">
            <v>0</v>
          </cell>
          <cell r="D2251">
            <v>0</v>
          </cell>
        </row>
        <row r="2252">
          <cell r="A2252">
            <v>43105</v>
          </cell>
          <cell r="B2252">
            <v>0</v>
          </cell>
          <cell r="C2252">
            <v>0</v>
          </cell>
          <cell r="D2252">
            <v>0</v>
          </cell>
        </row>
        <row r="2253">
          <cell r="A2253">
            <v>43106</v>
          </cell>
          <cell r="B2253">
            <v>0</v>
          </cell>
          <cell r="C2253">
            <v>0</v>
          </cell>
          <cell r="D2253">
            <v>0</v>
          </cell>
        </row>
        <row r="2254">
          <cell r="A2254">
            <v>43107</v>
          </cell>
          <cell r="B2254">
            <v>0</v>
          </cell>
          <cell r="C2254">
            <v>0</v>
          </cell>
          <cell r="D2254">
            <v>0</v>
          </cell>
        </row>
        <row r="2255">
          <cell r="A2255">
            <v>43108</v>
          </cell>
          <cell r="B2255">
            <v>0</v>
          </cell>
          <cell r="C2255">
            <v>0</v>
          </cell>
          <cell r="D2255">
            <v>0</v>
          </cell>
        </row>
        <row r="2256">
          <cell r="A2256">
            <v>43110</v>
          </cell>
          <cell r="B2256">
            <v>0</v>
          </cell>
          <cell r="C2256">
            <v>0</v>
          </cell>
          <cell r="D2256">
            <v>0</v>
          </cell>
        </row>
        <row r="2257">
          <cell r="A2257">
            <v>43113</v>
          </cell>
          <cell r="B2257">
            <v>3012</v>
          </cell>
          <cell r="C2257">
            <v>40131</v>
          </cell>
          <cell r="D2257">
            <v>40131</v>
          </cell>
        </row>
        <row r="2258">
          <cell r="A2258">
            <v>43131</v>
          </cell>
          <cell r="B2258">
            <v>7224</v>
          </cell>
          <cell r="C2258">
            <v>49047</v>
          </cell>
          <cell r="D2258">
            <v>49047</v>
          </cell>
        </row>
        <row r="2259">
          <cell r="A2259">
            <v>43133</v>
          </cell>
          <cell r="B2259">
            <v>0</v>
          </cell>
          <cell r="C2259">
            <v>1</v>
          </cell>
          <cell r="D2259">
            <v>1</v>
          </cell>
        </row>
        <row r="2260">
          <cell r="A2260">
            <v>43135</v>
          </cell>
          <cell r="B2260">
            <v>0</v>
          </cell>
          <cell r="C2260">
            <v>1353</v>
          </cell>
          <cell r="D2260">
            <v>1353</v>
          </cell>
        </row>
        <row r="2261">
          <cell r="A2261">
            <v>43137</v>
          </cell>
          <cell r="B2261">
            <v>0</v>
          </cell>
          <cell r="C2261">
            <v>0</v>
          </cell>
          <cell r="D2261">
            <v>0</v>
          </cell>
        </row>
        <row r="2262">
          <cell r="A2262">
            <v>43139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>
            <v>43140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>
            <v>43141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>
            <v>43142</v>
          </cell>
          <cell r="B2265">
            <v>0</v>
          </cell>
          <cell r="C2265">
            <v>0</v>
          </cell>
          <cell r="D2265">
            <v>0</v>
          </cell>
        </row>
        <row r="2266">
          <cell r="A2266">
            <v>43150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>
            <v>43186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>
            <v>43189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>
            <v>43190</v>
          </cell>
          <cell r="B2269">
            <v>0</v>
          </cell>
          <cell r="C2269">
            <v>1515</v>
          </cell>
          <cell r="D2269">
            <v>1515</v>
          </cell>
        </row>
        <row r="2270">
          <cell r="A2270">
            <v>43191</v>
          </cell>
          <cell r="B2270">
            <v>9979</v>
          </cell>
          <cell r="C2270">
            <v>102587</v>
          </cell>
          <cell r="D2270">
            <v>102587</v>
          </cell>
        </row>
        <row r="2271">
          <cell r="A2271">
            <v>43192</v>
          </cell>
          <cell r="B2271">
            <v>0</v>
          </cell>
          <cell r="C2271">
            <v>0</v>
          </cell>
          <cell r="D2271">
            <v>0</v>
          </cell>
        </row>
        <row r="2272">
          <cell r="A2272">
            <v>43193</v>
          </cell>
          <cell r="B2272">
            <v>17933</v>
          </cell>
          <cell r="C2272">
            <v>412393</v>
          </cell>
          <cell r="D2272">
            <v>412393</v>
          </cell>
        </row>
        <row r="2273">
          <cell r="A2273">
            <v>43194</v>
          </cell>
          <cell r="B2273">
            <v>0</v>
          </cell>
          <cell r="C2273">
            <v>0</v>
          </cell>
          <cell r="D2273">
            <v>0</v>
          </cell>
        </row>
        <row r="2274">
          <cell r="A2274">
            <v>43195</v>
          </cell>
          <cell r="B2274">
            <v>2143</v>
          </cell>
          <cell r="C2274">
            <v>29312</v>
          </cell>
          <cell r="D2274">
            <v>29312</v>
          </cell>
        </row>
        <row r="2275">
          <cell r="A2275">
            <v>43196</v>
          </cell>
          <cell r="B2275">
            <v>0</v>
          </cell>
          <cell r="C2275">
            <v>0</v>
          </cell>
          <cell r="D2275">
            <v>0</v>
          </cell>
        </row>
        <row r="2276">
          <cell r="A2276">
            <v>43197</v>
          </cell>
          <cell r="B2276">
            <v>0</v>
          </cell>
          <cell r="C2276">
            <v>0</v>
          </cell>
          <cell r="D2276">
            <v>0</v>
          </cell>
        </row>
        <row r="2277">
          <cell r="A2277">
            <v>43198</v>
          </cell>
          <cell r="B2277">
            <v>0</v>
          </cell>
          <cell r="C2277">
            <v>0</v>
          </cell>
          <cell r="D2277">
            <v>0</v>
          </cell>
        </row>
        <row r="2278">
          <cell r="A2278">
            <v>43199</v>
          </cell>
          <cell r="B2278">
            <v>3035</v>
          </cell>
          <cell r="C2278">
            <v>36391</v>
          </cell>
          <cell r="D2278">
            <v>36391</v>
          </cell>
        </row>
        <row r="2279">
          <cell r="A2279">
            <v>43201</v>
          </cell>
          <cell r="B2279">
            <v>-205883</v>
          </cell>
          <cell r="C2279">
            <v>-3816380</v>
          </cell>
          <cell r="D2279">
            <v>-3816380</v>
          </cell>
        </row>
        <row r="2280">
          <cell r="A2280">
            <v>43901</v>
          </cell>
          <cell r="B2280">
            <v>0</v>
          </cell>
          <cell r="C2280">
            <v>0</v>
          </cell>
          <cell r="D2280">
            <v>0</v>
          </cell>
        </row>
        <row r="2281">
          <cell r="A2281">
            <v>44002</v>
          </cell>
          <cell r="B2281">
            <v>-39104738</v>
          </cell>
          <cell r="C2281">
            <v>-498802758</v>
          </cell>
          <cell r="D2281">
            <v>-498802758</v>
          </cell>
        </row>
        <row r="2282">
          <cell r="A2282">
            <v>44004</v>
          </cell>
          <cell r="B2282">
            <v>-30452952</v>
          </cell>
          <cell r="C2282">
            <v>-461320926</v>
          </cell>
          <cell r="D2282">
            <v>-461320926</v>
          </cell>
        </row>
        <row r="2283">
          <cell r="A2283">
            <v>44005</v>
          </cell>
          <cell r="B2283">
            <v>-3666004</v>
          </cell>
          <cell r="C2283">
            <v>-48890876</v>
          </cell>
          <cell r="D2283">
            <v>-48890876</v>
          </cell>
        </row>
        <row r="2284">
          <cell r="A2284">
            <v>44006</v>
          </cell>
          <cell r="B2284">
            <v>-1724614</v>
          </cell>
          <cell r="C2284">
            <v>-19787329</v>
          </cell>
          <cell r="D2284">
            <v>-19787329</v>
          </cell>
        </row>
        <row r="2285">
          <cell r="A2285">
            <v>44007</v>
          </cell>
          <cell r="B2285">
            <v>-3309989</v>
          </cell>
          <cell r="C2285">
            <v>-25990818</v>
          </cell>
          <cell r="D2285">
            <v>-25990818</v>
          </cell>
        </row>
        <row r="2286">
          <cell r="A2286">
            <v>44008</v>
          </cell>
          <cell r="B2286">
            <v>-1293907</v>
          </cell>
          <cell r="C2286">
            <v>-16968048</v>
          </cell>
          <cell r="D2286">
            <v>-16968048</v>
          </cell>
        </row>
        <row r="2287">
          <cell r="A2287">
            <v>44009</v>
          </cell>
          <cell r="B2287">
            <v>-1986721</v>
          </cell>
          <cell r="C2287">
            <v>-26830716</v>
          </cell>
          <cell r="D2287">
            <v>-26830716</v>
          </cell>
        </row>
        <row r="2288">
          <cell r="A2288">
            <v>44200</v>
          </cell>
          <cell r="B2288">
            <v>0</v>
          </cell>
          <cell r="C2288">
            <v>0</v>
          </cell>
          <cell r="D2288">
            <v>0</v>
          </cell>
        </row>
        <row r="2289">
          <cell r="A2289">
            <v>44202</v>
          </cell>
          <cell r="B2289">
            <v>-5689040</v>
          </cell>
          <cell r="C2289">
            <v>-71588750</v>
          </cell>
          <cell r="D2289">
            <v>-71588750</v>
          </cell>
        </row>
        <row r="2290">
          <cell r="A2290">
            <v>44204</v>
          </cell>
          <cell r="B2290">
            <v>-3526518</v>
          </cell>
          <cell r="C2290">
            <v>-53773750</v>
          </cell>
          <cell r="D2290">
            <v>-53773750</v>
          </cell>
        </row>
        <row r="2291">
          <cell r="A2291">
            <v>44205</v>
          </cell>
          <cell r="B2291">
            <v>-379811</v>
          </cell>
          <cell r="C2291">
            <v>-5074986</v>
          </cell>
          <cell r="D2291">
            <v>-5074986</v>
          </cell>
        </row>
        <row r="2292">
          <cell r="A2292">
            <v>44206</v>
          </cell>
          <cell r="B2292">
            <v>-183015</v>
          </cell>
          <cell r="C2292">
            <v>-2078227</v>
          </cell>
          <cell r="D2292">
            <v>-2078227</v>
          </cell>
        </row>
        <row r="2293">
          <cell r="A2293">
            <v>44207</v>
          </cell>
          <cell r="B2293">
            <v>-380683</v>
          </cell>
          <cell r="C2293">
            <v>-2978431</v>
          </cell>
          <cell r="D2293">
            <v>-2978431</v>
          </cell>
        </row>
        <row r="2294">
          <cell r="A2294">
            <v>44208</v>
          </cell>
          <cell r="B2294">
            <v>-209710</v>
          </cell>
          <cell r="C2294">
            <v>-2810650</v>
          </cell>
          <cell r="D2294">
            <v>-2810650</v>
          </cell>
        </row>
        <row r="2295">
          <cell r="A2295">
            <v>44209</v>
          </cell>
          <cell r="B2295">
            <v>-222102</v>
          </cell>
          <cell r="C2295">
            <v>-3013269</v>
          </cell>
          <cell r="D2295">
            <v>-3013269</v>
          </cell>
        </row>
        <row r="2296">
          <cell r="A2296">
            <v>44210</v>
          </cell>
          <cell r="B2296">
            <v>0</v>
          </cell>
          <cell r="C2296">
            <v>-25775</v>
          </cell>
          <cell r="D2296">
            <v>-25775</v>
          </cell>
        </row>
        <row r="2297">
          <cell r="A2297">
            <v>44212</v>
          </cell>
          <cell r="B2297">
            <v>-14237387</v>
          </cell>
          <cell r="C2297">
            <v>-188656806</v>
          </cell>
          <cell r="D2297">
            <v>-188656806</v>
          </cell>
        </row>
        <row r="2298">
          <cell r="A2298">
            <v>44214</v>
          </cell>
          <cell r="B2298">
            <v>-16385659</v>
          </cell>
          <cell r="C2298">
            <v>-268834834</v>
          </cell>
          <cell r="D2298">
            <v>-268834834</v>
          </cell>
        </row>
        <row r="2299">
          <cell r="A2299">
            <v>44215</v>
          </cell>
          <cell r="B2299">
            <v>-1589857</v>
          </cell>
          <cell r="C2299">
            <v>-21263449</v>
          </cell>
          <cell r="D2299">
            <v>-21263449</v>
          </cell>
        </row>
        <row r="2300">
          <cell r="A2300">
            <v>44216</v>
          </cell>
          <cell r="B2300">
            <v>-800254</v>
          </cell>
          <cell r="C2300">
            <v>-8901227</v>
          </cell>
          <cell r="D2300">
            <v>-8901227</v>
          </cell>
        </row>
        <row r="2301">
          <cell r="A2301">
            <v>44217</v>
          </cell>
          <cell r="B2301">
            <v>-1764680</v>
          </cell>
          <cell r="C2301">
            <v>-14623079</v>
          </cell>
          <cell r="D2301">
            <v>-14623079</v>
          </cell>
        </row>
        <row r="2302">
          <cell r="A2302">
            <v>44218</v>
          </cell>
          <cell r="B2302">
            <v>-936806</v>
          </cell>
          <cell r="C2302">
            <v>-13456509</v>
          </cell>
          <cell r="D2302">
            <v>-13456509</v>
          </cell>
        </row>
        <row r="2303">
          <cell r="A2303">
            <v>44219</v>
          </cell>
          <cell r="B2303">
            <v>-886130</v>
          </cell>
          <cell r="C2303">
            <v>-12818578</v>
          </cell>
          <cell r="D2303">
            <v>-12818578</v>
          </cell>
        </row>
        <row r="2304">
          <cell r="A2304">
            <v>44220</v>
          </cell>
          <cell r="B2304">
            <v>0</v>
          </cell>
          <cell r="C2304">
            <v>0</v>
          </cell>
          <cell r="D2304">
            <v>0</v>
          </cell>
        </row>
        <row r="2305">
          <cell r="A2305">
            <v>44222</v>
          </cell>
          <cell r="B2305">
            <v>-845</v>
          </cell>
          <cell r="C2305">
            <v>-10384</v>
          </cell>
          <cell r="D2305">
            <v>-10384</v>
          </cell>
        </row>
        <row r="2306">
          <cell r="A2306">
            <v>44224</v>
          </cell>
          <cell r="B2306">
            <v>-364</v>
          </cell>
          <cell r="C2306">
            <v>-5045</v>
          </cell>
          <cell r="D2306">
            <v>-5045</v>
          </cell>
        </row>
        <row r="2307">
          <cell r="A2307">
            <v>44225</v>
          </cell>
          <cell r="B2307">
            <v>-13</v>
          </cell>
          <cell r="C2307">
            <v>-157</v>
          </cell>
          <cell r="D2307">
            <v>-157</v>
          </cell>
        </row>
        <row r="2308">
          <cell r="A2308">
            <v>44226</v>
          </cell>
          <cell r="B2308">
            <v>-9</v>
          </cell>
          <cell r="C2308">
            <v>-90</v>
          </cell>
          <cell r="D2308">
            <v>-90</v>
          </cell>
        </row>
        <row r="2309">
          <cell r="A2309">
            <v>44227</v>
          </cell>
          <cell r="B2309">
            <v>-40</v>
          </cell>
          <cell r="C2309">
            <v>-292</v>
          </cell>
          <cell r="D2309">
            <v>-292</v>
          </cell>
        </row>
        <row r="2310">
          <cell r="A2310">
            <v>44228</v>
          </cell>
          <cell r="B2310">
            <v>0</v>
          </cell>
          <cell r="C2310">
            <v>0</v>
          </cell>
          <cell r="D2310">
            <v>0</v>
          </cell>
        </row>
        <row r="2311">
          <cell r="A2311">
            <v>44229</v>
          </cell>
          <cell r="B2311">
            <v>-16</v>
          </cell>
          <cell r="C2311">
            <v>-208</v>
          </cell>
          <cell r="D2311">
            <v>-208</v>
          </cell>
        </row>
        <row r="2312">
          <cell r="A2312">
            <v>44230</v>
          </cell>
          <cell r="B2312">
            <v>0</v>
          </cell>
          <cell r="C2312">
            <v>-287054</v>
          </cell>
          <cell r="D2312">
            <v>-287054</v>
          </cell>
        </row>
        <row r="2313">
          <cell r="A2313">
            <v>44232</v>
          </cell>
          <cell r="B2313">
            <v>-2980567</v>
          </cell>
          <cell r="C2313">
            <v>-28532379</v>
          </cell>
          <cell r="D2313">
            <v>-28532379</v>
          </cell>
        </row>
        <row r="2314">
          <cell r="A2314">
            <v>44234</v>
          </cell>
          <cell r="B2314">
            <v>-4083777</v>
          </cell>
          <cell r="C2314">
            <v>-44463108</v>
          </cell>
          <cell r="D2314">
            <v>-44463108</v>
          </cell>
        </row>
        <row r="2315">
          <cell r="A2315">
            <v>44235</v>
          </cell>
          <cell r="B2315">
            <v>-291333</v>
          </cell>
          <cell r="C2315">
            <v>-2854012</v>
          </cell>
          <cell r="D2315">
            <v>-2854012</v>
          </cell>
        </row>
        <row r="2316">
          <cell r="A2316">
            <v>44236</v>
          </cell>
          <cell r="B2316">
            <v>-151373</v>
          </cell>
          <cell r="C2316">
            <v>-1332435</v>
          </cell>
          <cell r="D2316">
            <v>-1332435</v>
          </cell>
        </row>
        <row r="2317">
          <cell r="A2317">
            <v>44237</v>
          </cell>
          <cell r="B2317">
            <v>-437465</v>
          </cell>
          <cell r="C2317">
            <v>-2578080</v>
          </cell>
          <cell r="D2317">
            <v>-2578080</v>
          </cell>
        </row>
        <row r="2318">
          <cell r="A2318">
            <v>44238</v>
          </cell>
          <cell r="B2318">
            <v>0</v>
          </cell>
          <cell r="C2318">
            <v>0</v>
          </cell>
          <cell r="D2318">
            <v>0</v>
          </cell>
        </row>
        <row r="2319">
          <cell r="A2319">
            <v>44239</v>
          </cell>
          <cell r="B2319">
            <v>-162747</v>
          </cell>
          <cell r="C2319">
            <v>-1678078</v>
          </cell>
          <cell r="D2319">
            <v>-1678078</v>
          </cell>
        </row>
        <row r="2320">
          <cell r="A2320">
            <v>44240</v>
          </cell>
          <cell r="B2320">
            <v>0</v>
          </cell>
          <cell r="C2320">
            <v>0</v>
          </cell>
          <cell r="D2320">
            <v>0</v>
          </cell>
        </row>
        <row r="2321">
          <cell r="A2321">
            <v>44242</v>
          </cell>
          <cell r="B2321">
            <v>-113750</v>
          </cell>
          <cell r="C2321">
            <v>-1354306</v>
          </cell>
          <cell r="D2321">
            <v>-1354306</v>
          </cell>
        </row>
        <row r="2322">
          <cell r="A2322">
            <v>44244</v>
          </cell>
          <cell r="B2322">
            <v>-82291</v>
          </cell>
          <cell r="C2322">
            <v>-1153513</v>
          </cell>
          <cell r="D2322">
            <v>-1153513</v>
          </cell>
        </row>
        <row r="2323">
          <cell r="A2323">
            <v>44245</v>
          </cell>
          <cell r="B2323">
            <v>-8321</v>
          </cell>
          <cell r="C2323">
            <v>-101218</v>
          </cell>
          <cell r="D2323">
            <v>-101218</v>
          </cell>
        </row>
        <row r="2324">
          <cell r="A2324">
            <v>44246</v>
          </cell>
          <cell r="B2324">
            <v>-4069</v>
          </cell>
          <cell r="C2324">
            <v>-41878</v>
          </cell>
          <cell r="D2324">
            <v>-41878</v>
          </cell>
        </row>
        <row r="2325">
          <cell r="A2325">
            <v>44247</v>
          </cell>
          <cell r="B2325">
            <v>-8902</v>
          </cell>
          <cell r="C2325">
            <v>-64545</v>
          </cell>
          <cell r="D2325">
            <v>-64545</v>
          </cell>
        </row>
        <row r="2326">
          <cell r="A2326">
            <v>44248</v>
          </cell>
          <cell r="B2326">
            <v>-4954</v>
          </cell>
          <cell r="C2326">
            <v>-61639</v>
          </cell>
          <cell r="D2326">
            <v>-61639</v>
          </cell>
        </row>
        <row r="2327">
          <cell r="A2327">
            <v>44249</v>
          </cell>
          <cell r="B2327">
            <v>-4898</v>
          </cell>
          <cell r="C2327">
            <v>-61335</v>
          </cell>
          <cell r="D2327">
            <v>-61335</v>
          </cell>
        </row>
        <row r="2328">
          <cell r="A2328">
            <v>44250</v>
          </cell>
          <cell r="B2328">
            <v>0</v>
          </cell>
          <cell r="C2328">
            <v>-78669</v>
          </cell>
          <cell r="D2328">
            <v>-78669</v>
          </cell>
        </row>
        <row r="2329">
          <cell r="A2329">
            <v>44252</v>
          </cell>
          <cell r="B2329">
            <v>-2927004</v>
          </cell>
          <cell r="C2329">
            <v>-35385429</v>
          </cell>
          <cell r="D2329">
            <v>-35385429</v>
          </cell>
        </row>
        <row r="2330">
          <cell r="A2330">
            <v>44254</v>
          </cell>
          <cell r="B2330">
            <v>-3527957</v>
          </cell>
          <cell r="C2330">
            <v>-53163185</v>
          </cell>
          <cell r="D2330">
            <v>-53163185</v>
          </cell>
        </row>
        <row r="2331">
          <cell r="A2331">
            <v>44255</v>
          </cell>
          <cell r="B2331">
            <v>-334166</v>
          </cell>
          <cell r="C2331">
            <v>-4270595</v>
          </cell>
          <cell r="D2331">
            <v>-4270595</v>
          </cell>
        </row>
        <row r="2332">
          <cell r="A2332">
            <v>44256</v>
          </cell>
          <cell r="B2332">
            <v>-166971</v>
          </cell>
          <cell r="C2332">
            <v>-1813398</v>
          </cell>
          <cell r="D2332">
            <v>-1813398</v>
          </cell>
        </row>
        <row r="2333">
          <cell r="A2333">
            <v>44257</v>
          </cell>
          <cell r="B2333">
            <v>-379409</v>
          </cell>
          <cell r="C2333">
            <v>-2929381</v>
          </cell>
          <cell r="D2333">
            <v>-2929381</v>
          </cell>
        </row>
        <row r="2334">
          <cell r="A2334">
            <v>44258</v>
          </cell>
          <cell r="B2334">
            <v>-207538</v>
          </cell>
          <cell r="C2334">
            <v>-2770675</v>
          </cell>
          <cell r="D2334">
            <v>-2770675</v>
          </cell>
        </row>
        <row r="2335">
          <cell r="A2335">
            <v>44259</v>
          </cell>
          <cell r="B2335">
            <v>-180314</v>
          </cell>
          <cell r="C2335">
            <v>-2432085</v>
          </cell>
          <cell r="D2335">
            <v>-2432085</v>
          </cell>
        </row>
        <row r="2336">
          <cell r="A2336">
            <v>44401</v>
          </cell>
          <cell r="B2336">
            <v>-1159635</v>
          </cell>
          <cell r="C2336">
            <v>-12641263</v>
          </cell>
          <cell r="D2336">
            <v>-12641263</v>
          </cell>
        </row>
        <row r="2337">
          <cell r="A2337">
            <v>44403</v>
          </cell>
          <cell r="B2337">
            <v>-264349</v>
          </cell>
          <cell r="C2337">
            <v>-3366398</v>
          </cell>
          <cell r="D2337">
            <v>-3366398</v>
          </cell>
        </row>
        <row r="2338">
          <cell r="A2338">
            <v>44405</v>
          </cell>
          <cell r="B2338">
            <v>-9591</v>
          </cell>
          <cell r="C2338">
            <v>-104891</v>
          </cell>
          <cell r="D2338">
            <v>-104891</v>
          </cell>
        </row>
        <row r="2339">
          <cell r="A2339">
            <v>44406</v>
          </cell>
          <cell r="B2339">
            <v>-6798</v>
          </cell>
          <cell r="C2339">
            <v>-61999</v>
          </cell>
          <cell r="D2339">
            <v>-61999</v>
          </cell>
        </row>
        <row r="2340">
          <cell r="A2340">
            <v>44407</v>
          </cell>
          <cell r="B2340">
            <v>-29035</v>
          </cell>
          <cell r="C2340">
            <v>-200699</v>
          </cell>
          <cell r="D2340">
            <v>-200699</v>
          </cell>
        </row>
        <row r="2341">
          <cell r="A2341">
            <v>44408</v>
          </cell>
          <cell r="B2341">
            <v>-28698</v>
          </cell>
          <cell r="C2341">
            <v>-332506</v>
          </cell>
          <cell r="D2341">
            <v>-332506</v>
          </cell>
        </row>
        <row r="2342">
          <cell r="A2342">
            <v>44409</v>
          </cell>
          <cell r="B2342">
            <v>-12039</v>
          </cell>
          <cell r="C2342">
            <v>-139824</v>
          </cell>
          <cell r="D2342">
            <v>-139824</v>
          </cell>
        </row>
        <row r="2343">
          <cell r="A2343">
            <v>44500</v>
          </cell>
          <cell r="B2343">
            <v>0</v>
          </cell>
          <cell r="C2343">
            <v>-1336</v>
          </cell>
          <cell r="D2343">
            <v>-1336</v>
          </cell>
        </row>
        <row r="2344">
          <cell r="A2344">
            <v>44501</v>
          </cell>
          <cell r="B2344">
            <v>-5310950</v>
          </cell>
          <cell r="C2344">
            <v>-68627086</v>
          </cell>
          <cell r="D2344">
            <v>-68627086</v>
          </cell>
        </row>
        <row r="2345">
          <cell r="A2345">
            <v>44503</v>
          </cell>
          <cell r="B2345">
            <v>-5718057</v>
          </cell>
          <cell r="C2345">
            <v>-91179168</v>
          </cell>
          <cell r="D2345">
            <v>-91179168</v>
          </cell>
        </row>
        <row r="2346">
          <cell r="A2346">
            <v>44505</v>
          </cell>
          <cell r="B2346">
            <v>-582987</v>
          </cell>
          <cell r="C2346">
            <v>-7527021</v>
          </cell>
          <cell r="D2346">
            <v>-7527021</v>
          </cell>
        </row>
        <row r="2347">
          <cell r="A2347">
            <v>44506</v>
          </cell>
          <cell r="B2347">
            <v>-290420</v>
          </cell>
          <cell r="C2347">
            <v>-3177452</v>
          </cell>
          <cell r="D2347">
            <v>-3177452</v>
          </cell>
        </row>
        <row r="2348">
          <cell r="A2348">
            <v>44507</v>
          </cell>
          <cell r="B2348">
            <v>-616543</v>
          </cell>
          <cell r="C2348">
            <v>-5053046</v>
          </cell>
          <cell r="D2348">
            <v>-5053046</v>
          </cell>
        </row>
        <row r="2349">
          <cell r="A2349">
            <v>44508</v>
          </cell>
          <cell r="B2349">
            <v>-276997</v>
          </cell>
          <cell r="C2349">
            <v>-3718154</v>
          </cell>
          <cell r="D2349">
            <v>-3718154</v>
          </cell>
        </row>
        <row r="2350">
          <cell r="A2350">
            <v>44509</v>
          </cell>
          <cell r="B2350">
            <v>-316445</v>
          </cell>
          <cell r="C2350">
            <v>-4423990</v>
          </cell>
          <cell r="D2350">
            <v>-4423990</v>
          </cell>
        </row>
        <row r="2351">
          <cell r="A2351">
            <v>44701</v>
          </cell>
          <cell r="B2351">
            <v>-259940</v>
          </cell>
          <cell r="C2351">
            <v>-10548007</v>
          </cell>
          <cell r="D2351">
            <v>-10548007</v>
          </cell>
        </row>
        <row r="2352">
          <cell r="A2352">
            <v>44702</v>
          </cell>
          <cell r="B2352">
            <v>-26675</v>
          </cell>
          <cell r="C2352">
            <v>-1066289</v>
          </cell>
          <cell r="D2352">
            <v>-1066289</v>
          </cell>
        </row>
        <row r="2353">
          <cell r="A2353">
            <v>44703</v>
          </cell>
          <cell r="B2353">
            <v>-2358</v>
          </cell>
          <cell r="C2353">
            <v>-92837</v>
          </cell>
          <cell r="D2353">
            <v>-92837</v>
          </cell>
        </row>
        <row r="2354">
          <cell r="A2354">
            <v>44704</v>
          </cell>
          <cell r="B2354">
            <v>-2104</v>
          </cell>
          <cell r="C2354">
            <v>-67875</v>
          </cell>
          <cell r="D2354">
            <v>-67875</v>
          </cell>
        </row>
        <row r="2355">
          <cell r="A2355">
            <v>44705</v>
          </cell>
          <cell r="B2355">
            <v>-16904</v>
          </cell>
          <cell r="C2355">
            <v>-479481</v>
          </cell>
          <cell r="D2355">
            <v>-479481</v>
          </cell>
        </row>
        <row r="2356">
          <cell r="A2356">
            <v>44706</v>
          </cell>
          <cell r="B2356">
            <v>-322</v>
          </cell>
          <cell r="C2356">
            <v>-8930</v>
          </cell>
          <cell r="D2356">
            <v>-8930</v>
          </cell>
        </row>
        <row r="2357">
          <cell r="A2357">
            <v>44707</v>
          </cell>
          <cell r="B2357">
            <v>0</v>
          </cell>
          <cell r="C2357">
            <v>-24588</v>
          </cell>
          <cell r="D2357">
            <v>-24588</v>
          </cell>
        </row>
        <row r="2358">
          <cell r="A2358">
            <v>44708</v>
          </cell>
          <cell r="B2358">
            <v>15134</v>
          </cell>
          <cell r="C2358">
            <v>26326</v>
          </cell>
          <cell r="D2358">
            <v>26326</v>
          </cell>
        </row>
        <row r="2359">
          <cell r="A2359">
            <v>44709</v>
          </cell>
          <cell r="B2359">
            <v>566</v>
          </cell>
          <cell r="C2359">
            <v>984</v>
          </cell>
          <cell r="D2359">
            <v>984</v>
          </cell>
        </row>
        <row r="2360">
          <cell r="A2360">
            <v>44710</v>
          </cell>
          <cell r="B2360">
            <v>0</v>
          </cell>
          <cell r="C2360">
            <v>0</v>
          </cell>
          <cell r="D2360">
            <v>0</v>
          </cell>
        </row>
        <row r="2361">
          <cell r="A2361">
            <v>44711</v>
          </cell>
          <cell r="B2361">
            <v>0</v>
          </cell>
          <cell r="C2361">
            <v>0</v>
          </cell>
          <cell r="D2361">
            <v>0</v>
          </cell>
        </row>
        <row r="2362">
          <cell r="A2362">
            <v>44712</v>
          </cell>
          <cell r="B2362">
            <v>0</v>
          </cell>
          <cell r="C2362">
            <v>0</v>
          </cell>
          <cell r="D2362">
            <v>0</v>
          </cell>
        </row>
        <row r="2363">
          <cell r="A2363">
            <v>44713</v>
          </cell>
          <cell r="B2363">
            <v>0</v>
          </cell>
          <cell r="C2363">
            <v>0</v>
          </cell>
          <cell r="D2363">
            <v>0</v>
          </cell>
        </row>
        <row r="2364">
          <cell r="A2364">
            <v>44714</v>
          </cell>
          <cell r="B2364">
            <v>-15700</v>
          </cell>
          <cell r="C2364">
            <v>-27309</v>
          </cell>
          <cell r="D2364">
            <v>-27309</v>
          </cell>
        </row>
        <row r="2365">
          <cell r="A2365">
            <v>44715</v>
          </cell>
          <cell r="B2365">
            <v>1473</v>
          </cell>
          <cell r="C2365">
            <v>2016</v>
          </cell>
          <cell r="D2365">
            <v>2016</v>
          </cell>
        </row>
        <row r="2366">
          <cell r="A2366">
            <v>44716</v>
          </cell>
          <cell r="B2366">
            <v>52</v>
          </cell>
          <cell r="C2366">
            <v>67</v>
          </cell>
          <cell r="D2366">
            <v>67</v>
          </cell>
        </row>
        <row r="2367">
          <cell r="A2367">
            <v>44717</v>
          </cell>
          <cell r="B2367">
            <v>0</v>
          </cell>
          <cell r="C2367">
            <v>0</v>
          </cell>
          <cell r="D2367">
            <v>0</v>
          </cell>
        </row>
        <row r="2368">
          <cell r="A2368">
            <v>44720</v>
          </cell>
          <cell r="B2368">
            <v>-1901478</v>
          </cell>
          <cell r="C2368">
            <v>-28431854</v>
          </cell>
          <cell r="D2368">
            <v>-28431854</v>
          </cell>
        </row>
        <row r="2369">
          <cell r="A2369">
            <v>44721</v>
          </cell>
          <cell r="B2369">
            <v>1183901</v>
          </cell>
          <cell r="C2369">
            <v>3685631</v>
          </cell>
          <cell r="D2369">
            <v>3685631</v>
          </cell>
        </row>
        <row r="2370">
          <cell r="A2370">
            <v>44722</v>
          </cell>
          <cell r="B2370">
            <v>-1183901</v>
          </cell>
          <cell r="C2370">
            <v>-3685631</v>
          </cell>
          <cell r="D2370">
            <v>-3685631</v>
          </cell>
        </row>
        <row r="2371">
          <cell r="A2371">
            <v>44731</v>
          </cell>
          <cell r="B2371">
            <v>0</v>
          </cell>
          <cell r="C2371">
            <v>0</v>
          </cell>
          <cell r="D2371">
            <v>0</v>
          </cell>
        </row>
        <row r="2372">
          <cell r="A2372">
            <v>44732</v>
          </cell>
          <cell r="B2372">
            <v>0</v>
          </cell>
          <cell r="C2372">
            <v>0</v>
          </cell>
          <cell r="D2372">
            <v>0</v>
          </cell>
        </row>
        <row r="2373">
          <cell r="A2373">
            <v>44733</v>
          </cell>
          <cell r="B2373">
            <v>0</v>
          </cell>
          <cell r="C2373">
            <v>0</v>
          </cell>
          <cell r="D2373">
            <v>0</v>
          </cell>
        </row>
        <row r="2374">
          <cell r="A2374">
            <v>44734</v>
          </cell>
          <cell r="B2374">
            <v>0</v>
          </cell>
          <cell r="C2374">
            <v>0</v>
          </cell>
          <cell r="D2374">
            <v>0</v>
          </cell>
        </row>
        <row r="2375">
          <cell r="A2375">
            <v>44739</v>
          </cell>
          <cell r="B2375">
            <v>0</v>
          </cell>
          <cell r="C2375">
            <v>-16321</v>
          </cell>
          <cell r="D2375">
            <v>-16321</v>
          </cell>
        </row>
        <row r="2376">
          <cell r="A2376">
            <v>44741</v>
          </cell>
          <cell r="B2376">
            <v>0</v>
          </cell>
          <cell r="C2376">
            <v>0</v>
          </cell>
          <cell r="D2376">
            <v>0</v>
          </cell>
        </row>
        <row r="2377">
          <cell r="A2377">
            <v>44742</v>
          </cell>
          <cell r="B2377">
            <v>0</v>
          </cell>
          <cell r="C2377">
            <v>0</v>
          </cell>
          <cell r="D2377">
            <v>0</v>
          </cell>
        </row>
        <row r="2378">
          <cell r="A2378">
            <v>44743</v>
          </cell>
          <cell r="B2378">
            <v>0</v>
          </cell>
          <cell r="C2378">
            <v>0</v>
          </cell>
          <cell r="D2378">
            <v>0</v>
          </cell>
        </row>
        <row r="2379">
          <cell r="A2379">
            <v>44744</v>
          </cell>
          <cell r="B2379">
            <v>0</v>
          </cell>
          <cell r="C2379">
            <v>0</v>
          </cell>
          <cell r="D2379">
            <v>0</v>
          </cell>
        </row>
        <row r="2380">
          <cell r="A2380">
            <v>44745</v>
          </cell>
          <cell r="B2380">
            <v>0</v>
          </cell>
          <cell r="C2380">
            <v>0</v>
          </cell>
          <cell r="D2380">
            <v>0</v>
          </cell>
        </row>
        <row r="2381">
          <cell r="A2381">
            <v>44746</v>
          </cell>
          <cell r="B2381">
            <v>0</v>
          </cell>
          <cell r="C2381">
            <v>0</v>
          </cell>
          <cell r="D2381">
            <v>0</v>
          </cell>
        </row>
        <row r="2382">
          <cell r="A2382">
            <v>44747</v>
          </cell>
          <cell r="B2382">
            <v>0</v>
          </cell>
          <cell r="C2382">
            <v>0</v>
          </cell>
          <cell r="D2382">
            <v>0</v>
          </cell>
        </row>
        <row r="2383">
          <cell r="A2383">
            <v>44753</v>
          </cell>
          <cell r="B2383">
            <v>0</v>
          </cell>
          <cell r="C2383">
            <v>0</v>
          </cell>
          <cell r="D2383">
            <v>0</v>
          </cell>
        </row>
        <row r="2384">
          <cell r="A2384">
            <v>44755</v>
          </cell>
          <cell r="B2384">
            <v>0</v>
          </cell>
          <cell r="C2384">
            <v>0</v>
          </cell>
          <cell r="D2384">
            <v>0</v>
          </cell>
        </row>
        <row r="2385">
          <cell r="A2385">
            <v>44756</v>
          </cell>
          <cell r="B2385">
            <v>0</v>
          </cell>
          <cell r="C2385">
            <v>0</v>
          </cell>
          <cell r="D2385">
            <v>0</v>
          </cell>
        </row>
        <row r="2386">
          <cell r="A2386">
            <v>44757</v>
          </cell>
          <cell r="B2386">
            <v>0</v>
          </cell>
          <cell r="C2386">
            <v>0</v>
          </cell>
          <cell r="D2386">
            <v>0</v>
          </cell>
        </row>
        <row r="2387">
          <cell r="A2387">
            <v>44901</v>
          </cell>
          <cell r="B2387">
            <v>0</v>
          </cell>
          <cell r="C2387">
            <v>0</v>
          </cell>
          <cell r="D2387">
            <v>0</v>
          </cell>
        </row>
        <row r="2388">
          <cell r="A2388">
            <v>44902</v>
          </cell>
          <cell r="B2388">
            <v>0</v>
          </cell>
          <cell r="C2388">
            <v>0</v>
          </cell>
          <cell r="D2388">
            <v>0</v>
          </cell>
        </row>
        <row r="2389">
          <cell r="A2389">
            <v>44903</v>
          </cell>
          <cell r="B2389">
            <v>0</v>
          </cell>
          <cell r="C2389">
            <v>0</v>
          </cell>
          <cell r="D2389">
            <v>0</v>
          </cell>
        </row>
        <row r="2390">
          <cell r="A2390">
            <v>45100</v>
          </cell>
          <cell r="B2390">
            <v>-1610857</v>
          </cell>
          <cell r="C2390">
            <v>-19861241</v>
          </cell>
          <cell r="D2390">
            <v>-19861241</v>
          </cell>
        </row>
        <row r="2391">
          <cell r="A2391">
            <v>45400</v>
          </cell>
          <cell r="B2391">
            <v>-34480</v>
          </cell>
          <cell r="C2391">
            <v>-569976</v>
          </cell>
          <cell r="D2391">
            <v>-569976</v>
          </cell>
        </row>
        <row r="2392">
          <cell r="A2392">
            <v>45401</v>
          </cell>
          <cell r="B2392">
            <v>-10547</v>
          </cell>
          <cell r="C2392">
            <v>-138287</v>
          </cell>
          <cell r="D2392">
            <v>-138287</v>
          </cell>
        </row>
        <row r="2393">
          <cell r="A2393">
            <v>45402</v>
          </cell>
          <cell r="B2393">
            <v>-170</v>
          </cell>
          <cell r="C2393">
            <v>-36456</v>
          </cell>
          <cell r="D2393">
            <v>-36456</v>
          </cell>
        </row>
        <row r="2394">
          <cell r="A2394">
            <v>45403</v>
          </cell>
          <cell r="B2394">
            <v>-423932</v>
          </cell>
          <cell r="C2394">
            <v>-7886825</v>
          </cell>
          <cell r="D2394">
            <v>-7886825</v>
          </cell>
        </row>
        <row r="2395">
          <cell r="A2395">
            <v>45404</v>
          </cell>
          <cell r="B2395">
            <v>0</v>
          </cell>
          <cell r="C2395">
            <v>0</v>
          </cell>
          <cell r="D2395">
            <v>0</v>
          </cell>
        </row>
        <row r="2396">
          <cell r="A2396">
            <v>45405</v>
          </cell>
          <cell r="B2396">
            <v>-238175</v>
          </cell>
          <cell r="C2396">
            <v>-2695270</v>
          </cell>
          <cell r="D2396">
            <v>-2695270</v>
          </cell>
        </row>
        <row r="2397">
          <cell r="A2397">
            <v>45406</v>
          </cell>
          <cell r="B2397">
            <v>-716</v>
          </cell>
          <cell r="C2397">
            <v>-14408</v>
          </cell>
          <cell r="D2397">
            <v>-14408</v>
          </cell>
        </row>
        <row r="2398">
          <cell r="A2398">
            <v>45407</v>
          </cell>
          <cell r="B2398">
            <v>-18000</v>
          </cell>
          <cell r="C2398">
            <v>-229634</v>
          </cell>
          <cell r="D2398">
            <v>-229634</v>
          </cell>
        </row>
        <row r="2399">
          <cell r="A2399">
            <v>45410</v>
          </cell>
          <cell r="B2399">
            <v>-57900</v>
          </cell>
          <cell r="C2399">
            <v>-671265</v>
          </cell>
          <cell r="D2399">
            <v>-671265</v>
          </cell>
        </row>
        <row r="2400">
          <cell r="A2400">
            <v>45510</v>
          </cell>
          <cell r="B2400">
            <v>-27178</v>
          </cell>
          <cell r="C2400">
            <v>-346773</v>
          </cell>
          <cell r="D2400">
            <v>-346773</v>
          </cell>
        </row>
        <row r="2401">
          <cell r="A2401">
            <v>45601</v>
          </cell>
          <cell r="B2401">
            <v>-62056</v>
          </cell>
          <cell r="C2401">
            <v>-217324</v>
          </cell>
          <cell r="D2401">
            <v>-217324</v>
          </cell>
        </row>
        <row r="2402">
          <cell r="A2402">
            <v>45602</v>
          </cell>
          <cell r="B2402">
            <v>0</v>
          </cell>
          <cell r="C2402">
            <v>0</v>
          </cell>
          <cell r="D2402">
            <v>0</v>
          </cell>
        </row>
        <row r="2403">
          <cell r="A2403">
            <v>45603</v>
          </cell>
          <cell r="B2403">
            <v>0</v>
          </cell>
          <cell r="C2403">
            <v>-55991</v>
          </cell>
          <cell r="D2403">
            <v>-55991</v>
          </cell>
        </row>
        <row r="2404">
          <cell r="A2404">
            <v>45604</v>
          </cell>
          <cell r="B2404">
            <v>-5890</v>
          </cell>
          <cell r="C2404">
            <v>-69027</v>
          </cell>
          <cell r="D2404">
            <v>-69027</v>
          </cell>
        </row>
        <row r="2405">
          <cell r="A2405">
            <v>45605</v>
          </cell>
          <cell r="B2405">
            <v>-15717</v>
          </cell>
          <cell r="C2405">
            <v>-188600</v>
          </cell>
          <cell r="D2405">
            <v>-188600</v>
          </cell>
        </row>
        <row r="2406">
          <cell r="A2406">
            <v>45606</v>
          </cell>
          <cell r="B2406">
            <v>-9317</v>
          </cell>
          <cell r="C2406">
            <v>-111800</v>
          </cell>
          <cell r="D2406">
            <v>-111800</v>
          </cell>
        </row>
        <row r="2407">
          <cell r="A2407">
            <v>45607</v>
          </cell>
          <cell r="B2407">
            <v>0</v>
          </cell>
          <cell r="C2407">
            <v>-19886</v>
          </cell>
          <cell r="D2407">
            <v>-19886</v>
          </cell>
        </row>
        <row r="2408">
          <cell r="A2408">
            <v>45608</v>
          </cell>
          <cell r="B2408">
            <v>0</v>
          </cell>
          <cell r="C2408">
            <v>0</v>
          </cell>
          <cell r="D2408">
            <v>0</v>
          </cell>
        </row>
        <row r="2409">
          <cell r="A2409">
            <v>45609</v>
          </cell>
          <cell r="B2409">
            <v>0</v>
          </cell>
          <cell r="C2409">
            <v>0</v>
          </cell>
          <cell r="D2409">
            <v>0</v>
          </cell>
        </row>
        <row r="2410">
          <cell r="A2410">
            <v>45610</v>
          </cell>
          <cell r="B2410">
            <v>-3865</v>
          </cell>
          <cell r="C2410">
            <v>-54443</v>
          </cell>
          <cell r="D2410">
            <v>-54443</v>
          </cell>
        </row>
        <row r="2411">
          <cell r="A2411">
            <v>45611</v>
          </cell>
          <cell r="B2411">
            <v>0</v>
          </cell>
          <cell r="C2411">
            <v>-105387</v>
          </cell>
          <cell r="D2411">
            <v>-105387</v>
          </cell>
        </row>
        <row r="2412">
          <cell r="A2412">
            <v>45612</v>
          </cell>
          <cell r="B2412">
            <v>0</v>
          </cell>
          <cell r="C2412">
            <v>-380</v>
          </cell>
          <cell r="D2412">
            <v>-380</v>
          </cell>
        </row>
        <row r="2413">
          <cell r="A2413">
            <v>45613</v>
          </cell>
          <cell r="B2413">
            <v>0</v>
          </cell>
          <cell r="C2413">
            <v>0</v>
          </cell>
          <cell r="D2413">
            <v>0</v>
          </cell>
        </row>
        <row r="2414">
          <cell r="A2414">
            <v>45614</v>
          </cell>
          <cell r="B2414">
            <v>-215646</v>
          </cell>
          <cell r="C2414">
            <v>-2518098</v>
          </cell>
          <cell r="D2414">
            <v>-2518098</v>
          </cell>
        </row>
        <row r="2415">
          <cell r="A2415">
            <v>45615</v>
          </cell>
          <cell r="B2415">
            <v>-54748</v>
          </cell>
          <cell r="C2415">
            <v>-646078</v>
          </cell>
          <cell r="D2415">
            <v>-646078</v>
          </cell>
        </row>
        <row r="2416">
          <cell r="A2416">
            <v>45616</v>
          </cell>
          <cell r="B2416">
            <v>0</v>
          </cell>
          <cell r="C2416">
            <v>0</v>
          </cell>
          <cell r="D2416">
            <v>0</v>
          </cell>
        </row>
        <row r="2417">
          <cell r="A2417">
            <v>45617</v>
          </cell>
          <cell r="B2417">
            <v>0</v>
          </cell>
          <cell r="C2417">
            <v>0</v>
          </cell>
          <cell r="D2417">
            <v>0</v>
          </cell>
        </row>
        <row r="2418">
          <cell r="A2418">
            <v>45620</v>
          </cell>
          <cell r="B2418">
            <v>0</v>
          </cell>
          <cell r="C2418">
            <v>0</v>
          </cell>
          <cell r="D2418">
            <v>0</v>
          </cell>
        </row>
        <row r="2419">
          <cell r="A2419">
            <v>45621</v>
          </cell>
          <cell r="B2419">
            <v>-21857</v>
          </cell>
          <cell r="C2419">
            <v>-18434</v>
          </cell>
          <cell r="D2419">
            <v>-18434</v>
          </cell>
        </row>
        <row r="2420">
          <cell r="A2420">
            <v>45622</v>
          </cell>
          <cell r="B2420">
            <v>0</v>
          </cell>
          <cell r="C2420">
            <v>0</v>
          </cell>
          <cell r="D2420">
            <v>0</v>
          </cell>
        </row>
        <row r="2421">
          <cell r="A2421">
            <v>45623</v>
          </cell>
          <cell r="B2421">
            <v>-86461</v>
          </cell>
          <cell r="C2421">
            <v>-1429263</v>
          </cell>
          <cell r="D2421">
            <v>-1429263</v>
          </cell>
        </row>
        <row r="2422">
          <cell r="A2422">
            <v>45624</v>
          </cell>
          <cell r="B2422">
            <v>-272282</v>
          </cell>
          <cell r="C2422">
            <v>-3140413</v>
          </cell>
          <cell r="D2422">
            <v>-3140413</v>
          </cell>
        </row>
        <row r="2423">
          <cell r="A2423">
            <v>45625</v>
          </cell>
          <cell r="B2423">
            <v>-6505</v>
          </cell>
          <cell r="C2423">
            <v>-181175</v>
          </cell>
          <cell r="D2423">
            <v>-181175</v>
          </cell>
        </row>
        <row r="2424">
          <cell r="A2424">
            <v>45626</v>
          </cell>
          <cell r="B2424">
            <v>0</v>
          </cell>
          <cell r="C2424">
            <v>0</v>
          </cell>
          <cell r="D2424">
            <v>0</v>
          </cell>
        </row>
        <row r="2425">
          <cell r="A2425">
            <v>45627</v>
          </cell>
          <cell r="B2425">
            <v>0</v>
          </cell>
          <cell r="C2425">
            <v>0</v>
          </cell>
          <cell r="D2425">
            <v>0</v>
          </cell>
        </row>
        <row r="2426">
          <cell r="A2426">
            <v>45628</v>
          </cell>
          <cell r="B2426">
            <v>0</v>
          </cell>
          <cell r="C2426">
            <v>0</v>
          </cell>
          <cell r="D2426">
            <v>0</v>
          </cell>
        </row>
        <row r="2427">
          <cell r="A2427">
            <v>45629</v>
          </cell>
          <cell r="B2427">
            <v>-267981</v>
          </cell>
          <cell r="C2427">
            <v>-1431638</v>
          </cell>
          <cell r="D2427">
            <v>-1431638</v>
          </cell>
        </row>
        <row r="2428">
          <cell r="A2428">
            <v>45630</v>
          </cell>
          <cell r="B2428">
            <v>-609460</v>
          </cell>
          <cell r="C2428">
            <v>-6908039</v>
          </cell>
          <cell r="D2428">
            <v>-6908039</v>
          </cell>
        </row>
        <row r="2429">
          <cell r="A2429">
            <v>45631</v>
          </cell>
          <cell r="B2429">
            <v>-21016</v>
          </cell>
          <cell r="C2429">
            <v>-237646</v>
          </cell>
          <cell r="D2429">
            <v>-237646</v>
          </cell>
        </row>
        <row r="2430">
          <cell r="A2430">
            <v>45632</v>
          </cell>
          <cell r="B2430">
            <v>0</v>
          </cell>
          <cell r="C2430">
            <v>-278196</v>
          </cell>
          <cell r="D2430">
            <v>-278196</v>
          </cell>
        </row>
        <row r="2431">
          <cell r="A2431">
            <v>45641</v>
          </cell>
          <cell r="B2431">
            <v>0</v>
          </cell>
          <cell r="C2431">
            <v>-214</v>
          </cell>
          <cell r="D2431">
            <v>-214</v>
          </cell>
        </row>
        <row r="2432">
          <cell r="A2432">
            <v>45642</v>
          </cell>
          <cell r="B2432">
            <v>0</v>
          </cell>
          <cell r="C2432">
            <v>214</v>
          </cell>
          <cell r="D2432">
            <v>214</v>
          </cell>
        </row>
        <row r="2433">
          <cell r="A2433">
            <v>45643</v>
          </cell>
          <cell r="B2433">
            <v>0</v>
          </cell>
          <cell r="C2433">
            <v>0</v>
          </cell>
          <cell r="D2433">
            <v>0</v>
          </cell>
        </row>
        <row r="2434">
          <cell r="A2434">
            <v>45644</v>
          </cell>
          <cell r="B2434">
            <v>0</v>
          </cell>
          <cell r="C2434">
            <v>0</v>
          </cell>
          <cell r="D2434">
            <v>0</v>
          </cell>
        </row>
        <row r="2435">
          <cell r="A2435">
            <v>45645</v>
          </cell>
          <cell r="B2435">
            <v>0</v>
          </cell>
          <cell r="C2435">
            <v>0</v>
          </cell>
          <cell r="D2435">
            <v>0</v>
          </cell>
        </row>
        <row r="2436">
          <cell r="A2436">
            <v>45647</v>
          </cell>
          <cell r="B2436">
            <v>0</v>
          </cell>
          <cell r="C2436">
            <v>0</v>
          </cell>
          <cell r="D2436">
            <v>0</v>
          </cell>
        </row>
        <row r="2437">
          <cell r="A2437">
            <v>45651</v>
          </cell>
          <cell r="B2437">
            <v>0</v>
          </cell>
          <cell r="C2437">
            <v>-6</v>
          </cell>
          <cell r="D2437">
            <v>-6</v>
          </cell>
        </row>
        <row r="2438">
          <cell r="A2438">
            <v>45652</v>
          </cell>
          <cell r="B2438">
            <v>0</v>
          </cell>
          <cell r="C2438">
            <v>0</v>
          </cell>
          <cell r="D2438">
            <v>0</v>
          </cell>
        </row>
        <row r="2439">
          <cell r="A2439">
            <v>45653</v>
          </cell>
          <cell r="B2439">
            <v>0</v>
          </cell>
          <cell r="C2439">
            <v>0</v>
          </cell>
          <cell r="D2439">
            <v>0</v>
          </cell>
        </row>
        <row r="2440">
          <cell r="A2440">
            <v>45654</v>
          </cell>
          <cell r="B2440">
            <v>0</v>
          </cell>
          <cell r="C2440">
            <v>0</v>
          </cell>
          <cell r="D2440">
            <v>0</v>
          </cell>
        </row>
        <row r="2441">
          <cell r="A2441">
            <v>45655</v>
          </cell>
          <cell r="B2441">
            <v>0</v>
          </cell>
          <cell r="C2441">
            <v>0</v>
          </cell>
          <cell r="D2441">
            <v>0</v>
          </cell>
        </row>
        <row r="2442">
          <cell r="A2442">
            <v>45661</v>
          </cell>
          <cell r="B2442">
            <v>0</v>
          </cell>
          <cell r="C2442">
            <v>0</v>
          </cell>
          <cell r="D2442">
            <v>0</v>
          </cell>
        </row>
        <row r="2443">
          <cell r="A2443">
            <v>45662</v>
          </cell>
          <cell r="B2443">
            <v>0</v>
          </cell>
          <cell r="C2443">
            <v>0</v>
          </cell>
          <cell r="D2443">
            <v>0</v>
          </cell>
        </row>
        <row r="2444">
          <cell r="A2444">
            <v>45663</v>
          </cell>
          <cell r="B2444">
            <v>0</v>
          </cell>
          <cell r="C2444">
            <v>0</v>
          </cell>
          <cell r="D2444">
            <v>0</v>
          </cell>
        </row>
        <row r="2445">
          <cell r="A2445">
            <v>45664</v>
          </cell>
          <cell r="B2445">
            <v>0</v>
          </cell>
          <cell r="C2445">
            <v>0</v>
          </cell>
          <cell r="D2445">
            <v>0</v>
          </cell>
        </row>
        <row r="2446">
          <cell r="A2446">
            <v>45665</v>
          </cell>
          <cell r="B2446">
            <v>0</v>
          </cell>
          <cell r="C2446">
            <v>0</v>
          </cell>
          <cell r="D2446">
            <v>0</v>
          </cell>
        </row>
        <row r="2447">
          <cell r="A2447">
            <v>45671</v>
          </cell>
          <cell r="B2447">
            <v>3396769</v>
          </cell>
          <cell r="C2447">
            <v>-6540937</v>
          </cell>
          <cell r="D2447">
            <v>-6540937</v>
          </cell>
        </row>
        <row r="2448">
          <cell r="A2448">
            <v>45674</v>
          </cell>
          <cell r="B2448">
            <v>0</v>
          </cell>
          <cell r="C2448">
            <v>0</v>
          </cell>
          <cell r="D2448">
            <v>0</v>
          </cell>
        </row>
        <row r="2449">
          <cell r="A2449">
            <v>45675</v>
          </cell>
          <cell r="B2449">
            <v>0</v>
          </cell>
          <cell r="C2449">
            <v>0</v>
          </cell>
          <cell r="D2449">
            <v>0</v>
          </cell>
        </row>
        <row r="2450">
          <cell r="A2450">
            <v>45676</v>
          </cell>
          <cell r="B2450">
            <v>0</v>
          </cell>
          <cell r="C2450">
            <v>0</v>
          </cell>
          <cell r="D2450">
            <v>0</v>
          </cell>
        </row>
        <row r="2451">
          <cell r="A2451">
            <v>45677</v>
          </cell>
          <cell r="B2451">
            <v>0</v>
          </cell>
          <cell r="C2451">
            <v>0</v>
          </cell>
          <cell r="D2451">
            <v>0</v>
          </cell>
        </row>
        <row r="2452">
          <cell r="A2452">
            <v>45678</v>
          </cell>
          <cell r="B2452">
            <v>0</v>
          </cell>
          <cell r="C2452">
            <v>0</v>
          </cell>
          <cell r="D2452">
            <v>0</v>
          </cell>
        </row>
        <row r="2453">
          <cell r="A2453">
            <v>45679</v>
          </cell>
          <cell r="B2453">
            <v>0</v>
          </cell>
          <cell r="C2453">
            <v>0</v>
          </cell>
          <cell r="D2453">
            <v>0</v>
          </cell>
        </row>
        <row r="2454">
          <cell r="A2454">
            <v>45680</v>
          </cell>
          <cell r="B2454">
            <v>0</v>
          </cell>
          <cell r="C2454">
            <v>0</v>
          </cell>
          <cell r="D2454">
            <v>0</v>
          </cell>
        </row>
        <row r="2455">
          <cell r="A2455">
            <v>45681</v>
          </cell>
          <cell r="B2455">
            <v>0</v>
          </cell>
          <cell r="C2455">
            <v>0</v>
          </cell>
          <cell r="D2455">
            <v>0</v>
          </cell>
        </row>
        <row r="2456">
          <cell r="A2456">
            <v>45682</v>
          </cell>
          <cell r="B2456">
            <v>0</v>
          </cell>
          <cell r="C2456">
            <v>0</v>
          </cell>
          <cell r="D2456">
            <v>0</v>
          </cell>
        </row>
        <row r="2457">
          <cell r="A2457">
            <v>45683</v>
          </cell>
          <cell r="B2457">
            <v>0</v>
          </cell>
          <cell r="C2457">
            <v>0</v>
          </cell>
          <cell r="D2457">
            <v>0</v>
          </cell>
        </row>
        <row r="2458">
          <cell r="A2458">
            <v>45684</v>
          </cell>
          <cell r="B2458">
            <v>0</v>
          </cell>
          <cell r="C2458">
            <v>0</v>
          </cell>
          <cell r="D2458">
            <v>0</v>
          </cell>
        </row>
        <row r="2459">
          <cell r="A2459">
            <v>45685</v>
          </cell>
          <cell r="B2459">
            <v>0</v>
          </cell>
          <cell r="C2459">
            <v>0</v>
          </cell>
          <cell r="D2459">
            <v>0</v>
          </cell>
        </row>
        <row r="2460">
          <cell r="A2460">
            <v>45690</v>
          </cell>
          <cell r="B2460">
            <v>0</v>
          </cell>
          <cell r="C2460">
            <v>0</v>
          </cell>
          <cell r="D2460">
            <v>0</v>
          </cell>
        </row>
        <row r="2461">
          <cell r="A2461">
            <v>45691</v>
          </cell>
          <cell r="B2461">
            <v>0</v>
          </cell>
          <cell r="C2461">
            <v>0</v>
          </cell>
          <cell r="D2461">
            <v>0</v>
          </cell>
        </row>
        <row r="2462">
          <cell r="A2462">
            <v>45692</v>
          </cell>
          <cell r="B2462">
            <v>0</v>
          </cell>
          <cell r="C2462">
            <v>0</v>
          </cell>
          <cell r="D2462">
            <v>0</v>
          </cell>
        </row>
        <row r="2463">
          <cell r="A2463">
            <v>45695</v>
          </cell>
          <cell r="B2463">
            <v>0</v>
          </cell>
          <cell r="C2463">
            <v>0</v>
          </cell>
          <cell r="D2463">
            <v>0</v>
          </cell>
        </row>
        <row r="2464">
          <cell r="A2464">
            <v>45696</v>
          </cell>
          <cell r="B2464">
            <v>0</v>
          </cell>
          <cell r="C2464">
            <v>0</v>
          </cell>
          <cell r="D2464">
            <v>0</v>
          </cell>
        </row>
        <row r="2465">
          <cell r="A2465">
            <v>45697</v>
          </cell>
          <cell r="B2465">
            <v>0</v>
          </cell>
          <cell r="C2465">
            <v>0</v>
          </cell>
          <cell r="D2465">
            <v>0</v>
          </cell>
        </row>
        <row r="2466">
          <cell r="A2466">
            <v>45698</v>
          </cell>
          <cell r="B2466">
            <v>0</v>
          </cell>
          <cell r="C2466">
            <v>0</v>
          </cell>
          <cell r="D2466">
            <v>0</v>
          </cell>
        </row>
        <row r="2467">
          <cell r="A2467">
            <v>45699</v>
          </cell>
          <cell r="B2467">
            <v>0</v>
          </cell>
          <cell r="C2467">
            <v>0</v>
          </cell>
          <cell r="D2467">
            <v>0</v>
          </cell>
        </row>
        <row r="2468">
          <cell r="A2468">
            <v>49999</v>
          </cell>
          <cell r="B2468">
            <v>0</v>
          </cell>
          <cell r="C2468">
            <v>0</v>
          </cell>
          <cell r="D2468">
            <v>0</v>
          </cell>
        </row>
      </sheetData>
      <sheetData sheetId="1" refreshError="1">
        <row r="6">
          <cell r="E6">
            <v>7.2000000000000005E-4</v>
          </cell>
        </row>
        <row r="7">
          <cell r="E7">
            <v>1.0007200000000001</v>
          </cell>
        </row>
      </sheetData>
      <sheetData sheetId="2" refreshError="1">
        <row r="1">
          <cell r="A1" t="str">
            <v>FERC</v>
          </cell>
          <cell r="B1" t="str">
            <v>Current Balance</v>
          </cell>
          <cell r="C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</row>
        <row r="3">
          <cell r="A3">
            <v>101</v>
          </cell>
          <cell r="B3">
            <v>5558563985</v>
          </cell>
          <cell r="C3">
            <v>5395588967</v>
          </cell>
        </row>
        <row r="4">
          <cell r="A4">
            <v>102</v>
          </cell>
          <cell r="B4">
            <v>0</v>
          </cell>
          <cell r="C4">
            <v>117212</v>
          </cell>
        </row>
        <row r="5">
          <cell r="A5">
            <v>105</v>
          </cell>
          <cell r="B5">
            <v>37741860</v>
          </cell>
          <cell r="C5">
            <v>37741860</v>
          </cell>
        </row>
        <row r="6">
          <cell r="A6">
            <v>106</v>
          </cell>
          <cell r="B6">
            <v>526690665</v>
          </cell>
          <cell r="C6">
            <v>449906292</v>
          </cell>
        </row>
        <row r="7">
          <cell r="A7">
            <v>107</v>
          </cell>
          <cell r="B7">
            <v>254578109</v>
          </cell>
          <cell r="C7">
            <v>336029662</v>
          </cell>
        </row>
        <row r="8">
          <cell r="A8">
            <v>108</v>
          </cell>
          <cell r="B8">
            <v>-2095908805</v>
          </cell>
          <cell r="C8">
            <v>-2055706252</v>
          </cell>
        </row>
        <row r="9">
          <cell r="A9">
            <v>109</v>
          </cell>
        </row>
        <row r="10">
          <cell r="A10">
            <v>111</v>
          </cell>
          <cell r="B10">
            <v>-7293492</v>
          </cell>
          <cell r="C10">
            <v>-7783908</v>
          </cell>
        </row>
        <row r="11">
          <cell r="A11">
            <v>114</v>
          </cell>
          <cell r="B11">
            <v>4112635</v>
          </cell>
          <cell r="C11">
            <v>4098242</v>
          </cell>
        </row>
        <row r="12">
          <cell r="A12">
            <v>115</v>
          </cell>
          <cell r="B12">
            <v>0</v>
          </cell>
          <cell r="C12">
            <v>0</v>
          </cell>
        </row>
        <row r="13">
          <cell r="A13">
            <v>121</v>
          </cell>
          <cell r="B13">
            <v>6257256</v>
          </cell>
          <cell r="C13">
            <v>6522574</v>
          </cell>
        </row>
        <row r="14">
          <cell r="A14">
            <v>122</v>
          </cell>
          <cell r="B14">
            <v>-2992761</v>
          </cell>
          <cell r="C14">
            <v>-3235061</v>
          </cell>
        </row>
        <row r="15">
          <cell r="A15">
            <v>123</v>
          </cell>
          <cell r="B15">
            <v>273668</v>
          </cell>
          <cell r="C15">
            <v>273668</v>
          </cell>
        </row>
        <row r="16">
          <cell r="A16">
            <v>124</v>
          </cell>
          <cell r="B16">
            <v>0</v>
          </cell>
          <cell r="C16">
            <v>0</v>
          </cell>
        </row>
        <row r="17">
          <cell r="A17">
            <v>129</v>
          </cell>
          <cell r="B17">
            <v>0</v>
          </cell>
          <cell r="C17">
            <v>0</v>
          </cell>
        </row>
        <row r="18">
          <cell r="A18">
            <v>131</v>
          </cell>
          <cell r="B18">
            <v>6876873</v>
          </cell>
          <cell r="C18">
            <v>5666610</v>
          </cell>
        </row>
        <row r="19">
          <cell r="A19">
            <v>134</v>
          </cell>
          <cell r="B19">
            <v>123563</v>
          </cell>
          <cell r="C19">
            <v>90140</v>
          </cell>
        </row>
        <row r="20">
          <cell r="A20">
            <v>135</v>
          </cell>
          <cell r="B20">
            <v>54315</v>
          </cell>
          <cell r="C20">
            <v>55746</v>
          </cell>
        </row>
        <row r="21">
          <cell r="A21">
            <v>136</v>
          </cell>
          <cell r="B21">
            <v>0</v>
          </cell>
          <cell r="C21">
            <v>0</v>
          </cell>
        </row>
        <row r="22">
          <cell r="A22">
            <v>141</v>
          </cell>
          <cell r="B22">
            <v>0</v>
          </cell>
          <cell r="C22">
            <v>0</v>
          </cell>
        </row>
        <row r="23">
          <cell r="A23">
            <v>142</v>
          </cell>
          <cell r="B23">
            <v>156415479</v>
          </cell>
          <cell r="C23">
            <v>156955422</v>
          </cell>
        </row>
        <row r="24">
          <cell r="A24">
            <v>143</v>
          </cell>
          <cell r="B24">
            <v>15469133</v>
          </cell>
          <cell r="C24">
            <v>12165791</v>
          </cell>
        </row>
        <row r="25">
          <cell r="A25">
            <v>144</v>
          </cell>
          <cell r="B25">
            <v>-947505</v>
          </cell>
          <cell r="C25">
            <v>-1496123</v>
          </cell>
        </row>
        <row r="26">
          <cell r="A26">
            <v>146</v>
          </cell>
          <cell r="B26">
            <v>8642062</v>
          </cell>
          <cell r="C26">
            <v>8066966</v>
          </cell>
        </row>
        <row r="27">
          <cell r="A27">
            <v>151</v>
          </cell>
          <cell r="B27">
            <v>96004644</v>
          </cell>
          <cell r="C27">
            <v>96834727</v>
          </cell>
        </row>
        <row r="28">
          <cell r="A28">
            <v>152</v>
          </cell>
          <cell r="B28">
            <v>0</v>
          </cell>
          <cell r="C28">
            <v>501</v>
          </cell>
        </row>
        <row r="29">
          <cell r="A29">
            <v>153</v>
          </cell>
          <cell r="B29">
            <v>0</v>
          </cell>
          <cell r="C29">
            <v>0</v>
          </cell>
        </row>
        <row r="30">
          <cell r="A30">
            <v>154</v>
          </cell>
          <cell r="B30">
            <v>52821695</v>
          </cell>
          <cell r="C30">
            <v>55457762</v>
          </cell>
        </row>
        <row r="31">
          <cell r="A31">
            <v>158</v>
          </cell>
          <cell r="B31">
            <v>0</v>
          </cell>
          <cell r="C31">
            <v>0</v>
          </cell>
        </row>
        <row r="32">
          <cell r="A32">
            <v>163</v>
          </cell>
          <cell r="B32">
            <v>0</v>
          </cell>
          <cell r="C32">
            <v>0</v>
          </cell>
        </row>
        <row r="33">
          <cell r="A33">
            <v>165</v>
          </cell>
          <cell r="B33">
            <v>9285510</v>
          </cell>
          <cell r="C33">
            <v>11842575</v>
          </cell>
        </row>
        <row r="34">
          <cell r="A34">
            <v>171</v>
          </cell>
          <cell r="B34">
            <v>0</v>
          </cell>
          <cell r="C34">
            <v>36</v>
          </cell>
        </row>
        <row r="35">
          <cell r="A35">
            <v>173</v>
          </cell>
          <cell r="B35">
            <v>40577132</v>
          </cell>
          <cell r="C35">
            <v>39832889</v>
          </cell>
        </row>
        <row r="36">
          <cell r="A36">
            <v>176</v>
          </cell>
          <cell r="B36">
            <v>40423270</v>
          </cell>
          <cell r="C36">
            <v>84514481</v>
          </cell>
        </row>
        <row r="37">
          <cell r="A37">
            <v>181</v>
          </cell>
          <cell r="B37">
            <v>18174677</v>
          </cell>
          <cell r="C37">
            <v>19116430</v>
          </cell>
        </row>
        <row r="38">
          <cell r="A38">
            <v>182</v>
          </cell>
          <cell r="B38">
            <v>340965670</v>
          </cell>
          <cell r="C38">
            <v>339705415</v>
          </cell>
        </row>
        <row r="39">
          <cell r="A39">
            <v>183</v>
          </cell>
          <cell r="B39">
            <v>426387</v>
          </cell>
          <cell r="C39">
            <v>6788067</v>
          </cell>
        </row>
        <row r="40">
          <cell r="A40">
            <v>184</v>
          </cell>
          <cell r="B40">
            <v>-172055</v>
          </cell>
          <cell r="C40">
            <v>-351451</v>
          </cell>
        </row>
        <row r="41">
          <cell r="A41">
            <v>186</v>
          </cell>
          <cell r="B41">
            <v>1136453</v>
          </cell>
          <cell r="C41">
            <v>2472947</v>
          </cell>
        </row>
        <row r="42">
          <cell r="A42">
            <v>188</v>
          </cell>
          <cell r="B42">
            <v>0</v>
          </cell>
          <cell r="C42">
            <v>0</v>
          </cell>
        </row>
        <row r="43">
          <cell r="A43">
            <v>189</v>
          </cell>
          <cell r="B43">
            <v>0</v>
          </cell>
          <cell r="C43">
            <v>0</v>
          </cell>
        </row>
        <row r="44">
          <cell r="A44">
            <v>190</v>
          </cell>
          <cell r="B44">
            <v>253166252</v>
          </cell>
          <cell r="C44">
            <v>252754672</v>
          </cell>
        </row>
        <row r="45">
          <cell r="A45">
            <v>201</v>
          </cell>
          <cell r="B45">
            <v>-119696788</v>
          </cell>
          <cell r="C45">
            <v>-119696788</v>
          </cell>
        </row>
        <row r="46">
          <cell r="A46">
            <v>204</v>
          </cell>
          <cell r="B46">
            <v>0</v>
          </cell>
          <cell r="C46">
            <v>0</v>
          </cell>
        </row>
        <row r="47">
          <cell r="A47">
            <v>207</v>
          </cell>
          <cell r="B47">
            <v>0</v>
          </cell>
          <cell r="C47">
            <v>0</v>
          </cell>
        </row>
        <row r="48">
          <cell r="A48">
            <v>210</v>
          </cell>
          <cell r="B48">
            <v>0</v>
          </cell>
          <cell r="C48">
            <v>0</v>
          </cell>
        </row>
        <row r="49">
          <cell r="A49">
            <v>211</v>
          </cell>
          <cell r="B49">
            <v>-1527840249</v>
          </cell>
          <cell r="C49">
            <v>-1527840249</v>
          </cell>
        </row>
        <row r="50">
          <cell r="A50">
            <v>214</v>
          </cell>
          <cell r="B50">
            <v>700921</v>
          </cell>
          <cell r="C50">
            <v>700921</v>
          </cell>
        </row>
        <row r="51">
          <cell r="A51">
            <v>216</v>
          </cell>
          <cell r="B51">
            <v>-143039405</v>
          </cell>
          <cell r="C51">
            <v>-102871906</v>
          </cell>
        </row>
        <row r="52">
          <cell r="A52">
            <v>219</v>
          </cell>
          <cell r="B52">
            <v>3974728</v>
          </cell>
          <cell r="C52">
            <v>4216844</v>
          </cell>
        </row>
        <row r="53">
          <cell r="A53">
            <v>221</v>
          </cell>
          <cell r="B53">
            <v>-1768835000</v>
          </cell>
          <cell r="C53">
            <v>-1730373462</v>
          </cell>
        </row>
        <row r="54">
          <cell r="A54">
            <v>224</v>
          </cell>
          <cell r="B54">
            <v>0</v>
          </cell>
          <cell r="C54">
            <v>0</v>
          </cell>
        </row>
        <row r="55">
          <cell r="A55">
            <v>225</v>
          </cell>
          <cell r="B55">
            <v>-3106696</v>
          </cell>
          <cell r="C55">
            <v>-2149490</v>
          </cell>
        </row>
        <row r="56">
          <cell r="A56">
            <v>226</v>
          </cell>
          <cell r="B56">
            <v>3867632</v>
          </cell>
          <cell r="C56">
            <v>4110064</v>
          </cell>
        </row>
        <row r="57">
          <cell r="A57">
            <v>227</v>
          </cell>
        </row>
        <row r="58">
          <cell r="A58">
            <v>228</v>
          </cell>
          <cell r="B58">
            <v>-334836327</v>
          </cell>
          <cell r="C58">
            <v>-317398917</v>
          </cell>
        </row>
        <row r="59">
          <cell r="A59">
            <v>229</v>
          </cell>
          <cell r="B59">
            <v>0</v>
          </cell>
          <cell r="C59">
            <v>0</v>
          </cell>
        </row>
        <row r="60">
          <cell r="A60">
            <v>230</v>
          </cell>
          <cell r="B60">
            <v>-31749516</v>
          </cell>
          <cell r="C60">
            <v>-30995998</v>
          </cell>
        </row>
        <row r="61">
          <cell r="A61">
            <v>231</v>
          </cell>
          <cell r="B61">
            <v>-97900000</v>
          </cell>
          <cell r="C61">
            <v>-74290385</v>
          </cell>
        </row>
        <row r="62">
          <cell r="A62">
            <v>232</v>
          </cell>
          <cell r="B62">
            <v>-153506893</v>
          </cell>
          <cell r="C62">
            <v>-164169120</v>
          </cell>
        </row>
        <row r="63">
          <cell r="A63">
            <v>233</v>
          </cell>
          <cell r="B63">
            <v>0</v>
          </cell>
          <cell r="C63">
            <v>0</v>
          </cell>
        </row>
        <row r="64">
          <cell r="A64">
            <v>234</v>
          </cell>
          <cell r="B64">
            <v>-6033078</v>
          </cell>
          <cell r="C64">
            <v>-11342709</v>
          </cell>
        </row>
        <row r="65">
          <cell r="A65">
            <v>235</v>
          </cell>
          <cell r="B65">
            <v>-115029258</v>
          </cell>
          <cell r="C65">
            <v>-112773516</v>
          </cell>
        </row>
        <row r="66">
          <cell r="A66">
            <v>236</v>
          </cell>
          <cell r="B66">
            <v>-21455983</v>
          </cell>
          <cell r="C66">
            <v>-33427754</v>
          </cell>
        </row>
        <row r="67">
          <cell r="A67">
            <v>237</v>
          </cell>
          <cell r="B67">
            <v>-32283235</v>
          </cell>
          <cell r="C67">
            <v>-31755843</v>
          </cell>
        </row>
        <row r="68">
          <cell r="A68">
            <v>238</v>
          </cell>
          <cell r="B68">
            <v>0</v>
          </cell>
          <cell r="C68">
            <v>-8529680</v>
          </cell>
        </row>
        <row r="69">
          <cell r="A69">
            <v>241</v>
          </cell>
          <cell r="B69">
            <v>-5276105</v>
          </cell>
          <cell r="C69">
            <v>-6088071</v>
          </cell>
        </row>
        <row r="70">
          <cell r="A70">
            <v>242</v>
          </cell>
          <cell r="B70">
            <v>-23931139</v>
          </cell>
          <cell r="C70">
            <v>-24638231</v>
          </cell>
        </row>
        <row r="71">
          <cell r="A71">
            <v>243</v>
          </cell>
        </row>
        <row r="72">
          <cell r="A72">
            <v>245</v>
          </cell>
          <cell r="B72">
            <v>-40421020</v>
          </cell>
          <cell r="C72">
            <v>-84512231</v>
          </cell>
        </row>
        <row r="73">
          <cell r="A73">
            <v>246</v>
          </cell>
          <cell r="B73">
            <v>0</v>
          </cell>
          <cell r="C73">
            <v>0</v>
          </cell>
        </row>
        <row r="74">
          <cell r="A74">
            <v>253</v>
          </cell>
          <cell r="B74">
            <v>-11215206</v>
          </cell>
          <cell r="C74">
            <v>-9794449</v>
          </cell>
        </row>
        <row r="75">
          <cell r="A75">
            <v>254</v>
          </cell>
          <cell r="B75">
            <v>-59008359</v>
          </cell>
          <cell r="C75">
            <v>-39790683</v>
          </cell>
        </row>
        <row r="76">
          <cell r="A76">
            <v>255</v>
          </cell>
          <cell r="B76">
            <v>-10718146</v>
          </cell>
          <cell r="C76">
            <v>-10902241</v>
          </cell>
        </row>
        <row r="77">
          <cell r="A77">
            <v>256</v>
          </cell>
          <cell r="B77">
            <v>15427</v>
          </cell>
          <cell r="C77">
            <v>-212460</v>
          </cell>
        </row>
        <row r="78">
          <cell r="A78">
            <v>257</v>
          </cell>
          <cell r="B78">
            <v>0</v>
          </cell>
          <cell r="C78">
            <v>0</v>
          </cell>
        </row>
        <row r="79">
          <cell r="A79">
            <v>281</v>
          </cell>
          <cell r="B79">
            <v>-14149765</v>
          </cell>
          <cell r="C79">
            <v>-11162498</v>
          </cell>
        </row>
        <row r="80">
          <cell r="A80">
            <v>282</v>
          </cell>
          <cell r="B80">
            <v>-686528688</v>
          </cell>
          <cell r="C80">
            <v>-634724668</v>
          </cell>
        </row>
        <row r="81">
          <cell r="A81">
            <v>283</v>
          </cell>
          <cell r="B81">
            <v>-85903427</v>
          </cell>
          <cell r="C81">
            <v>-97119410</v>
          </cell>
        </row>
        <row r="82">
          <cell r="A82">
            <v>299</v>
          </cell>
          <cell r="B82">
            <v>-37561102</v>
          </cell>
          <cell r="C82">
            <v>-76493929</v>
          </cell>
        </row>
        <row r="83">
          <cell r="A83">
            <v>401</v>
          </cell>
          <cell r="B83">
            <v>90022621</v>
          </cell>
          <cell r="C83">
            <v>1293431880</v>
          </cell>
        </row>
        <row r="84">
          <cell r="A84">
            <v>401</v>
          </cell>
          <cell r="B84">
            <v>90022621</v>
          </cell>
          <cell r="C84">
            <v>1293431880</v>
          </cell>
        </row>
        <row r="85">
          <cell r="A85">
            <v>402</v>
          </cell>
          <cell r="B85">
            <v>9770775</v>
          </cell>
          <cell r="C85">
            <v>117234156</v>
          </cell>
        </row>
        <row r="86">
          <cell r="A86">
            <v>403</v>
          </cell>
          <cell r="B86">
            <v>17200928</v>
          </cell>
          <cell r="C86">
            <v>200081441</v>
          </cell>
        </row>
        <row r="87">
          <cell r="A87">
            <v>404</v>
          </cell>
          <cell r="B87">
            <v>505278</v>
          </cell>
          <cell r="C87">
            <v>5454852</v>
          </cell>
        </row>
        <row r="88">
          <cell r="A88">
            <v>406</v>
          </cell>
          <cell r="B88">
            <v>-19805</v>
          </cell>
          <cell r="C88">
            <v>-237659</v>
          </cell>
        </row>
        <row r="89">
          <cell r="A89">
            <v>407</v>
          </cell>
          <cell r="B89">
            <v>7203724</v>
          </cell>
          <cell r="C89">
            <v>77662990</v>
          </cell>
        </row>
        <row r="90">
          <cell r="A90">
            <v>408</v>
          </cell>
          <cell r="B90">
            <v>11664288</v>
          </cell>
          <cell r="C90">
            <v>145515105</v>
          </cell>
        </row>
        <row r="91">
          <cell r="A91">
            <v>409</v>
          </cell>
          <cell r="B91">
            <v>1041783</v>
          </cell>
          <cell r="C91">
            <v>39378131</v>
          </cell>
        </row>
        <row r="92">
          <cell r="A92">
            <v>410</v>
          </cell>
          <cell r="B92">
            <v>7545997</v>
          </cell>
          <cell r="C92">
            <v>144351957</v>
          </cell>
        </row>
        <row r="93">
          <cell r="A93">
            <v>411</v>
          </cell>
          <cell r="B93">
            <v>-2822054</v>
          </cell>
          <cell r="C93">
            <v>-68172627</v>
          </cell>
        </row>
        <row r="94">
          <cell r="A94">
            <v>415</v>
          </cell>
          <cell r="B94">
            <v>-250583</v>
          </cell>
          <cell r="C94">
            <v>-3013122</v>
          </cell>
        </row>
        <row r="95">
          <cell r="A95">
            <v>416</v>
          </cell>
          <cell r="B95">
            <v>71413</v>
          </cell>
          <cell r="C95">
            <v>933739</v>
          </cell>
        </row>
        <row r="96">
          <cell r="A96">
            <v>417</v>
          </cell>
          <cell r="B96">
            <v>0</v>
          </cell>
          <cell r="C96">
            <v>0</v>
          </cell>
        </row>
        <row r="97">
          <cell r="A97">
            <v>418</v>
          </cell>
          <cell r="B97">
            <v>3688</v>
          </cell>
          <cell r="C97">
            <v>38517</v>
          </cell>
        </row>
        <row r="98">
          <cell r="A98">
            <v>419</v>
          </cell>
          <cell r="B98">
            <v>-358362</v>
          </cell>
          <cell r="C98">
            <v>-6993752</v>
          </cell>
        </row>
        <row r="99">
          <cell r="A99">
            <v>421</v>
          </cell>
          <cell r="B99">
            <v>-42459</v>
          </cell>
          <cell r="C99">
            <v>-965270</v>
          </cell>
        </row>
        <row r="100">
          <cell r="A100">
            <v>425</v>
          </cell>
          <cell r="B100">
            <v>4247</v>
          </cell>
          <cell r="C100">
            <v>47185</v>
          </cell>
        </row>
        <row r="101">
          <cell r="A101">
            <v>426</v>
          </cell>
          <cell r="B101">
            <v>47422</v>
          </cell>
          <cell r="C101">
            <v>690792</v>
          </cell>
        </row>
        <row r="102">
          <cell r="A102">
            <v>427</v>
          </cell>
          <cell r="B102">
            <v>9156934</v>
          </cell>
          <cell r="C102">
            <v>108244455</v>
          </cell>
        </row>
        <row r="103">
          <cell r="A103">
            <v>428</v>
          </cell>
          <cell r="B103">
            <v>555532</v>
          </cell>
          <cell r="C103">
            <v>6643631</v>
          </cell>
        </row>
        <row r="104">
          <cell r="A104">
            <v>429</v>
          </cell>
          <cell r="B104">
            <v>-35968</v>
          </cell>
          <cell r="C104">
            <v>-341671</v>
          </cell>
        </row>
        <row r="105">
          <cell r="A105">
            <v>430</v>
          </cell>
          <cell r="B105">
            <v>0</v>
          </cell>
          <cell r="C105">
            <v>0</v>
          </cell>
        </row>
        <row r="106">
          <cell r="A106">
            <v>431</v>
          </cell>
          <cell r="B106">
            <v>681794</v>
          </cell>
          <cell r="C106">
            <v>7608900</v>
          </cell>
        </row>
        <row r="107">
          <cell r="A107">
            <v>432</v>
          </cell>
          <cell r="B107">
            <v>-205883</v>
          </cell>
          <cell r="C107">
            <v>-3816380</v>
          </cell>
        </row>
        <row r="108">
          <cell r="A108">
            <v>439</v>
          </cell>
          <cell r="B108">
            <v>0</v>
          </cell>
          <cell r="C108">
            <v>0</v>
          </cell>
        </row>
        <row r="109">
          <cell r="A109">
            <v>440</v>
          </cell>
          <cell r="B109">
            <v>-81538925</v>
          </cell>
          <cell r="C109">
            <v>-1098591472</v>
          </cell>
        </row>
        <row r="110">
          <cell r="A110">
            <v>442</v>
          </cell>
          <cell r="B110">
            <v>-63250747</v>
          </cell>
          <cell r="C110">
            <v>-857321493</v>
          </cell>
        </row>
        <row r="111">
          <cell r="A111">
            <v>444</v>
          </cell>
          <cell r="B111">
            <v>-1510146</v>
          </cell>
          <cell r="C111">
            <v>-16847580</v>
          </cell>
        </row>
        <row r="112">
          <cell r="A112">
            <v>445</v>
          </cell>
          <cell r="B112">
            <v>-13112400</v>
          </cell>
          <cell r="C112">
            <v>-183707253</v>
          </cell>
        </row>
        <row r="113">
          <cell r="A113">
            <v>447</v>
          </cell>
          <cell r="B113">
            <v>-2208255</v>
          </cell>
          <cell r="C113">
            <v>-40734099</v>
          </cell>
        </row>
        <row r="114">
          <cell r="A114">
            <v>449</v>
          </cell>
          <cell r="B114">
            <v>0</v>
          </cell>
          <cell r="C114">
            <v>0</v>
          </cell>
        </row>
        <row r="115">
          <cell r="A115">
            <v>451</v>
          </cell>
          <cell r="B115">
            <v>-1610857</v>
          </cell>
          <cell r="C115">
            <v>-19861241</v>
          </cell>
        </row>
        <row r="116">
          <cell r="A116">
            <v>454</v>
          </cell>
          <cell r="B116">
            <v>-783920</v>
          </cell>
          <cell r="C116">
            <v>-12242120</v>
          </cell>
        </row>
        <row r="117">
          <cell r="A117">
            <v>455</v>
          </cell>
          <cell r="B117">
            <v>-27178</v>
          </cell>
          <cell r="C117">
            <v>-346773</v>
          </cell>
        </row>
        <row r="118">
          <cell r="A118">
            <v>456</v>
          </cell>
          <cell r="B118">
            <v>1743967</v>
          </cell>
          <cell r="C118">
            <v>-24152763</v>
          </cell>
        </row>
        <row r="119">
          <cell r="A119">
            <v>555</v>
          </cell>
          <cell r="B119">
            <v>12411625</v>
          </cell>
          <cell r="C119">
            <v>192695691</v>
          </cell>
        </row>
        <row r="120">
          <cell r="A120">
            <v>55539</v>
          </cell>
          <cell r="B120">
            <v>0</v>
          </cell>
          <cell r="C120">
            <v>12026</v>
          </cell>
        </row>
        <row r="121">
          <cell r="A121">
            <v>10102</v>
          </cell>
          <cell r="B121">
            <v>7100117</v>
          </cell>
          <cell r="C121">
            <v>7100117</v>
          </cell>
        </row>
        <row r="122">
          <cell r="A122">
            <v>10120</v>
          </cell>
          <cell r="B122">
            <v>0</v>
          </cell>
          <cell r="C122">
            <v>0</v>
          </cell>
        </row>
        <row r="123">
          <cell r="A123">
            <v>10502</v>
          </cell>
          <cell r="B123">
            <v>592868</v>
          </cell>
          <cell r="C123">
            <v>592868</v>
          </cell>
        </row>
        <row r="124">
          <cell r="A124">
            <v>10503</v>
          </cell>
          <cell r="B124">
            <v>23648445</v>
          </cell>
          <cell r="C124">
            <v>23648445</v>
          </cell>
        </row>
        <row r="125">
          <cell r="A125">
            <v>10504</v>
          </cell>
          <cell r="B125">
            <v>968745</v>
          </cell>
          <cell r="C125">
            <v>968745</v>
          </cell>
        </row>
        <row r="126">
          <cell r="A126">
            <v>10505</v>
          </cell>
          <cell r="B126">
            <v>368967</v>
          </cell>
          <cell r="C126">
            <v>368967</v>
          </cell>
        </row>
        <row r="127">
          <cell r="A127">
            <v>10523</v>
          </cell>
          <cell r="B127">
            <v>69144</v>
          </cell>
          <cell r="C127">
            <v>69144</v>
          </cell>
        </row>
        <row r="128">
          <cell r="A128">
            <v>10524</v>
          </cell>
          <cell r="B128">
            <v>52400</v>
          </cell>
          <cell r="C128">
            <v>52400</v>
          </cell>
        </row>
        <row r="129">
          <cell r="A129">
            <v>10525</v>
          </cell>
          <cell r="B129">
            <v>1438076</v>
          </cell>
          <cell r="C129">
            <v>1438076</v>
          </cell>
        </row>
        <row r="130">
          <cell r="A130">
            <v>10530</v>
          </cell>
          <cell r="B130">
            <v>368097</v>
          </cell>
          <cell r="C130">
            <v>368097</v>
          </cell>
        </row>
        <row r="131">
          <cell r="A131">
            <v>10561</v>
          </cell>
          <cell r="B131">
            <v>83185</v>
          </cell>
          <cell r="C131">
            <v>83185</v>
          </cell>
        </row>
        <row r="132">
          <cell r="A132">
            <v>10562</v>
          </cell>
          <cell r="B132">
            <v>0</v>
          </cell>
          <cell r="C132">
            <v>0</v>
          </cell>
        </row>
        <row r="133">
          <cell r="A133">
            <v>10563</v>
          </cell>
          <cell r="B133">
            <v>0</v>
          </cell>
          <cell r="C133">
            <v>0</v>
          </cell>
        </row>
        <row r="134">
          <cell r="A134">
            <v>10805</v>
          </cell>
          <cell r="B134">
            <v>-851814</v>
          </cell>
          <cell r="C134">
            <v>-810134</v>
          </cell>
        </row>
        <row r="135">
          <cell r="A135">
            <v>10820</v>
          </cell>
          <cell r="B135">
            <v>0</v>
          </cell>
          <cell r="C135">
            <v>0</v>
          </cell>
        </row>
        <row r="136">
          <cell r="A136">
            <v>14302</v>
          </cell>
          <cell r="B136">
            <v>0</v>
          </cell>
          <cell r="C136">
            <v>732063</v>
          </cell>
        </row>
        <row r="137">
          <cell r="A137">
            <v>14303</v>
          </cell>
          <cell r="B137">
            <v>0</v>
          </cell>
          <cell r="C137">
            <v>0</v>
          </cell>
        </row>
        <row r="138">
          <cell r="A138">
            <v>14304</v>
          </cell>
          <cell r="B138">
            <v>0</v>
          </cell>
          <cell r="C138">
            <v>14903</v>
          </cell>
        </row>
        <row r="139">
          <cell r="A139">
            <v>14305</v>
          </cell>
          <cell r="B139">
            <v>9621</v>
          </cell>
          <cell r="C139">
            <v>9984</v>
          </cell>
        </row>
        <row r="140">
          <cell r="A140">
            <v>14309</v>
          </cell>
          <cell r="B140">
            <v>0</v>
          </cell>
          <cell r="C140">
            <v>0</v>
          </cell>
        </row>
        <row r="141">
          <cell r="A141">
            <v>14310</v>
          </cell>
          <cell r="B141">
            <v>0</v>
          </cell>
          <cell r="C141">
            <v>0</v>
          </cell>
        </row>
        <row r="142">
          <cell r="A142">
            <v>14340</v>
          </cell>
          <cell r="B142">
            <v>0</v>
          </cell>
          <cell r="C142">
            <v>81</v>
          </cell>
        </row>
        <row r="143">
          <cell r="A143">
            <v>14353</v>
          </cell>
          <cell r="B143">
            <v>0</v>
          </cell>
          <cell r="C143">
            <v>0</v>
          </cell>
        </row>
        <row r="144">
          <cell r="A144">
            <v>14355</v>
          </cell>
          <cell r="B144">
            <v>0</v>
          </cell>
          <cell r="C144">
            <v>0</v>
          </cell>
        </row>
        <row r="145">
          <cell r="A145">
            <v>14375</v>
          </cell>
          <cell r="B145">
            <v>0</v>
          </cell>
          <cell r="C145">
            <v>0</v>
          </cell>
        </row>
        <row r="146">
          <cell r="A146">
            <v>16516</v>
          </cell>
          <cell r="B146">
            <v>0</v>
          </cell>
          <cell r="C146">
            <v>0</v>
          </cell>
        </row>
        <row r="147">
          <cell r="A147">
            <v>16553</v>
          </cell>
          <cell r="B147">
            <v>397005</v>
          </cell>
          <cell r="C147">
            <v>488621</v>
          </cell>
        </row>
        <row r="148">
          <cell r="A148">
            <v>16554</v>
          </cell>
          <cell r="B148">
            <v>0</v>
          </cell>
          <cell r="C148">
            <v>0</v>
          </cell>
        </row>
        <row r="149">
          <cell r="A149">
            <v>16560</v>
          </cell>
          <cell r="B149">
            <v>0</v>
          </cell>
          <cell r="C149">
            <v>0</v>
          </cell>
        </row>
        <row r="150">
          <cell r="A150">
            <v>17601</v>
          </cell>
          <cell r="B150">
            <v>0</v>
          </cell>
          <cell r="C150">
            <v>236339</v>
          </cell>
        </row>
        <row r="151">
          <cell r="A151">
            <v>17602</v>
          </cell>
          <cell r="B151">
            <v>35453520</v>
          </cell>
          <cell r="C151">
            <v>77058728</v>
          </cell>
        </row>
        <row r="152">
          <cell r="A152">
            <v>17603</v>
          </cell>
          <cell r="B152">
            <v>0</v>
          </cell>
          <cell r="C152">
            <v>0</v>
          </cell>
        </row>
        <row r="153">
          <cell r="A153">
            <v>18138</v>
          </cell>
          <cell r="B153">
            <v>0</v>
          </cell>
          <cell r="C153">
            <v>0</v>
          </cell>
        </row>
        <row r="154">
          <cell r="A154">
            <v>18139</v>
          </cell>
          <cell r="B154">
            <v>0</v>
          </cell>
          <cell r="C154">
            <v>0</v>
          </cell>
        </row>
        <row r="155">
          <cell r="A155">
            <v>18140</v>
          </cell>
          <cell r="B155">
            <v>0</v>
          </cell>
          <cell r="C155">
            <v>0</v>
          </cell>
        </row>
        <row r="156">
          <cell r="A156">
            <v>18141</v>
          </cell>
          <cell r="B156">
            <v>0</v>
          </cell>
          <cell r="C156">
            <v>0</v>
          </cell>
        </row>
        <row r="157">
          <cell r="A157">
            <v>18142</v>
          </cell>
          <cell r="B157">
            <v>0</v>
          </cell>
          <cell r="C157">
            <v>0</v>
          </cell>
        </row>
        <row r="158">
          <cell r="A158">
            <v>18143</v>
          </cell>
          <cell r="B158">
            <v>0</v>
          </cell>
          <cell r="C158">
            <v>0</v>
          </cell>
        </row>
        <row r="159">
          <cell r="A159">
            <v>18145</v>
          </cell>
          <cell r="B159">
            <v>2670914</v>
          </cell>
          <cell r="C159">
            <v>2786824</v>
          </cell>
        </row>
        <row r="160">
          <cell r="A160">
            <v>18152</v>
          </cell>
          <cell r="B160">
            <v>0</v>
          </cell>
          <cell r="C160">
            <v>0</v>
          </cell>
        </row>
        <row r="161">
          <cell r="A161">
            <v>18222</v>
          </cell>
          <cell r="B161">
            <v>0</v>
          </cell>
          <cell r="C161">
            <v>0</v>
          </cell>
        </row>
        <row r="162">
          <cell r="A162">
            <v>18230</v>
          </cell>
          <cell r="B162">
            <v>68911974</v>
          </cell>
          <cell r="C162">
            <v>67924685</v>
          </cell>
        </row>
        <row r="163">
          <cell r="A163">
            <v>18236</v>
          </cell>
          <cell r="B163">
            <v>0</v>
          </cell>
          <cell r="C163">
            <v>68679</v>
          </cell>
        </row>
        <row r="164">
          <cell r="A164">
            <v>18238</v>
          </cell>
          <cell r="B164">
            <v>12033782</v>
          </cell>
          <cell r="C164">
            <v>10320027</v>
          </cell>
        </row>
        <row r="165">
          <cell r="A165">
            <v>18280</v>
          </cell>
          <cell r="B165">
            <v>62247</v>
          </cell>
          <cell r="C165">
            <v>84928</v>
          </cell>
        </row>
        <row r="166">
          <cell r="A166">
            <v>18281</v>
          </cell>
          <cell r="B166">
            <v>416105</v>
          </cell>
          <cell r="C166">
            <v>434441</v>
          </cell>
        </row>
        <row r="167">
          <cell r="A167">
            <v>18282</v>
          </cell>
        </row>
        <row r="168">
          <cell r="A168">
            <v>18283</v>
          </cell>
          <cell r="B168">
            <v>2683461</v>
          </cell>
          <cell r="C168">
            <v>2789387</v>
          </cell>
        </row>
        <row r="169">
          <cell r="A169">
            <v>18284</v>
          </cell>
          <cell r="B169">
            <v>2290612</v>
          </cell>
          <cell r="C169">
            <v>2384747</v>
          </cell>
        </row>
        <row r="170">
          <cell r="A170">
            <v>18285</v>
          </cell>
          <cell r="B170">
            <v>574090</v>
          </cell>
          <cell r="C170">
            <v>597683</v>
          </cell>
        </row>
        <row r="171">
          <cell r="A171">
            <v>18286</v>
          </cell>
          <cell r="B171">
            <v>0</v>
          </cell>
          <cell r="C171">
            <v>0</v>
          </cell>
        </row>
        <row r="172">
          <cell r="A172">
            <v>18287</v>
          </cell>
          <cell r="B172">
            <v>64097</v>
          </cell>
          <cell r="C172">
            <v>66904</v>
          </cell>
        </row>
        <row r="173">
          <cell r="A173">
            <v>18288</v>
          </cell>
          <cell r="B173">
            <v>447553</v>
          </cell>
          <cell r="C173">
            <v>467154</v>
          </cell>
        </row>
        <row r="174">
          <cell r="A174">
            <v>18289</v>
          </cell>
          <cell r="B174">
            <v>0</v>
          </cell>
          <cell r="C174">
            <v>0</v>
          </cell>
        </row>
        <row r="175">
          <cell r="A175">
            <v>18290</v>
          </cell>
          <cell r="B175">
            <v>22906</v>
          </cell>
          <cell r="C175">
            <v>36052</v>
          </cell>
        </row>
        <row r="176">
          <cell r="A176">
            <v>18291</v>
          </cell>
          <cell r="B176">
            <v>123114</v>
          </cell>
          <cell r="C176">
            <v>153394</v>
          </cell>
        </row>
        <row r="177">
          <cell r="A177">
            <v>18292</v>
          </cell>
          <cell r="B177">
            <v>0</v>
          </cell>
          <cell r="C177">
            <v>0</v>
          </cell>
        </row>
        <row r="178">
          <cell r="A178">
            <v>18293</v>
          </cell>
          <cell r="B178">
            <v>1773008</v>
          </cell>
          <cell r="C178">
            <v>1815710</v>
          </cell>
        </row>
        <row r="179">
          <cell r="A179">
            <v>18294</v>
          </cell>
          <cell r="B179">
            <v>33538</v>
          </cell>
          <cell r="C179">
            <v>46366</v>
          </cell>
        </row>
        <row r="180">
          <cell r="A180">
            <v>18295</v>
          </cell>
          <cell r="B180">
            <v>176592</v>
          </cell>
          <cell r="C180">
            <v>220021</v>
          </cell>
        </row>
        <row r="181">
          <cell r="A181">
            <v>18296</v>
          </cell>
          <cell r="B181">
            <v>1402154</v>
          </cell>
          <cell r="C181">
            <v>1430480</v>
          </cell>
        </row>
        <row r="182">
          <cell r="A182">
            <v>18297</v>
          </cell>
          <cell r="B182">
            <v>3893235</v>
          </cell>
          <cell r="C182">
            <v>4685979</v>
          </cell>
        </row>
        <row r="183">
          <cell r="A183">
            <v>18298</v>
          </cell>
          <cell r="B183">
            <v>0</v>
          </cell>
          <cell r="C183">
            <v>0</v>
          </cell>
        </row>
        <row r="184">
          <cell r="A184">
            <v>18299</v>
          </cell>
          <cell r="B184">
            <v>845199</v>
          </cell>
          <cell r="C184">
            <v>954706</v>
          </cell>
        </row>
        <row r="185">
          <cell r="A185">
            <v>18822</v>
          </cell>
          <cell r="B185">
            <v>0</v>
          </cell>
          <cell r="C185">
            <v>0</v>
          </cell>
        </row>
        <row r="186">
          <cell r="A186">
            <v>18910</v>
          </cell>
          <cell r="B186">
            <v>0</v>
          </cell>
          <cell r="C186">
            <v>0</v>
          </cell>
        </row>
        <row r="187">
          <cell r="A187">
            <v>18915</v>
          </cell>
          <cell r="B187">
            <v>0</v>
          </cell>
          <cell r="C187">
            <v>0</v>
          </cell>
        </row>
        <row r="188">
          <cell r="A188">
            <v>18916</v>
          </cell>
          <cell r="B188">
            <v>0</v>
          </cell>
          <cell r="C188">
            <v>0</v>
          </cell>
        </row>
        <row r="189">
          <cell r="A189">
            <v>18921</v>
          </cell>
          <cell r="B189">
            <v>0</v>
          </cell>
          <cell r="C189">
            <v>0</v>
          </cell>
        </row>
        <row r="190">
          <cell r="A190">
            <v>18923</v>
          </cell>
          <cell r="B190">
            <v>0</v>
          </cell>
          <cell r="C190">
            <v>0</v>
          </cell>
        </row>
        <row r="191">
          <cell r="A191">
            <v>18924</v>
          </cell>
          <cell r="B191">
            <v>0</v>
          </cell>
          <cell r="C191">
            <v>0</v>
          </cell>
        </row>
        <row r="192">
          <cell r="A192">
            <v>18925</v>
          </cell>
          <cell r="B192">
            <v>0</v>
          </cell>
          <cell r="C192">
            <v>0</v>
          </cell>
        </row>
        <row r="193">
          <cell r="A193">
            <v>18926</v>
          </cell>
          <cell r="B193">
            <v>0</v>
          </cell>
          <cell r="C193">
            <v>0</v>
          </cell>
        </row>
        <row r="194">
          <cell r="A194">
            <v>18942</v>
          </cell>
          <cell r="B194">
            <v>0</v>
          </cell>
          <cell r="C194">
            <v>0</v>
          </cell>
        </row>
        <row r="195">
          <cell r="A195">
            <v>18943</v>
          </cell>
          <cell r="B195">
            <v>0</v>
          </cell>
          <cell r="C195">
            <v>0</v>
          </cell>
        </row>
        <row r="196">
          <cell r="A196">
            <v>19021</v>
          </cell>
          <cell r="B196">
            <v>8723</v>
          </cell>
          <cell r="C196">
            <v>7625</v>
          </cell>
        </row>
        <row r="197">
          <cell r="A197">
            <v>19022</v>
          </cell>
          <cell r="B197">
            <v>445713</v>
          </cell>
          <cell r="C197">
            <v>442921</v>
          </cell>
        </row>
        <row r="198">
          <cell r="A198">
            <v>19023</v>
          </cell>
          <cell r="B198">
            <v>41899</v>
          </cell>
          <cell r="C198">
            <v>70260</v>
          </cell>
        </row>
        <row r="199">
          <cell r="A199">
            <v>19024</v>
          </cell>
          <cell r="B199">
            <v>178604</v>
          </cell>
          <cell r="C199">
            <v>300167</v>
          </cell>
        </row>
        <row r="200">
          <cell r="A200">
            <v>19025</v>
          </cell>
          <cell r="B200">
            <v>6107205</v>
          </cell>
          <cell r="C200">
            <v>6617291</v>
          </cell>
        </row>
        <row r="201">
          <cell r="A201">
            <v>20401</v>
          </cell>
          <cell r="B201">
            <v>0</v>
          </cell>
          <cell r="C201">
            <v>0</v>
          </cell>
        </row>
        <row r="202">
          <cell r="A202">
            <v>20402</v>
          </cell>
          <cell r="B202">
            <v>0</v>
          </cell>
          <cell r="C202">
            <v>0</v>
          </cell>
        </row>
        <row r="203">
          <cell r="A203">
            <v>20403</v>
          </cell>
          <cell r="B203">
            <v>0</v>
          </cell>
          <cell r="C203">
            <v>0</v>
          </cell>
        </row>
        <row r="204">
          <cell r="A204">
            <v>20404</v>
          </cell>
          <cell r="B204">
            <v>0</v>
          </cell>
          <cell r="C204">
            <v>0</v>
          </cell>
        </row>
        <row r="205">
          <cell r="A205">
            <v>20405</v>
          </cell>
          <cell r="B205">
            <v>0</v>
          </cell>
          <cell r="C205">
            <v>0</v>
          </cell>
        </row>
        <row r="206">
          <cell r="A206">
            <v>20406</v>
          </cell>
          <cell r="B206">
            <v>0</v>
          </cell>
          <cell r="C206">
            <v>0</v>
          </cell>
        </row>
        <row r="207">
          <cell r="A207">
            <v>21901</v>
          </cell>
          <cell r="B207">
            <v>24572776</v>
          </cell>
          <cell r="C207">
            <v>51308618</v>
          </cell>
        </row>
        <row r="208">
          <cell r="A208">
            <v>21902</v>
          </cell>
          <cell r="B208">
            <v>-24572776</v>
          </cell>
          <cell r="C208">
            <v>-51308618</v>
          </cell>
        </row>
        <row r="209">
          <cell r="A209">
            <v>22107</v>
          </cell>
          <cell r="B209">
            <v>0</v>
          </cell>
          <cell r="C209">
            <v>0</v>
          </cell>
        </row>
        <row r="210">
          <cell r="A210">
            <v>22108</v>
          </cell>
          <cell r="B210">
            <v>0</v>
          </cell>
          <cell r="C210">
            <v>0</v>
          </cell>
        </row>
        <row r="211">
          <cell r="A211">
            <v>22109</v>
          </cell>
          <cell r="B211">
            <v>0</v>
          </cell>
          <cell r="C211">
            <v>0</v>
          </cell>
        </row>
        <row r="212">
          <cell r="A212">
            <v>22110</v>
          </cell>
          <cell r="B212">
            <v>0</v>
          </cell>
          <cell r="C212">
            <v>0</v>
          </cell>
        </row>
        <row r="213">
          <cell r="A213">
            <v>22111</v>
          </cell>
          <cell r="B213">
            <v>0</v>
          </cell>
          <cell r="C213">
            <v>0</v>
          </cell>
        </row>
        <row r="214">
          <cell r="A214">
            <v>22112</v>
          </cell>
          <cell r="B214">
            <v>0</v>
          </cell>
          <cell r="C214">
            <v>0</v>
          </cell>
        </row>
        <row r="215">
          <cell r="A215">
            <v>22113</v>
          </cell>
          <cell r="B215">
            <v>0</v>
          </cell>
          <cell r="C215">
            <v>0</v>
          </cell>
        </row>
        <row r="216">
          <cell r="A216">
            <v>22117</v>
          </cell>
          <cell r="B216">
            <v>0</v>
          </cell>
          <cell r="C216">
            <v>0</v>
          </cell>
        </row>
        <row r="217">
          <cell r="A217">
            <v>22121</v>
          </cell>
          <cell r="B217">
            <v>0</v>
          </cell>
          <cell r="C217">
            <v>0</v>
          </cell>
        </row>
        <row r="218">
          <cell r="A218">
            <v>22124</v>
          </cell>
          <cell r="B218">
            <v>0</v>
          </cell>
          <cell r="C218">
            <v>0</v>
          </cell>
        </row>
        <row r="219">
          <cell r="A219">
            <v>22125</v>
          </cell>
          <cell r="B219">
            <v>0</v>
          </cell>
          <cell r="C219">
            <v>0</v>
          </cell>
        </row>
        <row r="220">
          <cell r="A220">
            <v>22126</v>
          </cell>
          <cell r="B220">
            <v>0</v>
          </cell>
          <cell r="C220">
            <v>0</v>
          </cell>
        </row>
        <row r="221">
          <cell r="A221">
            <v>22128</v>
          </cell>
          <cell r="B221">
            <v>-250000000</v>
          </cell>
          <cell r="C221">
            <v>-250000000</v>
          </cell>
        </row>
        <row r="222">
          <cell r="A222">
            <v>22129</v>
          </cell>
          <cell r="B222">
            <v>0</v>
          </cell>
          <cell r="C222">
            <v>0</v>
          </cell>
        </row>
        <row r="223">
          <cell r="A223">
            <v>22130</v>
          </cell>
          <cell r="B223">
            <v>0</v>
          </cell>
          <cell r="C223">
            <v>0</v>
          </cell>
        </row>
        <row r="224">
          <cell r="A224">
            <v>22131</v>
          </cell>
          <cell r="B224">
            <v>0</v>
          </cell>
          <cell r="C224">
            <v>0</v>
          </cell>
        </row>
        <row r="225">
          <cell r="A225">
            <v>22132</v>
          </cell>
          <cell r="B225">
            <v>0</v>
          </cell>
          <cell r="C225">
            <v>0</v>
          </cell>
        </row>
        <row r="226">
          <cell r="A226">
            <v>22133</v>
          </cell>
          <cell r="B226">
            <v>0</v>
          </cell>
          <cell r="C226">
            <v>0</v>
          </cell>
        </row>
        <row r="227">
          <cell r="A227">
            <v>22134</v>
          </cell>
          <cell r="B227">
            <v>0</v>
          </cell>
          <cell r="C227">
            <v>0</v>
          </cell>
        </row>
        <row r="228">
          <cell r="A228">
            <v>22137</v>
          </cell>
          <cell r="B228">
            <v>0</v>
          </cell>
          <cell r="C228">
            <v>0</v>
          </cell>
        </row>
        <row r="229">
          <cell r="A229">
            <v>22144</v>
          </cell>
          <cell r="B229">
            <v>-190000000</v>
          </cell>
          <cell r="C229">
            <v>-190000000</v>
          </cell>
        </row>
        <row r="230">
          <cell r="A230">
            <v>22145</v>
          </cell>
          <cell r="B230">
            <v>-85950000</v>
          </cell>
          <cell r="C230">
            <v>-85950000</v>
          </cell>
        </row>
        <row r="231">
          <cell r="A231">
            <v>22146</v>
          </cell>
          <cell r="B231">
            <v>-210000000</v>
          </cell>
          <cell r="C231">
            <v>-210000000</v>
          </cell>
        </row>
        <row r="232">
          <cell r="A232">
            <v>22147</v>
          </cell>
          <cell r="B232">
            <v>-60685000</v>
          </cell>
          <cell r="C232">
            <v>-60685000</v>
          </cell>
        </row>
        <row r="233">
          <cell r="A233">
            <v>22148</v>
          </cell>
          <cell r="B233">
            <v>-86400000</v>
          </cell>
          <cell r="C233">
            <v>-86400000</v>
          </cell>
        </row>
        <row r="234">
          <cell r="A234">
            <v>22149</v>
          </cell>
          <cell r="B234">
            <v>-330000000</v>
          </cell>
          <cell r="C234">
            <v>-330000000</v>
          </cell>
        </row>
        <row r="235">
          <cell r="A235">
            <v>22150</v>
          </cell>
          <cell r="B235">
            <v>0</v>
          </cell>
          <cell r="C235">
            <v>0</v>
          </cell>
        </row>
        <row r="236">
          <cell r="A236">
            <v>22151</v>
          </cell>
          <cell r="B236">
            <v>-250000000</v>
          </cell>
          <cell r="C236">
            <v>-250000000</v>
          </cell>
        </row>
        <row r="237">
          <cell r="A237">
            <v>22154</v>
          </cell>
          <cell r="B237">
            <v>-54200000</v>
          </cell>
          <cell r="C237">
            <v>-54200000</v>
          </cell>
        </row>
        <row r="238">
          <cell r="A238">
            <v>22155</v>
          </cell>
          <cell r="B238">
            <v>-51600000</v>
          </cell>
          <cell r="C238">
            <v>-51600000</v>
          </cell>
        </row>
        <row r="239">
          <cell r="A239">
            <v>22156</v>
          </cell>
          <cell r="B239">
            <v>0</v>
          </cell>
          <cell r="C239">
            <v>0</v>
          </cell>
        </row>
        <row r="240">
          <cell r="A240">
            <v>22157</v>
          </cell>
          <cell r="B240">
            <v>-200000000</v>
          </cell>
          <cell r="C240">
            <v>-161538462</v>
          </cell>
        </row>
        <row r="241">
          <cell r="A241">
            <v>22158</v>
          </cell>
          <cell r="B241">
            <v>0</v>
          </cell>
          <cell r="C241">
            <v>0</v>
          </cell>
        </row>
        <row r="242">
          <cell r="A242">
            <v>22159</v>
          </cell>
          <cell r="B242">
            <v>0</v>
          </cell>
          <cell r="C242">
            <v>0</v>
          </cell>
        </row>
        <row r="243">
          <cell r="A243">
            <v>22160</v>
          </cell>
          <cell r="B243">
            <v>0</v>
          </cell>
          <cell r="C243">
            <v>0</v>
          </cell>
        </row>
        <row r="244">
          <cell r="A244">
            <v>22161</v>
          </cell>
          <cell r="B244">
            <v>0</v>
          </cell>
          <cell r="C244">
            <v>0</v>
          </cell>
        </row>
        <row r="245">
          <cell r="A245">
            <v>22162</v>
          </cell>
          <cell r="B245">
            <v>0</v>
          </cell>
          <cell r="C245">
            <v>0</v>
          </cell>
        </row>
        <row r="246">
          <cell r="A246">
            <v>22163</v>
          </cell>
          <cell r="B246">
            <v>0</v>
          </cell>
          <cell r="C246">
            <v>0</v>
          </cell>
        </row>
        <row r="247">
          <cell r="A247">
            <v>22164</v>
          </cell>
          <cell r="B247">
            <v>0</v>
          </cell>
          <cell r="C247">
            <v>0</v>
          </cell>
        </row>
        <row r="248">
          <cell r="A248">
            <v>22168</v>
          </cell>
          <cell r="B248">
            <v>0</v>
          </cell>
          <cell r="C248">
            <v>0</v>
          </cell>
        </row>
        <row r="249">
          <cell r="A249">
            <v>22601</v>
          </cell>
          <cell r="B249">
            <v>0</v>
          </cell>
          <cell r="C249">
            <v>0</v>
          </cell>
        </row>
        <row r="250">
          <cell r="A250">
            <v>22602</v>
          </cell>
          <cell r="B250">
            <v>0</v>
          </cell>
          <cell r="C250">
            <v>0</v>
          </cell>
        </row>
        <row r="251">
          <cell r="A251">
            <v>22603</v>
          </cell>
          <cell r="B251">
            <v>0</v>
          </cell>
          <cell r="C251">
            <v>0</v>
          </cell>
        </row>
        <row r="252">
          <cell r="A252">
            <v>23004</v>
          </cell>
          <cell r="B252">
            <v>0</v>
          </cell>
          <cell r="C252">
            <v>0</v>
          </cell>
        </row>
        <row r="253">
          <cell r="A253">
            <v>23005</v>
          </cell>
          <cell r="B253">
            <v>0</v>
          </cell>
          <cell r="C253">
            <v>0</v>
          </cell>
        </row>
        <row r="254">
          <cell r="A254">
            <v>23190</v>
          </cell>
          <cell r="B254">
            <v>0</v>
          </cell>
          <cell r="C254">
            <v>0</v>
          </cell>
        </row>
        <row r="255">
          <cell r="A255">
            <v>23176</v>
          </cell>
          <cell r="B255">
            <v>0</v>
          </cell>
          <cell r="C255">
            <v>0</v>
          </cell>
        </row>
        <row r="256">
          <cell r="A256">
            <v>23177</v>
          </cell>
          <cell r="B256">
            <v>-23995100</v>
          </cell>
          <cell r="C256">
            <v>-14217969</v>
          </cell>
        </row>
        <row r="257">
          <cell r="A257">
            <v>23178</v>
          </cell>
          <cell r="B257">
            <v>-57588200</v>
          </cell>
          <cell r="C257">
            <v>-48957759</v>
          </cell>
        </row>
        <row r="258">
          <cell r="A258">
            <v>23179</v>
          </cell>
          <cell r="B258">
            <v>-16316700</v>
          </cell>
          <cell r="C258">
            <v>-11114656</v>
          </cell>
        </row>
        <row r="259">
          <cell r="A259">
            <v>23266</v>
          </cell>
          <cell r="B259">
            <v>-4099437</v>
          </cell>
          <cell r="C259">
            <v>-3988733</v>
          </cell>
        </row>
        <row r="260">
          <cell r="A260">
            <v>23500</v>
          </cell>
          <cell r="B260">
            <v>-115029258</v>
          </cell>
          <cell r="C260">
            <v>-112773516</v>
          </cell>
        </row>
        <row r="261">
          <cell r="A261">
            <v>23501</v>
          </cell>
          <cell r="B261">
            <v>0</v>
          </cell>
          <cell r="C261">
            <v>0</v>
          </cell>
        </row>
        <row r="262">
          <cell r="A262">
            <v>23601</v>
          </cell>
          <cell r="B262">
            <v>9516824</v>
          </cell>
          <cell r="C262">
            <v>173463</v>
          </cell>
        </row>
        <row r="263">
          <cell r="A263">
            <v>23607</v>
          </cell>
          <cell r="B263">
            <v>-87936</v>
          </cell>
          <cell r="C263">
            <v>-87936</v>
          </cell>
        </row>
        <row r="264">
          <cell r="A264">
            <v>23744</v>
          </cell>
          <cell r="B264">
            <v>-3408125</v>
          </cell>
          <cell r="C264">
            <v>-2958702</v>
          </cell>
        </row>
        <row r="265">
          <cell r="A265">
            <v>23751</v>
          </cell>
          <cell r="B265">
            <v>-5859375</v>
          </cell>
          <cell r="C265">
            <v>-4056490</v>
          </cell>
        </row>
        <row r="266">
          <cell r="A266">
            <v>23788</v>
          </cell>
          <cell r="B266">
            <v>0</v>
          </cell>
          <cell r="C266">
            <v>0</v>
          </cell>
        </row>
        <row r="267">
          <cell r="A267">
            <v>23795</v>
          </cell>
          <cell r="B267">
            <v>-907</v>
          </cell>
          <cell r="C267">
            <v>-559</v>
          </cell>
        </row>
        <row r="268">
          <cell r="A268">
            <v>23796</v>
          </cell>
          <cell r="B268">
            <v>0</v>
          </cell>
          <cell r="C268">
            <v>0</v>
          </cell>
        </row>
        <row r="269">
          <cell r="A269">
            <v>23797</v>
          </cell>
          <cell r="B269">
            <v>0</v>
          </cell>
          <cell r="C269">
            <v>0</v>
          </cell>
        </row>
        <row r="270">
          <cell r="A270">
            <v>23798</v>
          </cell>
          <cell r="B270">
            <v>0</v>
          </cell>
          <cell r="C270">
            <v>0</v>
          </cell>
        </row>
        <row r="271">
          <cell r="A271">
            <v>23799</v>
          </cell>
          <cell r="B271">
            <v>0</v>
          </cell>
          <cell r="C271">
            <v>0</v>
          </cell>
        </row>
        <row r="272">
          <cell r="A272">
            <v>23801</v>
          </cell>
          <cell r="B272">
            <v>0</v>
          </cell>
          <cell r="C272">
            <v>-8529680</v>
          </cell>
        </row>
        <row r="273">
          <cell r="A273">
            <v>24296</v>
          </cell>
          <cell r="B273">
            <v>0</v>
          </cell>
          <cell r="C273">
            <v>0</v>
          </cell>
        </row>
        <row r="274">
          <cell r="A274">
            <v>24299</v>
          </cell>
          <cell r="B274">
            <v>0</v>
          </cell>
          <cell r="C274">
            <v>0</v>
          </cell>
        </row>
        <row r="275">
          <cell r="A275">
            <v>24501</v>
          </cell>
          <cell r="B275">
            <v>-35453520</v>
          </cell>
          <cell r="C275">
            <v>-77058728</v>
          </cell>
        </row>
        <row r="276">
          <cell r="A276">
            <v>24502</v>
          </cell>
          <cell r="B276">
            <v>0</v>
          </cell>
          <cell r="C276">
            <v>-236339</v>
          </cell>
        </row>
        <row r="277">
          <cell r="A277">
            <v>24503</v>
          </cell>
          <cell r="B277">
            <v>0</v>
          </cell>
          <cell r="C277">
            <v>0</v>
          </cell>
        </row>
        <row r="278">
          <cell r="A278">
            <v>25325</v>
          </cell>
          <cell r="B278">
            <v>0</v>
          </cell>
          <cell r="C278">
            <v>0</v>
          </cell>
        </row>
        <row r="279">
          <cell r="A279">
            <v>25395</v>
          </cell>
          <cell r="B279">
            <v>0</v>
          </cell>
          <cell r="C279">
            <v>0</v>
          </cell>
        </row>
        <row r="280">
          <cell r="A280">
            <v>25396</v>
          </cell>
          <cell r="B280">
            <v>0</v>
          </cell>
          <cell r="C280">
            <v>0</v>
          </cell>
        </row>
        <row r="281">
          <cell r="A281">
            <v>25400</v>
          </cell>
          <cell r="B281">
            <v>-18910608</v>
          </cell>
          <cell r="C281">
            <v>-17307719</v>
          </cell>
        </row>
        <row r="282">
          <cell r="A282">
            <v>25401</v>
          </cell>
          <cell r="B282">
            <v>-41542</v>
          </cell>
          <cell r="C282">
            <v>-43004</v>
          </cell>
        </row>
        <row r="283">
          <cell r="A283">
            <v>25461</v>
          </cell>
          <cell r="B283">
            <v>-20275</v>
          </cell>
          <cell r="C283">
            <v>-23853</v>
          </cell>
        </row>
        <row r="284">
          <cell r="A284">
            <v>25495</v>
          </cell>
          <cell r="B284">
            <v>0</v>
          </cell>
          <cell r="C284">
            <v>0</v>
          </cell>
        </row>
        <row r="285">
          <cell r="A285">
            <v>25496</v>
          </cell>
          <cell r="B285">
            <v>0</v>
          </cell>
          <cell r="C285">
            <v>0</v>
          </cell>
        </row>
        <row r="286">
          <cell r="A286">
            <v>25497</v>
          </cell>
          <cell r="B286">
            <v>0</v>
          </cell>
          <cell r="C286">
            <v>0</v>
          </cell>
        </row>
        <row r="287">
          <cell r="A287">
            <v>25498</v>
          </cell>
          <cell r="B287">
            <v>0</v>
          </cell>
          <cell r="C287">
            <v>0</v>
          </cell>
        </row>
        <row r="288">
          <cell r="A288">
            <v>25499</v>
          </cell>
          <cell r="B288">
            <v>-340</v>
          </cell>
          <cell r="C288">
            <v>-2380</v>
          </cell>
        </row>
        <row r="289">
          <cell r="A289">
            <v>25512</v>
          </cell>
          <cell r="B289">
            <v>0</v>
          </cell>
          <cell r="C289">
            <v>0</v>
          </cell>
        </row>
        <row r="290">
          <cell r="A290">
            <v>25513</v>
          </cell>
          <cell r="B290">
            <v>0</v>
          </cell>
          <cell r="C290">
            <v>0</v>
          </cell>
        </row>
        <row r="291">
          <cell r="A291">
            <v>25514</v>
          </cell>
          <cell r="B291">
            <v>0</v>
          </cell>
          <cell r="C291">
            <v>0</v>
          </cell>
        </row>
        <row r="292">
          <cell r="A292">
            <v>25515</v>
          </cell>
          <cell r="B292">
            <v>0</v>
          </cell>
          <cell r="C292">
            <v>0</v>
          </cell>
        </row>
        <row r="293">
          <cell r="A293">
            <v>25516</v>
          </cell>
          <cell r="B293">
            <v>0</v>
          </cell>
          <cell r="C293">
            <v>0</v>
          </cell>
        </row>
        <row r="294">
          <cell r="A294">
            <v>25517</v>
          </cell>
          <cell r="B294">
            <v>0</v>
          </cell>
          <cell r="C294">
            <v>0</v>
          </cell>
        </row>
        <row r="295">
          <cell r="A295">
            <v>25518</v>
          </cell>
          <cell r="B295">
            <v>0</v>
          </cell>
          <cell r="C295">
            <v>0</v>
          </cell>
        </row>
        <row r="296">
          <cell r="A296">
            <v>25519</v>
          </cell>
          <cell r="B296">
            <v>0</v>
          </cell>
          <cell r="C296">
            <v>0</v>
          </cell>
        </row>
        <row r="297">
          <cell r="A297">
            <v>25520</v>
          </cell>
          <cell r="B297">
            <v>0</v>
          </cell>
          <cell r="C297">
            <v>0</v>
          </cell>
        </row>
        <row r="298">
          <cell r="A298">
            <v>25521</v>
          </cell>
          <cell r="B298">
            <v>0</v>
          </cell>
          <cell r="C298">
            <v>0</v>
          </cell>
        </row>
        <row r="299">
          <cell r="A299">
            <v>25570</v>
          </cell>
          <cell r="B299">
            <v>-498</v>
          </cell>
          <cell r="C299">
            <v>-509</v>
          </cell>
        </row>
        <row r="300">
          <cell r="A300">
            <v>25571</v>
          </cell>
          <cell r="B300">
            <v>-1015</v>
          </cell>
          <cell r="C300">
            <v>-1034</v>
          </cell>
        </row>
        <row r="301">
          <cell r="A301">
            <v>25630</v>
          </cell>
          <cell r="B301">
            <v>0</v>
          </cell>
          <cell r="C301">
            <v>0</v>
          </cell>
        </row>
        <row r="302">
          <cell r="A302">
            <v>25701</v>
          </cell>
          <cell r="B302">
            <v>0</v>
          </cell>
          <cell r="C302">
            <v>0</v>
          </cell>
        </row>
        <row r="303">
          <cell r="A303">
            <v>28212</v>
          </cell>
          <cell r="B303">
            <v>0</v>
          </cell>
          <cell r="C303">
            <v>0</v>
          </cell>
        </row>
        <row r="304">
          <cell r="A304">
            <v>28215</v>
          </cell>
          <cell r="B304">
            <v>0</v>
          </cell>
          <cell r="C304">
            <v>0</v>
          </cell>
        </row>
        <row r="305">
          <cell r="A305">
            <v>28216</v>
          </cell>
          <cell r="B305">
            <v>0</v>
          </cell>
          <cell r="C305">
            <v>0</v>
          </cell>
        </row>
        <row r="306">
          <cell r="A306">
            <v>28217</v>
          </cell>
          <cell r="B306">
            <v>0</v>
          </cell>
          <cell r="C306">
            <v>0</v>
          </cell>
        </row>
        <row r="307">
          <cell r="A307">
            <v>28218</v>
          </cell>
          <cell r="B307">
            <v>0</v>
          </cell>
          <cell r="C307">
            <v>0</v>
          </cell>
        </row>
        <row r="308">
          <cell r="A308">
            <v>28225</v>
          </cell>
          <cell r="B308">
            <v>-34464689</v>
          </cell>
          <cell r="C308">
            <v>-38399145</v>
          </cell>
        </row>
        <row r="309">
          <cell r="A309">
            <v>28340</v>
          </cell>
          <cell r="B309">
            <v>-21643881</v>
          </cell>
          <cell r="C309">
            <v>-18835112</v>
          </cell>
        </row>
        <row r="310">
          <cell r="A310">
            <v>40100</v>
          </cell>
        </row>
        <row r="311">
          <cell r="A311">
            <v>40101</v>
          </cell>
          <cell r="B311">
            <v>53624107</v>
          </cell>
          <cell r="C311">
            <v>822869425</v>
          </cell>
        </row>
        <row r="312">
          <cell r="A312">
            <v>40102</v>
          </cell>
          <cell r="B312">
            <v>36398514</v>
          </cell>
          <cell r="C312">
            <v>470562455</v>
          </cell>
        </row>
        <row r="313">
          <cell r="A313">
            <v>40201</v>
          </cell>
        </row>
        <row r="314">
          <cell r="A314">
            <v>40202</v>
          </cell>
        </row>
        <row r="315">
          <cell r="A315">
            <v>40203</v>
          </cell>
        </row>
        <row r="316">
          <cell r="A316">
            <v>40204</v>
          </cell>
        </row>
        <row r="317">
          <cell r="A317">
            <v>40330</v>
          </cell>
          <cell r="B317">
            <v>878644</v>
          </cell>
          <cell r="C317">
            <v>9144079</v>
          </cell>
        </row>
        <row r="318">
          <cell r="A318">
            <v>40701</v>
          </cell>
          <cell r="B318">
            <v>0</v>
          </cell>
          <cell r="C318">
            <v>0</v>
          </cell>
        </row>
        <row r="319">
          <cell r="A319">
            <v>40702</v>
          </cell>
          <cell r="B319">
            <v>0</v>
          </cell>
          <cell r="C319">
            <v>0</v>
          </cell>
        </row>
        <row r="320">
          <cell r="A320">
            <v>40730</v>
          </cell>
          <cell r="B320">
            <v>0</v>
          </cell>
          <cell r="C320">
            <v>64259677</v>
          </cell>
        </row>
        <row r="321">
          <cell r="A321">
            <v>40731</v>
          </cell>
          <cell r="B321">
            <v>8229752</v>
          </cell>
          <cell r="C321">
            <v>52303456</v>
          </cell>
        </row>
        <row r="322">
          <cell r="A322">
            <v>40732</v>
          </cell>
          <cell r="B322">
            <v>2384842</v>
          </cell>
          <cell r="C322">
            <v>21855610</v>
          </cell>
        </row>
        <row r="323">
          <cell r="A323">
            <v>40733</v>
          </cell>
          <cell r="B323">
            <v>0</v>
          </cell>
          <cell r="C323">
            <v>555268</v>
          </cell>
        </row>
        <row r="324">
          <cell r="A324">
            <v>40734</v>
          </cell>
          <cell r="B324">
            <v>0</v>
          </cell>
          <cell r="C324">
            <v>2334070</v>
          </cell>
        </row>
        <row r="325">
          <cell r="A325">
            <v>40735</v>
          </cell>
          <cell r="B325">
            <v>100004</v>
          </cell>
          <cell r="C325">
            <v>781918</v>
          </cell>
        </row>
        <row r="326">
          <cell r="A326">
            <v>40736</v>
          </cell>
          <cell r="B326">
            <v>1449344</v>
          </cell>
          <cell r="C326">
            <v>4348032</v>
          </cell>
        </row>
        <row r="327">
          <cell r="A327">
            <v>40737</v>
          </cell>
          <cell r="B327">
            <v>-22614</v>
          </cell>
          <cell r="C327">
            <v>2025798</v>
          </cell>
        </row>
        <row r="328">
          <cell r="A328">
            <v>40738</v>
          </cell>
          <cell r="B328">
            <v>119502</v>
          </cell>
          <cell r="C328">
            <v>358506</v>
          </cell>
        </row>
        <row r="329">
          <cell r="A329">
            <v>40739</v>
          </cell>
          <cell r="B329">
            <v>0</v>
          </cell>
          <cell r="C329">
            <v>1343271</v>
          </cell>
        </row>
        <row r="330">
          <cell r="A330">
            <v>40740</v>
          </cell>
          <cell r="B330">
            <v>0</v>
          </cell>
          <cell r="C330">
            <v>-32867039</v>
          </cell>
        </row>
        <row r="331">
          <cell r="A331">
            <v>40741</v>
          </cell>
          <cell r="B331">
            <v>-3751391</v>
          </cell>
          <cell r="C331">
            <v>-11254173</v>
          </cell>
        </row>
        <row r="332">
          <cell r="A332">
            <v>40742</v>
          </cell>
          <cell r="B332">
            <v>-522612</v>
          </cell>
          <cell r="C332">
            <v>-14414434</v>
          </cell>
        </row>
        <row r="333">
          <cell r="A333">
            <v>40743</v>
          </cell>
          <cell r="B333">
            <v>0</v>
          </cell>
          <cell r="C333">
            <v>170622</v>
          </cell>
        </row>
        <row r="334">
          <cell r="A334">
            <v>40744</v>
          </cell>
          <cell r="B334">
            <v>0</v>
          </cell>
          <cell r="C334">
            <v>-358105</v>
          </cell>
        </row>
        <row r="335">
          <cell r="A335">
            <v>40745</v>
          </cell>
          <cell r="B335">
            <v>-85170</v>
          </cell>
          <cell r="C335">
            <v>-255510</v>
          </cell>
        </row>
        <row r="336">
          <cell r="A336">
            <v>40746</v>
          </cell>
          <cell r="B336">
            <v>-99256</v>
          </cell>
          <cell r="C336">
            <v>-7027361</v>
          </cell>
        </row>
        <row r="337">
          <cell r="A337">
            <v>40747</v>
          </cell>
          <cell r="B337">
            <v>0</v>
          </cell>
          <cell r="C337">
            <v>-3533377</v>
          </cell>
        </row>
        <row r="338">
          <cell r="A338">
            <v>40748</v>
          </cell>
          <cell r="B338">
            <v>-598677</v>
          </cell>
          <cell r="C338">
            <v>-2671019</v>
          </cell>
        </row>
        <row r="339">
          <cell r="A339">
            <v>40749</v>
          </cell>
          <cell r="B339">
            <v>0</v>
          </cell>
          <cell r="C339">
            <v>-292220</v>
          </cell>
        </row>
        <row r="340">
          <cell r="A340">
            <v>40800</v>
          </cell>
          <cell r="B340">
            <v>-284026</v>
          </cell>
          <cell r="C340">
            <v>-3960788</v>
          </cell>
        </row>
        <row r="341">
          <cell r="A341">
            <v>40810</v>
          </cell>
          <cell r="B341">
            <v>130680</v>
          </cell>
          <cell r="C341">
            <v>1802738</v>
          </cell>
        </row>
        <row r="342">
          <cell r="A342">
            <v>40811</v>
          </cell>
          <cell r="B342">
            <v>0</v>
          </cell>
          <cell r="C342">
            <v>0</v>
          </cell>
        </row>
        <row r="343">
          <cell r="A343">
            <v>40812</v>
          </cell>
          <cell r="B343">
            <v>1280624</v>
          </cell>
          <cell r="C343">
            <v>14863375</v>
          </cell>
        </row>
        <row r="344">
          <cell r="A344">
            <v>40813</v>
          </cell>
          <cell r="B344">
            <v>3825334</v>
          </cell>
          <cell r="C344">
            <v>41337875</v>
          </cell>
        </row>
        <row r="345">
          <cell r="A345">
            <v>40814</v>
          </cell>
          <cell r="B345">
            <v>2873399</v>
          </cell>
          <cell r="C345">
            <v>39171064</v>
          </cell>
        </row>
        <row r="346">
          <cell r="A346">
            <v>40815</v>
          </cell>
          <cell r="B346">
            <v>3830278</v>
          </cell>
          <cell r="C346">
            <v>52204840</v>
          </cell>
        </row>
        <row r="347">
          <cell r="A347">
            <v>40910</v>
          </cell>
          <cell r="B347">
            <v>986368</v>
          </cell>
          <cell r="C347">
            <v>38828323</v>
          </cell>
        </row>
        <row r="348">
          <cell r="A348">
            <v>40911</v>
          </cell>
        </row>
        <row r="349">
          <cell r="A349">
            <v>40920</v>
          </cell>
          <cell r="B349">
            <v>55415</v>
          </cell>
          <cell r="C349">
            <v>549808</v>
          </cell>
        </row>
        <row r="350">
          <cell r="A350">
            <v>40921</v>
          </cell>
        </row>
        <row r="351">
          <cell r="A351">
            <v>41048</v>
          </cell>
          <cell r="B351">
            <v>0</v>
          </cell>
          <cell r="C351">
            <v>0</v>
          </cell>
        </row>
        <row r="352">
          <cell r="A352">
            <v>41059</v>
          </cell>
          <cell r="B352">
            <v>0</v>
          </cell>
          <cell r="C352">
            <v>106</v>
          </cell>
        </row>
        <row r="353">
          <cell r="A353">
            <v>41069</v>
          </cell>
          <cell r="B353">
            <v>73</v>
          </cell>
          <cell r="C353">
            <v>6526</v>
          </cell>
        </row>
        <row r="354">
          <cell r="A354">
            <v>41080</v>
          </cell>
          <cell r="B354">
            <v>0</v>
          </cell>
          <cell r="C354">
            <v>159367</v>
          </cell>
        </row>
        <row r="355">
          <cell r="A355">
            <v>41081</v>
          </cell>
          <cell r="B355">
            <v>6388</v>
          </cell>
          <cell r="C355">
            <v>1145313</v>
          </cell>
        </row>
        <row r="356">
          <cell r="A356">
            <v>41082</v>
          </cell>
          <cell r="B356">
            <v>0</v>
          </cell>
          <cell r="C356">
            <v>0</v>
          </cell>
        </row>
        <row r="357">
          <cell r="A357">
            <v>41083</v>
          </cell>
          <cell r="B357">
            <v>0</v>
          </cell>
          <cell r="C357">
            <v>0</v>
          </cell>
        </row>
        <row r="358">
          <cell r="A358">
            <v>41084</v>
          </cell>
          <cell r="B358">
            <v>0</v>
          </cell>
          <cell r="C358">
            <v>0</v>
          </cell>
        </row>
        <row r="359">
          <cell r="A359">
            <v>41085</v>
          </cell>
          <cell r="B359">
            <v>0</v>
          </cell>
          <cell r="C359">
            <v>0</v>
          </cell>
        </row>
        <row r="360">
          <cell r="A360">
            <v>41086</v>
          </cell>
          <cell r="B360">
            <v>0</v>
          </cell>
          <cell r="C360">
            <v>0</v>
          </cell>
        </row>
        <row r="361">
          <cell r="A361">
            <v>41101</v>
          </cell>
          <cell r="B361">
            <v>-409</v>
          </cell>
          <cell r="C361">
            <v>-4952</v>
          </cell>
        </row>
        <row r="362">
          <cell r="A362">
            <v>41102</v>
          </cell>
          <cell r="B362">
            <v>-2603</v>
          </cell>
          <cell r="C362">
            <v>-31515</v>
          </cell>
        </row>
        <row r="363">
          <cell r="A363">
            <v>41103</v>
          </cell>
          <cell r="B363">
            <v>0</v>
          </cell>
          <cell r="C363">
            <v>-436387</v>
          </cell>
        </row>
        <row r="364">
          <cell r="A364">
            <v>41104</v>
          </cell>
          <cell r="B364">
            <v>-7692</v>
          </cell>
          <cell r="C364">
            <v>-2839606</v>
          </cell>
        </row>
        <row r="365">
          <cell r="A365">
            <v>41105</v>
          </cell>
          <cell r="B365">
            <v>0</v>
          </cell>
          <cell r="C365">
            <v>0</v>
          </cell>
        </row>
        <row r="366">
          <cell r="A366">
            <v>41106</v>
          </cell>
          <cell r="B366">
            <v>0</v>
          </cell>
          <cell r="C366">
            <v>0</v>
          </cell>
        </row>
        <row r="367">
          <cell r="A367">
            <v>41107</v>
          </cell>
          <cell r="B367">
            <v>0</v>
          </cell>
          <cell r="C367">
            <v>0</v>
          </cell>
        </row>
        <row r="368">
          <cell r="A368">
            <v>41108</v>
          </cell>
          <cell r="B368">
            <v>0</v>
          </cell>
          <cell r="C368">
            <v>0</v>
          </cell>
        </row>
        <row r="369">
          <cell r="A369">
            <v>41109</v>
          </cell>
          <cell r="B369">
            <v>0</v>
          </cell>
          <cell r="C369">
            <v>0</v>
          </cell>
        </row>
        <row r="370">
          <cell r="A370">
            <v>41110</v>
          </cell>
          <cell r="B370">
            <v>0</v>
          </cell>
          <cell r="C370">
            <v>0</v>
          </cell>
        </row>
        <row r="371">
          <cell r="A371">
            <v>41111</v>
          </cell>
          <cell r="B371">
            <v>-85678</v>
          </cell>
          <cell r="C371">
            <v>-2501272</v>
          </cell>
        </row>
        <row r="372">
          <cell r="A372">
            <v>41112</v>
          </cell>
          <cell r="B372">
            <v>-545224</v>
          </cell>
          <cell r="C372">
            <v>-16010644</v>
          </cell>
        </row>
        <row r="373">
          <cell r="A373">
            <v>41113</v>
          </cell>
          <cell r="B373">
            <v>-14395</v>
          </cell>
          <cell r="C373">
            <v>-935690</v>
          </cell>
        </row>
        <row r="374">
          <cell r="A374">
            <v>41114</v>
          </cell>
          <cell r="B374">
            <v>-91606</v>
          </cell>
          <cell r="C374">
            <v>-5958536</v>
          </cell>
        </row>
        <row r="375">
          <cell r="A375">
            <v>41115</v>
          </cell>
          <cell r="B375">
            <v>0</v>
          </cell>
          <cell r="C375">
            <v>0</v>
          </cell>
        </row>
        <row r="376">
          <cell r="A376">
            <v>41116</v>
          </cell>
          <cell r="B376">
            <v>0</v>
          </cell>
          <cell r="C376">
            <v>0</v>
          </cell>
        </row>
        <row r="377">
          <cell r="A377">
            <v>41117</v>
          </cell>
          <cell r="B377">
            <v>0</v>
          </cell>
          <cell r="C377">
            <v>0</v>
          </cell>
        </row>
        <row r="378">
          <cell r="A378">
            <v>41118</v>
          </cell>
          <cell r="B378">
            <v>0</v>
          </cell>
          <cell r="C378">
            <v>-259543</v>
          </cell>
        </row>
        <row r="379">
          <cell r="A379">
            <v>41119</v>
          </cell>
          <cell r="B379">
            <v>0</v>
          </cell>
          <cell r="C379">
            <v>0</v>
          </cell>
        </row>
        <row r="380">
          <cell r="A380">
            <v>41120</v>
          </cell>
          <cell r="B380">
            <v>0</v>
          </cell>
          <cell r="C380">
            <v>0</v>
          </cell>
        </row>
        <row r="381">
          <cell r="A381">
            <v>41121</v>
          </cell>
          <cell r="B381">
            <v>0</v>
          </cell>
          <cell r="C381">
            <v>0</v>
          </cell>
        </row>
        <row r="382">
          <cell r="A382">
            <v>41122</v>
          </cell>
          <cell r="B382">
            <v>0</v>
          </cell>
          <cell r="C382">
            <v>0</v>
          </cell>
        </row>
        <row r="383">
          <cell r="A383">
            <v>41123</v>
          </cell>
          <cell r="B383">
            <v>0</v>
          </cell>
          <cell r="C383">
            <v>0</v>
          </cell>
        </row>
        <row r="384">
          <cell r="A384">
            <v>41124</v>
          </cell>
          <cell r="B384">
            <v>0</v>
          </cell>
          <cell r="C384">
            <v>0</v>
          </cell>
        </row>
        <row r="385">
          <cell r="A385">
            <v>41125</v>
          </cell>
          <cell r="B385">
            <v>0</v>
          </cell>
          <cell r="C385">
            <v>0</v>
          </cell>
        </row>
        <row r="386">
          <cell r="A386">
            <v>41126</v>
          </cell>
          <cell r="B386">
            <v>0</v>
          </cell>
          <cell r="C386">
            <v>0</v>
          </cell>
        </row>
        <row r="387">
          <cell r="A387">
            <v>41127</v>
          </cell>
          <cell r="B387">
            <v>0</v>
          </cell>
          <cell r="C387">
            <v>0</v>
          </cell>
        </row>
        <row r="388">
          <cell r="A388">
            <v>41128</v>
          </cell>
          <cell r="B388">
            <v>0</v>
          </cell>
          <cell r="C388">
            <v>0</v>
          </cell>
        </row>
        <row r="389">
          <cell r="A389">
            <v>41129</v>
          </cell>
          <cell r="B389">
            <v>0</v>
          </cell>
          <cell r="C389">
            <v>0</v>
          </cell>
        </row>
        <row r="390">
          <cell r="A390">
            <v>41130</v>
          </cell>
          <cell r="B390">
            <v>0</v>
          </cell>
          <cell r="C390">
            <v>0</v>
          </cell>
        </row>
        <row r="391">
          <cell r="A391">
            <v>41131</v>
          </cell>
          <cell r="B391">
            <v>-30677</v>
          </cell>
          <cell r="C391">
            <v>-368133</v>
          </cell>
        </row>
        <row r="392">
          <cell r="A392">
            <v>41132</v>
          </cell>
          <cell r="B392">
            <v>-21916</v>
          </cell>
          <cell r="C392">
            <v>-757126</v>
          </cell>
        </row>
        <row r="393">
          <cell r="A393">
            <v>41133</v>
          </cell>
          <cell r="B393">
            <v>-164301</v>
          </cell>
          <cell r="C393">
            <v>-5446212</v>
          </cell>
        </row>
        <row r="394">
          <cell r="A394">
            <v>41134</v>
          </cell>
          <cell r="B394">
            <v>0</v>
          </cell>
          <cell r="C394">
            <v>-59581</v>
          </cell>
        </row>
        <row r="395">
          <cell r="A395">
            <v>41135</v>
          </cell>
          <cell r="B395">
            <v>-1231</v>
          </cell>
          <cell r="C395">
            <v>-412730</v>
          </cell>
        </row>
        <row r="396">
          <cell r="A396">
            <v>41136</v>
          </cell>
          <cell r="B396">
            <v>-146874</v>
          </cell>
          <cell r="C396">
            <v>-2105881</v>
          </cell>
        </row>
        <row r="397">
          <cell r="A397">
            <v>41137</v>
          </cell>
          <cell r="B397">
            <v>-974846</v>
          </cell>
          <cell r="C397">
            <v>-14061348</v>
          </cell>
        </row>
        <row r="398">
          <cell r="A398">
            <v>41138</v>
          </cell>
          <cell r="B398">
            <v>0</v>
          </cell>
          <cell r="C398">
            <v>-874197</v>
          </cell>
        </row>
        <row r="399">
          <cell r="A399">
            <v>41139</v>
          </cell>
          <cell r="B399">
            <v>-2684</v>
          </cell>
          <cell r="C399">
            <v>-5720141</v>
          </cell>
        </row>
        <row r="400">
          <cell r="A400">
            <v>41140</v>
          </cell>
          <cell r="B400">
            <v>0</v>
          </cell>
          <cell r="C400">
            <v>0</v>
          </cell>
        </row>
        <row r="401">
          <cell r="A401">
            <v>41141</v>
          </cell>
          <cell r="B401">
            <v>-5</v>
          </cell>
          <cell r="C401">
            <v>-58</v>
          </cell>
        </row>
        <row r="402">
          <cell r="A402">
            <v>41142</v>
          </cell>
          <cell r="B402">
            <v>0</v>
          </cell>
          <cell r="C402">
            <v>0</v>
          </cell>
        </row>
        <row r="403">
          <cell r="A403">
            <v>41143</v>
          </cell>
          <cell r="B403">
            <v>0</v>
          </cell>
          <cell r="C403">
            <v>0</v>
          </cell>
        </row>
        <row r="404">
          <cell r="A404">
            <v>41144</v>
          </cell>
          <cell r="B404">
            <v>-32950</v>
          </cell>
          <cell r="C404">
            <v>-217835</v>
          </cell>
        </row>
        <row r="405">
          <cell r="A405">
            <v>41145</v>
          </cell>
          <cell r="B405">
            <v>-443574</v>
          </cell>
          <cell r="C405">
            <v>-4612784</v>
          </cell>
        </row>
        <row r="406">
          <cell r="A406">
            <v>41146</v>
          </cell>
          <cell r="B406">
            <v>0</v>
          </cell>
          <cell r="C406">
            <v>0</v>
          </cell>
        </row>
        <row r="407">
          <cell r="A407">
            <v>41147</v>
          </cell>
          <cell r="B407">
            <v>0</v>
          </cell>
          <cell r="C407">
            <v>0</v>
          </cell>
        </row>
        <row r="408">
          <cell r="A408">
            <v>41148</v>
          </cell>
          <cell r="B408">
            <v>0</v>
          </cell>
          <cell r="C408">
            <v>0</v>
          </cell>
        </row>
        <row r="409">
          <cell r="A409">
            <v>41149</v>
          </cell>
          <cell r="B409">
            <v>0</v>
          </cell>
          <cell r="C409">
            <v>0</v>
          </cell>
        </row>
        <row r="410">
          <cell r="A410">
            <v>41150</v>
          </cell>
          <cell r="B410">
            <v>-6128</v>
          </cell>
          <cell r="C410">
            <v>-73534</v>
          </cell>
        </row>
        <row r="411">
          <cell r="A411">
            <v>41151</v>
          </cell>
          <cell r="B411">
            <v>-38995</v>
          </cell>
          <cell r="C411">
            <v>-467945</v>
          </cell>
        </row>
        <row r="412">
          <cell r="A412">
            <v>41152</v>
          </cell>
          <cell r="B412">
            <v>0</v>
          </cell>
          <cell r="C412">
            <v>0</v>
          </cell>
        </row>
        <row r="413">
          <cell r="A413">
            <v>41153</v>
          </cell>
          <cell r="B413">
            <v>-1463</v>
          </cell>
          <cell r="C413">
            <v>-19967</v>
          </cell>
        </row>
        <row r="414">
          <cell r="A414">
            <v>41159</v>
          </cell>
          <cell r="B414">
            <v>-207</v>
          </cell>
          <cell r="C414">
            <v>-2487</v>
          </cell>
        </row>
        <row r="415">
          <cell r="A415">
            <v>41160</v>
          </cell>
          <cell r="B415">
            <v>-74858</v>
          </cell>
          <cell r="C415">
            <v>-898668</v>
          </cell>
        </row>
        <row r="416">
          <cell r="A416">
            <v>41169</v>
          </cell>
          <cell r="B416">
            <v>-1319</v>
          </cell>
          <cell r="C416">
            <v>-15889</v>
          </cell>
        </row>
        <row r="417">
          <cell r="A417">
            <v>41170</v>
          </cell>
          <cell r="B417">
            <v>0</v>
          </cell>
          <cell r="C417">
            <v>0</v>
          </cell>
        </row>
        <row r="418">
          <cell r="A418">
            <v>41171</v>
          </cell>
          <cell r="B418">
            <v>0</v>
          </cell>
          <cell r="C418">
            <v>0</v>
          </cell>
        </row>
        <row r="419">
          <cell r="A419">
            <v>41172</v>
          </cell>
          <cell r="B419">
            <v>0</v>
          </cell>
          <cell r="C419">
            <v>0</v>
          </cell>
        </row>
        <row r="420">
          <cell r="A420">
            <v>41180</v>
          </cell>
          <cell r="B420">
            <v>-18251</v>
          </cell>
          <cell r="C420">
            <v>-374739</v>
          </cell>
        </row>
        <row r="421">
          <cell r="A421">
            <v>41181</v>
          </cell>
          <cell r="B421">
            <v>-114169</v>
          </cell>
          <cell r="C421">
            <v>-2406334</v>
          </cell>
        </row>
        <row r="422">
          <cell r="A422">
            <v>41182</v>
          </cell>
          <cell r="B422">
            <v>0</v>
          </cell>
          <cell r="C422">
            <v>0</v>
          </cell>
        </row>
        <row r="423">
          <cell r="A423">
            <v>41183</v>
          </cell>
          <cell r="B423">
            <v>0</v>
          </cell>
          <cell r="C423">
            <v>0</v>
          </cell>
        </row>
        <row r="424">
          <cell r="A424">
            <v>41184</v>
          </cell>
          <cell r="B424">
            <v>0</v>
          </cell>
          <cell r="C424">
            <v>0</v>
          </cell>
        </row>
        <row r="425">
          <cell r="A425">
            <v>41185</v>
          </cell>
          <cell r="B425">
            <v>0</v>
          </cell>
          <cell r="C425">
            <v>0</v>
          </cell>
        </row>
        <row r="426">
          <cell r="A426">
            <v>41186</v>
          </cell>
          <cell r="B426">
            <v>0</v>
          </cell>
          <cell r="C426">
            <v>-203552</v>
          </cell>
        </row>
        <row r="427">
          <cell r="A427">
            <v>41187</v>
          </cell>
          <cell r="B427">
            <v>0</v>
          </cell>
          <cell r="C427">
            <v>-2648</v>
          </cell>
        </row>
        <row r="428">
          <cell r="A428">
            <v>41188</v>
          </cell>
          <cell r="B428">
            <v>0</v>
          </cell>
          <cell r="C428">
            <v>-91404</v>
          </cell>
        </row>
        <row r="429">
          <cell r="A429">
            <v>41189</v>
          </cell>
          <cell r="B429">
            <v>0</v>
          </cell>
          <cell r="C429">
            <v>-1287</v>
          </cell>
        </row>
        <row r="430">
          <cell r="A430">
            <v>41819</v>
          </cell>
          <cell r="B430">
            <v>0</v>
          </cell>
          <cell r="C430">
            <v>0</v>
          </cell>
        </row>
        <row r="431">
          <cell r="A431">
            <v>41910</v>
          </cell>
          <cell r="B431">
            <v>-354667</v>
          </cell>
          <cell r="C431">
            <v>-6976193</v>
          </cell>
        </row>
        <row r="432">
          <cell r="A432">
            <v>41913</v>
          </cell>
          <cell r="B432">
            <v>0</v>
          </cell>
          <cell r="C432">
            <v>-20</v>
          </cell>
        </row>
        <row r="433">
          <cell r="A433">
            <v>42110</v>
          </cell>
          <cell r="B433">
            <v>-35624</v>
          </cell>
          <cell r="C433">
            <v>-853333</v>
          </cell>
        </row>
        <row r="434">
          <cell r="A434">
            <v>42111</v>
          </cell>
          <cell r="B434">
            <v>0</v>
          </cell>
          <cell r="C434">
            <v>0</v>
          </cell>
        </row>
        <row r="435">
          <cell r="A435">
            <v>42120</v>
          </cell>
          <cell r="B435">
            <v>0</v>
          </cell>
          <cell r="C435">
            <v>18164</v>
          </cell>
        </row>
        <row r="436">
          <cell r="A436">
            <v>42121</v>
          </cell>
          <cell r="B436">
            <v>0</v>
          </cell>
          <cell r="C436">
            <v>0</v>
          </cell>
        </row>
        <row r="437">
          <cell r="A437">
            <v>42140</v>
          </cell>
          <cell r="B437">
            <v>0</v>
          </cell>
          <cell r="C437">
            <v>-14623</v>
          </cell>
        </row>
        <row r="438">
          <cell r="A438">
            <v>42142</v>
          </cell>
          <cell r="B438">
            <v>-4464</v>
          </cell>
          <cell r="C438">
            <v>-85250</v>
          </cell>
        </row>
        <row r="439">
          <cell r="A439">
            <v>42144</v>
          </cell>
          <cell r="B439">
            <v>-44</v>
          </cell>
          <cell r="C439">
            <v>-128</v>
          </cell>
        </row>
        <row r="440">
          <cell r="A440">
            <v>42146</v>
          </cell>
          <cell r="B440">
            <v>-2057</v>
          </cell>
          <cell r="C440">
            <v>-27898</v>
          </cell>
        </row>
        <row r="441">
          <cell r="A441">
            <v>42148</v>
          </cell>
          <cell r="B441">
            <v>-270</v>
          </cell>
          <cell r="C441">
            <v>-2201</v>
          </cell>
        </row>
        <row r="442">
          <cell r="A442">
            <v>42660</v>
          </cell>
          <cell r="B442">
            <v>0</v>
          </cell>
          <cell r="C442">
            <v>0</v>
          </cell>
        </row>
        <row r="443">
          <cell r="A443">
            <v>42661</v>
          </cell>
          <cell r="B443">
            <v>0</v>
          </cell>
          <cell r="C443">
            <v>0</v>
          </cell>
        </row>
        <row r="444">
          <cell r="A444">
            <v>42724</v>
          </cell>
          <cell r="B444">
            <v>5153</v>
          </cell>
          <cell r="C444">
            <v>65374</v>
          </cell>
        </row>
        <row r="445">
          <cell r="A445">
            <v>42725</v>
          </cell>
          <cell r="B445">
            <v>30340</v>
          </cell>
          <cell r="C445">
            <v>365397</v>
          </cell>
        </row>
        <row r="446">
          <cell r="A446">
            <v>42731</v>
          </cell>
          <cell r="B446">
            <v>0</v>
          </cell>
          <cell r="C446">
            <v>0</v>
          </cell>
        </row>
        <row r="447">
          <cell r="A447">
            <v>42733</v>
          </cell>
          <cell r="B447">
            <v>0</v>
          </cell>
          <cell r="C447">
            <v>0</v>
          </cell>
        </row>
        <row r="448">
          <cell r="A448">
            <v>42734</v>
          </cell>
          <cell r="B448">
            <v>0</v>
          </cell>
          <cell r="C448">
            <v>0</v>
          </cell>
        </row>
        <row r="449">
          <cell r="A449">
            <v>42735</v>
          </cell>
          <cell r="B449">
            <v>0</v>
          </cell>
          <cell r="C449">
            <v>0</v>
          </cell>
        </row>
        <row r="450">
          <cell r="A450">
            <v>42736</v>
          </cell>
          <cell r="B450">
            <v>0</v>
          </cell>
          <cell r="C450">
            <v>0</v>
          </cell>
        </row>
        <row r="451">
          <cell r="A451">
            <v>42737</v>
          </cell>
          <cell r="B451">
            <v>19430</v>
          </cell>
          <cell r="C451">
            <v>233160</v>
          </cell>
        </row>
        <row r="452">
          <cell r="A452">
            <v>42738</v>
          </cell>
          <cell r="B452">
            <v>0</v>
          </cell>
          <cell r="C452">
            <v>0</v>
          </cell>
        </row>
        <row r="453">
          <cell r="A453">
            <v>42744</v>
          </cell>
          <cell r="B453">
            <v>973750</v>
          </cell>
          <cell r="C453">
            <v>11685000</v>
          </cell>
        </row>
        <row r="454">
          <cell r="A454">
            <v>42751</v>
          </cell>
          <cell r="B454">
            <v>1302083</v>
          </cell>
          <cell r="C454">
            <v>15625000</v>
          </cell>
        </row>
        <row r="455">
          <cell r="A455">
            <v>42833</v>
          </cell>
          <cell r="B455">
            <v>7577</v>
          </cell>
          <cell r="C455">
            <v>90927</v>
          </cell>
        </row>
        <row r="456">
          <cell r="A456">
            <v>42836</v>
          </cell>
          <cell r="B456">
            <v>858</v>
          </cell>
          <cell r="C456">
            <v>10291</v>
          </cell>
        </row>
        <row r="457">
          <cell r="A457">
            <v>42838</v>
          </cell>
          <cell r="B457">
            <v>10077</v>
          </cell>
          <cell r="C457">
            <v>120925</v>
          </cell>
        </row>
        <row r="458">
          <cell r="A458">
            <v>42839</v>
          </cell>
          <cell r="B458">
            <v>1179</v>
          </cell>
          <cell r="C458">
            <v>14151</v>
          </cell>
        </row>
        <row r="459">
          <cell r="A459">
            <v>42841</v>
          </cell>
          <cell r="B459">
            <v>11160</v>
          </cell>
          <cell r="C459">
            <v>133922</v>
          </cell>
        </row>
        <row r="460">
          <cell r="A460">
            <v>42842</v>
          </cell>
          <cell r="B460">
            <v>0</v>
          </cell>
          <cell r="C460">
            <v>0</v>
          </cell>
        </row>
        <row r="461">
          <cell r="A461">
            <v>42843</v>
          </cell>
          <cell r="B461">
            <v>0</v>
          </cell>
          <cell r="C461">
            <v>0</v>
          </cell>
        </row>
        <row r="462">
          <cell r="A462">
            <v>42844</v>
          </cell>
          <cell r="B462">
            <v>9835</v>
          </cell>
          <cell r="C462">
            <v>118021</v>
          </cell>
        </row>
        <row r="463">
          <cell r="A463">
            <v>42846</v>
          </cell>
          <cell r="B463">
            <v>18119</v>
          </cell>
          <cell r="C463">
            <v>217430</v>
          </cell>
        </row>
        <row r="464">
          <cell r="A464">
            <v>42848</v>
          </cell>
          <cell r="B464">
            <v>7548</v>
          </cell>
          <cell r="C464">
            <v>90578</v>
          </cell>
        </row>
        <row r="465">
          <cell r="A465">
            <v>42849</v>
          </cell>
          <cell r="B465">
            <v>267086</v>
          </cell>
          <cell r="C465">
            <v>3205037</v>
          </cell>
        </row>
        <row r="466">
          <cell r="A466">
            <v>42850</v>
          </cell>
          <cell r="B466">
            <v>0</v>
          </cell>
          <cell r="C466">
            <v>0</v>
          </cell>
        </row>
        <row r="467">
          <cell r="A467">
            <v>42851</v>
          </cell>
          <cell r="B467">
            <v>12468</v>
          </cell>
          <cell r="C467">
            <v>149615</v>
          </cell>
        </row>
        <row r="468">
          <cell r="A468">
            <v>42911</v>
          </cell>
          <cell r="B468">
            <v>0</v>
          </cell>
          <cell r="C468">
            <v>0</v>
          </cell>
        </row>
        <row r="469">
          <cell r="A469">
            <v>42944</v>
          </cell>
          <cell r="B469">
            <v>0</v>
          </cell>
          <cell r="C469">
            <v>0</v>
          </cell>
        </row>
        <row r="470">
          <cell r="A470">
            <v>42946</v>
          </cell>
          <cell r="B470">
            <v>-7859</v>
          </cell>
          <cell r="C470">
            <v>-94311</v>
          </cell>
        </row>
        <row r="471">
          <cell r="A471">
            <v>43101</v>
          </cell>
          <cell r="B471">
            <v>638467</v>
          </cell>
          <cell r="C471">
            <v>6936170</v>
          </cell>
        </row>
        <row r="472">
          <cell r="A472">
            <v>43102</v>
          </cell>
          <cell r="B472">
            <v>0</v>
          </cell>
          <cell r="C472">
            <v>0</v>
          </cell>
        </row>
        <row r="473">
          <cell r="A473">
            <v>43103</v>
          </cell>
          <cell r="B473">
            <v>0</v>
          </cell>
          <cell r="C473">
            <v>0</v>
          </cell>
        </row>
        <row r="474">
          <cell r="A474">
            <v>43104</v>
          </cell>
          <cell r="B474">
            <v>0</v>
          </cell>
          <cell r="C474">
            <v>0</v>
          </cell>
        </row>
        <row r="475">
          <cell r="A475">
            <v>43105</v>
          </cell>
          <cell r="B475">
            <v>0</v>
          </cell>
          <cell r="C475">
            <v>0</v>
          </cell>
        </row>
        <row r="476">
          <cell r="A476">
            <v>43107</v>
          </cell>
          <cell r="B476">
            <v>0</v>
          </cell>
          <cell r="C476">
            <v>0</v>
          </cell>
        </row>
        <row r="477">
          <cell r="A477">
            <v>43110</v>
          </cell>
          <cell r="B477">
            <v>0</v>
          </cell>
          <cell r="C477">
            <v>0</v>
          </cell>
        </row>
        <row r="478">
          <cell r="A478">
            <v>43130</v>
          </cell>
        </row>
        <row r="479">
          <cell r="A479">
            <v>43131</v>
          </cell>
          <cell r="B479">
            <v>7224</v>
          </cell>
          <cell r="C479">
            <v>49047</v>
          </cell>
        </row>
        <row r="480">
          <cell r="A480">
            <v>43133</v>
          </cell>
          <cell r="B480">
            <v>0</v>
          </cell>
          <cell r="C480">
            <v>1</v>
          </cell>
        </row>
        <row r="481">
          <cell r="A481">
            <v>43135</v>
          </cell>
          <cell r="B481">
            <v>0</v>
          </cell>
          <cell r="C481">
            <v>1353</v>
          </cell>
        </row>
        <row r="482">
          <cell r="A482">
            <v>43137</v>
          </cell>
          <cell r="B482">
            <v>0</v>
          </cell>
          <cell r="C482">
            <v>0</v>
          </cell>
        </row>
        <row r="483">
          <cell r="A483">
            <v>43139</v>
          </cell>
          <cell r="B483">
            <v>0</v>
          </cell>
          <cell r="C483">
            <v>0</v>
          </cell>
        </row>
        <row r="484">
          <cell r="A484">
            <v>43186</v>
          </cell>
          <cell r="B484">
            <v>0</v>
          </cell>
          <cell r="C484">
            <v>0</v>
          </cell>
        </row>
        <row r="485">
          <cell r="A485">
            <v>43189</v>
          </cell>
          <cell r="B485">
            <v>0</v>
          </cell>
          <cell r="C485">
            <v>0</v>
          </cell>
        </row>
        <row r="486">
          <cell r="A486">
            <v>43190</v>
          </cell>
          <cell r="B486">
            <v>0</v>
          </cell>
          <cell r="C486">
            <v>1515</v>
          </cell>
        </row>
        <row r="487">
          <cell r="A487">
            <v>43191</v>
          </cell>
          <cell r="B487">
            <v>9979</v>
          </cell>
          <cell r="C487">
            <v>102587</v>
          </cell>
        </row>
        <row r="488">
          <cell r="A488">
            <v>43192</v>
          </cell>
          <cell r="B488">
            <v>0</v>
          </cell>
          <cell r="C488">
            <v>0</v>
          </cell>
        </row>
        <row r="489">
          <cell r="A489">
            <v>43193</v>
          </cell>
          <cell r="B489">
            <v>17933</v>
          </cell>
          <cell r="C489">
            <v>412393</v>
          </cell>
        </row>
        <row r="490">
          <cell r="A490">
            <v>43194</v>
          </cell>
          <cell r="B490">
            <v>0</v>
          </cell>
          <cell r="C490">
            <v>0</v>
          </cell>
        </row>
        <row r="491">
          <cell r="A491">
            <v>43195</v>
          </cell>
          <cell r="B491">
            <v>2143</v>
          </cell>
          <cell r="C491">
            <v>29312</v>
          </cell>
        </row>
        <row r="492">
          <cell r="A492">
            <v>43196</v>
          </cell>
          <cell r="B492">
            <v>0</v>
          </cell>
          <cell r="C492">
            <v>0</v>
          </cell>
        </row>
        <row r="493">
          <cell r="A493">
            <v>43197</v>
          </cell>
          <cell r="B493">
            <v>0</v>
          </cell>
          <cell r="C493">
            <v>0</v>
          </cell>
        </row>
        <row r="494">
          <cell r="A494">
            <v>43198</v>
          </cell>
          <cell r="B494">
            <v>0</v>
          </cell>
          <cell r="C494">
            <v>0</v>
          </cell>
        </row>
        <row r="495">
          <cell r="A495">
            <v>43199</v>
          </cell>
          <cell r="B495">
            <v>3035</v>
          </cell>
          <cell r="C495">
            <v>36391</v>
          </cell>
        </row>
        <row r="496">
          <cell r="A496">
            <v>44739</v>
          </cell>
          <cell r="B496">
            <v>0</v>
          </cell>
          <cell r="C496">
            <v>-16321</v>
          </cell>
        </row>
        <row r="497">
          <cell r="A497">
            <v>45614</v>
          </cell>
          <cell r="B497">
            <v>-215646</v>
          </cell>
          <cell r="C497">
            <v>-2518098</v>
          </cell>
        </row>
        <row r="498">
          <cell r="A498">
            <v>45622</v>
          </cell>
          <cell r="B498">
            <v>0</v>
          </cell>
          <cell r="C498">
            <v>0</v>
          </cell>
        </row>
        <row r="499">
          <cell r="A499">
            <v>45630</v>
          </cell>
          <cell r="B499">
            <v>-609460</v>
          </cell>
          <cell r="C499">
            <v>-6908039</v>
          </cell>
        </row>
        <row r="500">
          <cell r="A500">
            <v>45631</v>
          </cell>
          <cell r="B500">
            <v>-21016</v>
          </cell>
          <cell r="C500">
            <v>-237646</v>
          </cell>
        </row>
        <row r="501">
          <cell r="A501">
            <v>45632</v>
          </cell>
          <cell r="B501">
            <v>0</v>
          </cell>
          <cell r="C501">
            <v>-278196</v>
          </cell>
        </row>
        <row r="502">
          <cell r="A502">
            <v>45695</v>
          </cell>
          <cell r="B502">
            <v>0</v>
          </cell>
          <cell r="C502">
            <v>0</v>
          </cell>
        </row>
        <row r="503">
          <cell r="A503">
            <v>45696</v>
          </cell>
          <cell r="B503">
            <v>0</v>
          </cell>
          <cell r="C503">
            <v>0</v>
          </cell>
        </row>
        <row r="504">
          <cell r="A504">
            <v>45697</v>
          </cell>
          <cell r="B504">
            <v>0</v>
          </cell>
          <cell r="C504">
            <v>0</v>
          </cell>
        </row>
        <row r="505">
          <cell r="A505">
            <v>45698</v>
          </cell>
          <cell r="B505">
            <v>0</v>
          </cell>
          <cell r="C505">
            <v>0</v>
          </cell>
        </row>
        <row r="506">
          <cell r="A506">
            <v>45699</v>
          </cell>
          <cell r="B506">
            <v>0</v>
          </cell>
          <cell r="C506">
            <v>0</v>
          </cell>
        </row>
        <row r="507">
          <cell r="A507">
            <v>49999</v>
          </cell>
          <cell r="B507">
            <v>0</v>
          </cell>
          <cell r="C507">
            <v>0</v>
          </cell>
        </row>
        <row r="509">
          <cell r="B509">
            <v>-805808</v>
          </cell>
          <cell r="C509">
            <v>-9325701</v>
          </cell>
        </row>
      </sheetData>
      <sheetData sheetId="3" refreshError="1"/>
      <sheetData sheetId="4" refreshError="1">
        <row r="3">
          <cell r="A3">
            <v>4</v>
          </cell>
        </row>
        <row r="4">
          <cell r="A4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>2003 ACTUAL 0 + 12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>
        <row r="5">
          <cell r="AX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A4">
            <v>1</v>
          </cell>
          <cell r="B4">
            <v>0.54189615448091089</v>
          </cell>
          <cell r="C4" t="str">
            <v>H50547</v>
          </cell>
          <cell r="D4" t="str">
            <v>C1SR</v>
          </cell>
          <cell r="E4">
            <v>40598</v>
          </cell>
          <cell r="F4">
            <v>40737</v>
          </cell>
        </row>
        <row r="5">
          <cell r="A5">
            <v>2</v>
          </cell>
          <cell r="B5">
            <v>0.46340027330272116</v>
          </cell>
          <cell r="C5" t="str">
            <v>H54716</v>
          </cell>
          <cell r="D5" t="str">
            <v>C1SR</v>
          </cell>
          <cell r="E5">
            <v>40631</v>
          </cell>
          <cell r="F5">
            <v>40745</v>
          </cell>
        </row>
        <row r="6">
          <cell r="A6">
            <v>3</v>
          </cell>
          <cell r="B6">
            <v>0.85849412115481027</v>
          </cell>
          <cell r="C6" t="str">
            <v>G94436</v>
          </cell>
          <cell r="D6" t="str">
            <v>C1SR</v>
          </cell>
          <cell r="E6">
            <v>40568</v>
          </cell>
          <cell r="F6">
            <v>40749</v>
          </cell>
        </row>
        <row r="7">
          <cell r="A7">
            <v>4</v>
          </cell>
          <cell r="B7">
            <v>0.38168495080342035</v>
          </cell>
          <cell r="C7" t="str">
            <v>H50650</v>
          </cell>
          <cell r="D7" t="str">
            <v>C1SR</v>
          </cell>
          <cell r="E7">
            <v>40598</v>
          </cell>
          <cell r="F7">
            <v>40780</v>
          </cell>
        </row>
        <row r="8">
          <cell r="A8">
            <v>5</v>
          </cell>
          <cell r="B8">
            <v>0.90388140618074508</v>
          </cell>
          <cell r="C8" t="str">
            <v>H49931</v>
          </cell>
          <cell r="D8" t="str">
            <v>C1SR</v>
          </cell>
          <cell r="E8">
            <v>40598</v>
          </cell>
          <cell r="F8">
            <v>40786</v>
          </cell>
        </row>
        <row r="9">
          <cell r="A9">
            <v>6</v>
          </cell>
          <cell r="B9">
            <v>0.97414114822630493</v>
          </cell>
          <cell r="C9" t="str">
            <v>G95021</v>
          </cell>
          <cell r="D9" t="str">
            <v>C1SR</v>
          </cell>
          <cell r="E9">
            <v>40568</v>
          </cell>
          <cell r="F9">
            <v>40817</v>
          </cell>
        </row>
        <row r="10">
          <cell r="A10">
            <v>7</v>
          </cell>
          <cell r="B10">
            <v>0.63507379956419518</v>
          </cell>
          <cell r="C10" t="str">
            <v>H49469</v>
          </cell>
          <cell r="D10" t="str">
            <v>C1SR</v>
          </cell>
          <cell r="E10">
            <v>40598</v>
          </cell>
          <cell r="F10">
            <v>40817</v>
          </cell>
        </row>
        <row r="11">
          <cell r="A11">
            <v>8</v>
          </cell>
          <cell r="B11">
            <v>0.85848151063065048</v>
          </cell>
          <cell r="C11" t="str">
            <v>H49821</v>
          </cell>
          <cell r="D11" t="str">
            <v>C1SR</v>
          </cell>
          <cell r="E11">
            <v>40598</v>
          </cell>
          <cell r="F11">
            <v>40817</v>
          </cell>
        </row>
        <row r="12">
          <cell r="A12">
            <v>9</v>
          </cell>
          <cell r="B12">
            <v>8.9561376891977962E-2</v>
          </cell>
          <cell r="C12" t="str">
            <v>H57732</v>
          </cell>
          <cell r="D12" t="str">
            <v>C1SR</v>
          </cell>
          <cell r="E12">
            <v>40631</v>
          </cell>
          <cell r="F12">
            <v>40817</v>
          </cell>
        </row>
        <row r="13">
          <cell r="A13">
            <v>10</v>
          </cell>
          <cell r="B13">
            <v>0.74753558714507917</v>
          </cell>
          <cell r="C13" t="str">
            <v>H60932</v>
          </cell>
          <cell r="D13" t="str">
            <v>C1SR</v>
          </cell>
          <cell r="E13">
            <v>40638</v>
          </cell>
          <cell r="F13">
            <v>40817</v>
          </cell>
        </row>
        <row r="14">
          <cell r="A14">
            <v>11</v>
          </cell>
          <cell r="B14">
            <v>0.65953064914522141</v>
          </cell>
          <cell r="C14" t="str">
            <v>H64119</v>
          </cell>
          <cell r="D14" t="str">
            <v>C1SR</v>
          </cell>
          <cell r="E14">
            <v>40638</v>
          </cell>
          <cell r="F14">
            <v>40817</v>
          </cell>
        </row>
        <row r="15">
          <cell r="A15">
            <v>12</v>
          </cell>
          <cell r="B15">
            <v>0.49714050822113665</v>
          </cell>
          <cell r="C15" t="str">
            <v>H68964</v>
          </cell>
          <cell r="D15" t="str">
            <v>C1SR</v>
          </cell>
          <cell r="E15">
            <v>40682</v>
          </cell>
          <cell r="F15">
            <v>40817</v>
          </cell>
        </row>
        <row r="16">
          <cell r="A16">
            <v>13</v>
          </cell>
          <cell r="B16">
            <v>0.8145355135377772</v>
          </cell>
          <cell r="C16" t="str">
            <v>H71970</v>
          </cell>
          <cell r="D16" t="str">
            <v>C1SR</v>
          </cell>
          <cell r="E16">
            <v>40682</v>
          </cell>
          <cell r="F16">
            <v>40817</v>
          </cell>
        </row>
        <row r="17">
          <cell r="A17">
            <v>14</v>
          </cell>
          <cell r="B17">
            <v>7.9016429470866179E-2</v>
          </cell>
          <cell r="C17" t="str">
            <v>H71971</v>
          </cell>
          <cell r="D17" t="str">
            <v>C1SR</v>
          </cell>
          <cell r="E17">
            <v>40682</v>
          </cell>
          <cell r="F17">
            <v>40817</v>
          </cell>
        </row>
        <row r="18">
          <cell r="A18">
            <v>15</v>
          </cell>
          <cell r="B18">
            <v>0.64333878465611827</v>
          </cell>
          <cell r="C18" t="str">
            <v>H50842</v>
          </cell>
          <cell r="D18" t="str">
            <v>C1SR</v>
          </cell>
          <cell r="E18">
            <v>40598</v>
          </cell>
          <cell r="F18">
            <v>40830</v>
          </cell>
        </row>
        <row r="19">
          <cell r="A19">
            <v>16</v>
          </cell>
          <cell r="B19">
            <v>0.85298197790607122</v>
          </cell>
          <cell r="C19" t="str">
            <v>H62750</v>
          </cell>
          <cell r="D19" t="str">
            <v>C1SR</v>
          </cell>
          <cell r="E19">
            <v>40638</v>
          </cell>
          <cell r="F19">
            <v>40830</v>
          </cell>
        </row>
        <row r="20">
          <cell r="A20">
            <v>17</v>
          </cell>
          <cell r="B20">
            <v>0.64487830321297002</v>
          </cell>
          <cell r="C20" t="str">
            <v>H62751</v>
          </cell>
          <cell r="D20" t="str">
            <v>C1SR</v>
          </cell>
          <cell r="E20">
            <v>40638</v>
          </cell>
          <cell r="F20">
            <v>40830</v>
          </cell>
        </row>
        <row r="21">
          <cell r="A21">
            <v>18</v>
          </cell>
          <cell r="B21">
            <v>0.26058146332853627</v>
          </cell>
          <cell r="C21" t="str">
            <v>H62752</v>
          </cell>
          <cell r="D21" t="str">
            <v>C1SR</v>
          </cell>
          <cell r="E21">
            <v>40638</v>
          </cell>
          <cell r="F21">
            <v>40830</v>
          </cell>
        </row>
        <row r="22">
          <cell r="A22">
            <v>19</v>
          </cell>
          <cell r="B22">
            <v>0.45696090112826893</v>
          </cell>
          <cell r="C22" t="str">
            <v>H64923</v>
          </cell>
          <cell r="D22" t="str">
            <v>C1SR</v>
          </cell>
          <cell r="E22">
            <v>40683</v>
          </cell>
          <cell r="F22">
            <v>40830</v>
          </cell>
        </row>
        <row r="23">
          <cell r="A23">
            <v>20</v>
          </cell>
          <cell r="B23">
            <v>0.60359227191940257</v>
          </cell>
          <cell r="C23" t="str">
            <v>J08046</v>
          </cell>
          <cell r="D23" t="str">
            <v>C1SR</v>
          </cell>
          <cell r="E23">
            <v>40798</v>
          </cell>
          <cell r="F23">
            <v>40830</v>
          </cell>
        </row>
        <row r="24">
          <cell r="A24">
            <v>21</v>
          </cell>
          <cell r="B24">
            <v>0.9307772480933868</v>
          </cell>
          <cell r="C24" t="str">
            <v>J16374</v>
          </cell>
          <cell r="D24" t="str">
            <v>C1SR</v>
          </cell>
          <cell r="E24">
            <v>40812</v>
          </cell>
          <cell r="F24">
            <v>40830</v>
          </cell>
        </row>
        <row r="25">
          <cell r="A25">
            <v>22</v>
          </cell>
          <cell r="B25">
            <v>0.20583482036055334</v>
          </cell>
          <cell r="C25" t="str">
            <v>H50713</v>
          </cell>
          <cell r="D25" t="str">
            <v>C1SR</v>
          </cell>
          <cell r="E25">
            <v>40598</v>
          </cell>
          <cell r="F25">
            <v>40840</v>
          </cell>
        </row>
        <row r="26">
          <cell r="A26">
            <v>23</v>
          </cell>
          <cell r="B26">
            <v>0.233755927795397</v>
          </cell>
          <cell r="C26" t="str">
            <v>G92650</v>
          </cell>
          <cell r="D26" t="str">
            <v>C1SR</v>
          </cell>
          <cell r="E26">
            <v>40568</v>
          </cell>
          <cell r="F26">
            <v>40843</v>
          </cell>
        </row>
        <row r="27">
          <cell r="A27">
            <v>24</v>
          </cell>
          <cell r="B27">
            <v>7.4431433964238458E-2</v>
          </cell>
          <cell r="C27" t="str">
            <v>J18247</v>
          </cell>
          <cell r="D27" t="str">
            <v>C1SR</v>
          </cell>
          <cell r="E27">
            <v>40812</v>
          </cell>
          <cell r="F27">
            <v>40843</v>
          </cell>
        </row>
        <row r="28">
          <cell r="A28">
            <v>25</v>
          </cell>
          <cell r="B28">
            <v>0.51398906913937148</v>
          </cell>
          <cell r="C28" t="str">
            <v>H56476</v>
          </cell>
          <cell r="D28" t="str">
            <v>C1SR</v>
          </cell>
          <cell r="E28">
            <v>40631</v>
          </cell>
          <cell r="F28">
            <v>40854</v>
          </cell>
        </row>
        <row r="29">
          <cell r="A29">
            <v>26</v>
          </cell>
          <cell r="B29">
            <v>0.74235995337455662</v>
          </cell>
          <cell r="C29" t="str">
            <v>H49564</v>
          </cell>
          <cell r="D29" t="str">
            <v>C1SR</v>
          </cell>
          <cell r="E29">
            <v>40598</v>
          </cell>
          <cell r="F29">
            <v>40863</v>
          </cell>
        </row>
        <row r="30">
          <cell r="A30">
            <v>27</v>
          </cell>
          <cell r="B30">
            <v>8.06067376179469E-2</v>
          </cell>
          <cell r="C30" t="str">
            <v>H53881</v>
          </cell>
          <cell r="D30" t="str">
            <v>C1SR</v>
          </cell>
          <cell r="E30">
            <v>40631</v>
          </cell>
          <cell r="F30">
            <v>40863</v>
          </cell>
        </row>
        <row r="31">
          <cell r="A31">
            <v>28</v>
          </cell>
          <cell r="B31">
            <v>0.44981310709342637</v>
          </cell>
          <cell r="C31" t="str">
            <v>H60930</v>
          </cell>
          <cell r="D31" t="str">
            <v>C1SR</v>
          </cell>
          <cell r="E31">
            <v>40638</v>
          </cell>
          <cell r="F31">
            <v>40863</v>
          </cell>
        </row>
        <row r="32">
          <cell r="A32">
            <v>29</v>
          </cell>
          <cell r="B32">
            <v>0.12440001280577273</v>
          </cell>
          <cell r="C32" t="str">
            <v>H62936</v>
          </cell>
          <cell r="D32" t="str">
            <v>C1SR</v>
          </cell>
          <cell r="E32">
            <v>40638</v>
          </cell>
          <cell r="F32">
            <v>40863</v>
          </cell>
        </row>
        <row r="33">
          <cell r="A33">
            <v>30</v>
          </cell>
          <cell r="B33">
            <v>0.72206609738947913</v>
          </cell>
          <cell r="C33" t="str">
            <v>J09027</v>
          </cell>
          <cell r="D33" t="str">
            <v>C1SR</v>
          </cell>
          <cell r="E33">
            <v>40798</v>
          </cell>
          <cell r="F33">
            <v>40863</v>
          </cell>
        </row>
        <row r="34">
          <cell r="A34">
            <v>31</v>
          </cell>
          <cell r="B34">
            <v>4.8254893961590439E-2</v>
          </cell>
          <cell r="C34" t="str">
            <v>J51113</v>
          </cell>
          <cell r="D34" t="str">
            <v>C1SR</v>
          </cell>
          <cell r="E34">
            <v>40840</v>
          </cell>
          <cell r="F34">
            <v>40863</v>
          </cell>
        </row>
        <row r="35">
          <cell r="A35">
            <v>32</v>
          </cell>
          <cell r="B35">
            <v>0.51291711808494678</v>
          </cell>
          <cell r="C35" t="str">
            <v>H51699</v>
          </cell>
          <cell r="D35" t="str">
            <v>C1SR</v>
          </cell>
          <cell r="E35">
            <v>40598</v>
          </cell>
          <cell r="F35">
            <v>40870</v>
          </cell>
        </row>
        <row r="36">
          <cell r="A36">
            <v>33</v>
          </cell>
          <cell r="B36">
            <v>0.75077176263822076</v>
          </cell>
          <cell r="C36" t="str">
            <v>H58328</v>
          </cell>
          <cell r="D36" t="str">
            <v>C1SR</v>
          </cell>
          <cell r="E36">
            <v>40631</v>
          </cell>
          <cell r="F36">
            <v>40870</v>
          </cell>
        </row>
        <row r="37">
          <cell r="A37">
            <v>34</v>
          </cell>
          <cell r="B37">
            <v>0.59569597089536686</v>
          </cell>
          <cell r="C37" t="str">
            <v>J37713</v>
          </cell>
          <cell r="D37" t="str">
            <v>C1SR</v>
          </cell>
          <cell r="E37">
            <v>40834</v>
          </cell>
          <cell r="F37">
            <v>40870</v>
          </cell>
        </row>
        <row r="38">
          <cell r="A38">
            <v>35</v>
          </cell>
          <cell r="B38">
            <v>0.3216887882185494</v>
          </cell>
          <cell r="C38" t="str">
            <v>J41728</v>
          </cell>
          <cell r="D38" t="str">
            <v>C1SR</v>
          </cell>
          <cell r="E38">
            <v>40834</v>
          </cell>
          <cell r="F38">
            <v>40870</v>
          </cell>
        </row>
        <row r="39">
          <cell r="A39">
            <v>36</v>
          </cell>
          <cell r="B39">
            <v>0.90353417214302101</v>
          </cell>
          <cell r="C39" t="str">
            <v>H68221</v>
          </cell>
          <cell r="D39" t="str">
            <v>C1SR</v>
          </cell>
          <cell r="E39">
            <v>40682</v>
          </cell>
          <cell r="F39">
            <v>40882</v>
          </cell>
        </row>
        <row r="40">
          <cell r="A40">
            <v>37</v>
          </cell>
          <cell r="B40">
            <v>0.485849170043537</v>
          </cell>
          <cell r="C40" t="str">
            <v>J53753</v>
          </cell>
          <cell r="D40" t="str">
            <v>C1SR</v>
          </cell>
          <cell r="E40">
            <v>40855</v>
          </cell>
          <cell r="F40">
            <v>40882</v>
          </cell>
        </row>
        <row r="41">
          <cell r="A41">
            <v>38</v>
          </cell>
          <cell r="B41">
            <v>0.81106082767927745</v>
          </cell>
          <cell r="C41" t="str">
            <v>H65180</v>
          </cell>
          <cell r="D41" t="str">
            <v>C1SR</v>
          </cell>
          <cell r="E41">
            <v>40683</v>
          </cell>
          <cell r="F41">
            <v>40883</v>
          </cell>
        </row>
        <row r="42">
          <cell r="A42">
            <v>39</v>
          </cell>
          <cell r="B42">
            <v>0.56948450698404707</v>
          </cell>
          <cell r="C42" t="str">
            <v>H59802</v>
          </cell>
          <cell r="D42" t="str">
            <v>C1SR</v>
          </cell>
          <cell r="E42">
            <v>40638</v>
          </cell>
          <cell r="F42">
            <v>40885</v>
          </cell>
        </row>
        <row r="43">
          <cell r="A43">
            <v>40</v>
          </cell>
          <cell r="B43">
            <v>0.28929332024948551</v>
          </cell>
          <cell r="C43" t="str">
            <v>H59835</v>
          </cell>
          <cell r="D43" t="str">
            <v>C1SR</v>
          </cell>
          <cell r="E43">
            <v>40638</v>
          </cell>
          <cell r="F43">
            <v>40885</v>
          </cell>
        </row>
        <row r="44">
          <cell r="A44">
            <v>41</v>
          </cell>
          <cell r="B44">
            <v>0.72171197412217991</v>
          </cell>
          <cell r="C44" t="str">
            <v>H65126</v>
          </cell>
          <cell r="D44" t="str">
            <v>C1SR</v>
          </cell>
          <cell r="E44">
            <v>40683</v>
          </cell>
          <cell r="F44">
            <v>40896</v>
          </cell>
        </row>
        <row r="45">
          <cell r="A45">
            <v>42</v>
          </cell>
          <cell r="B45">
            <v>0.50762125698993144</v>
          </cell>
          <cell r="C45" t="str">
            <v>H65277</v>
          </cell>
          <cell r="D45" t="str">
            <v>C1SR</v>
          </cell>
          <cell r="E45">
            <v>40683</v>
          </cell>
          <cell r="F45">
            <v>40896</v>
          </cell>
        </row>
        <row r="46">
          <cell r="A46">
            <v>43</v>
          </cell>
          <cell r="B46">
            <v>0.83083380432937382</v>
          </cell>
          <cell r="C46" t="str">
            <v>J72125</v>
          </cell>
          <cell r="D46" t="str">
            <v>C1SR</v>
          </cell>
          <cell r="E46">
            <v>40822</v>
          </cell>
          <cell r="F46">
            <v>40896</v>
          </cell>
        </row>
        <row r="47">
          <cell r="A47">
            <v>44</v>
          </cell>
          <cell r="B47">
            <v>0.50731345747418921</v>
          </cell>
          <cell r="C47" t="str">
            <v>H50613</v>
          </cell>
          <cell r="D47" t="str">
            <v>C1SR</v>
          </cell>
          <cell r="E47">
            <v>40598</v>
          </cell>
          <cell r="F47">
            <v>40906</v>
          </cell>
        </row>
        <row r="48">
          <cell r="A48">
            <v>45</v>
          </cell>
          <cell r="B48">
            <v>0.52291125567419727</v>
          </cell>
          <cell r="C48" t="str">
            <v>H59471</v>
          </cell>
          <cell r="D48" t="str">
            <v>C1SR</v>
          </cell>
          <cell r="E48">
            <v>40638</v>
          </cell>
          <cell r="F48">
            <v>40906</v>
          </cell>
        </row>
        <row r="49">
          <cell r="A49">
            <v>46</v>
          </cell>
          <cell r="B49">
            <v>0.12178076858410902</v>
          </cell>
          <cell r="C49" t="str">
            <v>H69466</v>
          </cell>
          <cell r="D49" t="str">
            <v>C1SR</v>
          </cell>
          <cell r="E49">
            <v>40682</v>
          </cell>
          <cell r="F49">
            <v>40906</v>
          </cell>
        </row>
        <row r="50">
          <cell r="A50">
            <v>47</v>
          </cell>
          <cell r="B50">
            <v>0.69795933609977912</v>
          </cell>
          <cell r="C50" t="str">
            <v>H76070</v>
          </cell>
          <cell r="D50" t="str">
            <v>C1SR</v>
          </cell>
          <cell r="E50">
            <v>40744</v>
          </cell>
          <cell r="F50">
            <v>40906</v>
          </cell>
        </row>
        <row r="51">
          <cell r="A51">
            <v>48</v>
          </cell>
          <cell r="B51">
            <v>0.68986249668551669</v>
          </cell>
          <cell r="C51" t="str">
            <v>J45043</v>
          </cell>
          <cell r="D51" t="str">
            <v>C1SR</v>
          </cell>
          <cell r="E51">
            <v>40840</v>
          </cell>
          <cell r="F51">
            <v>40906</v>
          </cell>
        </row>
        <row r="52">
          <cell r="A52">
            <v>49</v>
          </cell>
          <cell r="B52">
            <v>7.9919287968093888E-2</v>
          </cell>
          <cell r="C52" t="str">
            <v>J91582</v>
          </cell>
          <cell r="D52" t="str">
            <v>C1SR</v>
          </cell>
          <cell r="E52">
            <v>40848</v>
          </cell>
          <cell r="F52">
            <v>40906</v>
          </cell>
        </row>
        <row r="53">
          <cell r="A53">
            <v>50</v>
          </cell>
          <cell r="B53">
            <v>0.12723469176509727</v>
          </cell>
          <cell r="C53" t="str">
            <v>G94477</v>
          </cell>
          <cell r="D53" t="str">
            <v>C1SR</v>
          </cell>
          <cell r="E53">
            <v>40568</v>
          </cell>
          <cell r="F53">
            <v>40908</v>
          </cell>
        </row>
        <row r="54">
          <cell r="A54">
            <v>51</v>
          </cell>
          <cell r="B54">
            <v>6.4800439870098536E-2</v>
          </cell>
          <cell r="C54" t="str">
            <v>H72536</v>
          </cell>
          <cell r="D54" t="str">
            <v>C1SR</v>
          </cell>
          <cell r="E54">
            <v>40682</v>
          </cell>
          <cell r="F54">
            <v>40912</v>
          </cell>
        </row>
        <row r="55">
          <cell r="A55">
            <v>52</v>
          </cell>
          <cell r="B55">
            <v>0.30451848930702485</v>
          </cell>
          <cell r="C55" t="str">
            <v>J90165</v>
          </cell>
          <cell r="D55" t="str">
            <v>C1SR</v>
          </cell>
          <cell r="E55">
            <v>40848</v>
          </cell>
          <cell r="F55">
            <v>40912</v>
          </cell>
        </row>
        <row r="56">
          <cell r="A56">
            <v>53</v>
          </cell>
          <cell r="B56">
            <v>3.6733344487113517E-2</v>
          </cell>
          <cell r="C56" t="str">
            <v>H49680</v>
          </cell>
          <cell r="D56" t="str">
            <v>C1SR</v>
          </cell>
          <cell r="E56">
            <v>40598</v>
          </cell>
          <cell r="F56">
            <v>40931</v>
          </cell>
        </row>
        <row r="57">
          <cell r="A57">
            <v>54</v>
          </cell>
          <cell r="B57">
            <v>0.20029238472284994</v>
          </cell>
          <cell r="C57" t="str">
            <v>H55203</v>
          </cell>
          <cell r="D57" t="str">
            <v>C1SR</v>
          </cell>
          <cell r="E57">
            <v>40631</v>
          </cell>
          <cell r="F57">
            <v>40931</v>
          </cell>
        </row>
        <row r="58">
          <cell r="A58">
            <v>55</v>
          </cell>
          <cell r="B58">
            <v>0.40565657658157162</v>
          </cell>
          <cell r="C58" t="str">
            <v>H58811</v>
          </cell>
          <cell r="D58" t="str">
            <v>C1SR</v>
          </cell>
          <cell r="E58">
            <v>40631</v>
          </cell>
          <cell r="F58">
            <v>40931</v>
          </cell>
        </row>
        <row r="59">
          <cell r="A59">
            <v>56</v>
          </cell>
          <cell r="B59">
            <v>0.60874013124044779</v>
          </cell>
          <cell r="C59" t="str">
            <v>H63195</v>
          </cell>
          <cell r="D59" t="str">
            <v>C1SR</v>
          </cell>
          <cell r="E59">
            <v>40638</v>
          </cell>
          <cell r="F59">
            <v>40931</v>
          </cell>
        </row>
        <row r="60">
          <cell r="A60">
            <v>57</v>
          </cell>
          <cell r="B60">
            <v>1.9231317043683638E-2</v>
          </cell>
          <cell r="C60" t="str">
            <v>H64721</v>
          </cell>
          <cell r="D60" t="str">
            <v>C1SR</v>
          </cell>
          <cell r="E60">
            <v>40683</v>
          </cell>
          <cell r="F60">
            <v>40931</v>
          </cell>
        </row>
        <row r="61">
          <cell r="A61">
            <v>58</v>
          </cell>
          <cell r="B61">
            <v>0.96097722969168187</v>
          </cell>
          <cell r="C61" t="str">
            <v>J11245</v>
          </cell>
          <cell r="D61" t="str">
            <v>C1SR</v>
          </cell>
          <cell r="E61">
            <v>40800</v>
          </cell>
          <cell r="F61">
            <v>40931</v>
          </cell>
        </row>
        <row r="62">
          <cell r="A62">
            <v>59</v>
          </cell>
          <cell r="B62">
            <v>0.11882280131918188</v>
          </cell>
          <cell r="C62" t="str">
            <v>J18720</v>
          </cell>
          <cell r="D62" t="str">
            <v>C1SR</v>
          </cell>
          <cell r="E62">
            <v>40800</v>
          </cell>
          <cell r="F62">
            <v>40931</v>
          </cell>
        </row>
        <row r="63">
          <cell r="A63">
            <v>60</v>
          </cell>
          <cell r="B63">
            <v>0.56720656630692856</v>
          </cell>
          <cell r="C63" t="str">
            <v>J57482</v>
          </cell>
          <cell r="D63" t="str">
            <v>C1SR</v>
          </cell>
          <cell r="E63">
            <v>40855</v>
          </cell>
          <cell r="F63">
            <v>40931</v>
          </cell>
        </row>
        <row r="64">
          <cell r="A64">
            <v>61</v>
          </cell>
          <cell r="B64">
            <v>0.16717070716864746</v>
          </cell>
          <cell r="C64" t="str">
            <v>J83707</v>
          </cell>
          <cell r="D64" t="str">
            <v>C1SR</v>
          </cell>
          <cell r="E64">
            <v>40812</v>
          </cell>
          <cell r="F64">
            <v>40931</v>
          </cell>
        </row>
        <row r="65">
          <cell r="A65">
            <v>62</v>
          </cell>
          <cell r="B65">
            <v>8.8148006134792567E-2</v>
          </cell>
          <cell r="C65" t="str">
            <v>H49944</v>
          </cell>
          <cell r="D65" t="str">
            <v>C1SR</v>
          </cell>
          <cell r="E65">
            <v>40598</v>
          </cell>
          <cell r="F65">
            <v>40933</v>
          </cell>
        </row>
        <row r="66">
          <cell r="A66">
            <v>63</v>
          </cell>
          <cell r="B66">
            <v>7.7087048602900943E-2</v>
          </cell>
          <cell r="C66" t="str">
            <v>H50856</v>
          </cell>
          <cell r="D66" t="str">
            <v>C1SR</v>
          </cell>
          <cell r="E66">
            <v>40598</v>
          </cell>
          <cell r="F66">
            <v>40933</v>
          </cell>
        </row>
        <row r="67">
          <cell r="A67">
            <v>64</v>
          </cell>
          <cell r="B67">
            <v>0.84898129332453842</v>
          </cell>
          <cell r="C67" t="str">
            <v>H58287</v>
          </cell>
          <cell r="D67" t="str">
            <v>C1SR</v>
          </cell>
          <cell r="E67">
            <v>40631</v>
          </cell>
          <cell r="F67">
            <v>40933</v>
          </cell>
        </row>
        <row r="68">
          <cell r="A68">
            <v>65</v>
          </cell>
          <cell r="B68">
            <v>0.60309394855965126</v>
          </cell>
          <cell r="C68" t="str">
            <v>H61074</v>
          </cell>
          <cell r="D68" t="str">
            <v>C1SR</v>
          </cell>
          <cell r="E68">
            <v>40638</v>
          </cell>
          <cell r="F68">
            <v>40933</v>
          </cell>
        </row>
        <row r="69">
          <cell r="A69">
            <v>66</v>
          </cell>
          <cell r="B69">
            <v>0.85814365697532957</v>
          </cell>
          <cell r="C69" t="str">
            <v>H64979</v>
          </cell>
          <cell r="D69" t="str">
            <v>C1SR</v>
          </cell>
          <cell r="E69">
            <v>40683</v>
          </cell>
          <cell r="F69">
            <v>40933</v>
          </cell>
        </row>
        <row r="70">
          <cell r="A70">
            <v>67</v>
          </cell>
          <cell r="B70">
            <v>0.30019905598883512</v>
          </cell>
          <cell r="C70" t="str">
            <v>H74590</v>
          </cell>
          <cell r="D70" t="str">
            <v>C1SR</v>
          </cell>
          <cell r="E70">
            <v>40744</v>
          </cell>
          <cell r="F70">
            <v>40933</v>
          </cell>
        </row>
        <row r="71">
          <cell r="A71">
            <v>68</v>
          </cell>
          <cell r="B71">
            <v>0.61798070070793543</v>
          </cell>
          <cell r="C71" t="str">
            <v>J06402</v>
          </cell>
          <cell r="D71" t="str">
            <v>C1SR</v>
          </cell>
          <cell r="E71">
            <v>40798</v>
          </cell>
          <cell r="F71">
            <v>40933</v>
          </cell>
        </row>
        <row r="72">
          <cell r="A72">
            <v>69</v>
          </cell>
          <cell r="B72">
            <v>0.63613040723697822</v>
          </cell>
          <cell r="C72" t="str">
            <v>J20334</v>
          </cell>
          <cell r="D72" t="str">
            <v>C1SR</v>
          </cell>
          <cell r="E72">
            <v>40800</v>
          </cell>
          <cell r="F72">
            <v>40933</v>
          </cell>
        </row>
        <row r="73">
          <cell r="A73">
            <v>70</v>
          </cell>
          <cell r="B73">
            <v>0.48744495532021492</v>
          </cell>
          <cell r="C73" t="str">
            <v>J23734</v>
          </cell>
          <cell r="D73" t="str">
            <v>C1SR</v>
          </cell>
          <cell r="E73">
            <v>40828</v>
          </cell>
          <cell r="F73">
            <v>40933</v>
          </cell>
        </row>
        <row r="74">
          <cell r="A74">
            <v>71</v>
          </cell>
          <cell r="B74">
            <v>0.34252266754450533</v>
          </cell>
          <cell r="C74" t="str">
            <v>J49266</v>
          </cell>
          <cell r="D74" t="str">
            <v>C1SR</v>
          </cell>
          <cell r="E74">
            <v>40840</v>
          </cell>
          <cell r="F74">
            <v>40933</v>
          </cell>
        </row>
        <row r="75">
          <cell r="A75">
            <v>72</v>
          </cell>
          <cell r="B75">
            <v>4.7539320986309197E-2</v>
          </cell>
          <cell r="C75" t="str">
            <v>J61136</v>
          </cell>
          <cell r="D75" t="str">
            <v>C1SR</v>
          </cell>
          <cell r="E75">
            <v>40855</v>
          </cell>
          <cell r="F75">
            <v>40933</v>
          </cell>
        </row>
        <row r="76">
          <cell r="A76">
            <v>73</v>
          </cell>
          <cell r="B76">
            <v>5.7156893748403714E-2</v>
          </cell>
          <cell r="C76" t="str">
            <v>J87820</v>
          </cell>
          <cell r="D76" t="str">
            <v>C1SR</v>
          </cell>
          <cell r="E76">
            <v>40822</v>
          </cell>
          <cell r="F76">
            <v>40933</v>
          </cell>
        </row>
        <row r="77">
          <cell r="A77">
            <v>74</v>
          </cell>
          <cell r="B77">
            <v>0.21112457251370376</v>
          </cell>
          <cell r="C77" t="str">
            <v>J03468</v>
          </cell>
          <cell r="D77" t="str">
            <v>C1SR</v>
          </cell>
          <cell r="E77">
            <v>40798</v>
          </cell>
          <cell r="F77">
            <v>40938</v>
          </cell>
        </row>
        <row r="78">
          <cell r="A78">
            <v>75</v>
          </cell>
          <cell r="B78">
            <v>0.38964003624671006</v>
          </cell>
          <cell r="C78" t="str">
            <v>J20980</v>
          </cell>
          <cell r="D78" t="str">
            <v>C1SR</v>
          </cell>
          <cell r="E78">
            <v>40800</v>
          </cell>
          <cell r="F78">
            <v>40938</v>
          </cell>
        </row>
        <row r="79">
          <cell r="A79">
            <v>76</v>
          </cell>
          <cell r="B79">
            <v>0.11705305848246328</v>
          </cell>
          <cell r="C79" t="str">
            <v>J82318</v>
          </cell>
          <cell r="D79" t="str">
            <v>C1SR</v>
          </cell>
          <cell r="E79">
            <v>40812</v>
          </cell>
          <cell r="F79">
            <v>40938</v>
          </cell>
        </row>
        <row r="80">
          <cell r="A80">
            <v>77</v>
          </cell>
          <cell r="B80">
            <v>0.56867387580069351</v>
          </cell>
          <cell r="C80" t="str">
            <v>G92651</v>
          </cell>
          <cell r="D80" t="str">
            <v>C1SR</v>
          </cell>
          <cell r="E80">
            <v>40568</v>
          </cell>
          <cell r="F80">
            <v>40953</v>
          </cell>
        </row>
        <row r="81">
          <cell r="A81">
            <v>78</v>
          </cell>
          <cell r="B81">
            <v>0.85025553987222557</v>
          </cell>
          <cell r="C81" t="str">
            <v>H52089</v>
          </cell>
          <cell r="D81" t="str">
            <v>C1SR</v>
          </cell>
          <cell r="E81">
            <v>40598</v>
          </cell>
          <cell r="F81">
            <v>40953</v>
          </cell>
        </row>
        <row r="82">
          <cell r="A82">
            <v>79</v>
          </cell>
          <cell r="B82">
            <v>0.39598517072783845</v>
          </cell>
          <cell r="C82" t="str">
            <v>H75204</v>
          </cell>
          <cell r="D82" t="str">
            <v>C1SR</v>
          </cell>
          <cell r="E82">
            <v>40744</v>
          </cell>
          <cell r="F82">
            <v>40953</v>
          </cell>
        </row>
        <row r="83">
          <cell r="A83">
            <v>80</v>
          </cell>
          <cell r="B83">
            <v>0.96520474831126957</v>
          </cell>
          <cell r="C83" t="str">
            <v>J06143</v>
          </cell>
          <cell r="D83" t="str">
            <v>C1SR</v>
          </cell>
          <cell r="E83">
            <v>40798</v>
          </cell>
          <cell r="F83">
            <v>40953</v>
          </cell>
        </row>
        <row r="84">
          <cell r="A84">
            <v>81</v>
          </cell>
          <cell r="B84">
            <v>0.82381064635728729</v>
          </cell>
          <cell r="C84" t="str">
            <v>J28651</v>
          </cell>
          <cell r="D84" t="str">
            <v>C1SR</v>
          </cell>
          <cell r="E84">
            <v>40828</v>
          </cell>
          <cell r="F84">
            <v>40953</v>
          </cell>
        </row>
        <row r="85">
          <cell r="A85">
            <v>82</v>
          </cell>
          <cell r="B85">
            <v>0.98405172407091757</v>
          </cell>
          <cell r="C85" t="str">
            <v>J95417</v>
          </cell>
          <cell r="D85" t="str">
            <v>C1SR</v>
          </cell>
          <cell r="E85">
            <v>40875</v>
          </cell>
          <cell r="F85">
            <v>40953</v>
          </cell>
        </row>
        <row r="86">
          <cell r="A86">
            <v>83</v>
          </cell>
          <cell r="B86">
            <v>0.48223019052949234</v>
          </cell>
          <cell r="C86" t="str">
            <v>H58310</v>
          </cell>
          <cell r="D86" t="str">
            <v>C1SR</v>
          </cell>
          <cell r="E86">
            <v>40631</v>
          </cell>
          <cell r="F86">
            <v>40960</v>
          </cell>
        </row>
        <row r="87">
          <cell r="A87">
            <v>84</v>
          </cell>
          <cell r="B87">
            <v>0.4250380014752787</v>
          </cell>
          <cell r="C87" t="str">
            <v>J73399</v>
          </cell>
          <cell r="D87" t="str">
            <v>C1SR</v>
          </cell>
          <cell r="E87">
            <v>40822</v>
          </cell>
          <cell r="F87">
            <v>40960</v>
          </cell>
        </row>
        <row r="88">
          <cell r="A88">
            <v>85</v>
          </cell>
          <cell r="B88">
            <v>0.19805211966529424</v>
          </cell>
          <cell r="C88" t="str">
            <v>G95164</v>
          </cell>
          <cell r="D88" t="str">
            <v>C1SR</v>
          </cell>
          <cell r="E88">
            <v>40626</v>
          </cell>
          <cell r="F88">
            <v>40962</v>
          </cell>
        </row>
        <row r="89">
          <cell r="A89">
            <v>86</v>
          </cell>
          <cell r="B89">
            <v>9.3531026701374254E-2</v>
          </cell>
          <cell r="C89" t="str">
            <v>J07573</v>
          </cell>
          <cell r="D89" t="str">
            <v>C1SR</v>
          </cell>
          <cell r="E89">
            <v>40798</v>
          </cell>
          <cell r="F89">
            <v>40962</v>
          </cell>
        </row>
        <row r="90">
          <cell r="A90">
            <v>87</v>
          </cell>
          <cell r="B90">
            <v>0.96978335600395793</v>
          </cell>
          <cell r="C90" t="str">
            <v>J09426</v>
          </cell>
          <cell r="D90" t="str">
            <v>C1SR</v>
          </cell>
          <cell r="E90">
            <v>40798</v>
          </cell>
          <cell r="F90">
            <v>40962</v>
          </cell>
        </row>
        <row r="91">
          <cell r="A91">
            <v>88</v>
          </cell>
          <cell r="B91">
            <v>0.85734454324183151</v>
          </cell>
          <cell r="C91" t="str">
            <v>J36917</v>
          </cell>
          <cell r="D91" t="str">
            <v>C1SR</v>
          </cell>
          <cell r="E91">
            <v>40834</v>
          </cell>
          <cell r="F91">
            <v>40962</v>
          </cell>
        </row>
        <row r="92">
          <cell r="A92">
            <v>89</v>
          </cell>
          <cell r="B92">
            <v>0.86024196811024345</v>
          </cell>
          <cell r="C92" t="str">
            <v>J62735</v>
          </cell>
          <cell r="D92" t="str">
            <v>C1SR</v>
          </cell>
          <cell r="E92">
            <v>40862</v>
          </cell>
          <cell r="F92">
            <v>40962</v>
          </cell>
        </row>
        <row r="93">
          <cell r="A93">
            <v>90</v>
          </cell>
          <cell r="B93">
            <v>0.51843741244685393</v>
          </cell>
          <cell r="C93" t="str">
            <v>J63882</v>
          </cell>
          <cell r="D93" t="str">
            <v>C1SR</v>
          </cell>
          <cell r="E93">
            <v>40862</v>
          </cell>
          <cell r="F93">
            <v>40962</v>
          </cell>
        </row>
        <row r="94">
          <cell r="A94">
            <v>91</v>
          </cell>
          <cell r="B94">
            <v>0.78906274570048307</v>
          </cell>
          <cell r="C94" t="str">
            <v>J95492</v>
          </cell>
          <cell r="D94" t="str">
            <v>C1SR</v>
          </cell>
          <cell r="E94">
            <v>40875</v>
          </cell>
          <cell r="F94">
            <v>40962</v>
          </cell>
        </row>
        <row r="95">
          <cell r="A95">
            <v>92</v>
          </cell>
          <cell r="B95">
            <v>0.49495221874077566</v>
          </cell>
          <cell r="C95" t="str">
            <v>J24116</v>
          </cell>
          <cell r="D95" t="str">
            <v>C1SR</v>
          </cell>
          <cell r="E95">
            <v>40828</v>
          </cell>
          <cell r="F95">
            <v>40966</v>
          </cell>
        </row>
        <row r="96">
          <cell r="A96">
            <v>93</v>
          </cell>
          <cell r="B96">
            <v>0.36320265673149632</v>
          </cell>
          <cell r="C96" t="str">
            <v>H53765</v>
          </cell>
          <cell r="D96" t="str">
            <v>C1SR</v>
          </cell>
          <cell r="E96">
            <v>40631</v>
          </cell>
          <cell r="F96">
            <v>40968</v>
          </cell>
        </row>
        <row r="97">
          <cell r="A97">
            <v>94</v>
          </cell>
          <cell r="B97">
            <v>0.75385361796852757</v>
          </cell>
          <cell r="C97" t="str">
            <v>H54547</v>
          </cell>
          <cell r="D97" t="str">
            <v>C1SR</v>
          </cell>
          <cell r="E97">
            <v>40631</v>
          </cell>
          <cell r="F97">
            <v>40968</v>
          </cell>
        </row>
        <row r="98">
          <cell r="A98">
            <v>95</v>
          </cell>
          <cell r="B98">
            <v>0.23399780074742571</v>
          </cell>
          <cell r="C98" t="str">
            <v>H62608</v>
          </cell>
          <cell r="D98" t="str">
            <v>C1SR</v>
          </cell>
          <cell r="E98">
            <v>40638</v>
          </cell>
          <cell r="F98">
            <v>40968</v>
          </cell>
        </row>
        <row r="99">
          <cell r="A99">
            <v>96</v>
          </cell>
          <cell r="B99">
            <v>0.31387143453381905</v>
          </cell>
          <cell r="C99" t="str">
            <v>H62765</v>
          </cell>
          <cell r="D99" t="str">
            <v>C1SR</v>
          </cell>
          <cell r="E99">
            <v>40638</v>
          </cell>
          <cell r="F99">
            <v>40968</v>
          </cell>
        </row>
        <row r="100">
          <cell r="A100">
            <v>97</v>
          </cell>
          <cell r="B100">
            <v>0.56048895816410738</v>
          </cell>
          <cell r="C100" t="str">
            <v>H75198</v>
          </cell>
          <cell r="D100" t="str">
            <v>C1SR</v>
          </cell>
          <cell r="E100">
            <v>40744</v>
          </cell>
          <cell r="F100">
            <v>40968</v>
          </cell>
        </row>
        <row r="101">
          <cell r="A101">
            <v>98</v>
          </cell>
          <cell r="B101">
            <v>0.14287867808190846</v>
          </cell>
          <cell r="C101" t="str">
            <v>H76791</v>
          </cell>
          <cell r="D101" t="str">
            <v>C1SR</v>
          </cell>
          <cell r="E101">
            <v>40764</v>
          </cell>
          <cell r="F101">
            <v>40968</v>
          </cell>
        </row>
        <row r="102">
          <cell r="A102">
            <v>99</v>
          </cell>
          <cell r="B102">
            <v>0.17717737628916563</v>
          </cell>
          <cell r="C102" t="str">
            <v>J20278</v>
          </cell>
          <cell r="D102" t="str">
            <v>C1SR</v>
          </cell>
          <cell r="E102">
            <v>40800</v>
          </cell>
          <cell r="F102">
            <v>40968</v>
          </cell>
        </row>
        <row r="103">
          <cell r="A103">
            <v>100</v>
          </cell>
          <cell r="B103">
            <v>0.4753590707441635</v>
          </cell>
          <cell r="C103" t="str">
            <v>J49762</v>
          </cell>
          <cell r="D103" t="str">
            <v>C1SR</v>
          </cell>
          <cell r="E103">
            <v>40840</v>
          </cell>
          <cell r="F103">
            <v>40968</v>
          </cell>
        </row>
        <row r="104">
          <cell r="A104">
            <v>101</v>
          </cell>
          <cell r="B104">
            <v>0.23714952285562696</v>
          </cell>
          <cell r="C104" t="str">
            <v>J60717</v>
          </cell>
          <cell r="D104" t="str">
            <v>C1SR</v>
          </cell>
          <cell r="E104">
            <v>40855</v>
          </cell>
          <cell r="F104">
            <v>40968</v>
          </cell>
        </row>
        <row r="105">
          <cell r="A105">
            <v>102</v>
          </cell>
          <cell r="B105">
            <v>0.44634218871185005</v>
          </cell>
          <cell r="C105" t="str">
            <v>J87782</v>
          </cell>
          <cell r="D105" t="str">
            <v>C1SR</v>
          </cell>
          <cell r="E105">
            <v>40822</v>
          </cell>
          <cell r="F105">
            <v>40968</v>
          </cell>
        </row>
        <row r="106">
          <cell r="A106">
            <v>103</v>
          </cell>
          <cell r="B106">
            <v>0.45838725092207533</v>
          </cell>
          <cell r="C106" t="str">
            <v>J66597</v>
          </cell>
          <cell r="D106" t="str">
            <v>C1SR</v>
          </cell>
          <cell r="E106">
            <v>40862</v>
          </cell>
          <cell r="F106">
            <v>40970</v>
          </cell>
        </row>
        <row r="107">
          <cell r="A107">
            <v>104</v>
          </cell>
          <cell r="B107">
            <v>0.2122167259470531</v>
          </cell>
          <cell r="C107" t="str">
            <v>J49787</v>
          </cell>
          <cell r="D107" t="str">
            <v>C1SR</v>
          </cell>
          <cell r="E107">
            <v>40840</v>
          </cell>
          <cell r="F107">
            <v>40976</v>
          </cell>
        </row>
        <row r="108">
          <cell r="A108">
            <v>105</v>
          </cell>
          <cell r="B108">
            <v>8.7395127676795914E-2</v>
          </cell>
          <cell r="C108" t="str">
            <v>J82970</v>
          </cell>
          <cell r="D108" t="str">
            <v>C1SR</v>
          </cell>
          <cell r="E108">
            <v>40812</v>
          </cell>
          <cell r="F108">
            <v>40987</v>
          </cell>
        </row>
        <row r="109">
          <cell r="A109">
            <v>106</v>
          </cell>
          <cell r="B109">
            <v>0.7229442133517191</v>
          </cell>
          <cell r="C109" t="str">
            <v>G94469</v>
          </cell>
          <cell r="D109" t="str">
            <v>C1SR</v>
          </cell>
          <cell r="E109">
            <v>40568</v>
          </cell>
          <cell r="F109">
            <v>40990</v>
          </cell>
        </row>
        <row r="110">
          <cell r="A110">
            <v>107</v>
          </cell>
          <cell r="B110">
            <v>0.8886571750168939</v>
          </cell>
          <cell r="C110" t="str">
            <v>G94993</v>
          </cell>
          <cell r="D110" t="str">
            <v>C1SR</v>
          </cell>
          <cell r="E110">
            <v>40568</v>
          </cell>
          <cell r="F110">
            <v>40990</v>
          </cell>
        </row>
        <row r="111">
          <cell r="A111">
            <v>108</v>
          </cell>
          <cell r="B111">
            <v>0.37521938666760379</v>
          </cell>
          <cell r="C111" t="str">
            <v>H52624</v>
          </cell>
          <cell r="D111" t="str">
            <v>C1SR</v>
          </cell>
          <cell r="E111">
            <v>40598</v>
          </cell>
          <cell r="F111">
            <v>40990</v>
          </cell>
        </row>
        <row r="112">
          <cell r="A112">
            <v>109</v>
          </cell>
          <cell r="B112">
            <v>0.70845367941992288</v>
          </cell>
          <cell r="C112" t="str">
            <v>H62602</v>
          </cell>
          <cell r="D112" t="str">
            <v>C1SR</v>
          </cell>
          <cell r="E112">
            <v>40638</v>
          </cell>
          <cell r="F112">
            <v>40990</v>
          </cell>
        </row>
        <row r="113">
          <cell r="A113">
            <v>110</v>
          </cell>
          <cell r="B113">
            <v>0.51721179326053246</v>
          </cell>
          <cell r="C113" t="str">
            <v>H72025</v>
          </cell>
          <cell r="D113" t="str">
            <v>C1SR</v>
          </cell>
          <cell r="E113">
            <v>40682</v>
          </cell>
          <cell r="F113">
            <v>40990</v>
          </cell>
        </row>
        <row r="114">
          <cell r="A114">
            <v>111</v>
          </cell>
          <cell r="B114">
            <v>0.77891721232294864</v>
          </cell>
          <cell r="C114" t="str">
            <v>H75170</v>
          </cell>
          <cell r="D114" t="str">
            <v>C1SR</v>
          </cell>
          <cell r="E114">
            <v>40744</v>
          </cell>
          <cell r="F114">
            <v>40990</v>
          </cell>
        </row>
        <row r="115">
          <cell r="A115">
            <v>112</v>
          </cell>
          <cell r="B115">
            <v>0.99675121291748048</v>
          </cell>
          <cell r="C115" t="str">
            <v>J05697</v>
          </cell>
          <cell r="D115" t="str">
            <v>C1SR</v>
          </cell>
          <cell r="E115">
            <v>40798</v>
          </cell>
          <cell r="F115">
            <v>40990</v>
          </cell>
        </row>
        <row r="116">
          <cell r="A116">
            <v>113</v>
          </cell>
          <cell r="B116">
            <v>0.80098340761594455</v>
          </cell>
          <cell r="C116" t="str">
            <v>J23288</v>
          </cell>
          <cell r="D116" t="str">
            <v>C1SR</v>
          </cell>
          <cell r="E116">
            <v>40800</v>
          </cell>
          <cell r="F116">
            <v>40990</v>
          </cell>
        </row>
        <row r="117">
          <cell r="A117">
            <v>114</v>
          </cell>
          <cell r="B117">
            <v>0.97985009913655141</v>
          </cell>
          <cell r="C117" t="str">
            <v>J41268</v>
          </cell>
          <cell r="D117" t="str">
            <v>C1SR</v>
          </cell>
          <cell r="E117">
            <v>40834</v>
          </cell>
          <cell r="F117">
            <v>40990</v>
          </cell>
        </row>
        <row r="118">
          <cell r="A118">
            <v>115</v>
          </cell>
          <cell r="B118">
            <v>0.92159720159884739</v>
          </cell>
          <cell r="C118" t="str">
            <v>J48714</v>
          </cell>
          <cell r="D118" t="str">
            <v>C1SR</v>
          </cell>
          <cell r="E118">
            <v>40840</v>
          </cell>
          <cell r="F118">
            <v>40990</v>
          </cell>
        </row>
        <row r="119">
          <cell r="A119">
            <v>116</v>
          </cell>
          <cell r="B119">
            <v>0.71603011309447095</v>
          </cell>
          <cell r="C119" t="str">
            <v>J48867</v>
          </cell>
          <cell r="D119" t="str">
            <v>C1SR</v>
          </cell>
          <cell r="E119">
            <v>40840</v>
          </cell>
          <cell r="F119">
            <v>40990</v>
          </cell>
        </row>
        <row r="120">
          <cell r="A120">
            <v>117</v>
          </cell>
          <cell r="B120">
            <v>0.29235433353760765</v>
          </cell>
          <cell r="C120" t="str">
            <v>J67506</v>
          </cell>
          <cell r="D120" t="str">
            <v>C1SR</v>
          </cell>
          <cell r="E120">
            <v>40862</v>
          </cell>
          <cell r="F120">
            <v>40990</v>
          </cell>
        </row>
        <row r="121">
          <cell r="A121">
            <v>118</v>
          </cell>
          <cell r="B121">
            <v>0.19654749797757121</v>
          </cell>
          <cell r="C121" t="str">
            <v>H50046</v>
          </cell>
          <cell r="D121" t="str">
            <v>C1SR</v>
          </cell>
          <cell r="E121">
            <v>40598</v>
          </cell>
          <cell r="F121">
            <v>40991</v>
          </cell>
        </row>
        <row r="122">
          <cell r="A122">
            <v>119</v>
          </cell>
          <cell r="B122">
            <v>0.80667376071413255</v>
          </cell>
          <cell r="C122" t="str">
            <v>H70694</v>
          </cell>
          <cell r="D122" t="str">
            <v>C1SR</v>
          </cell>
          <cell r="E122">
            <v>40682</v>
          </cell>
          <cell r="F122">
            <v>40991</v>
          </cell>
        </row>
        <row r="123">
          <cell r="A123">
            <v>120</v>
          </cell>
          <cell r="B123">
            <v>0.72350395935851042</v>
          </cell>
          <cell r="C123" t="str">
            <v>H74361</v>
          </cell>
          <cell r="D123" t="str">
            <v>C1SR</v>
          </cell>
          <cell r="E123">
            <v>40744</v>
          </cell>
          <cell r="F123">
            <v>40991</v>
          </cell>
        </row>
        <row r="124">
          <cell r="A124">
            <v>121</v>
          </cell>
          <cell r="B124">
            <v>0.52983649684324685</v>
          </cell>
          <cell r="C124" t="str">
            <v>J46552</v>
          </cell>
          <cell r="D124" t="str">
            <v>C1SR</v>
          </cell>
          <cell r="E124">
            <v>40840</v>
          </cell>
          <cell r="F124">
            <v>40991</v>
          </cell>
        </row>
        <row r="125">
          <cell r="A125">
            <v>122</v>
          </cell>
          <cell r="B125">
            <v>0.4763135987797934</v>
          </cell>
          <cell r="C125" t="str">
            <v>J46657</v>
          </cell>
          <cell r="D125" t="str">
            <v>C1SR</v>
          </cell>
          <cell r="E125">
            <v>40840</v>
          </cell>
          <cell r="F125">
            <v>40991</v>
          </cell>
        </row>
        <row r="126">
          <cell r="A126">
            <v>123</v>
          </cell>
          <cell r="B126">
            <v>5.2509474736201489E-2</v>
          </cell>
          <cell r="C126" t="str">
            <v>J58808</v>
          </cell>
          <cell r="D126" t="str">
            <v>C1SR</v>
          </cell>
          <cell r="E126">
            <v>40855</v>
          </cell>
          <cell r="F126">
            <v>40991</v>
          </cell>
        </row>
        <row r="127">
          <cell r="A127">
            <v>124</v>
          </cell>
          <cell r="B127">
            <v>0.1569707206052926</v>
          </cell>
          <cell r="C127" t="str">
            <v>J92220</v>
          </cell>
          <cell r="D127" t="str">
            <v>C1SR</v>
          </cell>
          <cell r="E127">
            <v>40862</v>
          </cell>
          <cell r="F127">
            <v>40991</v>
          </cell>
        </row>
        <row r="128">
          <cell r="A128">
            <v>125</v>
          </cell>
          <cell r="B128">
            <v>0.9301406555120435</v>
          </cell>
          <cell r="C128" t="str">
            <v>J20335</v>
          </cell>
          <cell r="D128" t="str">
            <v>C1SR</v>
          </cell>
          <cell r="E128">
            <v>40800</v>
          </cell>
          <cell r="F128">
            <v>40998</v>
          </cell>
        </row>
        <row r="129">
          <cell r="A129">
            <v>126</v>
          </cell>
          <cell r="B129">
            <v>0.90834742444812988</v>
          </cell>
          <cell r="C129" t="str">
            <v>G93584</v>
          </cell>
          <cell r="D129" t="str">
            <v>C1SR</v>
          </cell>
          <cell r="E129">
            <v>40568</v>
          </cell>
          <cell r="F129">
            <v>41004</v>
          </cell>
        </row>
        <row r="130">
          <cell r="A130">
            <v>127</v>
          </cell>
          <cell r="B130">
            <v>5.4661404108585443E-2</v>
          </cell>
          <cell r="C130" t="str">
            <v>H49483</v>
          </cell>
          <cell r="D130" t="str">
            <v>C1SR</v>
          </cell>
          <cell r="E130">
            <v>40598</v>
          </cell>
          <cell r="F130">
            <v>41004</v>
          </cell>
        </row>
        <row r="131">
          <cell r="A131">
            <v>128</v>
          </cell>
          <cell r="B131">
            <v>0.10002819921845685</v>
          </cell>
          <cell r="C131" t="str">
            <v>H50194</v>
          </cell>
          <cell r="D131" t="str">
            <v>C1SR</v>
          </cell>
          <cell r="E131">
            <v>40598</v>
          </cell>
          <cell r="F131">
            <v>41004</v>
          </cell>
        </row>
        <row r="132">
          <cell r="A132">
            <v>129</v>
          </cell>
          <cell r="B132">
            <v>0.46556654077103465</v>
          </cell>
          <cell r="C132" t="str">
            <v>H61347</v>
          </cell>
          <cell r="D132" t="str">
            <v>C1SR</v>
          </cell>
          <cell r="E132">
            <v>40638</v>
          </cell>
          <cell r="F132">
            <v>41004</v>
          </cell>
        </row>
        <row r="133">
          <cell r="A133">
            <v>130</v>
          </cell>
          <cell r="B133">
            <v>0.78244061844441237</v>
          </cell>
          <cell r="C133" t="str">
            <v>H74909</v>
          </cell>
          <cell r="D133" t="str">
            <v>C1SR</v>
          </cell>
          <cell r="E133">
            <v>40744</v>
          </cell>
          <cell r="F133">
            <v>41004</v>
          </cell>
        </row>
        <row r="134">
          <cell r="A134">
            <v>131</v>
          </cell>
          <cell r="B134">
            <v>0.92617518783535324</v>
          </cell>
          <cell r="C134" t="str">
            <v>J05356</v>
          </cell>
          <cell r="D134" t="str">
            <v>C1SR</v>
          </cell>
          <cell r="E134">
            <v>40798</v>
          </cell>
          <cell r="F134">
            <v>41004</v>
          </cell>
        </row>
        <row r="135">
          <cell r="A135">
            <v>132</v>
          </cell>
          <cell r="B135">
            <v>0.72643040841406958</v>
          </cell>
          <cell r="C135" t="str">
            <v>J23778</v>
          </cell>
          <cell r="D135" t="str">
            <v>C1SR</v>
          </cell>
          <cell r="E135">
            <v>40828</v>
          </cell>
          <cell r="F135">
            <v>41004</v>
          </cell>
        </row>
        <row r="136">
          <cell r="A136">
            <v>133</v>
          </cell>
          <cell r="B136">
            <v>0.83122648981463132</v>
          </cell>
          <cell r="C136" t="str">
            <v>J46164</v>
          </cell>
          <cell r="D136" t="str">
            <v>C1SR</v>
          </cell>
          <cell r="E136">
            <v>40840</v>
          </cell>
          <cell r="F136">
            <v>41004</v>
          </cell>
        </row>
        <row r="137">
          <cell r="A137">
            <v>134</v>
          </cell>
          <cell r="B137">
            <v>0.14337135960093905</v>
          </cell>
          <cell r="C137" t="str">
            <v>J71674</v>
          </cell>
          <cell r="D137" t="str">
            <v>C1SR</v>
          </cell>
          <cell r="E137">
            <v>40862</v>
          </cell>
          <cell r="F137">
            <v>41004</v>
          </cell>
        </row>
        <row r="138">
          <cell r="A138">
            <v>135</v>
          </cell>
          <cell r="B138">
            <v>0.9887670696607701</v>
          </cell>
          <cell r="C138" t="str">
            <v>J46641</v>
          </cell>
          <cell r="D138" t="str">
            <v>C1SR</v>
          </cell>
          <cell r="E138">
            <v>40840</v>
          </cell>
          <cell r="F138">
            <v>41008</v>
          </cell>
        </row>
        <row r="139">
          <cell r="A139">
            <v>136</v>
          </cell>
          <cell r="B139">
            <v>0.33297768982834819</v>
          </cell>
          <cell r="C139" t="str">
            <v>H50876</v>
          </cell>
          <cell r="D139" t="str">
            <v>C1SR</v>
          </cell>
          <cell r="E139">
            <v>40598</v>
          </cell>
          <cell r="F139">
            <v>41010</v>
          </cell>
        </row>
        <row r="140">
          <cell r="A140">
            <v>137</v>
          </cell>
          <cell r="B140">
            <v>0.15566006140561117</v>
          </cell>
          <cell r="C140" t="str">
            <v>H50584</v>
          </cell>
          <cell r="D140" t="str">
            <v>C1SR</v>
          </cell>
          <cell r="E140">
            <v>40598</v>
          </cell>
          <cell r="F140">
            <v>41015</v>
          </cell>
        </row>
        <row r="141">
          <cell r="A141">
            <v>138</v>
          </cell>
          <cell r="B141">
            <v>0.10325122765380235</v>
          </cell>
          <cell r="C141" t="str">
            <v>H52114</v>
          </cell>
          <cell r="D141" t="str">
            <v>C1SR</v>
          </cell>
          <cell r="E141">
            <v>40598</v>
          </cell>
          <cell r="F141">
            <v>41015</v>
          </cell>
        </row>
        <row r="142">
          <cell r="A142">
            <v>139</v>
          </cell>
          <cell r="B142">
            <v>0.75661771292088598</v>
          </cell>
          <cell r="C142" t="str">
            <v>H76001</v>
          </cell>
          <cell r="D142" t="str">
            <v>C1SR</v>
          </cell>
          <cell r="E142">
            <v>40744</v>
          </cell>
          <cell r="F142">
            <v>41015</v>
          </cell>
        </row>
        <row r="143">
          <cell r="A143">
            <v>140</v>
          </cell>
          <cell r="B143">
            <v>0.63291641406984633</v>
          </cell>
          <cell r="C143" t="str">
            <v>J17999</v>
          </cell>
          <cell r="D143" t="str">
            <v>C1SR</v>
          </cell>
          <cell r="E143">
            <v>40812</v>
          </cell>
          <cell r="F143">
            <v>41015</v>
          </cell>
        </row>
        <row r="144">
          <cell r="A144">
            <v>141</v>
          </cell>
          <cell r="B144">
            <v>0.3219272631529273</v>
          </cell>
          <cell r="C144" t="str">
            <v>J42338</v>
          </cell>
          <cell r="D144" t="str">
            <v>C1SR</v>
          </cell>
          <cell r="E144">
            <v>40834</v>
          </cell>
          <cell r="F144">
            <v>41015</v>
          </cell>
        </row>
        <row r="145">
          <cell r="A145">
            <v>142</v>
          </cell>
          <cell r="B145">
            <v>0.20876291206087161</v>
          </cell>
          <cell r="C145" t="str">
            <v>J93426</v>
          </cell>
          <cell r="D145" t="str">
            <v>C1SR</v>
          </cell>
          <cell r="E145">
            <v>40875</v>
          </cell>
          <cell r="F145">
            <v>41015</v>
          </cell>
        </row>
        <row r="146">
          <cell r="A146">
            <v>143</v>
          </cell>
          <cell r="B146">
            <v>0.23674519824223306</v>
          </cell>
          <cell r="C146" t="str">
            <v>H62781</v>
          </cell>
          <cell r="D146" t="str">
            <v>C1SR</v>
          </cell>
          <cell r="E146">
            <v>40638</v>
          </cell>
          <cell r="F146">
            <v>41018</v>
          </cell>
        </row>
        <row r="147">
          <cell r="A147">
            <v>144</v>
          </cell>
          <cell r="B147">
            <v>0.41483555153595231</v>
          </cell>
          <cell r="C147" t="str">
            <v>H64974</v>
          </cell>
          <cell r="D147" t="str">
            <v>C1SR</v>
          </cell>
          <cell r="E147">
            <v>40683</v>
          </cell>
          <cell r="F147">
            <v>41018</v>
          </cell>
        </row>
        <row r="148">
          <cell r="A148">
            <v>145</v>
          </cell>
          <cell r="B148">
            <v>0.49216563126418356</v>
          </cell>
          <cell r="C148" t="str">
            <v>H70960</v>
          </cell>
          <cell r="D148" t="str">
            <v>C1SR</v>
          </cell>
          <cell r="E148">
            <v>40682</v>
          </cell>
          <cell r="F148">
            <v>41018</v>
          </cell>
        </row>
        <row r="149">
          <cell r="A149">
            <v>146</v>
          </cell>
          <cell r="B149">
            <v>0.77062639191953741</v>
          </cell>
          <cell r="C149" t="str">
            <v>H74419</v>
          </cell>
          <cell r="D149" t="str">
            <v>C1SR</v>
          </cell>
          <cell r="E149">
            <v>40744</v>
          </cell>
          <cell r="F149">
            <v>41018</v>
          </cell>
        </row>
        <row r="150">
          <cell r="A150">
            <v>147</v>
          </cell>
          <cell r="B150">
            <v>0.60949548598734926</v>
          </cell>
          <cell r="C150" t="str">
            <v>H74598</v>
          </cell>
          <cell r="D150" t="str">
            <v>C1SR</v>
          </cell>
          <cell r="E150">
            <v>40744</v>
          </cell>
          <cell r="F150">
            <v>41018</v>
          </cell>
        </row>
        <row r="151">
          <cell r="A151">
            <v>148</v>
          </cell>
          <cell r="B151">
            <v>0.12031927141789145</v>
          </cell>
          <cell r="C151" t="str">
            <v>H75852</v>
          </cell>
          <cell r="D151" t="str">
            <v>C1SR</v>
          </cell>
          <cell r="E151">
            <v>40744</v>
          </cell>
          <cell r="F151">
            <v>41018</v>
          </cell>
        </row>
        <row r="152">
          <cell r="A152">
            <v>149</v>
          </cell>
          <cell r="B152">
            <v>0.60309652953473425</v>
          </cell>
          <cell r="C152" t="str">
            <v>J05386</v>
          </cell>
          <cell r="D152" t="str">
            <v>C1SR</v>
          </cell>
          <cell r="E152">
            <v>40798</v>
          </cell>
          <cell r="F152">
            <v>41018</v>
          </cell>
        </row>
        <row r="153">
          <cell r="A153">
            <v>150</v>
          </cell>
          <cell r="B153">
            <v>0.12909428654785293</v>
          </cell>
          <cell r="C153" t="str">
            <v>J05474</v>
          </cell>
          <cell r="D153" t="str">
            <v>C1SR</v>
          </cell>
          <cell r="E153">
            <v>40798</v>
          </cell>
          <cell r="F153">
            <v>41018</v>
          </cell>
        </row>
        <row r="154">
          <cell r="A154">
            <v>151</v>
          </cell>
          <cell r="B154">
            <v>0.61208678094641944</v>
          </cell>
          <cell r="C154" t="str">
            <v>J05488</v>
          </cell>
          <cell r="D154" t="str">
            <v>C1SR</v>
          </cell>
          <cell r="E154">
            <v>40798</v>
          </cell>
          <cell r="F154">
            <v>41018</v>
          </cell>
        </row>
        <row r="155">
          <cell r="A155">
            <v>152</v>
          </cell>
          <cell r="B155">
            <v>0.5615277365978868</v>
          </cell>
          <cell r="C155" t="str">
            <v>J06499</v>
          </cell>
          <cell r="D155" t="str">
            <v>C1SR</v>
          </cell>
          <cell r="E155">
            <v>40798</v>
          </cell>
          <cell r="F155">
            <v>41018</v>
          </cell>
        </row>
        <row r="156">
          <cell r="A156">
            <v>153</v>
          </cell>
          <cell r="B156">
            <v>0.23266711327454137</v>
          </cell>
          <cell r="C156" t="str">
            <v>J09397</v>
          </cell>
          <cell r="D156" t="str">
            <v>C1SR</v>
          </cell>
          <cell r="E156">
            <v>40798</v>
          </cell>
          <cell r="F156">
            <v>41018</v>
          </cell>
        </row>
        <row r="157">
          <cell r="A157">
            <v>154</v>
          </cell>
          <cell r="B157">
            <v>0.65784848213247182</v>
          </cell>
          <cell r="C157" t="str">
            <v>J14729</v>
          </cell>
          <cell r="D157" t="str">
            <v>C1SR</v>
          </cell>
          <cell r="E157">
            <v>40800</v>
          </cell>
          <cell r="F157">
            <v>41018</v>
          </cell>
        </row>
        <row r="158">
          <cell r="A158">
            <v>155</v>
          </cell>
          <cell r="B158">
            <v>0.53273168317232145</v>
          </cell>
          <cell r="C158" t="str">
            <v>J18652</v>
          </cell>
          <cell r="D158" t="str">
            <v>C1SR</v>
          </cell>
          <cell r="E158">
            <v>40800</v>
          </cell>
          <cell r="F158">
            <v>41018</v>
          </cell>
        </row>
        <row r="159">
          <cell r="A159">
            <v>156</v>
          </cell>
          <cell r="B159">
            <v>0.79698056371796056</v>
          </cell>
          <cell r="C159" t="str">
            <v>J31014</v>
          </cell>
          <cell r="D159" t="str">
            <v>C1SR</v>
          </cell>
          <cell r="E159">
            <v>40828</v>
          </cell>
          <cell r="F159">
            <v>41018</v>
          </cell>
        </row>
        <row r="160">
          <cell r="A160">
            <v>157</v>
          </cell>
          <cell r="B160">
            <v>0.26464317783969182</v>
          </cell>
          <cell r="C160" t="str">
            <v>J41829</v>
          </cell>
          <cell r="D160" t="str">
            <v>C1SR</v>
          </cell>
          <cell r="E160">
            <v>40834</v>
          </cell>
          <cell r="F160">
            <v>41018</v>
          </cell>
        </row>
        <row r="161">
          <cell r="A161">
            <v>158</v>
          </cell>
          <cell r="B161">
            <v>9.5340892135690636E-2</v>
          </cell>
          <cell r="C161" t="str">
            <v>J43133</v>
          </cell>
          <cell r="D161" t="str">
            <v>C1SR</v>
          </cell>
          <cell r="E161">
            <v>40840</v>
          </cell>
          <cell r="F161">
            <v>41018</v>
          </cell>
        </row>
        <row r="162">
          <cell r="A162">
            <v>159</v>
          </cell>
          <cell r="B162">
            <v>0.1291414156594558</v>
          </cell>
          <cell r="C162" t="str">
            <v>J54342</v>
          </cell>
          <cell r="D162" t="str">
            <v>C1SR</v>
          </cell>
          <cell r="E162">
            <v>40855</v>
          </cell>
          <cell r="F162">
            <v>41018</v>
          </cell>
        </row>
        <row r="163">
          <cell r="A163">
            <v>160</v>
          </cell>
          <cell r="B163">
            <v>1.881929839712293E-2</v>
          </cell>
          <cell r="C163" t="str">
            <v>J55725</v>
          </cell>
          <cell r="D163" t="str">
            <v>C1SR</v>
          </cell>
          <cell r="E163">
            <v>40855</v>
          </cell>
          <cell r="F163">
            <v>41018</v>
          </cell>
        </row>
        <row r="164">
          <cell r="A164">
            <v>161</v>
          </cell>
          <cell r="B164">
            <v>0.28924410582544391</v>
          </cell>
          <cell r="C164" t="str">
            <v>J62022</v>
          </cell>
          <cell r="D164" t="str">
            <v>C1SR</v>
          </cell>
          <cell r="E164">
            <v>40862</v>
          </cell>
          <cell r="F164">
            <v>41018</v>
          </cell>
        </row>
        <row r="165">
          <cell r="A165">
            <v>162</v>
          </cell>
          <cell r="B165">
            <v>0.44120555924304583</v>
          </cell>
          <cell r="C165" t="str">
            <v>J62652</v>
          </cell>
          <cell r="D165" t="str">
            <v>C1SR</v>
          </cell>
          <cell r="E165">
            <v>40862</v>
          </cell>
          <cell r="F165">
            <v>41018</v>
          </cell>
        </row>
        <row r="166">
          <cell r="A166">
            <v>163</v>
          </cell>
          <cell r="B166">
            <v>0.4640764245647413</v>
          </cell>
          <cell r="C166" t="str">
            <v>J67490</v>
          </cell>
          <cell r="D166" t="str">
            <v>C1SR</v>
          </cell>
          <cell r="E166">
            <v>40862</v>
          </cell>
          <cell r="F166">
            <v>41018</v>
          </cell>
        </row>
        <row r="167">
          <cell r="A167">
            <v>164</v>
          </cell>
          <cell r="B167">
            <v>0.29953139408439544</v>
          </cell>
          <cell r="C167" t="str">
            <v>J87280</v>
          </cell>
          <cell r="D167" t="str">
            <v>C1SR</v>
          </cell>
          <cell r="E167">
            <v>40822</v>
          </cell>
          <cell r="F167">
            <v>41018</v>
          </cell>
        </row>
        <row r="168">
          <cell r="A168">
            <v>165</v>
          </cell>
          <cell r="B168">
            <v>3.4073533506154274E-2</v>
          </cell>
          <cell r="C168" t="str">
            <v>J93437</v>
          </cell>
          <cell r="D168" t="str">
            <v>C1SR</v>
          </cell>
          <cell r="E168">
            <v>40875</v>
          </cell>
          <cell r="F168">
            <v>41018</v>
          </cell>
        </row>
        <row r="169">
          <cell r="A169">
            <v>166</v>
          </cell>
          <cell r="B169">
            <v>0.12433807171945754</v>
          </cell>
          <cell r="C169" t="str">
            <v>J95657</v>
          </cell>
          <cell r="D169" t="str">
            <v>C1SR</v>
          </cell>
          <cell r="E169">
            <v>40875</v>
          </cell>
          <cell r="F169">
            <v>41018</v>
          </cell>
        </row>
        <row r="170">
          <cell r="A170">
            <v>167</v>
          </cell>
          <cell r="B170">
            <v>0.36294520257309526</v>
          </cell>
          <cell r="C170" t="str">
            <v>G95172</v>
          </cell>
          <cell r="D170" t="str">
            <v>C1SR</v>
          </cell>
          <cell r="E170">
            <v>40626</v>
          </cell>
          <cell r="F170">
            <v>41025</v>
          </cell>
        </row>
        <row r="171">
          <cell r="A171">
            <v>168</v>
          </cell>
          <cell r="B171">
            <v>0.81737571681113463</v>
          </cell>
          <cell r="C171" t="str">
            <v>H61335</v>
          </cell>
          <cell r="D171" t="str">
            <v>C1SR</v>
          </cell>
          <cell r="E171">
            <v>40638</v>
          </cell>
          <cell r="F171">
            <v>41025</v>
          </cell>
        </row>
        <row r="172">
          <cell r="A172">
            <v>169</v>
          </cell>
          <cell r="B172">
            <v>0.27936001506291996</v>
          </cell>
          <cell r="C172" t="str">
            <v>H63573</v>
          </cell>
          <cell r="D172" t="str">
            <v>C1SR</v>
          </cell>
          <cell r="E172">
            <v>40638</v>
          </cell>
          <cell r="F172">
            <v>41025</v>
          </cell>
        </row>
        <row r="173">
          <cell r="A173">
            <v>170</v>
          </cell>
          <cell r="B173">
            <v>0.23568754649332757</v>
          </cell>
          <cell r="C173" t="str">
            <v>H71547</v>
          </cell>
          <cell r="D173" t="str">
            <v>C1SR</v>
          </cell>
          <cell r="E173">
            <v>40682</v>
          </cell>
          <cell r="F173">
            <v>41025</v>
          </cell>
        </row>
        <row r="174">
          <cell r="A174">
            <v>171</v>
          </cell>
          <cell r="B174">
            <v>1.0883476856962226E-2</v>
          </cell>
          <cell r="C174" t="str">
            <v>H77124</v>
          </cell>
          <cell r="D174" t="str">
            <v>C1SR</v>
          </cell>
          <cell r="E174">
            <v>40767</v>
          </cell>
          <cell r="F174">
            <v>41025</v>
          </cell>
        </row>
        <row r="175">
          <cell r="A175">
            <v>172</v>
          </cell>
          <cell r="B175">
            <v>0.69318986807380356</v>
          </cell>
          <cell r="C175" t="str">
            <v>J13713</v>
          </cell>
          <cell r="D175" t="str">
            <v>C1SR</v>
          </cell>
          <cell r="E175">
            <v>40800</v>
          </cell>
          <cell r="F175">
            <v>41025</v>
          </cell>
        </row>
        <row r="176">
          <cell r="A176">
            <v>173</v>
          </cell>
          <cell r="B176">
            <v>0.29339592368329159</v>
          </cell>
          <cell r="C176" t="str">
            <v>J71617</v>
          </cell>
          <cell r="D176" t="str">
            <v>C1SR</v>
          </cell>
          <cell r="E176">
            <v>40862</v>
          </cell>
          <cell r="F176">
            <v>41025</v>
          </cell>
        </row>
        <row r="177">
          <cell r="A177">
            <v>174</v>
          </cell>
          <cell r="B177">
            <v>0.71493025189819581</v>
          </cell>
          <cell r="C177" t="str">
            <v>H70095</v>
          </cell>
          <cell r="D177" t="str">
            <v>C1SR</v>
          </cell>
          <cell r="E177">
            <v>40682</v>
          </cell>
          <cell r="F177">
            <v>41026</v>
          </cell>
        </row>
        <row r="178">
          <cell r="A178">
            <v>175</v>
          </cell>
          <cell r="B178">
            <v>0.88843885480336371</v>
          </cell>
          <cell r="C178" t="str">
            <v>G93889</v>
          </cell>
          <cell r="D178" t="str">
            <v>C1SR</v>
          </cell>
          <cell r="E178">
            <v>40568</v>
          </cell>
          <cell r="F178">
            <v>41029</v>
          </cell>
        </row>
        <row r="179">
          <cell r="A179">
            <v>176</v>
          </cell>
          <cell r="B179">
            <v>0.93883663594319544</v>
          </cell>
          <cell r="C179" t="str">
            <v>H74192</v>
          </cell>
          <cell r="D179" t="str">
            <v>C1SR</v>
          </cell>
          <cell r="E179">
            <v>40744</v>
          </cell>
          <cell r="F179">
            <v>41029</v>
          </cell>
        </row>
        <row r="180">
          <cell r="A180">
            <v>177</v>
          </cell>
          <cell r="B180">
            <v>0.81079890888666917</v>
          </cell>
          <cell r="C180" t="str">
            <v>J29135</v>
          </cell>
          <cell r="D180" t="str">
            <v>C1SR</v>
          </cell>
          <cell r="E180">
            <v>40828</v>
          </cell>
          <cell r="F180">
            <v>41029</v>
          </cell>
        </row>
        <row r="181">
          <cell r="A181">
            <v>178</v>
          </cell>
          <cell r="B181">
            <v>0.35484017183970051</v>
          </cell>
          <cell r="C181" t="str">
            <v>J37391</v>
          </cell>
          <cell r="D181" t="str">
            <v>C1SR</v>
          </cell>
          <cell r="E181">
            <v>40834</v>
          </cell>
          <cell r="F181">
            <v>41029</v>
          </cell>
        </row>
        <row r="182">
          <cell r="A182">
            <v>179</v>
          </cell>
          <cell r="B182">
            <v>0.58215240482692088</v>
          </cell>
          <cell r="C182" t="str">
            <v>J41597</v>
          </cell>
          <cell r="D182" t="str">
            <v>C1SR</v>
          </cell>
          <cell r="E182">
            <v>40834</v>
          </cell>
          <cell r="F182">
            <v>41029</v>
          </cell>
        </row>
        <row r="183">
          <cell r="A183">
            <v>180</v>
          </cell>
          <cell r="B183">
            <v>0.98573685418121892</v>
          </cell>
          <cell r="C183" t="str">
            <v>J46652</v>
          </cell>
          <cell r="D183" t="str">
            <v>C1SR</v>
          </cell>
          <cell r="E183">
            <v>40840</v>
          </cell>
          <cell r="F183">
            <v>41029</v>
          </cell>
        </row>
        <row r="184">
          <cell r="A184">
            <v>181</v>
          </cell>
          <cell r="B184">
            <v>0.88630075875752423</v>
          </cell>
          <cell r="C184" t="str">
            <v>J61751</v>
          </cell>
          <cell r="D184" t="str">
            <v>C1SR</v>
          </cell>
          <cell r="E184">
            <v>40855</v>
          </cell>
          <cell r="F184">
            <v>41029</v>
          </cell>
        </row>
        <row r="185">
          <cell r="A185">
            <v>182</v>
          </cell>
          <cell r="B185">
            <v>0.60060225429394976</v>
          </cell>
          <cell r="C185" t="str">
            <v>J65431</v>
          </cell>
          <cell r="D185" t="str">
            <v>C1SR</v>
          </cell>
          <cell r="E185">
            <v>40862</v>
          </cell>
          <cell r="F185">
            <v>41029</v>
          </cell>
        </row>
        <row r="186">
          <cell r="A186">
            <v>183</v>
          </cell>
          <cell r="B186">
            <v>0.20286545579730186</v>
          </cell>
          <cell r="C186" t="str">
            <v>J65495</v>
          </cell>
          <cell r="D186" t="str">
            <v>C1SR</v>
          </cell>
          <cell r="E186">
            <v>40862</v>
          </cell>
          <cell r="F186">
            <v>41029</v>
          </cell>
        </row>
        <row r="187">
          <cell r="A187">
            <v>184</v>
          </cell>
          <cell r="B187">
            <v>0.39203924390176703</v>
          </cell>
          <cell r="C187" t="str">
            <v>J65539</v>
          </cell>
          <cell r="D187" t="str">
            <v>C1SR</v>
          </cell>
          <cell r="E187">
            <v>40862</v>
          </cell>
          <cell r="F187">
            <v>41029</v>
          </cell>
        </row>
        <row r="188">
          <cell r="A188">
            <v>185</v>
          </cell>
          <cell r="B188">
            <v>0.94401044449690374</v>
          </cell>
          <cell r="C188" t="str">
            <v>J67110</v>
          </cell>
          <cell r="D188" t="str">
            <v>C1SR</v>
          </cell>
          <cell r="E188">
            <v>40862</v>
          </cell>
          <cell r="F188">
            <v>41029</v>
          </cell>
        </row>
        <row r="189">
          <cell r="A189">
            <v>186</v>
          </cell>
          <cell r="B189">
            <v>0.78824195163587418</v>
          </cell>
          <cell r="C189" t="str">
            <v>J71542</v>
          </cell>
          <cell r="D189" t="str">
            <v>C1SR</v>
          </cell>
          <cell r="E189">
            <v>40862</v>
          </cell>
          <cell r="F189">
            <v>41029</v>
          </cell>
        </row>
        <row r="190">
          <cell r="A190">
            <v>187</v>
          </cell>
          <cell r="B190">
            <v>0.94601633726367051</v>
          </cell>
          <cell r="C190" t="str">
            <v>J93770</v>
          </cell>
          <cell r="D190" t="str">
            <v>C1SR</v>
          </cell>
          <cell r="E190">
            <v>40875</v>
          </cell>
          <cell r="F190">
            <v>41029</v>
          </cell>
        </row>
        <row r="191">
          <cell r="A191">
            <v>188</v>
          </cell>
          <cell r="B191">
            <v>0.62362175094007499</v>
          </cell>
          <cell r="C191" t="str">
            <v>H49825</v>
          </cell>
          <cell r="D191" t="str">
            <v>C1SR</v>
          </cell>
          <cell r="E191">
            <v>40598</v>
          </cell>
          <cell r="F191">
            <v>41030</v>
          </cell>
        </row>
        <row r="192">
          <cell r="A192">
            <v>189</v>
          </cell>
          <cell r="B192">
            <v>0.22325765885055782</v>
          </cell>
          <cell r="C192" t="str">
            <v>J05829</v>
          </cell>
          <cell r="D192" t="str">
            <v>C1SR</v>
          </cell>
          <cell r="E192">
            <v>40798</v>
          </cell>
          <cell r="F192">
            <v>41030</v>
          </cell>
        </row>
        <row r="193">
          <cell r="A193">
            <v>190</v>
          </cell>
          <cell r="B193">
            <v>0.18484255771248048</v>
          </cell>
          <cell r="C193" t="str">
            <v>J06039</v>
          </cell>
          <cell r="D193" t="str">
            <v>C1SR</v>
          </cell>
          <cell r="E193">
            <v>40798</v>
          </cell>
          <cell r="F193">
            <v>41030</v>
          </cell>
        </row>
        <row r="194">
          <cell r="A194">
            <v>191</v>
          </cell>
          <cell r="B194">
            <v>0.60403296077683</v>
          </cell>
          <cell r="C194" t="str">
            <v>J06668</v>
          </cell>
          <cell r="D194" t="str">
            <v>C1SR</v>
          </cell>
          <cell r="E194">
            <v>40798</v>
          </cell>
          <cell r="F194">
            <v>41030</v>
          </cell>
        </row>
        <row r="195">
          <cell r="A195">
            <v>192</v>
          </cell>
          <cell r="B195">
            <v>0.53065419001833847</v>
          </cell>
          <cell r="C195" t="str">
            <v>J36376</v>
          </cell>
          <cell r="D195" t="str">
            <v>C1SR</v>
          </cell>
          <cell r="E195">
            <v>40834</v>
          </cell>
          <cell r="F195">
            <v>41030</v>
          </cell>
        </row>
        <row r="196">
          <cell r="A196">
            <v>193</v>
          </cell>
          <cell r="B196">
            <v>0.19605831059673762</v>
          </cell>
          <cell r="C196" t="str">
            <v>J48814</v>
          </cell>
          <cell r="D196" t="str">
            <v>C1SR</v>
          </cell>
          <cell r="E196">
            <v>40840</v>
          </cell>
          <cell r="F196">
            <v>41030</v>
          </cell>
        </row>
        <row r="197">
          <cell r="A197">
            <v>194</v>
          </cell>
          <cell r="B197">
            <v>0.67027421382740582</v>
          </cell>
          <cell r="C197" t="str">
            <v>J66343</v>
          </cell>
          <cell r="D197" t="str">
            <v>C1SR</v>
          </cell>
          <cell r="E197">
            <v>40862</v>
          </cell>
          <cell r="F197">
            <v>41030</v>
          </cell>
        </row>
        <row r="198">
          <cell r="A198">
            <v>195</v>
          </cell>
          <cell r="B198">
            <v>2.4324538286518482E-2</v>
          </cell>
          <cell r="C198" t="str">
            <v>J70256</v>
          </cell>
          <cell r="D198" t="str">
            <v>C1SR</v>
          </cell>
          <cell r="E198">
            <v>40862</v>
          </cell>
          <cell r="F198">
            <v>41030</v>
          </cell>
        </row>
        <row r="199">
          <cell r="A199">
            <v>196</v>
          </cell>
          <cell r="B199">
            <v>0.44566428921962009</v>
          </cell>
          <cell r="C199" t="str">
            <v>J70731</v>
          </cell>
          <cell r="D199" t="str">
            <v>C1SR</v>
          </cell>
          <cell r="E199">
            <v>40862</v>
          </cell>
          <cell r="F199">
            <v>41030</v>
          </cell>
        </row>
        <row r="200">
          <cell r="A200">
            <v>197</v>
          </cell>
          <cell r="B200">
            <v>0.22032072327623364</v>
          </cell>
          <cell r="C200" t="str">
            <v>J93595</v>
          </cell>
          <cell r="D200" t="str">
            <v>C1SR</v>
          </cell>
          <cell r="E200">
            <v>40875</v>
          </cell>
          <cell r="F200">
            <v>41030</v>
          </cell>
        </row>
        <row r="201">
          <cell r="A201">
            <v>198</v>
          </cell>
          <cell r="B201">
            <v>0.10209537221349352</v>
          </cell>
          <cell r="C201" t="str">
            <v>J31044</v>
          </cell>
          <cell r="D201" t="str">
            <v>C1SR</v>
          </cell>
          <cell r="E201">
            <v>40828</v>
          </cell>
          <cell r="F201">
            <v>41031</v>
          </cell>
        </row>
        <row r="202">
          <cell r="A202">
            <v>199</v>
          </cell>
          <cell r="B202">
            <v>0.19146887019753445</v>
          </cell>
          <cell r="C202" t="str">
            <v>H57853</v>
          </cell>
          <cell r="D202" t="str">
            <v>C1SR</v>
          </cell>
          <cell r="E202">
            <v>40631</v>
          </cell>
          <cell r="F202">
            <v>41032</v>
          </cell>
        </row>
        <row r="203">
          <cell r="A203">
            <v>200</v>
          </cell>
          <cell r="B203">
            <v>0.95369544042782017</v>
          </cell>
          <cell r="C203" t="str">
            <v>J65476</v>
          </cell>
          <cell r="D203" t="str">
            <v>C1SR</v>
          </cell>
          <cell r="E203">
            <v>40862</v>
          </cell>
          <cell r="F203">
            <v>41032</v>
          </cell>
        </row>
        <row r="204">
          <cell r="A204">
            <v>201</v>
          </cell>
          <cell r="B204">
            <v>0.48870629299821022</v>
          </cell>
          <cell r="C204" t="str">
            <v>H56398</v>
          </cell>
          <cell r="D204" t="str">
            <v>C1SR</v>
          </cell>
          <cell r="E204">
            <v>40631</v>
          </cell>
          <cell r="F204">
            <v>41039</v>
          </cell>
        </row>
        <row r="205">
          <cell r="A205">
            <v>202</v>
          </cell>
          <cell r="B205">
            <v>0.44540516586462264</v>
          </cell>
          <cell r="C205" t="str">
            <v>H57756</v>
          </cell>
          <cell r="D205" t="str">
            <v>C1SR</v>
          </cell>
          <cell r="E205">
            <v>40631</v>
          </cell>
          <cell r="F205">
            <v>41039</v>
          </cell>
        </row>
        <row r="206">
          <cell r="A206">
            <v>203</v>
          </cell>
          <cell r="B206">
            <v>0.32259085164766366</v>
          </cell>
          <cell r="C206" t="str">
            <v>H59728</v>
          </cell>
          <cell r="D206" t="str">
            <v>C1SR</v>
          </cell>
          <cell r="E206">
            <v>40638</v>
          </cell>
          <cell r="F206">
            <v>41039</v>
          </cell>
        </row>
        <row r="207">
          <cell r="A207">
            <v>204</v>
          </cell>
          <cell r="B207">
            <v>0.24876289875005664</v>
          </cell>
          <cell r="C207" t="str">
            <v>J03279</v>
          </cell>
          <cell r="D207" t="str">
            <v>C1SR</v>
          </cell>
          <cell r="E207">
            <v>40798</v>
          </cell>
          <cell r="F207">
            <v>41039</v>
          </cell>
        </row>
        <row r="208">
          <cell r="A208">
            <v>205</v>
          </cell>
          <cell r="B208">
            <v>0.99691559424884557</v>
          </cell>
          <cell r="C208" t="str">
            <v>J11355</v>
          </cell>
          <cell r="D208" t="str">
            <v>C1SR</v>
          </cell>
          <cell r="E208">
            <v>40800</v>
          </cell>
          <cell r="F208">
            <v>41039</v>
          </cell>
        </row>
        <row r="209">
          <cell r="A209">
            <v>206</v>
          </cell>
          <cell r="B209">
            <v>0.70430566436856312</v>
          </cell>
          <cell r="C209" t="str">
            <v>J11425</v>
          </cell>
          <cell r="D209" t="str">
            <v>C1SR</v>
          </cell>
          <cell r="E209">
            <v>40800</v>
          </cell>
          <cell r="F209">
            <v>41039</v>
          </cell>
        </row>
        <row r="210">
          <cell r="A210">
            <v>207</v>
          </cell>
          <cell r="B210">
            <v>0.41530361855074083</v>
          </cell>
          <cell r="C210" t="str">
            <v>J11428</v>
          </cell>
          <cell r="D210" t="str">
            <v>C1SR</v>
          </cell>
          <cell r="E210">
            <v>40800</v>
          </cell>
          <cell r="F210">
            <v>41039</v>
          </cell>
        </row>
        <row r="211">
          <cell r="A211">
            <v>208</v>
          </cell>
          <cell r="B211">
            <v>0.91666095889645738</v>
          </cell>
          <cell r="C211" t="str">
            <v>J20251</v>
          </cell>
          <cell r="D211" t="str">
            <v>C1SR</v>
          </cell>
          <cell r="E211">
            <v>40800</v>
          </cell>
          <cell r="F211">
            <v>41039</v>
          </cell>
        </row>
        <row r="212">
          <cell r="A212">
            <v>209</v>
          </cell>
          <cell r="B212">
            <v>0.60632845653765599</v>
          </cell>
          <cell r="C212" t="str">
            <v>J28991</v>
          </cell>
          <cell r="D212" t="str">
            <v>C1SR</v>
          </cell>
          <cell r="E212">
            <v>40828</v>
          </cell>
          <cell r="F212">
            <v>41039</v>
          </cell>
        </row>
        <row r="213">
          <cell r="A213">
            <v>210</v>
          </cell>
          <cell r="B213">
            <v>0.11723435366395296</v>
          </cell>
          <cell r="C213" t="str">
            <v>J30539</v>
          </cell>
          <cell r="D213" t="str">
            <v>C1SR</v>
          </cell>
          <cell r="E213">
            <v>40828</v>
          </cell>
          <cell r="F213">
            <v>41039</v>
          </cell>
        </row>
        <row r="214">
          <cell r="A214">
            <v>211</v>
          </cell>
          <cell r="B214">
            <v>0.54421454807994785</v>
          </cell>
          <cell r="C214" t="str">
            <v>J63843</v>
          </cell>
          <cell r="D214" t="str">
            <v>C1SR</v>
          </cell>
          <cell r="E214">
            <v>40862</v>
          </cell>
          <cell r="F214">
            <v>41039</v>
          </cell>
        </row>
        <row r="215">
          <cell r="A215">
            <v>212</v>
          </cell>
          <cell r="B215">
            <v>0.75618382587803534</v>
          </cell>
          <cell r="C215" t="str">
            <v>J76571</v>
          </cell>
          <cell r="D215" t="str">
            <v>C1SR</v>
          </cell>
          <cell r="E215">
            <v>40865</v>
          </cell>
          <cell r="F215">
            <v>41039</v>
          </cell>
        </row>
        <row r="216">
          <cell r="A216">
            <v>213</v>
          </cell>
          <cell r="B216">
            <v>0.87748038805654127</v>
          </cell>
          <cell r="C216" t="str">
            <v>J79664</v>
          </cell>
          <cell r="D216" t="str">
            <v>C1SR</v>
          </cell>
          <cell r="E216">
            <v>40865</v>
          </cell>
          <cell r="F216">
            <v>41039</v>
          </cell>
        </row>
        <row r="217">
          <cell r="A217">
            <v>214</v>
          </cell>
          <cell r="B217">
            <v>0.44422810492348286</v>
          </cell>
          <cell r="C217" t="str">
            <v>J55527</v>
          </cell>
          <cell r="D217" t="str">
            <v>C1SR</v>
          </cell>
          <cell r="E217">
            <v>40855</v>
          </cell>
          <cell r="F217">
            <v>41040</v>
          </cell>
        </row>
        <row r="218">
          <cell r="A218">
            <v>215</v>
          </cell>
          <cell r="B218">
            <v>0.80643231144679239</v>
          </cell>
          <cell r="C218" t="str">
            <v>J68224</v>
          </cell>
          <cell r="D218" t="str">
            <v>C1SR</v>
          </cell>
          <cell r="E218">
            <v>40862</v>
          </cell>
          <cell r="F218">
            <v>41040</v>
          </cell>
        </row>
        <row r="219">
          <cell r="A219">
            <v>216</v>
          </cell>
          <cell r="B219">
            <v>0.33893682379432999</v>
          </cell>
          <cell r="C219" t="str">
            <v>J23306</v>
          </cell>
          <cell r="D219" t="str">
            <v>C1SR</v>
          </cell>
          <cell r="E219">
            <v>40800</v>
          </cell>
          <cell r="F219">
            <v>41044</v>
          </cell>
        </row>
        <row r="220">
          <cell r="A220">
            <v>217</v>
          </cell>
          <cell r="B220">
            <v>1.7889509602360909E-2</v>
          </cell>
          <cell r="C220" t="str">
            <v>J92303</v>
          </cell>
          <cell r="D220" t="str">
            <v>C1SR</v>
          </cell>
          <cell r="E220">
            <v>40862</v>
          </cell>
          <cell r="F220">
            <v>41044</v>
          </cell>
        </row>
        <row r="221">
          <cell r="A221">
            <v>218</v>
          </cell>
          <cell r="B221">
            <v>0.24482016000094797</v>
          </cell>
          <cell r="C221" t="str">
            <v>J20246</v>
          </cell>
          <cell r="D221" t="str">
            <v>C1SR</v>
          </cell>
          <cell r="E221">
            <v>40800</v>
          </cell>
          <cell r="F221">
            <v>41045</v>
          </cell>
        </row>
        <row r="222">
          <cell r="A222">
            <v>219</v>
          </cell>
          <cell r="B222">
            <v>0.32092045604353503</v>
          </cell>
          <cell r="C222" t="str">
            <v>G95175</v>
          </cell>
          <cell r="D222" t="str">
            <v>C1SR</v>
          </cell>
          <cell r="E222">
            <v>40626</v>
          </cell>
          <cell r="F222">
            <v>41046</v>
          </cell>
        </row>
        <row r="223">
          <cell r="A223">
            <v>220</v>
          </cell>
          <cell r="B223">
            <v>0.80773669352744382</v>
          </cell>
          <cell r="C223" t="str">
            <v>H56384</v>
          </cell>
          <cell r="D223" t="str">
            <v>C1SR</v>
          </cell>
          <cell r="E223">
            <v>40631</v>
          </cell>
          <cell r="F223">
            <v>41046</v>
          </cell>
        </row>
        <row r="224">
          <cell r="A224">
            <v>221</v>
          </cell>
          <cell r="B224">
            <v>0.67757233498399594</v>
          </cell>
          <cell r="C224" t="str">
            <v>H75155</v>
          </cell>
          <cell r="D224" t="str">
            <v>C1SR</v>
          </cell>
          <cell r="E224">
            <v>40744</v>
          </cell>
          <cell r="F224">
            <v>41046</v>
          </cell>
        </row>
        <row r="225">
          <cell r="A225">
            <v>222</v>
          </cell>
          <cell r="B225">
            <v>0.32670991338977995</v>
          </cell>
          <cell r="C225" t="str">
            <v>J23819</v>
          </cell>
          <cell r="D225" t="str">
            <v>C1SR</v>
          </cell>
          <cell r="E225">
            <v>40828</v>
          </cell>
          <cell r="F225">
            <v>41046</v>
          </cell>
        </row>
        <row r="226">
          <cell r="A226">
            <v>223</v>
          </cell>
          <cell r="B226">
            <v>0.25654140960005367</v>
          </cell>
          <cell r="C226" t="str">
            <v>J71508</v>
          </cell>
          <cell r="D226" t="str">
            <v>C1SR</v>
          </cell>
          <cell r="E226">
            <v>40862</v>
          </cell>
          <cell r="F226">
            <v>41046</v>
          </cell>
        </row>
        <row r="227">
          <cell r="A227">
            <v>224</v>
          </cell>
          <cell r="B227">
            <v>0.61119660544438825</v>
          </cell>
          <cell r="C227" t="str">
            <v>H62699</v>
          </cell>
          <cell r="D227" t="str">
            <v>C1SR</v>
          </cell>
          <cell r="E227">
            <v>40638</v>
          </cell>
          <cell r="F227">
            <v>41047</v>
          </cell>
        </row>
        <row r="228">
          <cell r="A228">
            <v>225</v>
          </cell>
          <cell r="B228">
            <v>0.28142697499165736</v>
          </cell>
          <cell r="C228" t="str">
            <v>H52101</v>
          </cell>
          <cell r="D228" t="str">
            <v>C1SR</v>
          </cell>
          <cell r="E228">
            <v>40598</v>
          </cell>
          <cell r="F228">
            <v>41050</v>
          </cell>
        </row>
        <row r="229">
          <cell r="A229">
            <v>226</v>
          </cell>
          <cell r="B229">
            <v>0.43440680523385167</v>
          </cell>
          <cell r="C229" t="str">
            <v>H61312</v>
          </cell>
          <cell r="D229" t="str">
            <v>C1SR</v>
          </cell>
          <cell r="E229">
            <v>40638</v>
          </cell>
          <cell r="F229">
            <v>41050</v>
          </cell>
        </row>
        <row r="230">
          <cell r="A230">
            <v>227</v>
          </cell>
          <cell r="B230">
            <v>0.76243000513050807</v>
          </cell>
          <cell r="C230" t="str">
            <v>H76093</v>
          </cell>
          <cell r="D230" t="str">
            <v>C1SR</v>
          </cell>
          <cell r="E230">
            <v>40744</v>
          </cell>
          <cell r="F230">
            <v>41050</v>
          </cell>
        </row>
        <row r="231">
          <cell r="A231">
            <v>228</v>
          </cell>
          <cell r="B231">
            <v>0.46445255627903004</v>
          </cell>
          <cell r="C231" t="str">
            <v>J02639</v>
          </cell>
          <cell r="D231" t="str">
            <v>C1SR</v>
          </cell>
          <cell r="E231">
            <v>40798</v>
          </cell>
          <cell r="F231">
            <v>41050</v>
          </cell>
        </row>
        <row r="232">
          <cell r="A232">
            <v>229</v>
          </cell>
          <cell r="B232">
            <v>0.71743518780747662</v>
          </cell>
          <cell r="C232" t="str">
            <v>J06226</v>
          </cell>
          <cell r="D232" t="str">
            <v>C1SR</v>
          </cell>
          <cell r="E232">
            <v>40798</v>
          </cell>
          <cell r="F232">
            <v>41050</v>
          </cell>
        </row>
        <row r="233">
          <cell r="A233">
            <v>230</v>
          </cell>
          <cell r="B233">
            <v>7.6818272692811829E-2</v>
          </cell>
          <cell r="C233" t="str">
            <v>J30965</v>
          </cell>
          <cell r="D233" t="str">
            <v>C1SR</v>
          </cell>
          <cell r="E233">
            <v>40828</v>
          </cell>
          <cell r="F233">
            <v>41050</v>
          </cell>
        </row>
        <row r="234">
          <cell r="A234">
            <v>231</v>
          </cell>
          <cell r="B234">
            <v>0.78704200331650898</v>
          </cell>
          <cell r="C234" t="str">
            <v>J54351</v>
          </cell>
          <cell r="D234" t="str">
            <v>C1SR</v>
          </cell>
          <cell r="E234">
            <v>40855</v>
          </cell>
          <cell r="F234">
            <v>41050</v>
          </cell>
        </row>
        <row r="235">
          <cell r="A235">
            <v>232</v>
          </cell>
          <cell r="B235">
            <v>0.29380057392819947</v>
          </cell>
          <cell r="C235" t="str">
            <v>J63153</v>
          </cell>
          <cell r="D235" t="str">
            <v>C1SR</v>
          </cell>
          <cell r="E235">
            <v>40862</v>
          </cell>
          <cell r="F235">
            <v>41050</v>
          </cell>
        </row>
        <row r="236">
          <cell r="A236">
            <v>233</v>
          </cell>
          <cell r="B236">
            <v>0.97712646726277252</v>
          </cell>
          <cell r="C236" t="str">
            <v>J68116</v>
          </cell>
          <cell r="D236" t="str">
            <v>C1SR</v>
          </cell>
          <cell r="E236">
            <v>40862</v>
          </cell>
          <cell r="F236">
            <v>41050</v>
          </cell>
        </row>
        <row r="237">
          <cell r="A237">
            <v>234</v>
          </cell>
          <cell r="B237">
            <v>0.89794369800717533</v>
          </cell>
          <cell r="C237" t="str">
            <v>H65486</v>
          </cell>
          <cell r="D237" t="str">
            <v>C1SR</v>
          </cell>
          <cell r="E237">
            <v>40683</v>
          </cell>
          <cell r="F237">
            <v>41051</v>
          </cell>
        </row>
        <row r="238">
          <cell r="A238">
            <v>235</v>
          </cell>
          <cell r="B238">
            <v>0.52649747326112173</v>
          </cell>
          <cell r="C238" t="str">
            <v>J17510</v>
          </cell>
          <cell r="D238" t="str">
            <v>C1SR</v>
          </cell>
          <cell r="E238">
            <v>40812</v>
          </cell>
          <cell r="F238">
            <v>41051</v>
          </cell>
        </row>
        <row r="239">
          <cell r="A239">
            <v>236</v>
          </cell>
          <cell r="B239">
            <v>0.95580355919935012</v>
          </cell>
          <cell r="C239" t="str">
            <v>J29420</v>
          </cell>
          <cell r="D239" t="str">
            <v>C1SR</v>
          </cell>
          <cell r="E239">
            <v>40828</v>
          </cell>
          <cell r="F239">
            <v>41051</v>
          </cell>
        </row>
        <row r="240">
          <cell r="A240">
            <v>237</v>
          </cell>
          <cell r="B240">
            <v>0.30052091041366091</v>
          </cell>
          <cell r="C240" t="str">
            <v>J61783</v>
          </cell>
          <cell r="D240" t="str">
            <v>C1SR</v>
          </cell>
          <cell r="E240">
            <v>40855</v>
          </cell>
          <cell r="F240">
            <v>41051</v>
          </cell>
        </row>
        <row r="241">
          <cell r="A241">
            <v>238</v>
          </cell>
          <cell r="B241">
            <v>0.24080904415360294</v>
          </cell>
          <cell r="C241" t="str">
            <v>J62552</v>
          </cell>
          <cell r="D241" t="str">
            <v>C1SR</v>
          </cell>
          <cell r="E241">
            <v>40862</v>
          </cell>
          <cell r="F241">
            <v>41051</v>
          </cell>
        </row>
        <row r="242">
          <cell r="A242">
            <v>239</v>
          </cell>
          <cell r="B242">
            <v>0.99216112003964585</v>
          </cell>
          <cell r="C242" t="str">
            <v>J92700</v>
          </cell>
          <cell r="D242" t="str">
            <v>C1SR</v>
          </cell>
          <cell r="E242">
            <v>40875</v>
          </cell>
          <cell r="F242">
            <v>41051</v>
          </cell>
        </row>
        <row r="243">
          <cell r="A243">
            <v>240</v>
          </cell>
          <cell r="B243">
            <v>0.47698027983363567</v>
          </cell>
          <cell r="C243" t="str">
            <v>J68279</v>
          </cell>
          <cell r="D243" t="str">
            <v>C1SR</v>
          </cell>
          <cell r="E243">
            <v>40862</v>
          </cell>
          <cell r="F243">
            <v>41054</v>
          </cell>
        </row>
        <row r="244">
          <cell r="A244">
            <v>241</v>
          </cell>
          <cell r="B244">
            <v>0.6777096949427428</v>
          </cell>
          <cell r="C244" t="str">
            <v>G94200</v>
          </cell>
          <cell r="D244" t="str">
            <v>C1SR</v>
          </cell>
          <cell r="E244">
            <v>40568</v>
          </cell>
          <cell r="F244">
            <v>41060</v>
          </cell>
        </row>
        <row r="245">
          <cell r="A245">
            <v>242</v>
          </cell>
          <cell r="B245">
            <v>0.37582611625128748</v>
          </cell>
          <cell r="C245" t="str">
            <v>H78380</v>
          </cell>
          <cell r="D245" t="str">
            <v>C1SR</v>
          </cell>
          <cell r="E245">
            <v>40767</v>
          </cell>
          <cell r="F245">
            <v>41060</v>
          </cell>
        </row>
        <row r="246">
          <cell r="A246">
            <v>243</v>
          </cell>
          <cell r="B246">
            <v>2.1181790082150265E-2</v>
          </cell>
          <cell r="C246" t="str">
            <v>J12901</v>
          </cell>
          <cell r="D246" t="str">
            <v>C1SR</v>
          </cell>
          <cell r="E246">
            <v>40800</v>
          </cell>
          <cell r="F246">
            <v>41060</v>
          </cell>
        </row>
        <row r="247">
          <cell r="A247">
            <v>244</v>
          </cell>
          <cell r="B247">
            <v>0.17979611355243896</v>
          </cell>
          <cell r="C247" t="str">
            <v>J30456</v>
          </cell>
          <cell r="D247" t="str">
            <v>C1SR</v>
          </cell>
          <cell r="E247">
            <v>40828</v>
          </cell>
          <cell r="F247">
            <v>41060</v>
          </cell>
        </row>
        <row r="248">
          <cell r="A248">
            <v>245</v>
          </cell>
          <cell r="B248">
            <v>4.9423377012189462E-2</v>
          </cell>
          <cell r="C248" t="str">
            <v>J50863</v>
          </cell>
          <cell r="D248" t="str">
            <v>C1SR</v>
          </cell>
          <cell r="E248">
            <v>40840</v>
          </cell>
          <cell r="F248">
            <v>41060</v>
          </cell>
        </row>
        <row r="249">
          <cell r="A249">
            <v>246</v>
          </cell>
          <cell r="B249">
            <v>0.9446344558279085</v>
          </cell>
          <cell r="C249" t="str">
            <v>J79005</v>
          </cell>
          <cell r="D249" t="str">
            <v>C1SR</v>
          </cell>
          <cell r="E249">
            <v>40865</v>
          </cell>
          <cell r="F249">
            <v>41060</v>
          </cell>
        </row>
        <row r="250">
          <cell r="A250">
            <v>247</v>
          </cell>
          <cell r="B250">
            <v>0.22960120103304404</v>
          </cell>
          <cell r="C250" t="str">
            <v>H58431</v>
          </cell>
          <cell r="D250" t="str">
            <v>C1SR</v>
          </cell>
          <cell r="E250">
            <v>40631</v>
          </cell>
          <cell r="F250">
            <v>41065</v>
          </cell>
        </row>
        <row r="251">
          <cell r="A251">
            <v>248</v>
          </cell>
          <cell r="B251">
            <v>0.48342822654565831</v>
          </cell>
          <cell r="C251" t="str">
            <v>H74602</v>
          </cell>
          <cell r="D251" t="str">
            <v>C1SR</v>
          </cell>
          <cell r="E251">
            <v>40744</v>
          </cell>
          <cell r="F251">
            <v>41065</v>
          </cell>
        </row>
        <row r="252">
          <cell r="A252">
            <v>249</v>
          </cell>
          <cell r="B252">
            <v>0.73519406087370398</v>
          </cell>
          <cell r="C252" t="str">
            <v>J26645</v>
          </cell>
          <cell r="D252" t="str">
            <v>C1SR</v>
          </cell>
          <cell r="E252">
            <v>40828</v>
          </cell>
          <cell r="F252">
            <v>41065</v>
          </cell>
        </row>
        <row r="253">
          <cell r="A253">
            <v>250</v>
          </cell>
          <cell r="B253">
            <v>0.79329591285189816</v>
          </cell>
          <cell r="C253" t="str">
            <v>J71673</v>
          </cell>
          <cell r="D253" t="str">
            <v>C1SR</v>
          </cell>
          <cell r="E253">
            <v>40862</v>
          </cell>
          <cell r="F253">
            <v>41065</v>
          </cell>
        </row>
        <row r="254">
          <cell r="A254">
            <v>251</v>
          </cell>
          <cell r="B254">
            <v>2.8876453244168432E-2</v>
          </cell>
          <cell r="C254" t="str">
            <v>J71771</v>
          </cell>
          <cell r="D254" t="str">
            <v>C1SR</v>
          </cell>
          <cell r="E254">
            <v>40862</v>
          </cell>
          <cell r="F254">
            <v>41065</v>
          </cell>
        </row>
        <row r="255">
          <cell r="A255">
            <v>252</v>
          </cell>
          <cell r="B255">
            <v>0.18647469027715713</v>
          </cell>
          <cell r="C255" t="str">
            <v>J78062</v>
          </cell>
          <cell r="D255" t="str">
            <v>C1SR</v>
          </cell>
          <cell r="E255">
            <v>40865</v>
          </cell>
          <cell r="F255">
            <v>41065</v>
          </cell>
        </row>
        <row r="256">
          <cell r="A256">
            <v>253</v>
          </cell>
          <cell r="B256">
            <v>0.11475391850469829</v>
          </cell>
          <cell r="C256" t="str">
            <v>H50768</v>
          </cell>
          <cell r="D256" t="str">
            <v>C1SR</v>
          </cell>
          <cell r="E256">
            <v>40598</v>
          </cell>
          <cell r="F256">
            <v>41071</v>
          </cell>
        </row>
        <row r="257">
          <cell r="A257">
            <v>254</v>
          </cell>
          <cell r="B257">
            <v>0.14541758454160647</v>
          </cell>
          <cell r="C257" t="str">
            <v>H68278</v>
          </cell>
          <cell r="D257" t="str">
            <v>C1SR</v>
          </cell>
          <cell r="E257">
            <v>40682</v>
          </cell>
          <cell r="F257">
            <v>41071</v>
          </cell>
        </row>
        <row r="258">
          <cell r="A258">
            <v>255</v>
          </cell>
          <cell r="B258">
            <v>4.7065375515421559E-3</v>
          </cell>
          <cell r="C258" t="str">
            <v>H73460</v>
          </cell>
          <cell r="D258" t="str">
            <v>C1SR</v>
          </cell>
          <cell r="E258">
            <v>40742</v>
          </cell>
          <cell r="F258">
            <v>41071</v>
          </cell>
        </row>
        <row r="259">
          <cell r="A259">
            <v>256</v>
          </cell>
          <cell r="B259">
            <v>0.4504521243238917</v>
          </cell>
          <cell r="C259" t="str">
            <v>J09473</v>
          </cell>
          <cell r="D259" t="str">
            <v>C1SR</v>
          </cell>
          <cell r="E259">
            <v>40798</v>
          </cell>
          <cell r="F259">
            <v>41071</v>
          </cell>
        </row>
        <row r="260">
          <cell r="A260">
            <v>257</v>
          </cell>
          <cell r="B260">
            <v>0.47789305733109955</v>
          </cell>
          <cell r="C260" t="str">
            <v>J12885</v>
          </cell>
          <cell r="D260" t="str">
            <v>C1SR</v>
          </cell>
          <cell r="E260">
            <v>40800</v>
          </cell>
          <cell r="F260">
            <v>41071</v>
          </cell>
        </row>
        <row r="261">
          <cell r="A261">
            <v>258</v>
          </cell>
          <cell r="B261">
            <v>0.50065123258693356</v>
          </cell>
          <cell r="C261" t="str">
            <v>J38218</v>
          </cell>
          <cell r="D261" t="str">
            <v>C1SR</v>
          </cell>
          <cell r="E261">
            <v>40834</v>
          </cell>
          <cell r="F261">
            <v>41071</v>
          </cell>
        </row>
        <row r="262">
          <cell r="A262">
            <v>259</v>
          </cell>
          <cell r="B262">
            <v>0.10981774606582806</v>
          </cell>
          <cell r="C262" t="str">
            <v>J56750</v>
          </cell>
          <cell r="D262" t="str">
            <v>C1SR</v>
          </cell>
          <cell r="E262">
            <v>40855</v>
          </cell>
          <cell r="F262">
            <v>41071</v>
          </cell>
        </row>
        <row r="263">
          <cell r="A263">
            <v>260</v>
          </cell>
          <cell r="B263">
            <v>0.4758314656374848</v>
          </cell>
          <cell r="C263" t="str">
            <v>J67049</v>
          </cell>
          <cell r="D263" t="str">
            <v>C1SR</v>
          </cell>
          <cell r="E263">
            <v>40862</v>
          </cell>
          <cell r="F263">
            <v>41071</v>
          </cell>
        </row>
        <row r="264">
          <cell r="A264">
            <v>261</v>
          </cell>
          <cell r="B264">
            <v>4.0353730877395244E-2</v>
          </cell>
          <cell r="C264" t="str">
            <v>J19131</v>
          </cell>
          <cell r="D264" t="str">
            <v>C1SR</v>
          </cell>
          <cell r="E264">
            <v>40800</v>
          </cell>
          <cell r="F264">
            <v>41073</v>
          </cell>
        </row>
        <row r="265">
          <cell r="A265">
            <v>262</v>
          </cell>
          <cell r="B265">
            <v>0.45007250922015096</v>
          </cell>
          <cell r="C265" t="str">
            <v>J66460</v>
          </cell>
          <cell r="D265" t="str">
            <v>C1SR</v>
          </cell>
          <cell r="E265">
            <v>40862</v>
          </cell>
          <cell r="F265">
            <v>41073</v>
          </cell>
        </row>
        <row r="266">
          <cell r="A266">
            <v>263</v>
          </cell>
          <cell r="B266">
            <v>0.56800861513824752</v>
          </cell>
          <cell r="C266" t="str">
            <v>J68306</v>
          </cell>
          <cell r="D266" t="str">
            <v>C1SR</v>
          </cell>
          <cell r="E266">
            <v>40862</v>
          </cell>
          <cell r="F266">
            <v>41073</v>
          </cell>
        </row>
        <row r="267">
          <cell r="A267">
            <v>264</v>
          </cell>
          <cell r="B267">
            <v>0.44619716934160658</v>
          </cell>
          <cell r="C267" t="str">
            <v>J73016</v>
          </cell>
          <cell r="D267" t="str">
            <v>C1SR</v>
          </cell>
          <cell r="E267">
            <v>40822</v>
          </cell>
          <cell r="F267">
            <v>41073</v>
          </cell>
        </row>
        <row r="268">
          <cell r="A268">
            <v>265</v>
          </cell>
          <cell r="B268">
            <v>7.8453903868749064E-2</v>
          </cell>
          <cell r="C268" t="str">
            <v>H68251</v>
          </cell>
          <cell r="D268" t="str">
            <v>C1SR</v>
          </cell>
          <cell r="E268">
            <v>40682</v>
          </cell>
          <cell r="F268">
            <v>41085</v>
          </cell>
        </row>
        <row r="269">
          <cell r="A269">
            <v>266</v>
          </cell>
          <cell r="B269">
            <v>0.2850207260885671</v>
          </cell>
          <cell r="C269" t="str">
            <v>J45662</v>
          </cell>
          <cell r="D269" t="str">
            <v>C1SR</v>
          </cell>
          <cell r="E269">
            <v>40840</v>
          </cell>
          <cell r="F269">
            <v>41085</v>
          </cell>
        </row>
        <row r="270">
          <cell r="A270">
            <v>267</v>
          </cell>
          <cell r="B270">
            <v>0.96632451507911665</v>
          </cell>
          <cell r="C270" t="str">
            <v>J49267</v>
          </cell>
          <cell r="D270" t="str">
            <v>C1SR</v>
          </cell>
          <cell r="E270">
            <v>40840</v>
          </cell>
          <cell r="F270">
            <v>41085</v>
          </cell>
        </row>
        <row r="271">
          <cell r="A271">
            <v>268</v>
          </cell>
          <cell r="B271">
            <v>0.85480920882042177</v>
          </cell>
          <cell r="C271" t="str">
            <v>J55464</v>
          </cell>
          <cell r="D271" t="str">
            <v>C1SR</v>
          </cell>
          <cell r="E271">
            <v>40855</v>
          </cell>
          <cell r="F271">
            <v>41085</v>
          </cell>
        </row>
        <row r="272">
          <cell r="A272">
            <v>269</v>
          </cell>
          <cell r="B272">
            <v>0.32986476051756508</v>
          </cell>
          <cell r="C272" t="str">
            <v>J67001</v>
          </cell>
          <cell r="D272" t="str">
            <v>C1SR</v>
          </cell>
          <cell r="E272">
            <v>40862</v>
          </cell>
          <cell r="F272">
            <v>41085</v>
          </cell>
        </row>
        <row r="273">
          <cell r="A273">
            <v>270</v>
          </cell>
          <cell r="B273">
            <v>3.7724500140970507E-2</v>
          </cell>
          <cell r="C273" t="str">
            <v>H50980</v>
          </cell>
          <cell r="D273" t="str">
            <v>C1SR</v>
          </cell>
          <cell r="E273">
            <v>40598</v>
          </cell>
          <cell r="F273">
            <v>41088</v>
          </cell>
        </row>
        <row r="274">
          <cell r="A274">
            <v>271</v>
          </cell>
          <cell r="B274">
            <v>0.26777536583292527</v>
          </cell>
          <cell r="C274" t="str">
            <v>H64880</v>
          </cell>
          <cell r="D274" t="str">
            <v>C1SR</v>
          </cell>
          <cell r="E274">
            <v>40683</v>
          </cell>
          <cell r="F274">
            <v>41088</v>
          </cell>
        </row>
        <row r="275">
          <cell r="A275">
            <v>272</v>
          </cell>
          <cell r="B275">
            <v>0.64097799913083731</v>
          </cell>
          <cell r="C275" t="str">
            <v>H70534</v>
          </cell>
          <cell r="D275" t="str">
            <v>C1SR</v>
          </cell>
          <cell r="E275">
            <v>40682</v>
          </cell>
          <cell r="F275">
            <v>41088</v>
          </cell>
        </row>
        <row r="276">
          <cell r="A276">
            <v>273</v>
          </cell>
          <cell r="B276">
            <v>0.2938552022417863</v>
          </cell>
          <cell r="C276" t="str">
            <v>J37154</v>
          </cell>
          <cell r="D276" t="str">
            <v>C1SR</v>
          </cell>
          <cell r="E276">
            <v>40834</v>
          </cell>
          <cell r="F276">
            <v>41088</v>
          </cell>
        </row>
        <row r="277">
          <cell r="A277">
            <v>274</v>
          </cell>
          <cell r="B277">
            <v>1.4379953861241912E-2</v>
          </cell>
          <cell r="C277" t="str">
            <v>J43225</v>
          </cell>
          <cell r="D277" t="str">
            <v>C1SR</v>
          </cell>
          <cell r="E277">
            <v>40840</v>
          </cell>
          <cell r="F277">
            <v>41088</v>
          </cell>
        </row>
        <row r="278">
          <cell r="A278">
            <v>275</v>
          </cell>
          <cell r="B278">
            <v>0.14083232644344235</v>
          </cell>
          <cell r="C278" t="str">
            <v>J48902</v>
          </cell>
          <cell r="D278" t="str">
            <v>C1SR</v>
          </cell>
          <cell r="E278">
            <v>40840</v>
          </cell>
          <cell r="F278">
            <v>41088</v>
          </cell>
        </row>
        <row r="279">
          <cell r="A279">
            <v>276</v>
          </cell>
          <cell r="B279">
            <v>0.25791674050951363</v>
          </cell>
          <cell r="C279" t="str">
            <v>J62527</v>
          </cell>
          <cell r="D279" t="str">
            <v>C1SR</v>
          </cell>
          <cell r="E279">
            <v>40862</v>
          </cell>
          <cell r="F279">
            <v>41088</v>
          </cell>
        </row>
        <row r="280">
          <cell r="A280">
            <v>277</v>
          </cell>
          <cell r="B280">
            <v>0.18756219097505444</v>
          </cell>
          <cell r="C280" t="str">
            <v>H53907</v>
          </cell>
          <cell r="D280" t="str">
            <v>C1SR</v>
          </cell>
          <cell r="E280">
            <v>40631</v>
          </cell>
          <cell r="F280">
            <v>41089</v>
          </cell>
        </row>
        <row r="281">
          <cell r="A281">
            <v>278</v>
          </cell>
          <cell r="B281">
            <v>0.42182346909079893</v>
          </cell>
          <cell r="C281" t="str">
            <v>H58341</v>
          </cell>
          <cell r="D281" t="str">
            <v>C1SR</v>
          </cell>
          <cell r="E281">
            <v>40631</v>
          </cell>
          <cell r="F281">
            <v>41089</v>
          </cell>
        </row>
        <row r="282">
          <cell r="A282">
            <v>279</v>
          </cell>
          <cell r="B282">
            <v>0.2253037607631353</v>
          </cell>
          <cell r="C282" t="str">
            <v>H69978</v>
          </cell>
          <cell r="D282" t="str">
            <v>C1SR</v>
          </cell>
          <cell r="E282">
            <v>40682</v>
          </cell>
          <cell r="F282">
            <v>41089</v>
          </cell>
        </row>
        <row r="283">
          <cell r="A283">
            <v>280</v>
          </cell>
          <cell r="B283">
            <v>0.91072975854046845</v>
          </cell>
          <cell r="C283" t="str">
            <v>H74573</v>
          </cell>
          <cell r="D283" t="str">
            <v>C1SR</v>
          </cell>
          <cell r="E283">
            <v>40744</v>
          </cell>
          <cell r="F283">
            <v>41089</v>
          </cell>
        </row>
        <row r="284">
          <cell r="A284">
            <v>281</v>
          </cell>
          <cell r="B284">
            <v>0.77147534355855218</v>
          </cell>
          <cell r="C284" t="str">
            <v>J01686</v>
          </cell>
          <cell r="D284" t="str">
            <v>C1SR</v>
          </cell>
          <cell r="E284">
            <v>40798</v>
          </cell>
          <cell r="F284">
            <v>41089</v>
          </cell>
        </row>
        <row r="285">
          <cell r="A285">
            <v>282</v>
          </cell>
          <cell r="B285">
            <v>0.14700355479623783</v>
          </cell>
          <cell r="C285" t="str">
            <v>J03997</v>
          </cell>
          <cell r="D285" t="str">
            <v>C1SR</v>
          </cell>
          <cell r="E285">
            <v>40798</v>
          </cell>
          <cell r="F285">
            <v>41089</v>
          </cell>
        </row>
        <row r="286">
          <cell r="A286">
            <v>283</v>
          </cell>
          <cell r="B286">
            <v>0.40015336633122789</v>
          </cell>
          <cell r="C286" t="str">
            <v>J04379</v>
          </cell>
          <cell r="D286" t="str">
            <v>C1SR</v>
          </cell>
          <cell r="E286">
            <v>40798</v>
          </cell>
          <cell r="F286">
            <v>41089</v>
          </cell>
        </row>
        <row r="287">
          <cell r="A287">
            <v>284</v>
          </cell>
          <cell r="B287">
            <v>0.64394179183479827</v>
          </cell>
          <cell r="C287" t="str">
            <v>J09249</v>
          </cell>
          <cell r="D287" t="str">
            <v>C1SR</v>
          </cell>
          <cell r="E287">
            <v>40798</v>
          </cell>
          <cell r="F287">
            <v>41089</v>
          </cell>
        </row>
        <row r="288">
          <cell r="A288">
            <v>285</v>
          </cell>
          <cell r="B288">
            <v>0.6879085722463254</v>
          </cell>
          <cell r="C288" t="str">
            <v>J19149</v>
          </cell>
          <cell r="D288" t="str">
            <v>C1SR</v>
          </cell>
          <cell r="E288">
            <v>40800</v>
          </cell>
          <cell r="F288">
            <v>41089</v>
          </cell>
        </row>
        <row r="289">
          <cell r="A289">
            <v>286</v>
          </cell>
          <cell r="B289">
            <v>0.64558015848562511</v>
          </cell>
          <cell r="C289" t="str">
            <v>J24155</v>
          </cell>
          <cell r="D289" t="str">
            <v>C1SR</v>
          </cell>
          <cell r="E289">
            <v>40828</v>
          </cell>
          <cell r="F289">
            <v>41089</v>
          </cell>
        </row>
        <row r="290">
          <cell r="A290">
            <v>287</v>
          </cell>
          <cell r="B290">
            <v>0.3366522110966661</v>
          </cell>
          <cell r="C290" t="str">
            <v>J36231</v>
          </cell>
          <cell r="D290" t="str">
            <v>C1SR</v>
          </cell>
          <cell r="E290">
            <v>40834</v>
          </cell>
          <cell r="F290">
            <v>41089</v>
          </cell>
        </row>
        <row r="291">
          <cell r="A291">
            <v>288</v>
          </cell>
          <cell r="B291">
            <v>0.21980728030900043</v>
          </cell>
          <cell r="C291" t="str">
            <v>J44754</v>
          </cell>
          <cell r="D291" t="str">
            <v>C1SR</v>
          </cell>
          <cell r="E291">
            <v>40840</v>
          </cell>
          <cell r="F291">
            <v>41089</v>
          </cell>
        </row>
        <row r="292">
          <cell r="A292">
            <v>289</v>
          </cell>
          <cell r="B292">
            <v>0.63954145315323629</v>
          </cell>
          <cell r="C292" t="str">
            <v>J45303</v>
          </cell>
          <cell r="D292" t="str">
            <v>C1SR</v>
          </cell>
          <cell r="E292">
            <v>40840</v>
          </cell>
          <cell r="F292">
            <v>41089</v>
          </cell>
        </row>
        <row r="293">
          <cell r="A293">
            <v>290</v>
          </cell>
          <cell r="B293">
            <v>0.94318475309446992</v>
          </cell>
          <cell r="C293" t="str">
            <v>J51972</v>
          </cell>
          <cell r="D293" t="str">
            <v>C1SR</v>
          </cell>
          <cell r="E293">
            <v>40840</v>
          </cell>
          <cell r="F293">
            <v>41089</v>
          </cell>
        </row>
        <row r="294">
          <cell r="A294">
            <v>291</v>
          </cell>
          <cell r="B294">
            <v>0.10108592095306712</v>
          </cell>
          <cell r="C294" t="str">
            <v>J68685</v>
          </cell>
          <cell r="D294" t="str">
            <v>C1SR</v>
          </cell>
          <cell r="E294">
            <v>40862</v>
          </cell>
          <cell r="F294">
            <v>41089</v>
          </cell>
        </row>
        <row r="295">
          <cell r="A295">
            <v>292</v>
          </cell>
          <cell r="B295">
            <v>0.88052318334787538</v>
          </cell>
          <cell r="C295" t="str">
            <v>J71284</v>
          </cell>
          <cell r="D295" t="str">
            <v>C1SR</v>
          </cell>
          <cell r="E295">
            <v>40862</v>
          </cell>
          <cell r="F295">
            <v>41089</v>
          </cell>
        </row>
        <row r="296">
          <cell r="A296">
            <v>293</v>
          </cell>
          <cell r="B296">
            <v>0.93362135183950923</v>
          </cell>
          <cell r="C296" t="str">
            <v>J71704</v>
          </cell>
          <cell r="D296" t="str">
            <v>C1SR</v>
          </cell>
          <cell r="E296">
            <v>40862</v>
          </cell>
          <cell r="F296">
            <v>41089</v>
          </cell>
        </row>
        <row r="297">
          <cell r="A297">
            <v>294</v>
          </cell>
          <cell r="B297">
            <v>0.80461832773710584</v>
          </cell>
          <cell r="C297" t="str">
            <v>J77416</v>
          </cell>
          <cell r="D297" t="str">
            <v>C1SR</v>
          </cell>
          <cell r="E297">
            <v>40865</v>
          </cell>
          <cell r="F297">
            <v>41089</v>
          </cell>
        </row>
        <row r="298">
          <cell r="A298">
            <v>295</v>
          </cell>
          <cell r="B298">
            <v>0.19330522313245802</v>
          </cell>
          <cell r="C298" t="str">
            <v>G92507</v>
          </cell>
          <cell r="D298" t="str">
            <v>C1SR</v>
          </cell>
          <cell r="E298">
            <v>40568</v>
          </cell>
          <cell r="F298">
            <v>41092</v>
          </cell>
        </row>
        <row r="299">
          <cell r="A299">
            <v>296</v>
          </cell>
          <cell r="B299">
            <v>0.42257338583159765</v>
          </cell>
          <cell r="C299" t="str">
            <v>G94031</v>
          </cell>
          <cell r="D299" t="str">
            <v>C1SR</v>
          </cell>
          <cell r="E299">
            <v>40568</v>
          </cell>
          <cell r="F299">
            <v>41092</v>
          </cell>
        </row>
        <row r="300">
          <cell r="A300">
            <v>297</v>
          </cell>
          <cell r="B300">
            <v>5.5633114174985954E-2</v>
          </cell>
          <cell r="C300" t="str">
            <v>H61296</v>
          </cell>
          <cell r="D300" t="str">
            <v>C1SR</v>
          </cell>
          <cell r="E300">
            <v>40638</v>
          </cell>
          <cell r="F300">
            <v>41092</v>
          </cell>
        </row>
        <row r="301">
          <cell r="A301">
            <v>298</v>
          </cell>
          <cell r="B301">
            <v>0.3465276339189326</v>
          </cell>
          <cell r="C301" t="str">
            <v>H65271</v>
          </cell>
          <cell r="D301" t="str">
            <v>C1SR</v>
          </cell>
          <cell r="E301">
            <v>40683</v>
          </cell>
          <cell r="F301">
            <v>41092</v>
          </cell>
        </row>
        <row r="302">
          <cell r="A302">
            <v>299</v>
          </cell>
          <cell r="B302">
            <v>0.56071659747869362</v>
          </cell>
          <cell r="C302" t="str">
            <v>J03228</v>
          </cell>
          <cell r="D302" t="str">
            <v>C1SR</v>
          </cell>
          <cell r="E302">
            <v>40798</v>
          </cell>
          <cell r="F302">
            <v>41092</v>
          </cell>
        </row>
        <row r="303">
          <cell r="A303">
            <v>300</v>
          </cell>
          <cell r="B303">
            <v>0.90136946201335832</v>
          </cell>
          <cell r="C303" t="str">
            <v>J20494</v>
          </cell>
          <cell r="D303" t="str">
            <v>C1SR</v>
          </cell>
          <cell r="E303">
            <v>40800</v>
          </cell>
          <cell r="F303">
            <v>41092</v>
          </cell>
        </row>
        <row r="304">
          <cell r="A304">
            <v>301</v>
          </cell>
          <cell r="B304">
            <v>0.11663335242529616</v>
          </cell>
          <cell r="C304" t="str">
            <v>J22601</v>
          </cell>
          <cell r="D304" t="str">
            <v>C1SR</v>
          </cell>
          <cell r="E304">
            <v>40800</v>
          </cell>
          <cell r="F304">
            <v>41092</v>
          </cell>
        </row>
        <row r="305">
          <cell r="A305">
            <v>302</v>
          </cell>
          <cell r="B305">
            <v>0.2045310930429054</v>
          </cell>
          <cell r="C305" t="str">
            <v>J25619</v>
          </cell>
          <cell r="D305" t="str">
            <v>C1SR</v>
          </cell>
          <cell r="E305">
            <v>40828</v>
          </cell>
          <cell r="F305">
            <v>41092</v>
          </cell>
        </row>
        <row r="306">
          <cell r="A306">
            <v>303</v>
          </cell>
          <cell r="B306">
            <v>0.60571846474763913</v>
          </cell>
          <cell r="C306" t="str">
            <v>J38194</v>
          </cell>
          <cell r="D306" t="str">
            <v>C1SR</v>
          </cell>
          <cell r="E306">
            <v>40834</v>
          </cell>
          <cell r="F306">
            <v>41092</v>
          </cell>
        </row>
        <row r="307">
          <cell r="A307">
            <v>304</v>
          </cell>
          <cell r="B307">
            <v>0.91819624924033161</v>
          </cell>
          <cell r="C307" t="str">
            <v>J50902</v>
          </cell>
          <cell r="D307" t="str">
            <v>C1SR</v>
          </cell>
          <cell r="E307">
            <v>40840</v>
          </cell>
          <cell r="F307">
            <v>41092</v>
          </cell>
        </row>
        <row r="308">
          <cell r="A308">
            <v>305</v>
          </cell>
          <cell r="B308">
            <v>0.66350298298112897</v>
          </cell>
          <cell r="C308" t="str">
            <v>J55049</v>
          </cell>
          <cell r="D308" t="str">
            <v>C1SR</v>
          </cell>
          <cell r="E308">
            <v>40855</v>
          </cell>
          <cell r="F308">
            <v>41092</v>
          </cell>
        </row>
        <row r="309">
          <cell r="A309">
            <v>306</v>
          </cell>
          <cell r="B309">
            <v>0.59398924282313648</v>
          </cell>
          <cell r="C309" t="str">
            <v>J61776</v>
          </cell>
          <cell r="D309" t="str">
            <v>C1SR</v>
          </cell>
          <cell r="E309">
            <v>40855</v>
          </cell>
          <cell r="F309">
            <v>41092</v>
          </cell>
        </row>
        <row r="310">
          <cell r="A310">
            <v>307</v>
          </cell>
          <cell r="B310">
            <v>1.9378908369346304E-2</v>
          </cell>
          <cell r="C310" t="str">
            <v>J68352</v>
          </cell>
          <cell r="D310" t="str">
            <v>C1SR</v>
          </cell>
          <cell r="E310">
            <v>40862</v>
          </cell>
          <cell r="F310">
            <v>41092</v>
          </cell>
        </row>
        <row r="311">
          <cell r="A311">
            <v>308</v>
          </cell>
          <cell r="B311">
            <v>4.3177325275464584E-2</v>
          </cell>
          <cell r="C311" t="str">
            <v>J69032</v>
          </cell>
          <cell r="D311" t="str">
            <v>C1SR</v>
          </cell>
          <cell r="E311">
            <v>40862</v>
          </cell>
          <cell r="F311">
            <v>41092</v>
          </cell>
        </row>
        <row r="312">
          <cell r="A312">
            <v>309</v>
          </cell>
          <cell r="B312">
            <v>7.8289114985542141E-2</v>
          </cell>
          <cell r="C312" t="str">
            <v>J71036</v>
          </cell>
          <cell r="D312" t="str">
            <v>C1SR</v>
          </cell>
          <cell r="E312">
            <v>40862</v>
          </cell>
          <cell r="F312">
            <v>41092</v>
          </cell>
        </row>
        <row r="313">
          <cell r="A313">
            <v>310</v>
          </cell>
          <cell r="B313">
            <v>0.37008707239918093</v>
          </cell>
          <cell r="C313" t="str">
            <v>J71629</v>
          </cell>
          <cell r="D313" t="str">
            <v>C1SR</v>
          </cell>
          <cell r="E313">
            <v>40862</v>
          </cell>
          <cell r="F313">
            <v>41092</v>
          </cell>
        </row>
        <row r="314">
          <cell r="A314">
            <v>311</v>
          </cell>
          <cell r="B314">
            <v>0.39228917995554402</v>
          </cell>
          <cell r="C314" t="str">
            <v>J75937</v>
          </cell>
          <cell r="D314" t="str">
            <v>C1SR</v>
          </cell>
          <cell r="E314">
            <v>40865</v>
          </cell>
          <cell r="F314">
            <v>41092</v>
          </cell>
        </row>
        <row r="315">
          <cell r="A315">
            <v>312</v>
          </cell>
          <cell r="B315">
            <v>0.81044651842113835</v>
          </cell>
          <cell r="C315" t="str">
            <v>J76379</v>
          </cell>
          <cell r="D315" t="str">
            <v>C1SR</v>
          </cell>
          <cell r="E315">
            <v>40865</v>
          </cell>
          <cell r="F315">
            <v>41092</v>
          </cell>
        </row>
        <row r="316">
          <cell r="A316">
            <v>313</v>
          </cell>
          <cell r="B316">
            <v>6.2023286973553637E-2</v>
          </cell>
          <cell r="C316" t="str">
            <v>J77468</v>
          </cell>
          <cell r="D316" t="str">
            <v>C1SR</v>
          </cell>
          <cell r="E316">
            <v>40865</v>
          </cell>
          <cell r="F316">
            <v>41092</v>
          </cell>
        </row>
        <row r="317">
          <cell r="A317">
            <v>314</v>
          </cell>
          <cell r="B317">
            <v>0.3800916151262933</v>
          </cell>
          <cell r="C317" t="str">
            <v>J79046</v>
          </cell>
          <cell r="D317" t="str">
            <v>C1SR</v>
          </cell>
          <cell r="E317">
            <v>40865</v>
          </cell>
          <cell r="F317">
            <v>41092</v>
          </cell>
        </row>
        <row r="318">
          <cell r="A318">
            <v>315</v>
          </cell>
          <cell r="B318">
            <v>0.90850046241785365</v>
          </cell>
          <cell r="C318" t="str">
            <v>G92703</v>
          </cell>
          <cell r="D318" t="str">
            <v>C1SR</v>
          </cell>
          <cell r="E318">
            <v>40568</v>
          </cell>
          <cell r="F318">
            <v>41096</v>
          </cell>
        </row>
        <row r="319">
          <cell r="A319">
            <v>316</v>
          </cell>
          <cell r="B319">
            <v>8.6526336815035298E-2</v>
          </cell>
          <cell r="C319" t="str">
            <v>H52139</v>
          </cell>
          <cell r="D319" t="str">
            <v>C1SR</v>
          </cell>
          <cell r="E319">
            <v>40598</v>
          </cell>
          <cell r="F319">
            <v>41096</v>
          </cell>
        </row>
        <row r="320">
          <cell r="A320">
            <v>317</v>
          </cell>
          <cell r="B320">
            <v>4.9529773161668067E-2</v>
          </cell>
          <cell r="C320" t="str">
            <v>J63215</v>
          </cell>
          <cell r="D320" t="str">
            <v>C1SR</v>
          </cell>
          <cell r="E320">
            <v>40862</v>
          </cell>
          <cell r="F320">
            <v>41096</v>
          </cell>
        </row>
        <row r="321">
          <cell r="A321">
            <v>318</v>
          </cell>
          <cell r="B321">
            <v>0.88365940970433943</v>
          </cell>
          <cell r="C321" t="str">
            <v>J76074</v>
          </cell>
          <cell r="D321" t="str">
            <v>C1SR</v>
          </cell>
          <cell r="E321">
            <v>40865</v>
          </cell>
          <cell r="F321">
            <v>41096</v>
          </cell>
        </row>
        <row r="322">
          <cell r="A322">
            <v>319</v>
          </cell>
          <cell r="B322">
            <v>0.99023283079399038</v>
          </cell>
          <cell r="C322" t="str">
            <v>H75071</v>
          </cell>
          <cell r="D322" t="str">
            <v>C1SR</v>
          </cell>
          <cell r="E322">
            <v>40744</v>
          </cell>
          <cell r="F322">
            <v>41099</v>
          </cell>
        </row>
        <row r="323">
          <cell r="A323">
            <v>320</v>
          </cell>
          <cell r="B323">
            <v>0.79208799671343078</v>
          </cell>
          <cell r="C323" t="str">
            <v>J47933</v>
          </cell>
          <cell r="D323" t="str">
            <v>C1SR</v>
          </cell>
          <cell r="E323">
            <v>40840</v>
          </cell>
          <cell r="F323">
            <v>41099</v>
          </cell>
        </row>
        <row r="324">
          <cell r="A324">
            <v>321</v>
          </cell>
          <cell r="B324">
            <v>0.11455624189273828</v>
          </cell>
          <cell r="C324" t="str">
            <v>J55773</v>
          </cell>
          <cell r="D324" t="str">
            <v>C1SR</v>
          </cell>
          <cell r="E324">
            <v>40855</v>
          </cell>
          <cell r="F324">
            <v>41099</v>
          </cell>
        </row>
        <row r="325">
          <cell r="A325">
            <v>322</v>
          </cell>
          <cell r="B325">
            <v>0.13523331209522371</v>
          </cell>
          <cell r="C325" t="str">
            <v>J77930</v>
          </cell>
          <cell r="D325" t="str">
            <v>C1SR</v>
          </cell>
          <cell r="E325">
            <v>40865</v>
          </cell>
          <cell r="F325">
            <v>41099</v>
          </cell>
        </row>
        <row r="326">
          <cell r="A326">
            <v>323</v>
          </cell>
          <cell r="B326">
            <v>8.6164723555044676E-2</v>
          </cell>
          <cell r="C326" t="str">
            <v>J92542</v>
          </cell>
          <cell r="D326" t="str">
            <v>C1SR</v>
          </cell>
          <cell r="E326">
            <v>40862</v>
          </cell>
          <cell r="F326">
            <v>41099</v>
          </cell>
        </row>
        <row r="327">
          <cell r="A327">
            <v>324</v>
          </cell>
          <cell r="B327">
            <v>0.46149272292092647</v>
          </cell>
          <cell r="C327" t="str">
            <v>J94591</v>
          </cell>
          <cell r="D327" t="str">
            <v>C1SR</v>
          </cell>
          <cell r="E327">
            <v>40875</v>
          </cell>
          <cell r="F327">
            <v>41099</v>
          </cell>
        </row>
        <row r="328">
          <cell r="A328">
            <v>325</v>
          </cell>
          <cell r="B328">
            <v>0.99263390538359908</v>
          </cell>
          <cell r="C328" t="str">
            <v>J95143</v>
          </cell>
          <cell r="D328" t="str">
            <v>C1SR</v>
          </cell>
          <cell r="E328">
            <v>40875</v>
          </cell>
          <cell r="F328">
            <v>41099</v>
          </cell>
        </row>
        <row r="329">
          <cell r="A329">
            <v>326</v>
          </cell>
          <cell r="B329">
            <v>0.61748623581924689</v>
          </cell>
          <cell r="C329" t="str">
            <v>J96337</v>
          </cell>
          <cell r="D329" t="str">
            <v>C1SR</v>
          </cell>
          <cell r="E329">
            <v>40875</v>
          </cell>
          <cell r="F329">
            <v>41099</v>
          </cell>
        </row>
        <row r="330">
          <cell r="A330">
            <v>327</v>
          </cell>
          <cell r="B330">
            <v>0.65063032075205729</v>
          </cell>
          <cell r="C330" t="str">
            <v>J96351</v>
          </cell>
          <cell r="D330" t="str">
            <v>C1SR</v>
          </cell>
          <cell r="E330">
            <v>40875</v>
          </cell>
          <cell r="F330">
            <v>41099</v>
          </cell>
        </row>
        <row r="331">
          <cell r="A331">
            <v>328</v>
          </cell>
          <cell r="B331">
            <v>0.41839606128540119</v>
          </cell>
          <cell r="C331" t="str">
            <v>G93255</v>
          </cell>
          <cell r="D331" t="str">
            <v>C1SR</v>
          </cell>
          <cell r="E331">
            <v>40568</v>
          </cell>
          <cell r="F331">
            <v>41100</v>
          </cell>
        </row>
        <row r="332">
          <cell r="A332">
            <v>329</v>
          </cell>
          <cell r="B332">
            <v>0.65057210850246894</v>
          </cell>
          <cell r="C332" t="str">
            <v>H53848</v>
          </cell>
          <cell r="D332" t="str">
            <v>C1SR</v>
          </cell>
          <cell r="E332">
            <v>40631</v>
          </cell>
          <cell r="F332">
            <v>41100</v>
          </cell>
        </row>
        <row r="333">
          <cell r="A333">
            <v>330</v>
          </cell>
          <cell r="B333">
            <v>0.36118638872775022</v>
          </cell>
          <cell r="C333" t="str">
            <v>H57912</v>
          </cell>
          <cell r="D333" t="str">
            <v>C1SR</v>
          </cell>
          <cell r="E333">
            <v>40631</v>
          </cell>
          <cell r="F333">
            <v>41100</v>
          </cell>
        </row>
        <row r="334">
          <cell r="A334">
            <v>331</v>
          </cell>
          <cell r="B334">
            <v>0.9171645264051218</v>
          </cell>
          <cell r="C334" t="str">
            <v>H58482</v>
          </cell>
          <cell r="D334" t="str">
            <v>C1SR</v>
          </cell>
          <cell r="E334">
            <v>40631</v>
          </cell>
          <cell r="F334">
            <v>41100</v>
          </cell>
        </row>
        <row r="335">
          <cell r="A335">
            <v>332</v>
          </cell>
          <cell r="B335">
            <v>0.20679172886530184</v>
          </cell>
          <cell r="C335" t="str">
            <v>H59644</v>
          </cell>
          <cell r="D335" t="str">
            <v>C1SR</v>
          </cell>
          <cell r="E335">
            <v>40638</v>
          </cell>
          <cell r="F335">
            <v>41100</v>
          </cell>
        </row>
        <row r="336">
          <cell r="A336">
            <v>333</v>
          </cell>
          <cell r="B336">
            <v>0.93948093943947752</v>
          </cell>
          <cell r="C336" t="str">
            <v>H61583</v>
          </cell>
          <cell r="D336" t="str">
            <v>C1SR</v>
          </cell>
          <cell r="E336">
            <v>40638</v>
          </cell>
          <cell r="F336">
            <v>41100</v>
          </cell>
        </row>
        <row r="337">
          <cell r="A337">
            <v>334</v>
          </cell>
          <cell r="B337">
            <v>0.98393079953909945</v>
          </cell>
          <cell r="C337" t="str">
            <v>H66648</v>
          </cell>
          <cell r="D337" t="str">
            <v>C1SR</v>
          </cell>
          <cell r="E337">
            <v>40682</v>
          </cell>
          <cell r="F337">
            <v>41100</v>
          </cell>
        </row>
        <row r="338">
          <cell r="A338">
            <v>335</v>
          </cell>
          <cell r="B338">
            <v>0.1241738157167791</v>
          </cell>
          <cell r="C338" t="str">
            <v>H74676</v>
          </cell>
          <cell r="D338" t="str">
            <v>C1SR</v>
          </cell>
          <cell r="E338">
            <v>40744</v>
          </cell>
          <cell r="F338">
            <v>41100</v>
          </cell>
        </row>
        <row r="339">
          <cell r="A339">
            <v>336</v>
          </cell>
          <cell r="B339">
            <v>0.40365842816725173</v>
          </cell>
          <cell r="C339" t="str">
            <v>H75144</v>
          </cell>
          <cell r="D339" t="str">
            <v>C1SR</v>
          </cell>
          <cell r="E339">
            <v>40744</v>
          </cell>
          <cell r="F339">
            <v>41100</v>
          </cell>
        </row>
        <row r="340">
          <cell r="A340">
            <v>337</v>
          </cell>
          <cell r="B340">
            <v>0.37799959378303716</v>
          </cell>
          <cell r="C340" t="str">
            <v>H75172</v>
          </cell>
          <cell r="D340" t="str">
            <v>C1SR</v>
          </cell>
          <cell r="E340">
            <v>40744</v>
          </cell>
          <cell r="F340">
            <v>41100</v>
          </cell>
        </row>
        <row r="341">
          <cell r="A341">
            <v>338</v>
          </cell>
          <cell r="B341">
            <v>0.69568269076626355</v>
          </cell>
          <cell r="C341" t="str">
            <v>J12959</v>
          </cell>
          <cell r="D341" t="str">
            <v>C1SR</v>
          </cell>
          <cell r="E341">
            <v>40800</v>
          </cell>
          <cell r="F341">
            <v>41100</v>
          </cell>
        </row>
        <row r="342">
          <cell r="A342">
            <v>339</v>
          </cell>
          <cell r="B342">
            <v>0.31063143498918844</v>
          </cell>
          <cell r="C342" t="str">
            <v>J30493</v>
          </cell>
          <cell r="D342" t="str">
            <v>C1SR</v>
          </cell>
          <cell r="E342">
            <v>40828</v>
          </cell>
          <cell r="F342">
            <v>41100</v>
          </cell>
        </row>
        <row r="343">
          <cell r="A343">
            <v>340</v>
          </cell>
          <cell r="B343">
            <v>0.19989307860913019</v>
          </cell>
          <cell r="C343" t="str">
            <v>J40596</v>
          </cell>
          <cell r="D343" t="str">
            <v>C1SR</v>
          </cell>
          <cell r="E343">
            <v>40834</v>
          </cell>
          <cell r="F343">
            <v>41100</v>
          </cell>
        </row>
        <row r="344">
          <cell r="A344">
            <v>341</v>
          </cell>
          <cell r="B344">
            <v>0.33254085995868554</v>
          </cell>
          <cell r="C344" t="str">
            <v>J41613</v>
          </cell>
          <cell r="D344" t="str">
            <v>C1SR</v>
          </cell>
          <cell r="E344">
            <v>40834</v>
          </cell>
          <cell r="F344">
            <v>41100</v>
          </cell>
        </row>
        <row r="345">
          <cell r="A345">
            <v>342</v>
          </cell>
          <cell r="B345">
            <v>0.74225118540627322</v>
          </cell>
          <cell r="C345" t="str">
            <v>J43806</v>
          </cell>
          <cell r="D345" t="str">
            <v>C1SR</v>
          </cell>
          <cell r="E345">
            <v>40840</v>
          </cell>
          <cell r="F345">
            <v>41100</v>
          </cell>
        </row>
        <row r="346">
          <cell r="A346">
            <v>343</v>
          </cell>
          <cell r="B346">
            <v>0.71560718344717067</v>
          </cell>
          <cell r="C346" t="str">
            <v>J48882</v>
          </cell>
          <cell r="D346" t="str">
            <v>C1SR</v>
          </cell>
          <cell r="E346">
            <v>40840</v>
          </cell>
          <cell r="F346">
            <v>41100</v>
          </cell>
        </row>
        <row r="347">
          <cell r="A347">
            <v>344</v>
          </cell>
          <cell r="B347">
            <v>0.10609569983184419</v>
          </cell>
          <cell r="C347" t="str">
            <v>J51991</v>
          </cell>
          <cell r="D347" t="str">
            <v>C1SR</v>
          </cell>
          <cell r="E347">
            <v>40840</v>
          </cell>
          <cell r="F347">
            <v>41100</v>
          </cell>
        </row>
        <row r="348">
          <cell r="A348">
            <v>345</v>
          </cell>
          <cell r="B348">
            <v>0.75138000897761825</v>
          </cell>
          <cell r="C348" t="str">
            <v>J61621</v>
          </cell>
          <cell r="D348" t="str">
            <v>C1SR</v>
          </cell>
          <cell r="E348">
            <v>40855</v>
          </cell>
          <cell r="F348">
            <v>41100</v>
          </cell>
        </row>
        <row r="349">
          <cell r="A349">
            <v>346</v>
          </cell>
          <cell r="B349">
            <v>0.73065253736070668</v>
          </cell>
          <cell r="C349" t="str">
            <v>J67244</v>
          </cell>
          <cell r="D349" t="str">
            <v>C1SR</v>
          </cell>
          <cell r="E349">
            <v>40862</v>
          </cell>
          <cell r="F349">
            <v>41100</v>
          </cell>
        </row>
        <row r="350">
          <cell r="A350">
            <v>347</v>
          </cell>
          <cell r="B350">
            <v>3.3522413544537999E-2</v>
          </cell>
          <cell r="C350" t="str">
            <v>J67273</v>
          </cell>
          <cell r="D350" t="str">
            <v>C1SR</v>
          </cell>
          <cell r="E350">
            <v>40862</v>
          </cell>
          <cell r="F350">
            <v>41100</v>
          </cell>
        </row>
        <row r="351">
          <cell r="A351">
            <v>348</v>
          </cell>
          <cell r="B351">
            <v>0.76638746234047361</v>
          </cell>
          <cell r="C351" t="str">
            <v>J68623</v>
          </cell>
          <cell r="D351" t="str">
            <v>C1SR</v>
          </cell>
          <cell r="E351">
            <v>40862</v>
          </cell>
          <cell r="F351">
            <v>41100</v>
          </cell>
        </row>
        <row r="352">
          <cell r="A352">
            <v>349</v>
          </cell>
          <cell r="B352">
            <v>0.12820512147933194</v>
          </cell>
          <cell r="C352" t="str">
            <v>J69051</v>
          </cell>
          <cell r="D352" t="str">
            <v>C1SR</v>
          </cell>
          <cell r="E352">
            <v>40862</v>
          </cell>
          <cell r="F352">
            <v>41100</v>
          </cell>
        </row>
        <row r="353">
          <cell r="A353">
            <v>350</v>
          </cell>
          <cell r="B353">
            <v>0.4261636469762633</v>
          </cell>
          <cell r="C353" t="str">
            <v>J69052</v>
          </cell>
          <cell r="D353" t="str">
            <v>C1SR</v>
          </cell>
          <cell r="E353">
            <v>40862</v>
          </cell>
          <cell r="F353">
            <v>41100</v>
          </cell>
        </row>
        <row r="354">
          <cell r="A354">
            <v>351</v>
          </cell>
          <cell r="B354">
            <v>8.0032141593795791E-2</v>
          </cell>
          <cell r="C354" t="str">
            <v>J76303</v>
          </cell>
          <cell r="D354" t="str">
            <v>C1SR</v>
          </cell>
          <cell r="E354">
            <v>40865</v>
          </cell>
          <cell r="F354">
            <v>41100</v>
          </cell>
        </row>
        <row r="355">
          <cell r="A355">
            <v>352</v>
          </cell>
          <cell r="B355">
            <v>0.70840527011640864</v>
          </cell>
          <cell r="C355" t="str">
            <v>J86329</v>
          </cell>
          <cell r="D355" t="str">
            <v>C1SR</v>
          </cell>
          <cell r="E355">
            <v>40822</v>
          </cell>
          <cell r="F355">
            <v>41100</v>
          </cell>
        </row>
        <row r="356">
          <cell r="A356">
            <v>353</v>
          </cell>
          <cell r="B356">
            <v>0.14961041317750712</v>
          </cell>
          <cell r="C356" t="str">
            <v>J95809</v>
          </cell>
          <cell r="D356" t="str">
            <v>C1SR</v>
          </cell>
          <cell r="E356">
            <v>40875</v>
          </cell>
          <cell r="F356">
            <v>41100</v>
          </cell>
        </row>
        <row r="357">
          <cell r="A357">
            <v>354</v>
          </cell>
          <cell r="B357">
            <v>0.95252488313925832</v>
          </cell>
          <cell r="C357" t="str">
            <v>J96157</v>
          </cell>
          <cell r="D357" t="str">
            <v>C1SR</v>
          </cell>
          <cell r="E357">
            <v>40875</v>
          </cell>
          <cell r="F357">
            <v>41100</v>
          </cell>
        </row>
        <row r="358">
          <cell r="A358">
            <v>355</v>
          </cell>
          <cell r="B358">
            <v>0.27818954265515983</v>
          </cell>
          <cell r="C358" t="str">
            <v>H75101</v>
          </cell>
          <cell r="D358" t="str">
            <v>C1SR</v>
          </cell>
          <cell r="E358">
            <v>40744</v>
          </cell>
          <cell r="F358">
            <v>41101</v>
          </cell>
        </row>
        <row r="359">
          <cell r="A359">
            <v>356</v>
          </cell>
          <cell r="B359">
            <v>0.92319925932225488</v>
          </cell>
          <cell r="C359" t="str">
            <v>J88869</v>
          </cell>
          <cell r="D359" t="str">
            <v>C1SR</v>
          </cell>
          <cell r="E359">
            <v>40844</v>
          </cell>
          <cell r="F359">
            <v>41101</v>
          </cell>
        </row>
        <row r="360">
          <cell r="A360">
            <v>357</v>
          </cell>
          <cell r="B360">
            <v>0.60321167742876058</v>
          </cell>
          <cell r="C360" t="str">
            <v>J53117</v>
          </cell>
          <cell r="D360" t="str">
            <v>C1SR</v>
          </cell>
          <cell r="E360">
            <v>40855</v>
          </cell>
          <cell r="F360">
            <v>41102</v>
          </cell>
        </row>
        <row r="361">
          <cell r="A361">
            <v>358</v>
          </cell>
          <cell r="B361">
            <v>0.38563842936205295</v>
          </cell>
          <cell r="C361" t="str">
            <v>J96342</v>
          </cell>
          <cell r="D361" t="str">
            <v>C1SR</v>
          </cell>
          <cell r="E361">
            <v>40875</v>
          </cell>
          <cell r="F361">
            <v>41102</v>
          </cell>
        </row>
        <row r="362">
          <cell r="A362">
            <v>359</v>
          </cell>
          <cell r="B362">
            <v>6.5769571825139539E-2</v>
          </cell>
          <cell r="C362" t="str">
            <v>J96350</v>
          </cell>
          <cell r="D362" t="str">
            <v>C1SR</v>
          </cell>
          <cell r="E362">
            <v>40875</v>
          </cell>
          <cell r="F362">
            <v>41102</v>
          </cell>
        </row>
        <row r="363">
          <cell r="A363">
            <v>360</v>
          </cell>
          <cell r="B363">
            <v>0.22800988496987262</v>
          </cell>
          <cell r="C363" t="str">
            <v>H54589</v>
          </cell>
          <cell r="D363" t="str">
            <v>C1SR</v>
          </cell>
          <cell r="E363">
            <v>40631</v>
          </cell>
          <cell r="F363">
            <v>41103</v>
          </cell>
        </row>
        <row r="364">
          <cell r="A364">
            <v>361</v>
          </cell>
          <cell r="B364">
            <v>0.8427319842696902</v>
          </cell>
          <cell r="C364" t="str">
            <v>H57694</v>
          </cell>
          <cell r="D364" t="str">
            <v>C1SR</v>
          </cell>
          <cell r="E364">
            <v>40631</v>
          </cell>
          <cell r="F364">
            <v>41103</v>
          </cell>
        </row>
        <row r="365">
          <cell r="A365">
            <v>362</v>
          </cell>
          <cell r="B365">
            <v>0.89942714482929631</v>
          </cell>
          <cell r="C365" t="str">
            <v>J11022</v>
          </cell>
          <cell r="D365" t="str">
            <v>C1SR</v>
          </cell>
          <cell r="E365">
            <v>40800</v>
          </cell>
          <cell r="F365">
            <v>41103</v>
          </cell>
        </row>
        <row r="366">
          <cell r="A366">
            <v>363</v>
          </cell>
          <cell r="B366">
            <v>8.2720380654992876E-2</v>
          </cell>
          <cell r="C366" t="str">
            <v>J19113</v>
          </cell>
          <cell r="D366" t="str">
            <v>C1SR</v>
          </cell>
          <cell r="E366">
            <v>40800</v>
          </cell>
          <cell r="F366">
            <v>41103</v>
          </cell>
        </row>
        <row r="367">
          <cell r="A367">
            <v>364</v>
          </cell>
          <cell r="B367">
            <v>0.95247398364737268</v>
          </cell>
          <cell r="C367" t="str">
            <v>J46673</v>
          </cell>
          <cell r="D367" t="str">
            <v>C1SR</v>
          </cell>
          <cell r="E367">
            <v>40840</v>
          </cell>
          <cell r="F367">
            <v>41103</v>
          </cell>
        </row>
        <row r="368">
          <cell r="A368">
            <v>365</v>
          </cell>
          <cell r="B368">
            <v>0.32087844261921905</v>
          </cell>
          <cell r="C368" t="str">
            <v>J46890</v>
          </cell>
          <cell r="D368" t="str">
            <v>C1SR</v>
          </cell>
          <cell r="E368">
            <v>40840</v>
          </cell>
          <cell r="F368">
            <v>41103</v>
          </cell>
        </row>
        <row r="369">
          <cell r="A369">
            <v>366</v>
          </cell>
          <cell r="B369">
            <v>0.98634466809147214</v>
          </cell>
          <cell r="C369" t="str">
            <v>J55103</v>
          </cell>
          <cell r="D369" t="str">
            <v>C1SR</v>
          </cell>
          <cell r="E369">
            <v>40855</v>
          </cell>
          <cell r="F369">
            <v>41103</v>
          </cell>
        </row>
        <row r="370">
          <cell r="A370">
            <v>367</v>
          </cell>
          <cell r="B370">
            <v>1.572719262679978E-2</v>
          </cell>
          <cell r="C370" t="str">
            <v>J55781</v>
          </cell>
          <cell r="D370" t="str">
            <v>C1SR</v>
          </cell>
          <cell r="E370">
            <v>40855</v>
          </cell>
          <cell r="F370">
            <v>41103</v>
          </cell>
        </row>
        <row r="371">
          <cell r="A371">
            <v>368</v>
          </cell>
          <cell r="B371">
            <v>0.42219276789042726</v>
          </cell>
          <cell r="C371" t="str">
            <v>J61611</v>
          </cell>
          <cell r="D371" t="str">
            <v>C1SR</v>
          </cell>
          <cell r="E371">
            <v>40855</v>
          </cell>
          <cell r="F371">
            <v>41103</v>
          </cell>
        </row>
        <row r="372">
          <cell r="A372">
            <v>369</v>
          </cell>
          <cell r="B372">
            <v>0.38372695643237198</v>
          </cell>
          <cell r="C372" t="str">
            <v>J95113</v>
          </cell>
          <cell r="D372" t="str">
            <v>C1SR</v>
          </cell>
          <cell r="E372">
            <v>40875</v>
          </cell>
          <cell r="F372">
            <v>41103</v>
          </cell>
        </row>
        <row r="373">
          <cell r="A373">
            <v>370</v>
          </cell>
          <cell r="B373">
            <v>0.58785758780716413</v>
          </cell>
          <cell r="C373" t="str">
            <v>H56418</v>
          </cell>
          <cell r="D373" t="str">
            <v>C1SR</v>
          </cell>
          <cell r="E373">
            <v>40631</v>
          </cell>
          <cell r="F373">
            <v>41109</v>
          </cell>
        </row>
        <row r="374">
          <cell r="A374">
            <v>371</v>
          </cell>
          <cell r="B374">
            <v>7.2939629157586228E-2</v>
          </cell>
          <cell r="C374" t="str">
            <v>J02637</v>
          </cell>
          <cell r="D374" t="str">
            <v>C1SR</v>
          </cell>
          <cell r="E374">
            <v>40798</v>
          </cell>
          <cell r="F374">
            <v>41109</v>
          </cell>
        </row>
        <row r="375">
          <cell r="A375">
            <v>372</v>
          </cell>
          <cell r="B375">
            <v>0.77801433493540684</v>
          </cell>
          <cell r="C375" t="str">
            <v>J12922</v>
          </cell>
          <cell r="D375" t="str">
            <v>C1SR</v>
          </cell>
          <cell r="E375">
            <v>40800</v>
          </cell>
          <cell r="F375">
            <v>41109</v>
          </cell>
        </row>
        <row r="376">
          <cell r="A376">
            <v>373</v>
          </cell>
          <cell r="B376">
            <v>0.63644189299003484</v>
          </cell>
          <cell r="C376" t="str">
            <v>J15326</v>
          </cell>
          <cell r="D376" t="str">
            <v>C1SR</v>
          </cell>
          <cell r="E376">
            <v>40806</v>
          </cell>
          <cell r="F376">
            <v>41109</v>
          </cell>
        </row>
        <row r="377">
          <cell r="A377">
            <v>374</v>
          </cell>
          <cell r="B377">
            <v>0.17710810321691195</v>
          </cell>
          <cell r="C377" t="str">
            <v>J96192</v>
          </cell>
          <cell r="D377" t="str">
            <v>C1SR</v>
          </cell>
          <cell r="E377">
            <v>40875</v>
          </cell>
          <cell r="F377">
            <v>41109</v>
          </cell>
        </row>
        <row r="378">
          <cell r="A378">
            <v>375</v>
          </cell>
          <cell r="B378">
            <v>0.24078045830066286</v>
          </cell>
          <cell r="C378" t="str">
            <v>G95168</v>
          </cell>
          <cell r="D378" t="str">
            <v>C1SR</v>
          </cell>
          <cell r="E378">
            <v>40626</v>
          </cell>
          <cell r="F378">
            <v>41110</v>
          </cell>
        </row>
        <row r="379">
          <cell r="A379">
            <v>376</v>
          </cell>
          <cell r="B379">
            <v>0.47409570796858469</v>
          </cell>
          <cell r="C379" t="str">
            <v>H54174</v>
          </cell>
          <cell r="D379" t="str">
            <v>C1SR</v>
          </cell>
          <cell r="E379">
            <v>40631</v>
          </cell>
          <cell r="F379">
            <v>41110</v>
          </cell>
        </row>
        <row r="380">
          <cell r="A380">
            <v>377</v>
          </cell>
          <cell r="B380">
            <v>0.23093429572528124</v>
          </cell>
          <cell r="C380" t="str">
            <v>H62154</v>
          </cell>
          <cell r="D380" t="str">
            <v>C1SR</v>
          </cell>
          <cell r="E380">
            <v>40638</v>
          </cell>
          <cell r="F380">
            <v>41110</v>
          </cell>
        </row>
        <row r="381">
          <cell r="A381">
            <v>378</v>
          </cell>
          <cell r="B381">
            <v>0.69737224584863455</v>
          </cell>
          <cell r="C381" t="str">
            <v>H64210</v>
          </cell>
          <cell r="D381" t="str">
            <v>C1SR</v>
          </cell>
          <cell r="E381">
            <v>40638</v>
          </cell>
          <cell r="F381">
            <v>41110</v>
          </cell>
        </row>
        <row r="382">
          <cell r="A382">
            <v>379</v>
          </cell>
          <cell r="B382">
            <v>0.43199543522363693</v>
          </cell>
          <cell r="C382" t="str">
            <v>H72459</v>
          </cell>
          <cell r="D382" t="str">
            <v>C1SR</v>
          </cell>
          <cell r="E382">
            <v>40682</v>
          </cell>
          <cell r="F382">
            <v>41110</v>
          </cell>
        </row>
        <row r="383">
          <cell r="A383">
            <v>380</v>
          </cell>
          <cell r="B383">
            <v>0.73192857580799087</v>
          </cell>
          <cell r="C383" t="str">
            <v>H74783</v>
          </cell>
          <cell r="D383" t="str">
            <v>C1SR</v>
          </cell>
          <cell r="E383">
            <v>40744</v>
          </cell>
          <cell r="F383">
            <v>41110</v>
          </cell>
        </row>
        <row r="384">
          <cell r="A384">
            <v>381</v>
          </cell>
          <cell r="B384">
            <v>0.11190788354495551</v>
          </cell>
          <cell r="C384" t="str">
            <v>H76048</v>
          </cell>
          <cell r="D384" t="str">
            <v>C1SR</v>
          </cell>
          <cell r="E384">
            <v>40744</v>
          </cell>
          <cell r="F384">
            <v>41110</v>
          </cell>
        </row>
        <row r="385">
          <cell r="A385">
            <v>382</v>
          </cell>
          <cell r="B385">
            <v>0.41894759341381971</v>
          </cell>
          <cell r="C385" t="str">
            <v>H76074</v>
          </cell>
          <cell r="D385" t="str">
            <v>C1SR</v>
          </cell>
          <cell r="E385">
            <v>40744</v>
          </cell>
          <cell r="F385">
            <v>41110</v>
          </cell>
        </row>
        <row r="386">
          <cell r="A386">
            <v>383</v>
          </cell>
          <cell r="B386">
            <v>0.66239138110736373</v>
          </cell>
          <cell r="C386" t="str">
            <v>J09263</v>
          </cell>
          <cell r="D386" t="str">
            <v>C1SR</v>
          </cell>
          <cell r="E386">
            <v>40798</v>
          </cell>
          <cell r="F386">
            <v>41110</v>
          </cell>
        </row>
        <row r="387">
          <cell r="A387">
            <v>384</v>
          </cell>
          <cell r="B387">
            <v>0.9016064875468327</v>
          </cell>
          <cell r="C387" t="str">
            <v>J48838</v>
          </cell>
          <cell r="D387" t="str">
            <v>C1SR</v>
          </cell>
          <cell r="E387">
            <v>40840</v>
          </cell>
          <cell r="F387">
            <v>41110</v>
          </cell>
        </row>
        <row r="388">
          <cell r="A388">
            <v>385</v>
          </cell>
          <cell r="B388">
            <v>0.61155203629122501</v>
          </cell>
          <cell r="C388" t="str">
            <v>J55809</v>
          </cell>
          <cell r="D388" t="str">
            <v>C1SR</v>
          </cell>
          <cell r="E388">
            <v>40855</v>
          </cell>
          <cell r="F388">
            <v>41110</v>
          </cell>
        </row>
        <row r="389">
          <cell r="A389">
            <v>386</v>
          </cell>
          <cell r="B389">
            <v>0.69498240978284509</v>
          </cell>
          <cell r="C389" t="str">
            <v>J62101</v>
          </cell>
          <cell r="D389" t="str">
            <v>C1SR</v>
          </cell>
          <cell r="E389">
            <v>40862</v>
          </cell>
          <cell r="F389">
            <v>41110</v>
          </cell>
        </row>
        <row r="390">
          <cell r="A390">
            <v>387</v>
          </cell>
          <cell r="B390">
            <v>6.4021672445394584E-2</v>
          </cell>
          <cell r="C390" t="str">
            <v>J62559</v>
          </cell>
          <cell r="D390" t="str">
            <v>C1SR</v>
          </cell>
          <cell r="E390">
            <v>40862</v>
          </cell>
          <cell r="F390">
            <v>41110</v>
          </cell>
        </row>
        <row r="391">
          <cell r="A391">
            <v>388</v>
          </cell>
          <cell r="B391">
            <v>0.73094786034196746</v>
          </cell>
          <cell r="C391" t="str">
            <v>J62795</v>
          </cell>
          <cell r="D391" t="str">
            <v>C1SR</v>
          </cell>
          <cell r="E391">
            <v>40862</v>
          </cell>
          <cell r="F391">
            <v>41110</v>
          </cell>
        </row>
        <row r="392">
          <cell r="A392">
            <v>389</v>
          </cell>
          <cell r="B392">
            <v>0.97968834589338549</v>
          </cell>
          <cell r="C392" t="str">
            <v>J62857</v>
          </cell>
          <cell r="D392" t="str">
            <v>C1SR</v>
          </cell>
          <cell r="E392">
            <v>40862</v>
          </cell>
          <cell r="F392">
            <v>41110</v>
          </cell>
        </row>
        <row r="393">
          <cell r="A393">
            <v>390</v>
          </cell>
          <cell r="B393">
            <v>6.6314429108719652E-2</v>
          </cell>
          <cell r="C393" t="str">
            <v>J66419</v>
          </cell>
          <cell r="D393" t="str">
            <v>C1SR</v>
          </cell>
          <cell r="E393">
            <v>40862</v>
          </cell>
          <cell r="F393">
            <v>41110</v>
          </cell>
        </row>
        <row r="394">
          <cell r="A394">
            <v>391</v>
          </cell>
          <cell r="B394">
            <v>0.75738509928216269</v>
          </cell>
          <cell r="C394" t="str">
            <v>J69818</v>
          </cell>
          <cell r="D394" t="str">
            <v>C1SR</v>
          </cell>
          <cell r="E394">
            <v>40862</v>
          </cell>
          <cell r="F394">
            <v>41110</v>
          </cell>
        </row>
        <row r="395">
          <cell r="A395">
            <v>392</v>
          </cell>
          <cell r="B395">
            <v>0.36291382742539047</v>
          </cell>
          <cell r="C395" t="str">
            <v>J70876</v>
          </cell>
          <cell r="D395" t="str">
            <v>C1SR</v>
          </cell>
          <cell r="E395">
            <v>40862</v>
          </cell>
          <cell r="F395">
            <v>41110</v>
          </cell>
        </row>
        <row r="396">
          <cell r="A396">
            <v>393</v>
          </cell>
          <cell r="B396">
            <v>0.49678374274507198</v>
          </cell>
          <cell r="C396" t="str">
            <v>J77913</v>
          </cell>
          <cell r="D396" t="str">
            <v>C1SR</v>
          </cell>
          <cell r="E396">
            <v>40865</v>
          </cell>
          <cell r="F396">
            <v>41110</v>
          </cell>
        </row>
        <row r="397">
          <cell r="A397">
            <v>394</v>
          </cell>
          <cell r="B397">
            <v>0.93749261684760354</v>
          </cell>
          <cell r="C397" t="str">
            <v>J79739</v>
          </cell>
          <cell r="D397" t="str">
            <v>C1SR</v>
          </cell>
          <cell r="E397">
            <v>40865</v>
          </cell>
          <cell r="F397">
            <v>41110</v>
          </cell>
        </row>
        <row r="398">
          <cell r="A398">
            <v>395</v>
          </cell>
          <cell r="B398">
            <v>0.61749363134605761</v>
          </cell>
          <cell r="C398" t="str">
            <v>J83677</v>
          </cell>
          <cell r="D398" t="str">
            <v>C1SR</v>
          </cell>
          <cell r="E398">
            <v>40812</v>
          </cell>
          <cell r="F398">
            <v>41110</v>
          </cell>
        </row>
        <row r="399">
          <cell r="A399">
            <v>396</v>
          </cell>
          <cell r="B399">
            <v>0.53323633120178227</v>
          </cell>
          <cell r="C399" t="str">
            <v>J86958</v>
          </cell>
          <cell r="D399" t="str">
            <v>C1SR</v>
          </cell>
          <cell r="E399">
            <v>40822</v>
          </cell>
          <cell r="F399">
            <v>41110</v>
          </cell>
        </row>
        <row r="400">
          <cell r="A400">
            <v>397</v>
          </cell>
          <cell r="B400">
            <v>0.79202116901356379</v>
          </cell>
          <cell r="C400" t="str">
            <v>J88567</v>
          </cell>
          <cell r="D400" t="str">
            <v>C1SR</v>
          </cell>
          <cell r="E400">
            <v>40848</v>
          </cell>
          <cell r="F400">
            <v>41110</v>
          </cell>
        </row>
        <row r="401">
          <cell r="A401">
            <v>398</v>
          </cell>
          <cell r="B401">
            <v>0.4189247482409636</v>
          </cell>
          <cell r="C401" t="str">
            <v>J92202</v>
          </cell>
          <cell r="D401" t="str">
            <v>C1SR</v>
          </cell>
          <cell r="E401">
            <v>40862</v>
          </cell>
          <cell r="F401">
            <v>41110</v>
          </cell>
        </row>
        <row r="402">
          <cell r="A402">
            <v>399</v>
          </cell>
          <cell r="B402">
            <v>0.130056229160322</v>
          </cell>
          <cell r="C402" t="str">
            <v>J96142</v>
          </cell>
          <cell r="D402" t="str">
            <v>C1SR</v>
          </cell>
          <cell r="E402">
            <v>40875</v>
          </cell>
          <cell r="F402">
            <v>41110</v>
          </cell>
        </row>
        <row r="403">
          <cell r="A403">
            <v>400</v>
          </cell>
          <cell r="B403">
            <v>0.22962471653111516</v>
          </cell>
          <cell r="C403" t="str">
            <v>J96634</v>
          </cell>
          <cell r="D403" t="str">
            <v>C1SR</v>
          </cell>
          <cell r="E403">
            <v>40875</v>
          </cell>
          <cell r="F403">
            <v>41110</v>
          </cell>
        </row>
        <row r="404">
          <cell r="A404">
            <v>401</v>
          </cell>
          <cell r="B404">
            <v>0.51303372070210207</v>
          </cell>
          <cell r="C404" t="str">
            <v>H59823</v>
          </cell>
          <cell r="D404" t="str">
            <v>C1SR</v>
          </cell>
          <cell r="E404">
            <v>40638</v>
          </cell>
          <cell r="F404">
            <v>41113</v>
          </cell>
        </row>
        <row r="405">
          <cell r="A405">
            <v>402</v>
          </cell>
          <cell r="B405">
            <v>0.84507456400097614</v>
          </cell>
          <cell r="C405" t="str">
            <v>J20209</v>
          </cell>
          <cell r="D405" t="str">
            <v>C1SR</v>
          </cell>
          <cell r="E405">
            <v>40800</v>
          </cell>
          <cell r="F405">
            <v>41113</v>
          </cell>
        </row>
        <row r="406">
          <cell r="A406">
            <v>403</v>
          </cell>
          <cell r="B406">
            <v>0.24330323338172388</v>
          </cell>
          <cell r="C406" t="str">
            <v>J48123</v>
          </cell>
          <cell r="D406" t="str">
            <v>C1SR</v>
          </cell>
          <cell r="E406">
            <v>40840</v>
          </cell>
          <cell r="F406">
            <v>41113</v>
          </cell>
        </row>
        <row r="407">
          <cell r="A407">
            <v>404</v>
          </cell>
          <cell r="B407">
            <v>0.29696010902009817</v>
          </cell>
          <cell r="C407" t="str">
            <v>J79729</v>
          </cell>
          <cell r="D407" t="str">
            <v>C1SR</v>
          </cell>
          <cell r="E407">
            <v>40865</v>
          </cell>
          <cell r="F407">
            <v>41113</v>
          </cell>
        </row>
        <row r="408">
          <cell r="A408">
            <v>405</v>
          </cell>
          <cell r="B408">
            <v>0.25403717025115335</v>
          </cell>
          <cell r="C408" t="str">
            <v>J81423</v>
          </cell>
          <cell r="D408" t="str">
            <v>C1SR</v>
          </cell>
          <cell r="E408">
            <v>40865</v>
          </cell>
          <cell r="F408">
            <v>41113</v>
          </cell>
        </row>
        <row r="409">
          <cell r="A409">
            <v>406</v>
          </cell>
          <cell r="B409">
            <v>0.73884041321274807</v>
          </cell>
          <cell r="C409" t="str">
            <v>J82945</v>
          </cell>
          <cell r="D409" t="str">
            <v>C1SR</v>
          </cell>
          <cell r="E409">
            <v>40812</v>
          </cell>
          <cell r="F409">
            <v>41113</v>
          </cell>
        </row>
        <row r="410">
          <cell r="A410">
            <v>407</v>
          </cell>
          <cell r="B410">
            <v>8.9524710608452018E-2</v>
          </cell>
          <cell r="C410" t="str">
            <v>H51912</v>
          </cell>
          <cell r="D410" t="str">
            <v>C1SR</v>
          </cell>
          <cell r="E410">
            <v>40598</v>
          </cell>
          <cell r="F410">
            <v>41116</v>
          </cell>
        </row>
        <row r="411">
          <cell r="A411">
            <v>408</v>
          </cell>
          <cell r="B411">
            <v>0.51580825771105898</v>
          </cell>
          <cell r="C411" t="str">
            <v>H64187</v>
          </cell>
          <cell r="D411" t="str">
            <v>C1SR</v>
          </cell>
          <cell r="E411">
            <v>40638</v>
          </cell>
          <cell r="F411">
            <v>41116</v>
          </cell>
        </row>
        <row r="412">
          <cell r="A412">
            <v>409</v>
          </cell>
          <cell r="B412">
            <v>0.9401367928955584</v>
          </cell>
          <cell r="C412" t="str">
            <v>J23608</v>
          </cell>
          <cell r="D412" t="str">
            <v>C1SR</v>
          </cell>
          <cell r="E412">
            <v>40828</v>
          </cell>
          <cell r="F412">
            <v>41116</v>
          </cell>
        </row>
        <row r="413">
          <cell r="A413">
            <v>410</v>
          </cell>
          <cell r="B413">
            <v>0.54567225624366378</v>
          </cell>
          <cell r="C413" t="str">
            <v>J52545</v>
          </cell>
          <cell r="D413" t="str">
            <v>C1SR</v>
          </cell>
          <cell r="E413">
            <v>40840</v>
          </cell>
          <cell r="F413">
            <v>41116</v>
          </cell>
        </row>
        <row r="414">
          <cell r="A414">
            <v>411</v>
          </cell>
          <cell r="B414">
            <v>0.97631756786889368</v>
          </cell>
          <cell r="C414" t="str">
            <v>J61806</v>
          </cell>
          <cell r="D414" t="str">
            <v>C1SR</v>
          </cell>
          <cell r="E414">
            <v>40855</v>
          </cell>
          <cell r="F414">
            <v>41116</v>
          </cell>
        </row>
        <row r="415">
          <cell r="A415">
            <v>412</v>
          </cell>
          <cell r="B415">
            <v>0.64968596583965232</v>
          </cell>
          <cell r="C415" t="str">
            <v>J61948</v>
          </cell>
          <cell r="D415" t="str">
            <v>C1SR</v>
          </cell>
          <cell r="E415">
            <v>40862</v>
          </cell>
          <cell r="F415">
            <v>41116</v>
          </cell>
        </row>
        <row r="416">
          <cell r="A416">
            <v>413</v>
          </cell>
          <cell r="B416">
            <v>0.76609524059247758</v>
          </cell>
          <cell r="C416" t="str">
            <v>J62649</v>
          </cell>
          <cell r="D416" t="str">
            <v>C1SR</v>
          </cell>
          <cell r="E416">
            <v>40862</v>
          </cell>
          <cell r="F416">
            <v>41116</v>
          </cell>
        </row>
        <row r="417">
          <cell r="A417">
            <v>414</v>
          </cell>
          <cell r="B417">
            <v>0.56109036736045703</v>
          </cell>
          <cell r="C417" t="str">
            <v>J62679</v>
          </cell>
          <cell r="D417" t="str">
            <v>C1SR</v>
          </cell>
          <cell r="E417">
            <v>40862</v>
          </cell>
          <cell r="F417">
            <v>41116</v>
          </cell>
        </row>
        <row r="418">
          <cell r="A418">
            <v>415</v>
          </cell>
          <cell r="B418">
            <v>0.78314060203114932</v>
          </cell>
          <cell r="C418" t="str">
            <v>J68250</v>
          </cell>
          <cell r="D418" t="str">
            <v>C1SR</v>
          </cell>
          <cell r="E418">
            <v>40862</v>
          </cell>
          <cell r="F418">
            <v>41116</v>
          </cell>
        </row>
        <row r="419">
          <cell r="A419">
            <v>416</v>
          </cell>
          <cell r="B419">
            <v>0.44721822912085796</v>
          </cell>
          <cell r="C419" t="str">
            <v>J68370</v>
          </cell>
          <cell r="D419" t="str">
            <v>C1SR</v>
          </cell>
          <cell r="E419">
            <v>40862</v>
          </cell>
          <cell r="F419">
            <v>41116</v>
          </cell>
        </row>
        <row r="420">
          <cell r="A420">
            <v>417</v>
          </cell>
          <cell r="B420">
            <v>9.9345951468521543E-2</v>
          </cell>
          <cell r="C420" t="str">
            <v>J82055</v>
          </cell>
          <cell r="D420" t="str">
            <v>C1SR</v>
          </cell>
          <cell r="E420">
            <v>40812</v>
          </cell>
          <cell r="F420">
            <v>41116</v>
          </cell>
        </row>
        <row r="421">
          <cell r="A421">
            <v>418</v>
          </cell>
          <cell r="B421">
            <v>0.21291941917134571</v>
          </cell>
          <cell r="C421" t="str">
            <v>J84956</v>
          </cell>
          <cell r="D421" t="str">
            <v>C1SR</v>
          </cell>
          <cell r="E421">
            <v>40822</v>
          </cell>
          <cell r="F421">
            <v>41116</v>
          </cell>
        </row>
        <row r="422">
          <cell r="A422">
            <v>419</v>
          </cell>
          <cell r="B422">
            <v>0.98721962283224673</v>
          </cell>
          <cell r="C422" t="str">
            <v>J86209</v>
          </cell>
          <cell r="D422" t="str">
            <v>C1SR</v>
          </cell>
          <cell r="E422">
            <v>40822</v>
          </cell>
          <cell r="F422">
            <v>41116</v>
          </cell>
        </row>
        <row r="423">
          <cell r="A423">
            <v>420</v>
          </cell>
          <cell r="B423">
            <v>0.64020351395805464</v>
          </cell>
          <cell r="C423" t="str">
            <v>J53056</v>
          </cell>
          <cell r="D423" t="str">
            <v>C1SR</v>
          </cell>
          <cell r="E423">
            <v>40855</v>
          </cell>
          <cell r="F423">
            <v>41117</v>
          </cell>
        </row>
        <row r="424">
          <cell r="A424">
            <v>421</v>
          </cell>
          <cell r="B424">
            <v>0.83100934943554194</v>
          </cell>
          <cell r="C424" t="str">
            <v>J68343</v>
          </cell>
          <cell r="D424" t="str">
            <v>C1SR</v>
          </cell>
          <cell r="E424">
            <v>40862</v>
          </cell>
          <cell r="F424">
            <v>41117</v>
          </cell>
        </row>
        <row r="425">
          <cell r="A425">
            <v>422</v>
          </cell>
          <cell r="B425">
            <v>0.54161141267489377</v>
          </cell>
          <cell r="C425" t="str">
            <v>J68624</v>
          </cell>
          <cell r="D425" t="str">
            <v>C1SR</v>
          </cell>
          <cell r="E425">
            <v>40862</v>
          </cell>
          <cell r="F425">
            <v>41117</v>
          </cell>
        </row>
        <row r="426">
          <cell r="A426">
            <v>423</v>
          </cell>
          <cell r="B426">
            <v>0.49296012744223894</v>
          </cell>
          <cell r="C426" t="str">
            <v>H58355</v>
          </cell>
          <cell r="D426" t="str">
            <v>C1SR</v>
          </cell>
          <cell r="E426">
            <v>40631</v>
          </cell>
          <cell r="F426">
            <v>41120</v>
          </cell>
        </row>
        <row r="427">
          <cell r="A427">
            <v>424</v>
          </cell>
          <cell r="B427">
            <v>0.20689602792124795</v>
          </cell>
          <cell r="C427" t="str">
            <v>H68305</v>
          </cell>
          <cell r="D427" t="str">
            <v>C1SR</v>
          </cell>
          <cell r="E427">
            <v>40682</v>
          </cell>
          <cell r="F427">
            <v>41120</v>
          </cell>
        </row>
        <row r="428">
          <cell r="A428">
            <v>425</v>
          </cell>
          <cell r="B428">
            <v>0.43637014249855421</v>
          </cell>
          <cell r="C428" t="str">
            <v>J02907</v>
          </cell>
          <cell r="D428" t="str">
            <v>C1SR</v>
          </cell>
          <cell r="E428">
            <v>40798</v>
          </cell>
          <cell r="F428">
            <v>41120</v>
          </cell>
        </row>
        <row r="429">
          <cell r="A429">
            <v>426</v>
          </cell>
          <cell r="B429">
            <v>0.98502850157787836</v>
          </cell>
          <cell r="C429" t="str">
            <v>J10578</v>
          </cell>
          <cell r="D429" t="str">
            <v>C1SR</v>
          </cell>
          <cell r="E429">
            <v>40800</v>
          </cell>
          <cell r="F429">
            <v>41120</v>
          </cell>
        </row>
        <row r="430">
          <cell r="A430">
            <v>427</v>
          </cell>
          <cell r="B430">
            <v>0.24962244494835806</v>
          </cell>
          <cell r="C430" t="str">
            <v>J10677</v>
          </cell>
          <cell r="D430" t="str">
            <v>C1SR</v>
          </cell>
          <cell r="E430">
            <v>40800</v>
          </cell>
          <cell r="F430">
            <v>41120</v>
          </cell>
        </row>
        <row r="431">
          <cell r="A431">
            <v>428</v>
          </cell>
          <cell r="B431">
            <v>0.26988707498180942</v>
          </cell>
          <cell r="C431" t="str">
            <v>J10679</v>
          </cell>
          <cell r="D431" t="str">
            <v>C1SR</v>
          </cell>
          <cell r="E431">
            <v>40800</v>
          </cell>
          <cell r="F431">
            <v>41120</v>
          </cell>
        </row>
        <row r="432">
          <cell r="A432">
            <v>429</v>
          </cell>
          <cell r="B432">
            <v>9.3593515063053023E-2</v>
          </cell>
          <cell r="C432" t="str">
            <v>J67263</v>
          </cell>
          <cell r="D432" t="str">
            <v>C1SR</v>
          </cell>
          <cell r="E432">
            <v>40862</v>
          </cell>
          <cell r="F432">
            <v>41120</v>
          </cell>
        </row>
        <row r="433">
          <cell r="A433">
            <v>430</v>
          </cell>
          <cell r="B433">
            <v>0.85901043345823969</v>
          </cell>
          <cell r="C433" t="str">
            <v>J68996</v>
          </cell>
          <cell r="D433" t="str">
            <v>C1SR</v>
          </cell>
          <cell r="E433">
            <v>40862</v>
          </cell>
          <cell r="F433">
            <v>41120</v>
          </cell>
        </row>
        <row r="434">
          <cell r="A434">
            <v>431</v>
          </cell>
          <cell r="B434">
            <v>0.13758069541286588</v>
          </cell>
          <cell r="C434" t="str">
            <v>J69754</v>
          </cell>
          <cell r="D434" t="str">
            <v>C1SR</v>
          </cell>
          <cell r="E434">
            <v>40862</v>
          </cell>
          <cell r="F434">
            <v>41120</v>
          </cell>
        </row>
        <row r="435">
          <cell r="A435">
            <v>432</v>
          </cell>
          <cell r="B435">
            <v>1.6269158027170105E-2</v>
          </cell>
          <cell r="C435" t="str">
            <v>G97438</v>
          </cell>
          <cell r="D435" t="str">
            <v>C1SR</v>
          </cell>
          <cell r="E435">
            <v>40800</v>
          </cell>
          <cell r="F435">
            <v>41122</v>
          </cell>
        </row>
        <row r="436">
          <cell r="A436">
            <v>433</v>
          </cell>
          <cell r="B436">
            <v>0.29464338124344136</v>
          </cell>
          <cell r="C436" t="str">
            <v>J52606</v>
          </cell>
          <cell r="D436" t="str">
            <v>C1SR</v>
          </cell>
          <cell r="E436">
            <v>40840</v>
          </cell>
          <cell r="F436">
            <v>41122</v>
          </cell>
        </row>
        <row r="437">
          <cell r="A437">
            <v>434</v>
          </cell>
          <cell r="B437">
            <v>0.95890552252072625</v>
          </cell>
          <cell r="C437" t="str">
            <v>J60973</v>
          </cell>
          <cell r="D437" t="str">
            <v>C1SR</v>
          </cell>
          <cell r="E437">
            <v>40855</v>
          </cell>
          <cell r="F437">
            <v>41122</v>
          </cell>
        </row>
        <row r="438">
          <cell r="A438">
            <v>435</v>
          </cell>
          <cell r="B438">
            <v>0.93336645842523425</v>
          </cell>
          <cell r="C438" t="str">
            <v>J68138</v>
          </cell>
          <cell r="D438" t="str">
            <v>C1SR</v>
          </cell>
          <cell r="E438">
            <v>40862</v>
          </cell>
          <cell r="F438">
            <v>41122</v>
          </cell>
        </row>
        <row r="439">
          <cell r="A439">
            <v>436</v>
          </cell>
          <cell r="B439">
            <v>0.96180891202149488</v>
          </cell>
          <cell r="C439" t="str">
            <v>J71703</v>
          </cell>
          <cell r="D439" t="str">
            <v>C1SR</v>
          </cell>
          <cell r="E439">
            <v>40862</v>
          </cell>
          <cell r="F439">
            <v>41122</v>
          </cell>
        </row>
        <row r="440">
          <cell r="A440">
            <v>437</v>
          </cell>
          <cell r="B440">
            <v>0.8747372920765365</v>
          </cell>
          <cell r="C440" t="str">
            <v>H55392</v>
          </cell>
          <cell r="D440" t="str">
            <v>C1SR</v>
          </cell>
          <cell r="E440">
            <v>40631</v>
          </cell>
          <cell r="F440">
            <v>41127</v>
          </cell>
        </row>
        <row r="441">
          <cell r="A441">
            <v>438</v>
          </cell>
          <cell r="B441">
            <v>0.90291875663189236</v>
          </cell>
          <cell r="C441" t="str">
            <v>H57733</v>
          </cell>
          <cell r="D441" t="str">
            <v>C1SR</v>
          </cell>
          <cell r="E441">
            <v>40631</v>
          </cell>
          <cell r="F441">
            <v>41127</v>
          </cell>
        </row>
        <row r="442">
          <cell r="A442">
            <v>439</v>
          </cell>
          <cell r="B442">
            <v>0.93564234205343344</v>
          </cell>
          <cell r="C442" t="str">
            <v>J86466</v>
          </cell>
          <cell r="D442" t="str">
            <v>C1SR</v>
          </cell>
          <cell r="E442">
            <v>40822</v>
          </cell>
          <cell r="F442">
            <v>41127</v>
          </cell>
        </row>
        <row r="443">
          <cell r="A443">
            <v>440</v>
          </cell>
          <cell r="B443">
            <v>0.93624518434730575</v>
          </cell>
          <cell r="C443" t="str">
            <v>J03884</v>
          </cell>
          <cell r="D443" t="str">
            <v>C1SR</v>
          </cell>
          <cell r="E443">
            <v>40798</v>
          </cell>
          <cell r="F443">
            <v>41149</v>
          </cell>
        </row>
        <row r="444">
          <cell r="A444">
            <v>441</v>
          </cell>
          <cell r="B444">
            <v>0.84388174027125162</v>
          </cell>
          <cell r="C444" t="str">
            <v>J05453</v>
          </cell>
          <cell r="D444" t="str">
            <v>C1SR</v>
          </cell>
          <cell r="E444">
            <v>40798</v>
          </cell>
          <cell r="F444">
            <v>41149</v>
          </cell>
        </row>
        <row r="445">
          <cell r="A445">
            <v>442</v>
          </cell>
          <cell r="B445">
            <v>0.70240884961736205</v>
          </cell>
          <cell r="C445" t="str">
            <v>J23057</v>
          </cell>
          <cell r="D445" t="str">
            <v>C1SR</v>
          </cell>
          <cell r="E445">
            <v>40800</v>
          </cell>
          <cell r="F445">
            <v>41149</v>
          </cell>
        </row>
        <row r="446">
          <cell r="A446">
            <v>443</v>
          </cell>
          <cell r="B446">
            <v>0.34418226569332533</v>
          </cell>
          <cell r="C446" t="str">
            <v>J48499</v>
          </cell>
          <cell r="D446" t="str">
            <v>C1SR</v>
          </cell>
          <cell r="E446">
            <v>40840</v>
          </cell>
          <cell r="F446">
            <v>41149</v>
          </cell>
        </row>
        <row r="447">
          <cell r="A447">
            <v>444</v>
          </cell>
          <cell r="B447">
            <v>0.22128492239780961</v>
          </cell>
          <cell r="C447" t="str">
            <v>J62181</v>
          </cell>
          <cell r="D447" t="str">
            <v>C1SR</v>
          </cell>
          <cell r="E447">
            <v>40862</v>
          </cell>
          <cell r="F447">
            <v>41149</v>
          </cell>
        </row>
        <row r="448">
          <cell r="A448">
            <v>445</v>
          </cell>
          <cell r="B448">
            <v>0.33978266807200808</v>
          </cell>
          <cell r="C448" t="str">
            <v>J66429</v>
          </cell>
          <cell r="D448" t="str">
            <v>C1SR</v>
          </cell>
          <cell r="E448">
            <v>40862</v>
          </cell>
          <cell r="F448">
            <v>41149</v>
          </cell>
        </row>
        <row r="449">
          <cell r="A449">
            <v>446</v>
          </cell>
          <cell r="B449">
            <v>0.83484353012873136</v>
          </cell>
          <cell r="C449" t="str">
            <v>J76116</v>
          </cell>
          <cell r="D449" t="str">
            <v>C1SR</v>
          </cell>
          <cell r="E449">
            <v>40865</v>
          </cell>
          <cell r="F449">
            <v>41149</v>
          </cell>
        </row>
        <row r="450">
          <cell r="A450">
            <v>447</v>
          </cell>
          <cell r="B450">
            <v>0.53649696848117534</v>
          </cell>
          <cell r="C450" t="str">
            <v>J76122</v>
          </cell>
          <cell r="D450" t="str">
            <v>C1SR</v>
          </cell>
          <cell r="E450">
            <v>40865</v>
          </cell>
          <cell r="F450">
            <v>41149</v>
          </cell>
        </row>
        <row r="451">
          <cell r="A451">
            <v>448</v>
          </cell>
          <cell r="B451">
            <v>0.65409883875297736</v>
          </cell>
          <cell r="C451" t="str">
            <v>J96330</v>
          </cell>
          <cell r="D451" t="str">
            <v>C1SR</v>
          </cell>
          <cell r="E451">
            <v>40875</v>
          </cell>
          <cell r="F451">
            <v>41149</v>
          </cell>
        </row>
        <row r="452">
          <cell r="A452">
            <v>449</v>
          </cell>
          <cell r="B452">
            <v>0.45664724802505807</v>
          </cell>
          <cell r="C452" t="str">
            <v>H52480</v>
          </cell>
          <cell r="D452" t="str">
            <v>C1SR</v>
          </cell>
          <cell r="E452">
            <v>40598</v>
          </cell>
          <cell r="F452">
            <v>41150</v>
          </cell>
        </row>
        <row r="453">
          <cell r="A453">
            <v>450</v>
          </cell>
          <cell r="B453">
            <v>0.55131760263680119</v>
          </cell>
          <cell r="C453" t="str">
            <v>H57625</v>
          </cell>
          <cell r="D453" t="str">
            <v>C1SR</v>
          </cell>
          <cell r="E453">
            <v>40631</v>
          </cell>
          <cell r="F453">
            <v>41150</v>
          </cell>
        </row>
        <row r="454">
          <cell r="A454">
            <v>451</v>
          </cell>
          <cell r="B454">
            <v>0.41346657207731208</v>
          </cell>
          <cell r="C454" t="str">
            <v>H57758</v>
          </cell>
          <cell r="D454" t="str">
            <v>C1SR</v>
          </cell>
          <cell r="E454">
            <v>40631</v>
          </cell>
          <cell r="F454">
            <v>41150</v>
          </cell>
        </row>
        <row r="455">
          <cell r="A455">
            <v>452</v>
          </cell>
          <cell r="B455">
            <v>0.36217107719831299</v>
          </cell>
          <cell r="C455" t="str">
            <v>H61578</v>
          </cell>
          <cell r="D455" t="str">
            <v>C1SR</v>
          </cell>
          <cell r="E455">
            <v>40638</v>
          </cell>
          <cell r="F455">
            <v>41150</v>
          </cell>
        </row>
        <row r="456">
          <cell r="A456">
            <v>453</v>
          </cell>
          <cell r="B456">
            <v>0.97553051187957485</v>
          </cell>
          <cell r="C456" t="str">
            <v>H74577</v>
          </cell>
          <cell r="D456" t="str">
            <v>C1SR</v>
          </cell>
          <cell r="E456">
            <v>40744</v>
          </cell>
          <cell r="F456">
            <v>41150</v>
          </cell>
        </row>
        <row r="457">
          <cell r="A457">
            <v>454</v>
          </cell>
          <cell r="B457">
            <v>0.44282964145670967</v>
          </cell>
          <cell r="C457" t="str">
            <v>H74695</v>
          </cell>
          <cell r="D457" t="str">
            <v>C1SR</v>
          </cell>
          <cell r="E457">
            <v>40744</v>
          </cell>
          <cell r="F457">
            <v>41150</v>
          </cell>
        </row>
        <row r="458">
          <cell r="A458">
            <v>455</v>
          </cell>
          <cell r="B458">
            <v>0.85009198282356402</v>
          </cell>
          <cell r="C458" t="str">
            <v>J03289</v>
          </cell>
          <cell r="D458" t="str">
            <v>C1SR</v>
          </cell>
          <cell r="E458">
            <v>40798</v>
          </cell>
          <cell r="F458">
            <v>41150</v>
          </cell>
        </row>
        <row r="459">
          <cell r="A459">
            <v>456</v>
          </cell>
          <cell r="B459">
            <v>0.40457695256066994</v>
          </cell>
          <cell r="C459" t="str">
            <v>J04189</v>
          </cell>
          <cell r="D459" t="str">
            <v>C1SR</v>
          </cell>
          <cell r="E459">
            <v>40798</v>
          </cell>
          <cell r="F459">
            <v>41150</v>
          </cell>
        </row>
        <row r="460">
          <cell r="A460">
            <v>457</v>
          </cell>
          <cell r="B460">
            <v>0.21962998452424698</v>
          </cell>
          <cell r="C460" t="str">
            <v>J04488</v>
          </cell>
          <cell r="D460" t="str">
            <v>C1SR</v>
          </cell>
          <cell r="E460">
            <v>40798</v>
          </cell>
          <cell r="F460">
            <v>41150</v>
          </cell>
        </row>
        <row r="461">
          <cell r="A461">
            <v>458</v>
          </cell>
          <cell r="B461">
            <v>0.38221651182819194</v>
          </cell>
          <cell r="C461" t="str">
            <v>J20425</v>
          </cell>
          <cell r="D461" t="str">
            <v>C1SR</v>
          </cell>
          <cell r="E461">
            <v>40800</v>
          </cell>
          <cell r="F461">
            <v>41150</v>
          </cell>
        </row>
        <row r="462">
          <cell r="A462">
            <v>459</v>
          </cell>
          <cell r="B462">
            <v>0.20177342496598916</v>
          </cell>
          <cell r="C462" t="str">
            <v>J20960</v>
          </cell>
          <cell r="D462" t="str">
            <v>C1SR</v>
          </cell>
          <cell r="E462">
            <v>40800</v>
          </cell>
          <cell r="F462">
            <v>41150</v>
          </cell>
        </row>
        <row r="463">
          <cell r="A463">
            <v>460</v>
          </cell>
          <cell r="B463">
            <v>0.31289002562383128</v>
          </cell>
          <cell r="C463" t="str">
            <v>J41257</v>
          </cell>
          <cell r="D463" t="str">
            <v>C1SR</v>
          </cell>
          <cell r="E463">
            <v>40834</v>
          </cell>
          <cell r="F463">
            <v>41150</v>
          </cell>
        </row>
        <row r="464">
          <cell r="A464">
            <v>461</v>
          </cell>
          <cell r="B464">
            <v>0.4737412420883923</v>
          </cell>
          <cell r="C464" t="str">
            <v>J54377</v>
          </cell>
          <cell r="D464" t="str">
            <v>C1SR</v>
          </cell>
          <cell r="E464">
            <v>40855</v>
          </cell>
          <cell r="F464">
            <v>41150</v>
          </cell>
        </row>
        <row r="465">
          <cell r="A465">
            <v>462</v>
          </cell>
          <cell r="B465">
            <v>0.9987696565438029</v>
          </cell>
          <cell r="C465" t="str">
            <v>J55041</v>
          </cell>
          <cell r="D465" t="str">
            <v>C1SR</v>
          </cell>
          <cell r="E465">
            <v>40855</v>
          </cell>
          <cell r="F465">
            <v>41150</v>
          </cell>
        </row>
        <row r="466">
          <cell r="A466">
            <v>463</v>
          </cell>
          <cell r="B466">
            <v>0.14259543208700765</v>
          </cell>
          <cell r="C466" t="str">
            <v>J60218</v>
          </cell>
          <cell r="D466" t="str">
            <v>C1SR</v>
          </cell>
          <cell r="E466">
            <v>40855</v>
          </cell>
          <cell r="F466">
            <v>41150</v>
          </cell>
        </row>
        <row r="467">
          <cell r="A467">
            <v>464</v>
          </cell>
          <cell r="B467">
            <v>0.72339299432263737</v>
          </cell>
          <cell r="C467" t="str">
            <v>J61840</v>
          </cell>
          <cell r="D467" t="str">
            <v>C1SR</v>
          </cell>
          <cell r="E467">
            <v>40855</v>
          </cell>
          <cell r="F467">
            <v>41150</v>
          </cell>
        </row>
        <row r="468">
          <cell r="A468">
            <v>465</v>
          </cell>
          <cell r="B468">
            <v>0.57885966066707761</v>
          </cell>
          <cell r="C468" t="str">
            <v>J62183</v>
          </cell>
          <cell r="D468" t="str">
            <v>C1SR</v>
          </cell>
          <cell r="E468">
            <v>40862</v>
          </cell>
          <cell r="F468">
            <v>41150</v>
          </cell>
        </row>
        <row r="469">
          <cell r="A469">
            <v>466</v>
          </cell>
          <cell r="B469">
            <v>0.62962250091803773</v>
          </cell>
          <cell r="C469" t="str">
            <v>J62296</v>
          </cell>
          <cell r="D469" t="str">
            <v>C1SR</v>
          </cell>
          <cell r="E469">
            <v>40862</v>
          </cell>
          <cell r="F469">
            <v>41150</v>
          </cell>
        </row>
        <row r="470">
          <cell r="A470">
            <v>467</v>
          </cell>
          <cell r="B470">
            <v>5.7144503987482165E-2</v>
          </cell>
          <cell r="C470" t="str">
            <v>J66294</v>
          </cell>
          <cell r="D470" t="str">
            <v>C1SR</v>
          </cell>
          <cell r="E470">
            <v>40862</v>
          </cell>
          <cell r="F470">
            <v>41150</v>
          </cell>
        </row>
        <row r="471">
          <cell r="A471">
            <v>468</v>
          </cell>
          <cell r="B471">
            <v>0.64252571029330319</v>
          </cell>
          <cell r="C471" t="str">
            <v>J66469</v>
          </cell>
          <cell r="D471" t="str">
            <v>C1SR</v>
          </cell>
          <cell r="E471">
            <v>40862</v>
          </cell>
          <cell r="F471">
            <v>41150</v>
          </cell>
        </row>
        <row r="472">
          <cell r="A472">
            <v>469</v>
          </cell>
          <cell r="B472">
            <v>0.36225361028514425</v>
          </cell>
          <cell r="C472" t="str">
            <v>J67590</v>
          </cell>
          <cell r="D472" t="str">
            <v>C1SR</v>
          </cell>
          <cell r="E472">
            <v>40862</v>
          </cell>
          <cell r="F472">
            <v>41150</v>
          </cell>
        </row>
        <row r="473">
          <cell r="A473">
            <v>470</v>
          </cell>
          <cell r="B473">
            <v>0.89132222107904235</v>
          </cell>
          <cell r="C473" t="str">
            <v>J67627</v>
          </cell>
          <cell r="D473" t="str">
            <v>C1SR</v>
          </cell>
          <cell r="E473">
            <v>40862</v>
          </cell>
          <cell r="F473">
            <v>41150</v>
          </cell>
        </row>
        <row r="474">
          <cell r="A474">
            <v>471</v>
          </cell>
          <cell r="B474">
            <v>0.58264620918442578</v>
          </cell>
          <cell r="C474" t="str">
            <v>J68161</v>
          </cell>
          <cell r="D474" t="str">
            <v>C1SR</v>
          </cell>
          <cell r="E474">
            <v>40862</v>
          </cell>
          <cell r="F474">
            <v>41150</v>
          </cell>
        </row>
        <row r="475">
          <cell r="A475">
            <v>472</v>
          </cell>
          <cell r="B475">
            <v>0.84942810112189804</v>
          </cell>
          <cell r="C475" t="str">
            <v>J69750</v>
          </cell>
          <cell r="D475" t="str">
            <v>C1SR</v>
          </cell>
          <cell r="E475">
            <v>40862</v>
          </cell>
          <cell r="F475">
            <v>41150</v>
          </cell>
        </row>
        <row r="476">
          <cell r="A476">
            <v>473</v>
          </cell>
          <cell r="B476">
            <v>0.84971112877638921</v>
          </cell>
          <cell r="C476" t="str">
            <v>J71524</v>
          </cell>
          <cell r="D476" t="str">
            <v>C1SR</v>
          </cell>
          <cell r="E476">
            <v>40862</v>
          </cell>
          <cell r="F476">
            <v>41150</v>
          </cell>
        </row>
        <row r="477">
          <cell r="A477">
            <v>474</v>
          </cell>
          <cell r="B477">
            <v>0.20456389037050304</v>
          </cell>
          <cell r="C477" t="str">
            <v>J73467</v>
          </cell>
          <cell r="D477" t="str">
            <v>C1SR</v>
          </cell>
          <cell r="E477">
            <v>40822</v>
          </cell>
          <cell r="F477">
            <v>41150</v>
          </cell>
        </row>
        <row r="478">
          <cell r="A478">
            <v>475</v>
          </cell>
          <cell r="B478">
            <v>2.8559582996101285E-2</v>
          </cell>
          <cell r="C478" t="str">
            <v>J77427</v>
          </cell>
          <cell r="D478" t="str">
            <v>C1SR</v>
          </cell>
          <cell r="E478">
            <v>40865</v>
          </cell>
          <cell r="F478">
            <v>41150</v>
          </cell>
        </row>
        <row r="479">
          <cell r="A479">
            <v>476</v>
          </cell>
          <cell r="B479">
            <v>0.36753688029309683</v>
          </cell>
          <cell r="C479" t="str">
            <v>J77615</v>
          </cell>
          <cell r="D479" t="str">
            <v>C1SR</v>
          </cell>
          <cell r="E479">
            <v>40865</v>
          </cell>
          <cell r="F479">
            <v>41150</v>
          </cell>
        </row>
        <row r="480">
          <cell r="A480">
            <v>477</v>
          </cell>
          <cell r="B480">
            <v>0.52174898451236429</v>
          </cell>
          <cell r="C480" t="str">
            <v>J79043</v>
          </cell>
          <cell r="D480" t="str">
            <v>C1SR</v>
          </cell>
          <cell r="E480">
            <v>40865</v>
          </cell>
          <cell r="F480">
            <v>41150</v>
          </cell>
        </row>
        <row r="481">
          <cell r="A481">
            <v>478</v>
          </cell>
          <cell r="B481">
            <v>0.55634784597478093</v>
          </cell>
          <cell r="C481" t="str">
            <v>J79122</v>
          </cell>
          <cell r="D481" t="str">
            <v>C1SR</v>
          </cell>
          <cell r="E481">
            <v>40865</v>
          </cell>
          <cell r="F481">
            <v>41150</v>
          </cell>
        </row>
        <row r="482">
          <cell r="A482">
            <v>479</v>
          </cell>
          <cell r="B482">
            <v>0.58764594378845603</v>
          </cell>
          <cell r="C482" t="str">
            <v>J79123</v>
          </cell>
          <cell r="D482" t="str">
            <v>C1SR</v>
          </cell>
          <cell r="E482">
            <v>40865</v>
          </cell>
          <cell r="F482">
            <v>41150</v>
          </cell>
        </row>
        <row r="483">
          <cell r="A483">
            <v>480</v>
          </cell>
          <cell r="B483">
            <v>0.14340743416064694</v>
          </cell>
          <cell r="C483" t="str">
            <v>J79295</v>
          </cell>
          <cell r="D483" t="str">
            <v>C1SR</v>
          </cell>
          <cell r="E483">
            <v>40865</v>
          </cell>
          <cell r="F483">
            <v>41150</v>
          </cell>
        </row>
        <row r="484">
          <cell r="A484">
            <v>481</v>
          </cell>
          <cell r="B484">
            <v>9.6795915714755432E-2</v>
          </cell>
          <cell r="C484" t="str">
            <v>J81761</v>
          </cell>
          <cell r="D484" t="str">
            <v>C1SR</v>
          </cell>
          <cell r="E484">
            <v>40865</v>
          </cell>
          <cell r="F484">
            <v>41150</v>
          </cell>
        </row>
        <row r="485">
          <cell r="A485">
            <v>482</v>
          </cell>
          <cell r="B485">
            <v>8.7714760438267092E-2</v>
          </cell>
          <cell r="C485" t="str">
            <v>J82643</v>
          </cell>
          <cell r="D485" t="str">
            <v>C1SR</v>
          </cell>
          <cell r="E485">
            <v>40812</v>
          </cell>
          <cell r="F485">
            <v>41150</v>
          </cell>
        </row>
        <row r="486">
          <cell r="A486">
            <v>483</v>
          </cell>
          <cell r="B486">
            <v>0.58807847488434417</v>
          </cell>
          <cell r="C486" t="str">
            <v>J84702</v>
          </cell>
          <cell r="D486" t="str">
            <v>C1SR</v>
          </cell>
          <cell r="E486">
            <v>40812</v>
          </cell>
          <cell r="F486">
            <v>41150</v>
          </cell>
        </row>
        <row r="487">
          <cell r="A487">
            <v>484</v>
          </cell>
          <cell r="B487">
            <v>0.61742978603572396</v>
          </cell>
          <cell r="C487" t="str">
            <v>J86865</v>
          </cell>
          <cell r="D487" t="str">
            <v>C1SR</v>
          </cell>
          <cell r="E487">
            <v>40822</v>
          </cell>
          <cell r="F487">
            <v>41150</v>
          </cell>
        </row>
        <row r="488">
          <cell r="A488">
            <v>485</v>
          </cell>
          <cell r="B488">
            <v>0.43374832182516843</v>
          </cell>
          <cell r="C488" t="str">
            <v>J88479</v>
          </cell>
          <cell r="D488" t="str">
            <v>C1SR</v>
          </cell>
          <cell r="E488">
            <v>40848</v>
          </cell>
          <cell r="F488">
            <v>41150</v>
          </cell>
        </row>
        <row r="489">
          <cell r="A489">
            <v>486</v>
          </cell>
          <cell r="B489">
            <v>0.62472450861401541</v>
          </cell>
          <cell r="C489" t="str">
            <v>J97109</v>
          </cell>
          <cell r="D489" t="str">
            <v>C1SR</v>
          </cell>
          <cell r="E489">
            <v>40875</v>
          </cell>
          <cell r="F489">
            <v>41150</v>
          </cell>
        </row>
        <row r="490">
          <cell r="A490">
            <v>487</v>
          </cell>
          <cell r="B490">
            <v>0.99049695849929964</v>
          </cell>
          <cell r="C490" t="str">
            <v>J82673</v>
          </cell>
          <cell r="D490" t="str">
            <v>C1SR</v>
          </cell>
          <cell r="E490">
            <v>40812</v>
          </cell>
          <cell r="F490">
            <v>41151</v>
          </cell>
        </row>
        <row r="491">
          <cell r="A491">
            <v>488</v>
          </cell>
          <cell r="B491">
            <v>0.61475458256217119</v>
          </cell>
          <cell r="C491" t="str">
            <v>H61950</v>
          </cell>
          <cell r="D491" t="str">
            <v>C1SR</v>
          </cell>
          <cell r="E491">
            <v>40638</v>
          </cell>
          <cell r="F491">
            <v>41162</v>
          </cell>
        </row>
        <row r="492">
          <cell r="A492">
            <v>489</v>
          </cell>
          <cell r="B492">
            <v>0.89570400191989408</v>
          </cell>
          <cell r="C492" t="str">
            <v>H68719</v>
          </cell>
          <cell r="D492" t="str">
            <v>C1SR</v>
          </cell>
          <cell r="E492">
            <v>40682</v>
          </cell>
          <cell r="F492">
            <v>41162</v>
          </cell>
        </row>
        <row r="493">
          <cell r="A493">
            <v>490</v>
          </cell>
          <cell r="B493">
            <v>7.4550815154955319E-2</v>
          </cell>
          <cell r="C493" t="str">
            <v>H74415</v>
          </cell>
          <cell r="D493" t="str">
            <v>C1SR</v>
          </cell>
          <cell r="E493">
            <v>40744</v>
          </cell>
          <cell r="F493">
            <v>41162</v>
          </cell>
        </row>
        <row r="494">
          <cell r="A494">
            <v>491</v>
          </cell>
          <cell r="B494">
            <v>3.6311739709578683E-2</v>
          </cell>
          <cell r="C494" t="str">
            <v>J53541</v>
          </cell>
          <cell r="D494" t="str">
            <v>C1SR</v>
          </cell>
          <cell r="E494">
            <v>40855</v>
          </cell>
          <cell r="F494">
            <v>41162</v>
          </cell>
        </row>
        <row r="495">
          <cell r="A495">
            <v>492</v>
          </cell>
          <cell r="B495">
            <v>0.4365773058268968</v>
          </cell>
          <cell r="C495" t="str">
            <v>J71038</v>
          </cell>
          <cell r="D495" t="str">
            <v>C1SR</v>
          </cell>
          <cell r="E495">
            <v>40862</v>
          </cell>
          <cell r="F495">
            <v>41162</v>
          </cell>
        </row>
        <row r="496">
          <cell r="A496">
            <v>493</v>
          </cell>
          <cell r="B496">
            <v>0.43567619798955937</v>
          </cell>
          <cell r="C496" t="str">
            <v>J71076</v>
          </cell>
          <cell r="D496" t="str">
            <v>C1SR</v>
          </cell>
          <cell r="E496">
            <v>40862</v>
          </cell>
          <cell r="F496">
            <v>41162</v>
          </cell>
        </row>
        <row r="497">
          <cell r="A497">
            <v>494</v>
          </cell>
          <cell r="B497">
            <v>0.76974567379292946</v>
          </cell>
          <cell r="C497" t="str">
            <v>J77548</v>
          </cell>
          <cell r="D497" t="str">
            <v>C1SR</v>
          </cell>
          <cell r="E497">
            <v>40865</v>
          </cell>
          <cell r="F497">
            <v>41162</v>
          </cell>
        </row>
        <row r="498">
          <cell r="A498">
            <v>495</v>
          </cell>
          <cell r="B498">
            <v>0.65869708916337599</v>
          </cell>
          <cell r="C498" t="str">
            <v>J95603</v>
          </cell>
          <cell r="D498" t="str">
            <v>C1SR</v>
          </cell>
          <cell r="E498">
            <v>40875</v>
          </cell>
          <cell r="F498">
            <v>41162</v>
          </cell>
        </row>
        <row r="499">
          <cell r="A499">
            <v>496</v>
          </cell>
          <cell r="B499">
            <v>0.82016666537458693</v>
          </cell>
          <cell r="C499" t="str">
            <v>J95612</v>
          </cell>
          <cell r="D499" t="str">
            <v>C1SR</v>
          </cell>
          <cell r="E499">
            <v>40875</v>
          </cell>
          <cell r="F499">
            <v>41162</v>
          </cell>
        </row>
        <row r="500">
          <cell r="A500">
            <v>497</v>
          </cell>
          <cell r="B500">
            <v>0.94461092795330992</v>
          </cell>
          <cell r="C500" t="str">
            <v>H51741</v>
          </cell>
          <cell r="D500" t="str">
            <v>C1SR</v>
          </cell>
          <cell r="E500">
            <v>40598</v>
          </cell>
          <cell r="F500">
            <v>41163</v>
          </cell>
        </row>
        <row r="501">
          <cell r="A501">
            <v>498</v>
          </cell>
          <cell r="B501">
            <v>0.10074877254325032</v>
          </cell>
          <cell r="C501" t="str">
            <v>H59280</v>
          </cell>
          <cell r="D501" t="str">
            <v>C1SR</v>
          </cell>
          <cell r="E501">
            <v>40631</v>
          </cell>
          <cell r="F501">
            <v>41163</v>
          </cell>
        </row>
        <row r="502">
          <cell r="A502">
            <v>499</v>
          </cell>
          <cell r="B502">
            <v>0.57267423324596078</v>
          </cell>
          <cell r="C502" t="str">
            <v>H68257</v>
          </cell>
          <cell r="D502" t="str">
            <v>C1SR</v>
          </cell>
          <cell r="E502">
            <v>40682</v>
          </cell>
          <cell r="F502">
            <v>41163</v>
          </cell>
        </row>
        <row r="503">
          <cell r="A503">
            <v>500</v>
          </cell>
          <cell r="B503">
            <v>0.14256616304479008</v>
          </cell>
          <cell r="C503" t="str">
            <v>H68258</v>
          </cell>
          <cell r="D503" t="str">
            <v>C1SR</v>
          </cell>
          <cell r="E503">
            <v>40682</v>
          </cell>
          <cell r="F503">
            <v>41163</v>
          </cell>
        </row>
        <row r="504">
          <cell r="A504">
            <v>501</v>
          </cell>
          <cell r="B504">
            <v>0.22714583980223657</v>
          </cell>
          <cell r="C504" t="str">
            <v>H70096</v>
          </cell>
          <cell r="D504" t="str">
            <v>C1SR</v>
          </cell>
          <cell r="E504">
            <v>40682</v>
          </cell>
          <cell r="F504">
            <v>41163</v>
          </cell>
        </row>
        <row r="505">
          <cell r="A505">
            <v>502</v>
          </cell>
          <cell r="B505">
            <v>0.46096619213213552</v>
          </cell>
          <cell r="C505" t="str">
            <v>J15937</v>
          </cell>
          <cell r="D505" t="str">
            <v>C1SR</v>
          </cell>
          <cell r="E505">
            <v>40812</v>
          </cell>
          <cell r="F505">
            <v>41163</v>
          </cell>
        </row>
        <row r="506">
          <cell r="A506">
            <v>503</v>
          </cell>
          <cell r="B506">
            <v>0.34622914084816292</v>
          </cell>
          <cell r="C506" t="str">
            <v>J45312</v>
          </cell>
          <cell r="D506" t="str">
            <v>C1SR</v>
          </cell>
          <cell r="E506">
            <v>40840</v>
          </cell>
          <cell r="F506">
            <v>41163</v>
          </cell>
        </row>
        <row r="507">
          <cell r="A507">
            <v>504</v>
          </cell>
          <cell r="B507">
            <v>8.9820844895008412E-2</v>
          </cell>
          <cell r="C507" t="str">
            <v>J46593</v>
          </cell>
          <cell r="D507" t="str">
            <v>C1SR</v>
          </cell>
          <cell r="E507">
            <v>40840</v>
          </cell>
          <cell r="F507">
            <v>41163</v>
          </cell>
        </row>
        <row r="508">
          <cell r="A508">
            <v>505</v>
          </cell>
          <cell r="B508">
            <v>0.17054713449285619</v>
          </cell>
          <cell r="C508" t="str">
            <v>J46949</v>
          </cell>
          <cell r="D508" t="str">
            <v>C1SR</v>
          </cell>
          <cell r="E508">
            <v>40840</v>
          </cell>
          <cell r="F508">
            <v>41163</v>
          </cell>
        </row>
        <row r="509">
          <cell r="A509">
            <v>506</v>
          </cell>
          <cell r="B509">
            <v>9.1388045784068339E-2</v>
          </cell>
          <cell r="C509" t="str">
            <v>J66277</v>
          </cell>
          <cell r="D509" t="str">
            <v>C1SR</v>
          </cell>
          <cell r="E509">
            <v>40862</v>
          </cell>
          <cell r="F509">
            <v>41163</v>
          </cell>
        </row>
        <row r="510">
          <cell r="A510">
            <v>507</v>
          </cell>
          <cell r="B510">
            <v>0.28465354475200932</v>
          </cell>
          <cell r="C510" t="str">
            <v>J71229</v>
          </cell>
          <cell r="D510" t="str">
            <v>C1SR</v>
          </cell>
          <cell r="E510">
            <v>40862</v>
          </cell>
          <cell r="F510">
            <v>41163</v>
          </cell>
        </row>
        <row r="511">
          <cell r="A511">
            <v>508</v>
          </cell>
          <cell r="B511">
            <v>2.7452186856355532E-2</v>
          </cell>
          <cell r="C511" t="str">
            <v>J79529</v>
          </cell>
          <cell r="D511" t="str">
            <v>C1SR</v>
          </cell>
          <cell r="E511">
            <v>40865</v>
          </cell>
          <cell r="F511">
            <v>41163</v>
          </cell>
        </row>
        <row r="512">
          <cell r="A512">
            <v>509</v>
          </cell>
          <cell r="B512">
            <v>0.73555391538756865</v>
          </cell>
          <cell r="C512" t="str">
            <v>J87784</v>
          </cell>
          <cell r="D512" t="str">
            <v>C1SR</v>
          </cell>
          <cell r="E512">
            <v>40822</v>
          </cell>
          <cell r="F512">
            <v>41163</v>
          </cell>
        </row>
        <row r="513">
          <cell r="A513">
            <v>510</v>
          </cell>
          <cell r="B513">
            <v>0.26443479518168578</v>
          </cell>
          <cell r="C513" t="str">
            <v>G92584</v>
          </cell>
          <cell r="D513" t="str">
            <v>C1SR</v>
          </cell>
          <cell r="E513">
            <v>40568</v>
          </cell>
          <cell r="F513">
            <v>41170</v>
          </cell>
        </row>
        <row r="514">
          <cell r="A514">
            <v>511</v>
          </cell>
          <cell r="B514">
            <v>0.16260195369818664</v>
          </cell>
          <cell r="C514" t="str">
            <v>H68606</v>
          </cell>
          <cell r="D514" t="str">
            <v>C1SR</v>
          </cell>
          <cell r="E514">
            <v>40682</v>
          </cell>
          <cell r="F514">
            <v>41170</v>
          </cell>
        </row>
        <row r="515">
          <cell r="A515">
            <v>512</v>
          </cell>
          <cell r="B515">
            <v>0.56980271744241329</v>
          </cell>
          <cell r="C515" t="str">
            <v>H70123</v>
          </cell>
          <cell r="D515" t="str">
            <v>C1SR</v>
          </cell>
          <cell r="E515">
            <v>40682</v>
          </cell>
          <cell r="F515">
            <v>41170</v>
          </cell>
        </row>
        <row r="516">
          <cell r="A516">
            <v>513</v>
          </cell>
          <cell r="B516">
            <v>0.95138999663411883</v>
          </cell>
          <cell r="C516" t="str">
            <v>J03391</v>
          </cell>
          <cell r="D516" t="str">
            <v>C1SR</v>
          </cell>
          <cell r="E516">
            <v>40798</v>
          </cell>
          <cell r="F516">
            <v>41170</v>
          </cell>
        </row>
        <row r="517">
          <cell r="A517">
            <v>514</v>
          </cell>
          <cell r="B517">
            <v>0.62072373139048831</v>
          </cell>
          <cell r="C517" t="str">
            <v>J06501</v>
          </cell>
          <cell r="D517" t="str">
            <v>C1SR</v>
          </cell>
          <cell r="E517">
            <v>40798</v>
          </cell>
          <cell r="F517">
            <v>41170</v>
          </cell>
        </row>
        <row r="518">
          <cell r="A518">
            <v>515</v>
          </cell>
          <cell r="B518">
            <v>0.7951554366057858</v>
          </cell>
          <cell r="C518" t="str">
            <v>J23286</v>
          </cell>
          <cell r="D518" t="str">
            <v>C1SR</v>
          </cell>
          <cell r="E518">
            <v>40800</v>
          </cell>
          <cell r="F518">
            <v>41170</v>
          </cell>
        </row>
        <row r="519">
          <cell r="A519">
            <v>516</v>
          </cell>
          <cell r="B519">
            <v>0.42147843594507406</v>
          </cell>
          <cell r="C519" t="str">
            <v>J49376</v>
          </cell>
          <cell r="D519" t="str">
            <v>C1SR</v>
          </cell>
          <cell r="E519">
            <v>40840</v>
          </cell>
          <cell r="F519">
            <v>41170</v>
          </cell>
        </row>
        <row r="520">
          <cell r="A520">
            <v>517</v>
          </cell>
          <cell r="B520">
            <v>0.43152324329209946</v>
          </cell>
          <cell r="C520" t="str">
            <v>J59459</v>
          </cell>
          <cell r="D520" t="str">
            <v>C1SR</v>
          </cell>
          <cell r="E520">
            <v>40855</v>
          </cell>
          <cell r="F520">
            <v>41170</v>
          </cell>
        </row>
        <row r="521">
          <cell r="A521">
            <v>518</v>
          </cell>
          <cell r="B521">
            <v>0.40693294003346614</v>
          </cell>
          <cell r="C521" t="str">
            <v>J70089</v>
          </cell>
          <cell r="D521" t="str">
            <v>C1SR</v>
          </cell>
          <cell r="E521">
            <v>40862</v>
          </cell>
          <cell r="F521">
            <v>41170</v>
          </cell>
        </row>
        <row r="522">
          <cell r="A522">
            <v>519</v>
          </cell>
          <cell r="B522">
            <v>0.52791506430574586</v>
          </cell>
          <cell r="C522" t="str">
            <v>J92628</v>
          </cell>
          <cell r="D522" t="str">
            <v>C1SR</v>
          </cell>
          <cell r="E522">
            <v>40875</v>
          </cell>
          <cell r="F522">
            <v>41170</v>
          </cell>
        </row>
        <row r="523">
          <cell r="A523">
            <v>520</v>
          </cell>
          <cell r="B523">
            <v>0.22448584542271022</v>
          </cell>
          <cell r="C523" t="str">
            <v>J95347</v>
          </cell>
          <cell r="D523" t="str">
            <v>C1SR</v>
          </cell>
          <cell r="E523">
            <v>40875</v>
          </cell>
          <cell r="F523">
            <v>41170</v>
          </cell>
        </row>
        <row r="524">
          <cell r="A524">
            <v>521</v>
          </cell>
          <cell r="B524">
            <v>0.31245953549393346</v>
          </cell>
          <cell r="C524" t="str">
            <v>J96816</v>
          </cell>
          <cell r="D524" t="str">
            <v>C1SR</v>
          </cell>
          <cell r="E524">
            <v>40875</v>
          </cell>
          <cell r="F524">
            <v>41170</v>
          </cell>
        </row>
        <row r="525">
          <cell r="A525">
            <v>522</v>
          </cell>
          <cell r="B525">
            <v>0.85311957769046232</v>
          </cell>
          <cell r="C525" t="str">
            <v>J96953</v>
          </cell>
          <cell r="D525" t="str">
            <v>C1SR</v>
          </cell>
          <cell r="E525">
            <v>40875</v>
          </cell>
          <cell r="F525">
            <v>41170</v>
          </cell>
        </row>
        <row r="526">
          <cell r="A526">
            <v>523</v>
          </cell>
          <cell r="B526">
            <v>0.21967706615392879</v>
          </cell>
          <cell r="C526" t="str">
            <v>H55231</v>
          </cell>
          <cell r="D526" t="str">
            <v>C1SR</v>
          </cell>
          <cell r="E526">
            <v>40631</v>
          </cell>
          <cell r="F526">
            <v>41171</v>
          </cell>
        </row>
        <row r="527">
          <cell r="A527">
            <v>524</v>
          </cell>
          <cell r="B527">
            <v>0.54339956319812865</v>
          </cell>
          <cell r="C527" t="str">
            <v>H65268</v>
          </cell>
          <cell r="D527" t="str">
            <v>C1SR</v>
          </cell>
          <cell r="E527">
            <v>40683</v>
          </cell>
          <cell r="F527">
            <v>41171</v>
          </cell>
        </row>
        <row r="528">
          <cell r="A528">
            <v>525</v>
          </cell>
          <cell r="B528">
            <v>0.41339698565783156</v>
          </cell>
          <cell r="C528" t="str">
            <v>J38425</v>
          </cell>
          <cell r="D528" t="str">
            <v>C1SR</v>
          </cell>
          <cell r="E528">
            <v>40834</v>
          </cell>
          <cell r="F528">
            <v>41171</v>
          </cell>
        </row>
        <row r="529">
          <cell r="A529">
            <v>526</v>
          </cell>
          <cell r="B529">
            <v>0.90886725577323035</v>
          </cell>
          <cell r="C529" t="str">
            <v>J42975</v>
          </cell>
          <cell r="D529" t="str">
            <v>C1SR</v>
          </cell>
          <cell r="E529">
            <v>40834</v>
          </cell>
          <cell r="F529">
            <v>41171</v>
          </cell>
        </row>
        <row r="530">
          <cell r="A530">
            <v>527</v>
          </cell>
          <cell r="B530">
            <v>0.77199890366264068</v>
          </cell>
          <cell r="C530" t="str">
            <v>J43829</v>
          </cell>
          <cell r="D530" t="str">
            <v>C1SR</v>
          </cell>
          <cell r="E530">
            <v>40840</v>
          </cell>
          <cell r="F530">
            <v>41171</v>
          </cell>
        </row>
        <row r="531">
          <cell r="A531">
            <v>528</v>
          </cell>
          <cell r="B531">
            <v>0.21728512611945527</v>
          </cell>
          <cell r="C531" t="str">
            <v>J51264</v>
          </cell>
          <cell r="D531" t="str">
            <v>C1SR</v>
          </cell>
          <cell r="E531">
            <v>40840</v>
          </cell>
          <cell r="F531">
            <v>41171</v>
          </cell>
        </row>
        <row r="532">
          <cell r="A532">
            <v>529</v>
          </cell>
          <cell r="B532">
            <v>0.84053950887790685</v>
          </cell>
          <cell r="C532" t="str">
            <v>J63323</v>
          </cell>
          <cell r="D532" t="str">
            <v>C1SR</v>
          </cell>
          <cell r="E532">
            <v>40862</v>
          </cell>
          <cell r="F532">
            <v>41171</v>
          </cell>
        </row>
        <row r="533">
          <cell r="A533">
            <v>530</v>
          </cell>
          <cell r="B533">
            <v>0.50546145550820298</v>
          </cell>
          <cell r="C533" t="str">
            <v>J79395</v>
          </cell>
          <cell r="D533" t="str">
            <v>C1SR</v>
          </cell>
          <cell r="E533">
            <v>40865</v>
          </cell>
          <cell r="F533">
            <v>41171</v>
          </cell>
        </row>
        <row r="534">
          <cell r="A534">
            <v>531</v>
          </cell>
          <cell r="B534">
            <v>9.2524735430425609E-2</v>
          </cell>
          <cell r="C534" t="str">
            <v>J79424</v>
          </cell>
          <cell r="D534" t="str">
            <v>C1SR</v>
          </cell>
          <cell r="E534">
            <v>40865</v>
          </cell>
          <cell r="F534">
            <v>41171</v>
          </cell>
        </row>
        <row r="535">
          <cell r="A535">
            <v>532</v>
          </cell>
          <cell r="B535">
            <v>0.36050145634415343</v>
          </cell>
          <cell r="C535" t="str">
            <v>J92723</v>
          </cell>
          <cell r="D535" t="str">
            <v>C1SR</v>
          </cell>
          <cell r="E535">
            <v>40875</v>
          </cell>
          <cell r="F535">
            <v>41171</v>
          </cell>
        </row>
        <row r="536">
          <cell r="A536">
            <v>533</v>
          </cell>
          <cell r="B536">
            <v>0.64270263983051745</v>
          </cell>
          <cell r="C536" t="str">
            <v>J17413</v>
          </cell>
          <cell r="D536" t="str">
            <v>C1SR</v>
          </cell>
          <cell r="E536">
            <v>40812</v>
          </cell>
          <cell r="F536">
            <v>41173</v>
          </cell>
        </row>
        <row r="537">
          <cell r="A537">
            <v>534</v>
          </cell>
          <cell r="B537">
            <v>6.0950814958725674E-2</v>
          </cell>
          <cell r="C537" t="str">
            <v>J62182</v>
          </cell>
          <cell r="D537" t="str">
            <v>C1SR</v>
          </cell>
          <cell r="E537">
            <v>40862</v>
          </cell>
          <cell r="F537">
            <v>41173</v>
          </cell>
        </row>
        <row r="538">
          <cell r="A538">
            <v>535</v>
          </cell>
          <cell r="B538">
            <v>0.84791718392984816</v>
          </cell>
          <cell r="C538" t="str">
            <v>J72888</v>
          </cell>
          <cell r="D538" t="str">
            <v>C1SR</v>
          </cell>
          <cell r="E538">
            <v>40822</v>
          </cell>
          <cell r="F538">
            <v>41173</v>
          </cell>
        </row>
        <row r="539">
          <cell r="A539">
            <v>536</v>
          </cell>
          <cell r="B539">
            <v>0.2841437334168373</v>
          </cell>
          <cell r="C539" t="str">
            <v>J11140</v>
          </cell>
          <cell r="D539" t="str">
            <v>C1SR</v>
          </cell>
          <cell r="E539">
            <v>40800</v>
          </cell>
          <cell r="F539">
            <v>41176</v>
          </cell>
        </row>
        <row r="540">
          <cell r="A540">
            <v>537</v>
          </cell>
          <cell r="B540">
            <v>0.62249935054090244</v>
          </cell>
          <cell r="C540" t="str">
            <v>J41440</v>
          </cell>
          <cell r="D540" t="str">
            <v>C1SR</v>
          </cell>
          <cell r="E540">
            <v>40834</v>
          </cell>
          <cell r="F540">
            <v>41176</v>
          </cell>
        </row>
        <row r="541">
          <cell r="A541">
            <v>538</v>
          </cell>
          <cell r="B541">
            <v>0.64740014558967895</v>
          </cell>
          <cell r="C541" t="str">
            <v>J55401</v>
          </cell>
          <cell r="D541" t="str">
            <v>C1SR</v>
          </cell>
          <cell r="E541">
            <v>40855</v>
          </cell>
          <cell r="F541">
            <v>41176</v>
          </cell>
        </row>
        <row r="542">
          <cell r="A542">
            <v>539</v>
          </cell>
          <cell r="B542">
            <v>0.89815743706064355</v>
          </cell>
          <cell r="C542" t="str">
            <v>J61709</v>
          </cell>
          <cell r="D542" t="str">
            <v>C1SR</v>
          </cell>
          <cell r="E542">
            <v>40855</v>
          </cell>
          <cell r="F542">
            <v>41176</v>
          </cell>
        </row>
        <row r="543">
          <cell r="A543">
            <v>540</v>
          </cell>
          <cell r="B543">
            <v>0.97482790403549469</v>
          </cell>
          <cell r="C543" t="str">
            <v>J79000</v>
          </cell>
          <cell r="D543" t="str">
            <v>C1SR</v>
          </cell>
          <cell r="E543">
            <v>40865</v>
          </cell>
          <cell r="F543">
            <v>41176</v>
          </cell>
        </row>
        <row r="544">
          <cell r="A544">
            <v>541</v>
          </cell>
          <cell r="B544">
            <v>0.39900420825409411</v>
          </cell>
          <cell r="C544" t="str">
            <v>G94310</v>
          </cell>
          <cell r="D544" t="str">
            <v>C1SR</v>
          </cell>
          <cell r="E544">
            <v>40568</v>
          </cell>
          <cell r="F544">
            <v>41178</v>
          </cell>
        </row>
        <row r="545">
          <cell r="A545">
            <v>542</v>
          </cell>
          <cell r="B545">
            <v>7.2834344484771552E-2</v>
          </cell>
          <cell r="C545" t="str">
            <v>J06876</v>
          </cell>
          <cell r="D545" t="str">
            <v>C1SR</v>
          </cell>
          <cell r="E545">
            <v>40798</v>
          </cell>
          <cell r="F545">
            <v>41178</v>
          </cell>
        </row>
        <row r="546">
          <cell r="A546">
            <v>543</v>
          </cell>
          <cell r="B546">
            <v>0.12789815189203046</v>
          </cell>
          <cell r="C546" t="str">
            <v>J79020</v>
          </cell>
          <cell r="D546" t="str">
            <v>C1SR</v>
          </cell>
          <cell r="E546">
            <v>40865</v>
          </cell>
          <cell r="F546">
            <v>41178</v>
          </cell>
        </row>
        <row r="547">
          <cell r="A547">
            <v>544</v>
          </cell>
          <cell r="B547">
            <v>3.0658872518359082E-2</v>
          </cell>
          <cell r="C547" t="str">
            <v>H73456</v>
          </cell>
          <cell r="D547" t="str">
            <v>C1SR</v>
          </cell>
          <cell r="E547">
            <v>40742</v>
          </cell>
          <cell r="F547">
            <v>41183</v>
          </cell>
        </row>
        <row r="548">
          <cell r="A548">
            <v>545</v>
          </cell>
          <cell r="B548">
            <v>0.59841233760249801</v>
          </cell>
          <cell r="C548" t="str">
            <v>J33981</v>
          </cell>
          <cell r="D548" t="str">
            <v>C1SR</v>
          </cell>
          <cell r="E548">
            <v>40834</v>
          </cell>
          <cell r="F548">
            <v>41183</v>
          </cell>
        </row>
        <row r="549">
          <cell r="A549">
            <v>546</v>
          </cell>
          <cell r="B549">
            <v>0.2851006410123913</v>
          </cell>
          <cell r="C549" t="str">
            <v>J80220</v>
          </cell>
          <cell r="D549" t="str">
            <v>C1SR</v>
          </cell>
          <cell r="E549">
            <v>40865</v>
          </cell>
          <cell r="F549">
            <v>41183</v>
          </cell>
        </row>
        <row r="550">
          <cell r="A550">
            <v>547</v>
          </cell>
          <cell r="B550">
            <v>0.70632723846781242</v>
          </cell>
          <cell r="C550" t="str">
            <v>J18541</v>
          </cell>
          <cell r="D550" t="str">
            <v>C1SR</v>
          </cell>
          <cell r="E550">
            <v>40800</v>
          </cell>
          <cell r="F550">
            <v>41184</v>
          </cell>
        </row>
        <row r="551">
          <cell r="A551">
            <v>548</v>
          </cell>
          <cell r="B551">
            <v>0.57759564093194693</v>
          </cell>
          <cell r="C551" t="str">
            <v>J43760</v>
          </cell>
          <cell r="D551" t="str">
            <v>C1SR</v>
          </cell>
          <cell r="E551">
            <v>40840</v>
          </cell>
          <cell r="F551">
            <v>41184</v>
          </cell>
        </row>
        <row r="552">
          <cell r="A552">
            <v>549</v>
          </cell>
          <cell r="B552">
            <v>0.67023788410358032</v>
          </cell>
          <cell r="C552" t="str">
            <v>J48091</v>
          </cell>
          <cell r="D552" t="str">
            <v>C1SR</v>
          </cell>
          <cell r="E552">
            <v>40840</v>
          </cell>
          <cell r="F552">
            <v>41184</v>
          </cell>
        </row>
        <row r="553">
          <cell r="A553">
            <v>550</v>
          </cell>
          <cell r="B553">
            <v>0.87348379241339413</v>
          </cell>
          <cell r="C553" t="str">
            <v>J64601</v>
          </cell>
          <cell r="D553" t="str">
            <v>C1SR</v>
          </cell>
          <cell r="E553">
            <v>40862</v>
          </cell>
          <cell r="F553">
            <v>41184</v>
          </cell>
        </row>
        <row r="554">
          <cell r="A554">
            <v>551</v>
          </cell>
          <cell r="B554">
            <v>0.43958312742471195</v>
          </cell>
          <cell r="C554" t="str">
            <v>J78932</v>
          </cell>
          <cell r="D554" t="str">
            <v>C1SR</v>
          </cell>
          <cell r="E554">
            <v>40865</v>
          </cell>
          <cell r="F554">
            <v>41184</v>
          </cell>
        </row>
        <row r="555">
          <cell r="A555">
            <v>552</v>
          </cell>
          <cell r="B555">
            <v>0.67874603600059369</v>
          </cell>
          <cell r="C555" t="str">
            <v>H77582</v>
          </cell>
          <cell r="D555" t="str">
            <v>C1SR</v>
          </cell>
          <cell r="E555">
            <v>40767</v>
          </cell>
          <cell r="F555">
            <v>41185</v>
          </cell>
        </row>
        <row r="556">
          <cell r="A556">
            <v>553</v>
          </cell>
          <cell r="B556">
            <v>0.53168475350426458</v>
          </cell>
          <cell r="C556" t="str">
            <v>J35022</v>
          </cell>
          <cell r="D556" t="str">
            <v>C1SR</v>
          </cell>
          <cell r="E556">
            <v>40834</v>
          </cell>
          <cell r="F556">
            <v>41185</v>
          </cell>
        </row>
        <row r="557">
          <cell r="A557">
            <v>554</v>
          </cell>
          <cell r="B557">
            <v>0.3297986288589897</v>
          </cell>
          <cell r="C557" t="str">
            <v>J57325</v>
          </cell>
          <cell r="D557" t="str">
            <v>C1SR</v>
          </cell>
          <cell r="E557">
            <v>40855</v>
          </cell>
          <cell r="F557">
            <v>41185</v>
          </cell>
        </row>
        <row r="558">
          <cell r="A558">
            <v>555</v>
          </cell>
          <cell r="B558">
            <v>0.28746886844620045</v>
          </cell>
          <cell r="C558" t="str">
            <v>H52432</v>
          </cell>
          <cell r="D558" t="str">
            <v>C1SR</v>
          </cell>
          <cell r="E558">
            <v>40598</v>
          </cell>
          <cell r="F558">
            <v>41186</v>
          </cell>
        </row>
        <row r="559">
          <cell r="A559">
            <v>556</v>
          </cell>
          <cell r="B559">
            <v>0.89749369139927038</v>
          </cell>
          <cell r="C559" t="str">
            <v>H61290</v>
          </cell>
          <cell r="D559" t="str">
            <v>C1SR</v>
          </cell>
          <cell r="E559">
            <v>40638</v>
          </cell>
          <cell r="F559">
            <v>41186</v>
          </cell>
        </row>
        <row r="560">
          <cell r="A560">
            <v>557</v>
          </cell>
          <cell r="B560">
            <v>0.72888174944940676</v>
          </cell>
          <cell r="C560" t="str">
            <v>H62027</v>
          </cell>
          <cell r="D560" t="str">
            <v>C1SR</v>
          </cell>
          <cell r="E560">
            <v>40638</v>
          </cell>
          <cell r="F560">
            <v>41186</v>
          </cell>
        </row>
        <row r="561">
          <cell r="A561">
            <v>558</v>
          </cell>
          <cell r="B561">
            <v>0.24937910861020118</v>
          </cell>
          <cell r="C561" t="str">
            <v>J53008</v>
          </cell>
          <cell r="D561" t="str">
            <v>C1SR</v>
          </cell>
          <cell r="E561">
            <v>40855</v>
          </cell>
          <cell r="F561">
            <v>41186</v>
          </cell>
        </row>
        <row r="562">
          <cell r="A562">
            <v>559</v>
          </cell>
          <cell r="B562">
            <v>0.78762359228602608</v>
          </cell>
          <cell r="C562" t="str">
            <v>J62185</v>
          </cell>
          <cell r="D562" t="str">
            <v>C1SR</v>
          </cell>
          <cell r="E562">
            <v>40862</v>
          </cell>
          <cell r="F562">
            <v>41186</v>
          </cell>
        </row>
        <row r="563">
          <cell r="A563">
            <v>560</v>
          </cell>
          <cell r="B563">
            <v>0.36213980902357867</v>
          </cell>
          <cell r="C563" t="str">
            <v>J62555</v>
          </cell>
          <cell r="D563" t="str">
            <v>C1SR</v>
          </cell>
          <cell r="E563">
            <v>40862</v>
          </cell>
          <cell r="F563">
            <v>41186</v>
          </cell>
        </row>
        <row r="564">
          <cell r="A564">
            <v>561</v>
          </cell>
          <cell r="B564">
            <v>0.40790692599902789</v>
          </cell>
          <cell r="C564" t="str">
            <v>J91964</v>
          </cell>
          <cell r="D564" t="str">
            <v>C1SR</v>
          </cell>
          <cell r="E564">
            <v>40848</v>
          </cell>
          <cell r="F564">
            <v>41186</v>
          </cell>
        </row>
        <row r="565">
          <cell r="A565">
            <v>562</v>
          </cell>
          <cell r="B565">
            <v>0.12094964365054006</v>
          </cell>
          <cell r="C565" t="str">
            <v>J96329</v>
          </cell>
          <cell r="D565" t="str">
            <v>C1SR</v>
          </cell>
          <cell r="E565">
            <v>40875</v>
          </cell>
          <cell r="F565">
            <v>41186</v>
          </cell>
        </row>
        <row r="566">
          <cell r="A566">
            <v>563</v>
          </cell>
          <cell r="B566">
            <v>4.666237018195607E-2</v>
          </cell>
          <cell r="C566" t="str">
            <v>H60987</v>
          </cell>
          <cell r="D566" t="str">
            <v>C1SR</v>
          </cell>
          <cell r="E566">
            <v>40638</v>
          </cell>
          <cell r="F566">
            <v>41190</v>
          </cell>
        </row>
        <row r="567">
          <cell r="A567">
            <v>564</v>
          </cell>
          <cell r="B567">
            <v>0.76172711573823471</v>
          </cell>
          <cell r="C567" t="str">
            <v>H61097</v>
          </cell>
          <cell r="D567" t="str">
            <v>C1SR</v>
          </cell>
          <cell r="E567">
            <v>40638</v>
          </cell>
          <cell r="F567">
            <v>41190</v>
          </cell>
        </row>
        <row r="568">
          <cell r="A568">
            <v>565</v>
          </cell>
          <cell r="B568">
            <v>0.62271648364875987</v>
          </cell>
          <cell r="C568" t="str">
            <v>H62575</v>
          </cell>
          <cell r="D568" t="str">
            <v>C1SR</v>
          </cell>
          <cell r="E568">
            <v>40638</v>
          </cell>
          <cell r="F568">
            <v>41190</v>
          </cell>
        </row>
        <row r="569">
          <cell r="A569">
            <v>566</v>
          </cell>
          <cell r="B569">
            <v>0.16219325984664634</v>
          </cell>
          <cell r="C569" t="str">
            <v>H72516</v>
          </cell>
          <cell r="D569" t="str">
            <v>C1SR</v>
          </cell>
          <cell r="E569">
            <v>40682</v>
          </cell>
          <cell r="F569">
            <v>41190</v>
          </cell>
        </row>
        <row r="570">
          <cell r="A570">
            <v>567</v>
          </cell>
          <cell r="B570">
            <v>0.5856559594287527</v>
          </cell>
          <cell r="C570" t="str">
            <v>H74717</v>
          </cell>
          <cell r="D570" t="str">
            <v>C1SR</v>
          </cell>
          <cell r="E570">
            <v>40744</v>
          </cell>
          <cell r="F570">
            <v>41190</v>
          </cell>
        </row>
        <row r="571">
          <cell r="A571">
            <v>568</v>
          </cell>
          <cell r="B571">
            <v>0.22384873104403447</v>
          </cell>
          <cell r="C571" t="str">
            <v>J71868</v>
          </cell>
          <cell r="D571" t="str">
            <v>C1SR</v>
          </cell>
          <cell r="E571">
            <v>40862</v>
          </cell>
          <cell r="F571">
            <v>41190</v>
          </cell>
        </row>
        <row r="572">
          <cell r="A572">
            <v>569</v>
          </cell>
          <cell r="B572">
            <v>0.88508298688412335</v>
          </cell>
          <cell r="C572" t="str">
            <v>J89570</v>
          </cell>
          <cell r="D572" t="str">
            <v>C1SR</v>
          </cell>
          <cell r="E572">
            <v>40844</v>
          </cell>
          <cell r="F572">
            <v>41190</v>
          </cell>
        </row>
        <row r="573">
          <cell r="A573">
            <v>570</v>
          </cell>
          <cell r="B573">
            <v>2.2097679103676549E-2</v>
          </cell>
          <cell r="C573" t="str">
            <v>J96415</v>
          </cell>
          <cell r="D573" t="str">
            <v>C1SR</v>
          </cell>
          <cell r="E573">
            <v>40875</v>
          </cell>
          <cell r="F573">
            <v>41190</v>
          </cell>
        </row>
        <row r="574">
          <cell r="A574">
            <v>571</v>
          </cell>
          <cell r="B574">
            <v>0.17148700282682838</v>
          </cell>
          <cell r="C574" t="str">
            <v>G92539</v>
          </cell>
          <cell r="D574" t="str">
            <v>C1SR</v>
          </cell>
          <cell r="E574">
            <v>40568</v>
          </cell>
          <cell r="F574">
            <v>41191</v>
          </cell>
        </row>
        <row r="575">
          <cell r="A575">
            <v>572</v>
          </cell>
          <cell r="B575">
            <v>0.39294993715756421</v>
          </cell>
          <cell r="C575" t="str">
            <v>H68720</v>
          </cell>
          <cell r="D575" t="str">
            <v>C1SR</v>
          </cell>
          <cell r="E575">
            <v>40682</v>
          </cell>
          <cell r="F575">
            <v>41191</v>
          </cell>
        </row>
        <row r="576">
          <cell r="A576">
            <v>573</v>
          </cell>
          <cell r="B576">
            <v>0.25481569591821651</v>
          </cell>
          <cell r="C576" t="str">
            <v>H77934</v>
          </cell>
          <cell r="D576" t="str">
            <v>C1SR</v>
          </cell>
          <cell r="E576">
            <v>40767</v>
          </cell>
          <cell r="F576">
            <v>41191</v>
          </cell>
        </row>
        <row r="577">
          <cell r="A577">
            <v>574</v>
          </cell>
          <cell r="B577">
            <v>0.7942799067225883</v>
          </cell>
          <cell r="C577" t="str">
            <v>H78111</v>
          </cell>
          <cell r="D577" t="str">
            <v>C1SR</v>
          </cell>
          <cell r="E577">
            <v>40767</v>
          </cell>
          <cell r="F577">
            <v>41191</v>
          </cell>
        </row>
        <row r="578">
          <cell r="A578">
            <v>575</v>
          </cell>
          <cell r="B578">
            <v>0.41482981558572141</v>
          </cell>
          <cell r="C578" t="str">
            <v>J01167</v>
          </cell>
          <cell r="D578" t="str">
            <v>C1SR</v>
          </cell>
          <cell r="E578">
            <v>40798</v>
          </cell>
          <cell r="F578">
            <v>41191</v>
          </cell>
        </row>
        <row r="579">
          <cell r="A579">
            <v>576</v>
          </cell>
          <cell r="B579">
            <v>0.74368521667842946</v>
          </cell>
          <cell r="C579" t="str">
            <v>J26823</v>
          </cell>
          <cell r="D579" t="str">
            <v>C1SR</v>
          </cell>
          <cell r="E579">
            <v>40828</v>
          </cell>
          <cell r="F579">
            <v>41191</v>
          </cell>
        </row>
        <row r="580">
          <cell r="A580">
            <v>577</v>
          </cell>
          <cell r="B580">
            <v>0.8950309454063351</v>
          </cell>
          <cell r="C580" t="str">
            <v>J69995</v>
          </cell>
          <cell r="D580" t="str">
            <v>C1SR</v>
          </cell>
          <cell r="E580">
            <v>40862</v>
          </cell>
          <cell r="F580">
            <v>41191</v>
          </cell>
        </row>
        <row r="581">
          <cell r="A581">
            <v>578</v>
          </cell>
          <cell r="B581">
            <v>0.61805052185279774</v>
          </cell>
          <cell r="C581" t="str">
            <v>J76234</v>
          </cell>
          <cell r="D581" t="str">
            <v>C1SR</v>
          </cell>
          <cell r="E581">
            <v>40865</v>
          </cell>
          <cell r="F581">
            <v>41191</v>
          </cell>
        </row>
        <row r="582">
          <cell r="A582">
            <v>579</v>
          </cell>
          <cell r="B582">
            <v>0.15381743995105446</v>
          </cell>
          <cell r="C582" t="str">
            <v>J77688</v>
          </cell>
          <cell r="D582" t="str">
            <v>C1SR</v>
          </cell>
          <cell r="E582">
            <v>40865</v>
          </cell>
          <cell r="F582">
            <v>41191</v>
          </cell>
        </row>
        <row r="583">
          <cell r="A583">
            <v>580</v>
          </cell>
          <cell r="B583">
            <v>0.22901715038223414</v>
          </cell>
          <cell r="C583" t="str">
            <v>J81699</v>
          </cell>
          <cell r="D583" t="str">
            <v>C1SR</v>
          </cell>
          <cell r="E583">
            <v>40865</v>
          </cell>
          <cell r="F583">
            <v>41191</v>
          </cell>
        </row>
        <row r="584">
          <cell r="A584">
            <v>581</v>
          </cell>
          <cell r="B584">
            <v>0.94242400036392859</v>
          </cell>
          <cell r="C584" t="str">
            <v>J82846</v>
          </cell>
          <cell r="D584" t="str">
            <v>C1SR</v>
          </cell>
          <cell r="E584">
            <v>40812</v>
          </cell>
          <cell r="F584">
            <v>41191</v>
          </cell>
        </row>
        <row r="585">
          <cell r="A585">
            <v>582</v>
          </cell>
          <cell r="B585">
            <v>0.22671684045330931</v>
          </cell>
          <cell r="C585" t="str">
            <v>J92847</v>
          </cell>
          <cell r="D585" t="str">
            <v>C1SR</v>
          </cell>
          <cell r="E585">
            <v>40875</v>
          </cell>
          <cell r="F585">
            <v>41191</v>
          </cell>
        </row>
        <row r="586">
          <cell r="A586">
            <v>583</v>
          </cell>
          <cell r="B586">
            <v>0.92119364003554061</v>
          </cell>
          <cell r="C586" t="str">
            <v>J93060</v>
          </cell>
          <cell r="D586" t="str">
            <v>C1SR</v>
          </cell>
          <cell r="E586">
            <v>40875</v>
          </cell>
          <cell r="F586">
            <v>41191</v>
          </cell>
        </row>
        <row r="587">
          <cell r="A587">
            <v>584</v>
          </cell>
          <cell r="B587">
            <v>0.78566624172410837</v>
          </cell>
          <cell r="C587" t="str">
            <v>J95416</v>
          </cell>
          <cell r="D587" t="str">
            <v>C1SR</v>
          </cell>
          <cell r="E587">
            <v>40875</v>
          </cell>
          <cell r="F587">
            <v>41191</v>
          </cell>
        </row>
        <row r="588">
          <cell r="A588">
            <v>585</v>
          </cell>
          <cell r="B588">
            <v>0.41439834854026547</v>
          </cell>
          <cell r="C588" t="str">
            <v>G93866</v>
          </cell>
          <cell r="D588" t="str">
            <v>C1SR</v>
          </cell>
          <cell r="E588">
            <v>40568</v>
          </cell>
          <cell r="F588">
            <v>41194</v>
          </cell>
        </row>
        <row r="589">
          <cell r="A589">
            <v>586</v>
          </cell>
          <cell r="B589">
            <v>0.60353152645594621</v>
          </cell>
          <cell r="C589" t="str">
            <v>H50602</v>
          </cell>
          <cell r="D589" t="str">
            <v>C1SR</v>
          </cell>
          <cell r="E589">
            <v>40598</v>
          </cell>
          <cell r="F589">
            <v>41194</v>
          </cell>
        </row>
        <row r="590">
          <cell r="A590">
            <v>587</v>
          </cell>
          <cell r="B590">
            <v>0.89912271048984327</v>
          </cell>
          <cell r="C590" t="str">
            <v>H56315</v>
          </cell>
          <cell r="D590" t="str">
            <v>C1SR</v>
          </cell>
          <cell r="E590">
            <v>40631</v>
          </cell>
          <cell r="F590">
            <v>41194</v>
          </cell>
        </row>
        <row r="591">
          <cell r="A591">
            <v>588</v>
          </cell>
          <cell r="B591">
            <v>0.45688342077458588</v>
          </cell>
          <cell r="C591" t="str">
            <v>H59627</v>
          </cell>
          <cell r="D591" t="str">
            <v>C1SR</v>
          </cell>
          <cell r="E591">
            <v>40638</v>
          </cell>
          <cell r="F591">
            <v>41194</v>
          </cell>
        </row>
        <row r="592">
          <cell r="A592">
            <v>589</v>
          </cell>
          <cell r="B592">
            <v>0.60288416628802333</v>
          </cell>
          <cell r="C592" t="str">
            <v>H62269</v>
          </cell>
          <cell r="D592" t="str">
            <v>C1SR</v>
          </cell>
          <cell r="E592">
            <v>40638</v>
          </cell>
          <cell r="F592">
            <v>41194</v>
          </cell>
        </row>
        <row r="593">
          <cell r="A593">
            <v>590</v>
          </cell>
          <cell r="B593">
            <v>0.51982407553544818</v>
          </cell>
          <cell r="C593" t="str">
            <v>H64893</v>
          </cell>
          <cell r="D593" t="str">
            <v>C1SR</v>
          </cell>
          <cell r="E593">
            <v>40683</v>
          </cell>
          <cell r="F593">
            <v>41194</v>
          </cell>
        </row>
        <row r="594">
          <cell r="A594">
            <v>591</v>
          </cell>
          <cell r="B594">
            <v>0.76794257909110886</v>
          </cell>
          <cell r="C594" t="str">
            <v>H74646</v>
          </cell>
          <cell r="D594" t="str">
            <v>C1SR</v>
          </cell>
          <cell r="E594">
            <v>40744</v>
          </cell>
          <cell r="F594">
            <v>41194</v>
          </cell>
        </row>
        <row r="595">
          <cell r="A595">
            <v>592</v>
          </cell>
          <cell r="B595">
            <v>0.60611079591782602</v>
          </cell>
          <cell r="C595" t="str">
            <v>J17265</v>
          </cell>
          <cell r="D595" t="str">
            <v>C1SR</v>
          </cell>
          <cell r="E595">
            <v>40812</v>
          </cell>
          <cell r="F595">
            <v>41194</v>
          </cell>
        </row>
        <row r="596">
          <cell r="A596">
            <v>593</v>
          </cell>
          <cell r="B596">
            <v>0.50677137731475896</v>
          </cell>
          <cell r="C596" t="str">
            <v>J41718</v>
          </cell>
          <cell r="D596" t="str">
            <v>C1SR</v>
          </cell>
          <cell r="E596">
            <v>40834</v>
          </cell>
          <cell r="F596">
            <v>41194</v>
          </cell>
        </row>
        <row r="597">
          <cell r="A597">
            <v>594</v>
          </cell>
          <cell r="B597">
            <v>0.10563076988142639</v>
          </cell>
          <cell r="C597" t="str">
            <v>J55224</v>
          </cell>
          <cell r="D597" t="str">
            <v>C1SR</v>
          </cell>
          <cell r="E597">
            <v>40855</v>
          </cell>
          <cell r="F597">
            <v>41194</v>
          </cell>
        </row>
        <row r="598">
          <cell r="A598">
            <v>595</v>
          </cell>
          <cell r="B598">
            <v>0.51898831800527878</v>
          </cell>
          <cell r="C598" t="str">
            <v>J59954</v>
          </cell>
          <cell r="D598" t="str">
            <v>C1SR</v>
          </cell>
          <cell r="E598">
            <v>40855</v>
          </cell>
          <cell r="F598">
            <v>41194</v>
          </cell>
        </row>
        <row r="599">
          <cell r="A599">
            <v>596</v>
          </cell>
          <cell r="B599">
            <v>0.12446395558011403</v>
          </cell>
          <cell r="C599" t="str">
            <v>J62622</v>
          </cell>
          <cell r="D599" t="str">
            <v>C1SR</v>
          </cell>
          <cell r="E599">
            <v>40862</v>
          </cell>
          <cell r="F599">
            <v>41194</v>
          </cell>
        </row>
        <row r="600">
          <cell r="A600">
            <v>597</v>
          </cell>
          <cell r="B600">
            <v>0.26501212730775037</v>
          </cell>
          <cell r="C600" t="str">
            <v>J68711</v>
          </cell>
          <cell r="D600" t="str">
            <v>C1SR</v>
          </cell>
          <cell r="E600">
            <v>40862</v>
          </cell>
          <cell r="F600">
            <v>41194</v>
          </cell>
        </row>
        <row r="601">
          <cell r="A601">
            <v>598</v>
          </cell>
          <cell r="B601">
            <v>0.54837025326210531</v>
          </cell>
          <cell r="C601" t="str">
            <v>J78804</v>
          </cell>
          <cell r="D601" t="str">
            <v>C1SR</v>
          </cell>
          <cell r="E601">
            <v>40865</v>
          </cell>
          <cell r="F601">
            <v>41194</v>
          </cell>
        </row>
        <row r="602">
          <cell r="A602">
            <v>599</v>
          </cell>
          <cell r="B602">
            <v>0.81841460264010257</v>
          </cell>
          <cell r="C602" t="str">
            <v>J94825</v>
          </cell>
          <cell r="D602" t="str">
            <v>C1SR</v>
          </cell>
          <cell r="E602">
            <v>40875</v>
          </cell>
          <cell r="F602">
            <v>41194</v>
          </cell>
        </row>
        <row r="603">
          <cell r="A603">
            <v>600</v>
          </cell>
          <cell r="B603">
            <v>0.57949033890175006</v>
          </cell>
          <cell r="C603" t="str">
            <v>H58377</v>
          </cell>
          <cell r="D603" t="str">
            <v>C1SR</v>
          </cell>
          <cell r="E603">
            <v>40631</v>
          </cell>
          <cell r="F603">
            <v>41197</v>
          </cell>
        </row>
        <row r="604">
          <cell r="A604">
            <v>601</v>
          </cell>
          <cell r="B604">
            <v>0.67773589314101901</v>
          </cell>
          <cell r="C604" t="str">
            <v>H77845</v>
          </cell>
          <cell r="D604" t="str">
            <v>C1SR</v>
          </cell>
          <cell r="E604">
            <v>40767</v>
          </cell>
          <cell r="F604">
            <v>41197</v>
          </cell>
        </row>
        <row r="605">
          <cell r="A605">
            <v>602</v>
          </cell>
          <cell r="B605">
            <v>0.98337177688362987</v>
          </cell>
          <cell r="C605" t="str">
            <v>J36884</v>
          </cell>
          <cell r="D605" t="str">
            <v>C1SR</v>
          </cell>
          <cell r="E605">
            <v>40834</v>
          </cell>
          <cell r="F605">
            <v>41197</v>
          </cell>
        </row>
        <row r="606">
          <cell r="A606">
            <v>603</v>
          </cell>
          <cell r="B606">
            <v>0.42948733639737902</v>
          </cell>
          <cell r="C606" t="str">
            <v>J62166</v>
          </cell>
          <cell r="D606" t="str">
            <v>C1SR</v>
          </cell>
          <cell r="E606">
            <v>40862</v>
          </cell>
          <cell r="F606">
            <v>41197</v>
          </cell>
        </row>
        <row r="607">
          <cell r="A607">
            <v>604</v>
          </cell>
          <cell r="B607">
            <v>0.10330592911620806</v>
          </cell>
          <cell r="C607" t="str">
            <v>J68299</v>
          </cell>
          <cell r="D607" t="str">
            <v>C1SR</v>
          </cell>
          <cell r="E607">
            <v>40862</v>
          </cell>
          <cell r="F607">
            <v>41197</v>
          </cell>
        </row>
        <row r="608">
          <cell r="A608">
            <v>605</v>
          </cell>
          <cell r="B608">
            <v>0.39106721145010703</v>
          </cell>
          <cell r="C608" t="str">
            <v>J71658</v>
          </cell>
          <cell r="D608" t="str">
            <v>C1SR</v>
          </cell>
          <cell r="E608">
            <v>40862</v>
          </cell>
          <cell r="F608">
            <v>41197</v>
          </cell>
        </row>
        <row r="609">
          <cell r="A609">
            <v>606</v>
          </cell>
          <cell r="B609">
            <v>1.5200466719365147E-2</v>
          </cell>
          <cell r="C609" t="str">
            <v>H56219</v>
          </cell>
          <cell r="D609" t="str">
            <v>C1SR</v>
          </cell>
          <cell r="E609">
            <v>40631</v>
          </cell>
          <cell r="F609">
            <v>41198</v>
          </cell>
        </row>
        <row r="610">
          <cell r="A610">
            <v>607</v>
          </cell>
          <cell r="B610">
            <v>0.3241340351932579</v>
          </cell>
          <cell r="C610" t="str">
            <v>J20362</v>
          </cell>
          <cell r="D610" t="str">
            <v>C1SR</v>
          </cell>
          <cell r="E610">
            <v>40800</v>
          </cell>
          <cell r="F610">
            <v>41198</v>
          </cell>
        </row>
        <row r="611">
          <cell r="A611">
            <v>608</v>
          </cell>
          <cell r="B611">
            <v>0.53009214067932175</v>
          </cell>
          <cell r="C611" t="str">
            <v>J09040</v>
          </cell>
          <cell r="D611" t="str">
            <v>C1SR</v>
          </cell>
          <cell r="E611">
            <v>40798</v>
          </cell>
          <cell r="F611">
            <v>41199</v>
          </cell>
        </row>
        <row r="612">
          <cell r="A612">
            <v>609</v>
          </cell>
          <cell r="B612">
            <v>0.81403381999609903</v>
          </cell>
          <cell r="C612" t="str">
            <v>J13569</v>
          </cell>
          <cell r="D612" t="str">
            <v>C1SR</v>
          </cell>
          <cell r="E612">
            <v>40800</v>
          </cell>
          <cell r="F612">
            <v>41199</v>
          </cell>
        </row>
        <row r="613">
          <cell r="A613">
            <v>610</v>
          </cell>
          <cell r="B613">
            <v>4.0310970006816271E-2</v>
          </cell>
          <cell r="C613" t="str">
            <v>J14443</v>
          </cell>
          <cell r="D613" t="str">
            <v>C1SR</v>
          </cell>
          <cell r="E613">
            <v>40800</v>
          </cell>
          <cell r="F613">
            <v>41199</v>
          </cell>
        </row>
        <row r="614">
          <cell r="A614">
            <v>611</v>
          </cell>
          <cell r="B614">
            <v>0.73769666781435561</v>
          </cell>
          <cell r="C614" t="str">
            <v>J55769</v>
          </cell>
          <cell r="D614" t="str">
            <v>C1SR</v>
          </cell>
          <cell r="E614">
            <v>40855</v>
          </cell>
          <cell r="F614">
            <v>41199</v>
          </cell>
        </row>
        <row r="615">
          <cell r="A615">
            <v>612</v>
          </cell>
          <cell r="B615">
            <v>0.30322825292925482</v>
          </cell>
          <cell r="C615" t="str">
            <v>J64636</v>
          </cell>
          <cell r="D615" t="str">
            <v>C1SR</v>
          </cell>
          <cell r="E615">
            <v>40862</v>
          </cell>
          <cell r="F615">
            <v>41199</v>
          </cell>
        </row>
        <row r="616">
          <cell r="A616">
            <v>613</v>
          </cell>
          <cell r="B616">
            <v>0.51868195253601745</v>
          </cell>
          <cell r="C616" t="str">
            <v>J62600</v>
          </cell>
          <cell r="D616" t="str">
            <v>C1SR</v>
          </cell>
          <cell r="E616">
            <v>40862</v>
          </cell>
          <cell r="F616">
            <v>41200</v>
          </cell>
        </row>
        <row r="617">
          <cell r="A617">
            <v>614</v>
          </cell>
          <cell r="B617">
            <v>0.34265320270652577</v>
          </cell>
          <cell r="C617" t="str">
            <v>J71169</v>
          </cell>
          <cell r="D617" t="str">
            <v>C1SR</v>
          </cell>
          <cell r="E617">
            <v>40862</v>
          </cell>
          <cell r="F617">
            <v>41200</v>
          </cell>
        </row>
        <row r="618">
          <cell r="A618">
            <v>615</v>
          </cell>
          <cell r="B618">
            <v>0.34973958477158229</v>
          </cell>
          <cell r="C618" t="str">
            <v>H57162</v>
          </cell>
          <cell r="D618" t="str">
            <v>C1SR</v>
          </cell>
          <cell r="E618">
            <v>40631</v>
          </cell>
          <cell r="F618">
            <v>41201</v>
          </cell>
        </row>
        <row r="619">
          <cell r="A619">
            <v>616</v>
          </cell>
          <cell r="B619">
            <v>0.50691781108310385</v>
          </cell>
          <cell r="C619" t="str">
            <v>J62261</v>
          </cell>
          <cell r="D619" t="str">
            <v>C1SR</v>
          </cell>
          <cell r="E619">
            <v>40862</v>
          </cell>
          <cell r="F619">
            <v>41201</v>
          </cell>
        </row>
        <row r="620">
          <cell r="A620">
            <v>617</v>
          </cell>
          <cell r="B620">
            <v>0.63869129345039077</v>
          </cell>
          <cell r="C620" t="str">
            <v>H57781</v>
          </cell>
          <cell r="D620" t="str">
            <v>C1SR</v>
          </cell>
          <cell r="E620">
            <v>40631</v>
          </cell>
          <cell r="F620">
            <v>41204</v>
          </cell>
        </row>
        <row r="621">
          <cell r="A621">
            <v>618</v>
          </cell>
          <cell r="B621">
            <v>0.98939499550127119</v>
          </cell>
          <cell r="C621" t="str">
            <v>J11233</v>
          </cell>
          <cell r="D621" t="str">
            <v>C1SR</v>
          </cell>
          <cell r="E621">
            <v>40800</v>
          </cell>
          <cell r="F621">
            <v>41204</v>
          </cell>
        </row>
        <row r="622">
          <cell r="A622">
            <v>619</v>
          </cell>
          <cell r="B622">
            <v>0.81115521298125881</v>
          </cell>
          <cell r="C622" t="str">
            <v>J61786</v>
          </cell>
          <cell r="D622" t="str">
            <v>C1SR</v>
          </cell>
          <cell r="E622">
            <v>40855</v>
          </cell>
          <cell r="F622">
            <v>41204</v>
          </cell>
        </row>
        <row r="623">
          <cell r="A623">
            <v>620</v>
          </cell>
          <cell r="B623">
            <v>0.47331968379713407</v>
          </cell>
          <cell r="C623" t="str">
            <v>J71799</v>
          </cell>
          <cell r="D623" t="str">
            <v>C1SR</v>
          </cell>
          <cell r="E623">
            <v>40862</v>
          </cell>
          <cell r="F623">
            <v>41204</v>
          </cell>
        </row>
        <row r="624">
          <cell r="A624">
            <v>621</v>
          </cell>
          <cell r="B624">
            <v>0.55750981871443417</v>
          </cell>
          <cell r="C624" t="str">
            <v>J80960</v>
          </cell>
          <cell r="D624" t="str">
            <v>C1SR</v>
          </cell>
          <cell r="E624">
            <v>40865</v>
          </cell>
          <cell r="F624">
            <v>41204</v>
          </cell>
        </row>
        <row r="625">
          <cell r="A625">
            <v>622</v>
          </cell>
          <cell r="B625">
            <v>0.2553664739562298</v>
          </cell>
          <cell r="C625" t="str">
            <v>J81666</v>
          </cell>
          <cell r="D625" t="str">
            <v>C1SR</v>
          </cell>
          <cell r="E625">
            <v>40865</v>
          </cell>
          <cell r="F625">
            <v>41204</v>
          </cell>
        </row>
        <row r="626">
          <cell r="A626">
            <v>623</v>
          </cell>
          <cell r="B626">
            <v>0.93320136074134707</v>
          </cell>
          <cell r="C626" t="str">
            <v>J94840</v>
          </cell>
          <cell r="D626" t="str">
            <v>C1SR</v>
          </cell>
          <cell r="E626">
            <v>40875</v>
          </cell>
          <cell r="F626">
            <v>41204</v>
          </cell>
        </row>
        <row r="627">
          <cell r="A627">
            <v>624</v>
          </cell>
          <cell r="B627">
            <v>0.89286828723603151</v>
          </cell>
          <cell r="C627" t="str">
            <v>H50871</v>
          </cell>
          <cell r="D627" t="str">
            <v>C1SR</v>
          </cell>
          <cell r="E627">
            <v>40598</v>
          </cell>
          <cell r="F627">
            <v>41205</v>
          </cell>
        </row>
        <row r="628">
          <cell r="A628">
            <v>625</v>
          </cell>
          <cell r="B628">
            <v>0.71295622606897546</v>
          </cell>
          <cell r="C628" t="str">
            <v>H54413</v>
          </cell>
          <cell r="D628" t="str">
            <v>C1SR</v>
          </cell>
          <cell r="E628">
            <v>40631</v>
          </cell>
          <cell r="F628">
            <v>41205</v>
          </cell>
        </row>
        <row r="629">
          <cell r="A629">
            <v>626</v>
          </cell>
          <cell r="B629">
            <v>2.2056460847566739E-2</v>
          </cell>
          <cell r="C629" t="str">
            <v>H58182</v>
          </cell>
          <cell r="D629" t="str">
            <v>C1SR</v>
          </cell>
          <cell r="E629">
            <v>40631</v>
          </cell>
          <cell r="F629">
            <v>41205</v>
          </cell>
        </row>
        <row r="630">
          <cell r="A630">
            <v>627</v>
          </cell>
          <cell r="B630">
            <v>0.12705670836219118</v>
          </cell>
          <cell r="C630" t="str">
            <v>J12964</v>
          </cell>
          <cell r="D630" t="str">
            <v>C1SR</v>
          </cell>
          <cell r="E630">
            <v>40800</v>
          </cell>
          <cell r="F630">
            <v>41205</v>
          </cell>
        </row>
        <row r="631">
          <cell r="A631">
            <v>628</v>
          </cell>
          <cell r="B631">
            <v>0.18447821285738109</v>
          </cell>
          <cell r="C631" t="str">
            <v>J24152</v>
          </cell>
          <cell r="D631" t="str">
            <v>C1SR</v>
          </cell>
          <cell r="E631">
            <v>40828</v>
          </cell>
          <cell r="F631">
            <v>41205</v>
          </cell>
        </row>
        <row r="632">
          <cell r="A632">
            <v>629</v>
          </cell>
          <cell r="B632">
            <v>0.4016202520881873</v>
          </cell>
          <cell r="C632" t="str">
            <v>J55214</v>
          </cell>
          <cell r="D632" t="str">
            <v>C1SR</v>
          </cell>
          <cell r="E632">
            <v>40855</v>
          </cell>
          <cell r="F632">
            <v>41205</v>
          </cell>
        </row>
        <row r="633">
          <cell r="A633">
            <v>630</v>
          </cell>
          <cell r="B633">
            <v>0.6292262284901039</v>
          </cell>
          <cell r="C633" t="str">
            <v>J78079</v>
          </cell>
          <cell r="D633" t="str">
            <v>C1SR</v>
          </cell>
          <cell r="E633">
            <v>40865</v>
          </cell>
          <cell r="F633">
            <v>41205</v>
          </cell>
        </row>
        <row r="634">
          <cell r="A634">
            <v>631</v>
          </cell>
          <cell r="B634">
            <v>0.45448738615715623</v>
          </cell>
          <cell r="C634" t="str">
            <v>H49972</v>
          </cell>
          <cell r="D634" t="str">
            <v>C1SR</v>
          </cell>
          <cell r="E634">
            <v>40598</v>
          </cell>
          <cell r="F634">
            <v>41206</v>
          </cell>
        </row>
        <row r="635">
          <cell r="A635">
            <v>632</v>
          </cell>
          <cell r="B635">
            <v>0.74695031838511527</v>
          </cell>
          <cell r="C635" t="str">
            <v>H50654</v>
          </cell>
          <cell r="D635" t="str">
            <v>C1SR</v>
          </cell>
          <cell r="E635">
            <v>40598</v>
          </cell>
          <cell r="F635">
            <v>41206</v>
          </cell>
        </row>
        <row r="636">
          <cell r="A636">
            <v>633</v>
          </cell>
          <cell r="B636">
            <v>0.56507311444547115</v>
          </cell>
          <cell r="C636" t="str">
            <v>J20304</v>
          </cell>
          <cell r="D636" t="str">
            <v>C1SR</v>
          </cell>
          <cell r="E636">
            <v>40800</v>
          </cell>
          <cell r="F636">
            <v>41206</v>
          </cell>
        </row>
        <row r="637">
          <cell r="A637">
            <v>634</v>
          </cell>
          <cell r="B637">
            <v>0.22817594632775418</v>
          </cell>
          <cell r="C637" t="str">
            <v>J27315</v>
          </cell>
          <cell r="D637" t="str">
            <v>C1SR</v>
          </cell>
          <cell r="E637">
            <v>40828</v>
          </cell>
          <cell r="F637">
            <v>41206</v>
          </cell>
        </row>
        <row r="638">
          <cell r="A638">
            <v>635</v>
          </cell>
          <cell r="B638">
            <v>0.34446068277455733</v>
          </cell>
          <cell r="C638" t="str">
            <v>J39194</v>
          </cell>
          <cell r="D638" t="str">
            <v>C1SR</v>
          </cell>
          <cell r="E638">
            <v>40834</v>
          </cell>
          <cell r="F638">
            <v>41206</v>
          </cell>
        </row>
        <row r="639">
          <cell r="A639">
            <v>636</v>
          </cell>
          <cell r="B639">
            <v>0.99962641234114746</v>
          </cell>
          <cell r="C639" t="str">
            <v>J55844</v>
          </cell>
          <cell r="D639" t="str">
            <v>C1SR</v>
          </cell>
          <cell r="E639">
            <v>40855</v>
          </cell>
          <cell r="F639">
            <v>41206</v>
          </cell>
        </row>
        <row r="640">
          <cell r="A640">
            <v>637</v>
          </cell>
          <cell r="B640">
            <v>0.88685192638375265</v>
          </cell>
          <cell r="C640" t="str">
            <v>J61970</v>
          </cell>
          <cell r="D640" t="str">
            <v>C1SR</v>
          </cell>
          <cell r="E640">
            <v>40862</v>
          </cell>
          <cell r="F640">
            <v>41206</v>
          </cell>
        </row>
        <row r="641">
          <cell r="A641">
            <v>638</v>
          </cell>
          <cell r="B641">
            <v>0.38587450472645757</v>
          </cell>
          <cell r="C641" t="str">
            <v>J66649</v>
          </cell>
          <cell r="D641" t="str">
            <v>C1SR</v>
          </cell>
          <cell r="E641">
            <v>40862</v>
          </cell>
          <cell r="F641">
            <v>41206</v>
          </cell>
        </row>
        <row r="642">
          <cell r="A642">
            <v>639</v>
          </cell>
          <cell r="B642">
            <v>0.47294577226641688</v>
          </cell>
          <cell r="C642" t="str">
            <v>J68300</v>
          </cell>
          <cell r="D642" t="str">
            <v>C1SR</v>
          </cell>
          <cell r="E642">
            <v>40862</v>
          </cell>
          <cell r="F642">
            <v>41206</v>
          </cell>
        </row>
        <row r="643">
          <cell r="A643">
            <v>640</v>
          </cell>
          <cell r="B643">
            <v>0.5463951720227711</v>
          </cell>
          <cell r="C643" t="str">
            <v>J68333</v>
          </cell>
          <cell r="D643" t="str">
            <v>C1SR</v>
          </cell>
          <cell r="E643">
            <v>40862</v>
          </cell>
          <cell r="F643">
            <v>41206</v>
          </cell>
        </row>
        <row r="644">
          <cell r="A644">
            <v>641</v>
          </cell>
          <cell r="B644">
            <v>8.6006889553192134E-2</v>
          </cell>
          <cell r="C644" t="str">
            <v>J69320</v>
          </cell>
          <cell r="D644" t="str">
            <v>C1SR</v>
          </cell>
          <cell r="E644">
            <v>40862</v>
          </cell>
          <cell r="F644">
            <v>41206</v>
          </cell>
        </row>
        <row r="645">
          <cell r="A645">
            <v>642</v>
          </cell>
          <cell r="B645">
            <v>0.75810907411850137</v>
          </cell>
          <cell r="C645" t="str">
            <v>J93227</v>
          </cell>
          <cell r="D645" t="str">
            <v>C1SR</v>
          </cell>
          <cell r="E645">
            <v>40875</v>
          </cell>
          <cell r="F645">
            <v>41206</v>
          </cell>
        </row>
        <row r="646">
          <cell r="A646">
            <v>643</v>
          </cell>
          <cell r="B646">
            <v>0.3525612229613676</v>
          </cell>
          <cell r="C646" t="str">
            <v>J95805</v>
          </cell>
          <cell r="D646" t="str">
            <v>C1SR</v>
          </cell>
          <cell r="E646">
            <v>40875</v>
          </cell>
          <cell r="F646">
            <v>41206</v>
          </cell>
        </row>
        <row r="647">
          <cell r="A647">
            <v>644</v>
          </cell>
          <cell r="B647">
            <v>0.74835534361384248</v>
          </cell>
          <cell r="C647" t="str">
            <v>H50815</v>
          </cell>
          <cell r="D647" t="str">
            <v>C1SR</v>
          </cell>
          <cell r="E647">
            <v>40598</v>
          </cell>
          <cell r="F647">
            <v>41207</v>
          </cell>
        </row>
        <row r="648">
          <cell r="A648">
            <v>645</v>
          </cell>
          <cell r="B648">
            <v>0.7260105790651169</v>
          </cell>
          <cell r="C648" t="str">
            <v>H62708</v>
          </cell>
          <cell r="D648" t="str">
            <v>C1SR</v>
          </cell>
          <cell r="E648">
            <v>40638</v>
          </cell>
          <cell r="F648">
            <v>41207</v>
          </cell>
        </row>
        <row r="649">
          <cell r="A649">
            <v>646</v>
          </cell>
          <cell r="B649">
            <v>0.42702790809262203</v>
          </cell>
          <cell r="C649" t="str">
            <v>H73980</v>
          </cell>
          <cell r="D649" t="str">
            <v>C1SR</v>
          </cell>
          <cell r="E649">
            <v>40744</v>
          </cell>
          <cell r="F649">
            <v>41207</v>
          </cell>
        </row>
        <row r="650">
          <cell r="A650">
            <v>647</v>
          </cell>
          <cell r="B650">
            <v>0.92735124374502331</v>
          </cell>
          <cell r="C650" t="str">
            <v>H76018</v>
          </cell>
          <cell r="D650" t="str">
            <v>C1SR</v>
          </cell>
          <cell r="E650">
            <v>40744</v>
          </cell>
          <cell r="F650">
            <v>41207</v>
          </cell>
        </row>
        <row r="651">
          <cell r="A651">
            <v>648</v>
          </cell>
          <cell r="B651">
            <v>0.30719175811885824</v>
          </cell>
          <cell r="C651" t="str">
            <v>J01764</v>
          </cell>
          <cell r="D651" t="str">
            <v>C1SR</v>
          </cell>
          <cell r="E651">
            <v>40798</v>
          </cell>
          <cell r="F651">
            <v>41207</v>
          </cell>
        </row>
        <row r="652">
          <cell r="A652">
            <v>649</v>
          </cell>
          <cell r="B652">
            <v>0.97578917574506951</v>
          </cell>
          <cell r="C652" t="str">
            <v>J20252</v>
          </cell>
          <cell r="D652" t="str">
            <v>C1SR</v>
          </cell>
          <cell r="E652">
            <v>40800</v>
          </cell>
          <cell r="F652">
            <v>41207</v>
          </cell>
        </row>
        <row r="653">
          <cell r="A653">
            <v>650</v>
          </cell>
          <cell r="B653">
            <v>0.41601663750368445</v>
          </cell>
          <cell r="C653" t="str">
            <v>J20276</v>
          </cell>
          <cell r="D653" t="str">
            <v>C1SR</v>
          </cell>
          <cell r="E653">
            <v>40800</v>
          </cell>
          <cell r="F653">
            <v>41207</v>
          </cell>
        </row>
        <row r="654">
          <cell r="A654">
            <v>651</v>
          </cell>
          <cell r="B654">
            <v>0.74193429207105566</v>
          </cell>
          <cell r="C654" t="str">
            <v>J55069</v>
          </cell>
          <cell r="D654" t="str">
            <v>C1SR</v>
          </cell>
          <cell r="E654">
            <v>40855</v>
          </cell>
          <cell r="F654">
            <v>41207</v>
          </cell>
        </row>
        <row r="655">
          <cell r="A655">
            <v>652</v>
          </cell>
          <cell r="B655">
            <v>0.20176547624311736</v>
          </cell>
          <cell r="C655" t="str">
            <v>J65192</v>
          </cell>
          <cell r="D655" t="str">
            <v>C1SR</v>
          </cell>
          <cell r="E655">
            <v>40862</v>
          </cell>
          <cell r="F655">
            <v>41207</v>
          </cell>
        </row>
        <row r="656">
          <cell r="A656">
            <v>653</v>
          </cell>
          <cell r="B656">
            <v>0.88478565082836202</v>
          </cell>
          <cell r="C656" t="str">
            <v>J65221</v>
          </cell>
          <cell r="D656" t="str">
            <v>C1SR</v>
          </cell>
          <cell r="E656">
            <v>40862</v>
          </cell>
          <cell r="F656">
            <v>41207</v>
          </cell>
        </row>
        <row r="657">
          <cell r="A657">
            <v>654</v>
          </cell>
          <cell r="B657">
            <v>0.51989862633331474</v>
          </cell>
          <cell r="C657" t="str">
            <v>J77833</v>
          </cell>
          <cell r="D657" t="str">
            <v>C1SR</v>
          </cell>
          <cell r="E657">
            <v>40865</v>
          </cell>
          <cell r="F657">
            <v>41207</v>
          </cell>
        </row>
        <row r="658">
          <cell r="A658">
            <v>655</v>
          </cell>
          <cell r="B658">
            <v>0.92995588139834473</v>
          </cell>
          <cell r="C658" t="str">
            <v>J81811</v>
          </cell>
          <cell r="D658" t="str">
            <v>C1SR</v>
          </cell>
          <cell r="E658">
            <v>40865</v>
          </cell>
          <cell r="F658">
            <v>41207</v>
          </cell>
        </row>
        <row r="659">
          <cell r="A659">
            <v>656</v>
          </cell>
          <cell r="B659">
            <v>0.90682545398162329</v>
          </cell>
          <cell r="C659" t="str">
            <v>J96361</v>
          </cell>
          <cell r="D659" t="str">
            <v>C1SR</v>
          </cell>
          <cell r="E659">
            <v>40875</v>
          </cell>
          <cell r="F659">
            <v>41207</v>
          </cell>
        </row>
        <row r="660">
          <cell r="A660">
            <v>657</v>
          </cell>
          <cell r="B660">
            <v>0.74450463150851431</v>
          </cell>
          <cell r="C660" t="str">
            <v>J96636</v>
          </cell>
          <cell r="D660" t="str">
            <v>C1SR</v>
          </cell>
          <cell r="E660">
            <v>40875</v>
          </cell>
          <cell r="F660">
            <v>41207</v>
          </cell>
        </row>
        <row r="661">
          <cell r="A661">
            <v>658</v>
          </cell>
          <cell r="B661">
            <v>0.80347450767875883</v>
          </cell>
          <cell r="C661" t="str">
            <v>H55444</v>
          </cell>
          <cell r="D661" t="str">
            <v>C1SR</v>
          </cell>
          <cell r="E661">
            <v>40631</v>
          </cell>
          <cell r="F661">
            <v>41208</v>
          </cell>
        </row>
        <row r="662">
          <cell r="A662">
            <v>659</v>
          </cell>
          <cell r="B662">
            <v>0.47597925820599074</v>
          </cell>
          <cell r="C662" t="str">
            <v>H71783</v>
          </cell>
          <cell r="D662" t="str">
            <v>C1SR</v>
          </cell>
          <cell r="E662">
            <v>40682</v>
          </cell>
          <cell r="F662">
            <v>41208</v>
          </cell>
        </row>
        <row r="663">
          <cell r="A663">
            <v>660</v>
          </cell>
          <cell r="B663">
            <v>0.70746382873363778</v>
          </cell>
          <cell r="C663" t="str">
            <v>H77253</v>
          </cell>
          <cell r="D663" t="str">
            <v>C1SR</v>
          </cell>
          <cell r="E663">
            <v>40767</v>
          </cell>
          <cell r="F663">
            <v>41208</v>
          </cell>
        </row>
        <row r="664">
          <cell r="A664">
            <v>661</v>
          </cell>
          <cell r="B664">
            <v>0.58658454937761029</v>
          </cell>
          <cell r="C664" t="str">
            <v>J02297</v>
          </cell>
          <cell r="D664" t="str">
            <v>C1SR</v>
          </cell>
          <cell r="E664">
            <v>40798</v>
          </cell>
          <cell r="F664">
            <v>41208</v>
          </cell>
        </row>
        <row r="665">
          <cell r="A665">
            <v>662</v>
          </cell>
          <cell r="B665">
            <v>0.6309467428907739</v>
          </cell>
          <cell r="C665" t="str">
            <v>J15084</v>
          </cell>
          <cell r="D665" t="str">
            <v>C1SR</v>
          </cell>
          <cell r="E665">
            <v>40806</v>
          </cell>
          <cell r="F665">
            <v>41208</v>
          </cell>
        </row>
        <row r="666">
          <cell r="A666">
            <v>663</v>
          </cell>
          <cell r="B666">
            <v>0.74341792102390569</v>
          </cell>
          <cell r="C666" t="str">
            <v>J46982</v>
          </cell>
          <cell r="D666" t="str">
            <v>C1SR</v>
          </cell>
          <cell r="E666">
            <v>40840</v>
          </cell>
          <cell r="F666">
            <v>41208</v>
          </cell>
        </row>
        <row r="667">
          <cell r="A667">
            <v>664</v>
          </cell>
          <cell r="B667">
            <v>6.8825308628339243E-2</v>
          </cell>
          <cell r="C667" t="str">
            <v>J48973</v>
          </cell>
          <cell r="D667" t="str">
            <v>C1SR</v>
          </cell>
          <cell r="E667">
            <v>40840</v>
          </cell>
          <cell r="F667">
            <v>41208</v>
          </cell>
        </row>
        <row r="668">
          <cell r="A668">
            <v>665</v>
          </cell>
          <cell r="B668">
            <v>1.8322417145010261E-3</v>
          </cell>
          <cell r="C668" t="str">
            <v>J61663</v>
          </cell>
          <cell r="D668" t="str">
            <v>C1SR</v>
          </cell>
          <cell r="E668">
            <v>40855</v>
          </cell>
          <cell r="F668">
            <v>41208</v>
          </cell>
        </row>
        <row r="669">
          <cell r="A669">
            <v>666</v>
          </cell>
          <cell r="B669">
            <v>0.29357422413322942</v>
          </cell>
          <cell r="C669" t="str">
            <v>J63228</v>
          </cell>
          <cell r="D669" t="str">
            <v>C1SR</v>
          </cell>
          <cell r="E669">
            <v>40862</v>
          </cell>
          <cell r="F669">
            <v>41208</v>
          </cell>
        </row>
        <row r="670">
          <cell r="A670">
            <v>667</v>
          </cell>
          <cell r="B670">
            <v>0.12969721684245994</v>
          </cell>
          <cell r="C670" t="str">
            <v>J70392</v>
          </cell>
          <cell r="D670" t="str">
            <v>C1SR</v>
          </cell>
          <cell r="E670">
            <v>40862</v>
          </cell>
          <cell r="F670">
            <v>41208</v>
          </cell>
        </row>
        <row r="671">
          <cell r="A671">
            <v>668</v>
          </cell>
          <cell r="B671">
            <v>0.65960440584287139</v>
          </cell>
          <cell r="C671" t="str">
            <v>J78138</v>
          </cell>
          <cell r="D671" t="str">
            <v>C1SR</v>
          </cell>
          <cell r="E671">
            <v>40865</v>
          </cell>
          <cell r="F671">
            <v>41208</v>
          </cell>
        </row>
        <row r="672">
          <cell r="A672">
            <v>669</v>
          </cell>
          <cell r="B672">
            <v>0.40750724057074017</v>
          </cell>
          <cell r="C672" t="str">
            <v>J79654</v>
          </cell>
          <cell r="D672" t="str">
            <v>C1SR</v>
          </cell>
          <cell r="E672">
            <v>40865</v>
          </cell>
          <cell r="F672">
            <v>41208</v>
          </cell>
        </row>
        <row r="673">
          <cell r="A673">
            <v>670</v>
          </cell>
          <cell r="B673">
            <v>0.40519770676271127</v>
          </cell>
          <cell r="C673" t="str">
            <v>J82979</v>
          </cell>
          <cell r="D673" t="str">
            <v>C1SR</v>
          </cell>
          <cell r="E673">
            <v>40812</v>
          </cell>
          <cell r="F673">
            <v>41208</v>
          </cell>
        </row>
        <row r="674">
          <cell r="A674">
            <v>671</v>
          </cell>
          <cell r="B674">
            <v>0.62781816965073134</v>
          </cell>
          <cell r="C674" t="str">
            <v>H52698</v>
          </cell>
          <cell r="D674" t="str">
            <v>C1SR</v>
          </cell>
          <cell r="E674">
            <v>40598</v>
          </cell>
          <cell r="F674">
            <v>41211</v>
          </cell>
        </row>
        <row r="675">
          <cell r="A675">
            <v>672</v>
          </cell>
          <cell r="B675">
            <v>0.15075935730287437</v>
          </cell>
          <cell r="C675" t="str">
            <v>H56298</v>
          </cell>
          <cell r="D675" t="str">
            <v>C1SR</v>
          </cell>
          <cell r="E675">
            <v>40631</v>
          </cell>
          <cell r="F675">
            <v>41211</v>
          </cell>
        </row>
        <row r="676">
          <cell r="A676">
            <v>673</v>
          </cell>
          <cell r="B676">
            <v>0.11934961823155921</v>
          </cell>
          <cell r="C676" t="str">
            <v>H59609</v>
          </cell>
          <cell r="D676" t="str">
            <v>C1SR</v>
          </cell>
          <cell r="E676">
            <v>40638</v>
          </cell>
          <cell r="F676">
            <v>41211</v>
          </cell>
        </row>
        <row r="677">
          <cell r="A677">
            <v>674</v>
          </cell>
          <cell r="B677">
            <v>0.68552054435862064</v>
          </cell>
          <cell r="C677" t="str">
            <v>H61958</v>
          </cell>
          <cell r="D677" t="str">
            <v>C1SR</v>
          </cell>
          <cell r="E677">
            <v>40638</v>
          </cell>
          <cell r="F677">
            <v>41211</v>
          </cell>
        </row>
        <row r="678">
          <cell r="A678">
            <v>675</v>
          </cell>
          <cell r="B678">
            <v>0.96238307288989289</v>
          </cell>
          <cell r="C678" t="str">
            <v>H74570</v>
          </cell>
          <cell r="D678" t="str">
            <v>C1SR</v>
          </cell>
          <cell r="E678">
            <v>40744</v>
          </cell>
          <cell r="F678">
            <v>41211</v>
          </cell>
        </row>
        <row r="679">
          <cell r="A679">
            <v>676</v>
          </cell>
          <cell r="B679">
            <v>0.33259071750530933</v>
          </cell>
          <cell r="C679" t="str">
            <v>J34014</v>
          </cell>
          <cell r="D679" t="str">
            <v>C1SR</v>
          </cell>
          <cell r="E679">
            <v>40834</v>
          </cell>
          <cell r="F679">
            <v>41211</v>
          </cell>
        </row>
        <row r="680">
          <cell r="A680">
            <v>677</v>
          </cell>
          <cell r="B680">
            <v>0.79025413948453804</v>
          </cell>
          <cell r="C680" t="str">
            <v>J46878</v>
          </cell>
          <cell r="D680" t="str">
            <v>C1SR</v>
          </cell>
          <cell r="E680">
            <v>40840</v>
          </cell>
          <cell r="F680">
            <v>41211</v>
          </cell>
        </row>
        <row r="681">
          <cell r="A681">
            <v>678</v>
          </cell>
          <cell r="B681">
            <v>3.8015993105316337E-2</v>
          </cell>
          <cell r="C681" t="str">
            <v>J48855</v>
          </cell>
          <cell r="D681" t="str">
            <v>C1SR</v>
          </cell>
          <cell r="E681">
            <v>40840</v>
          </cell>
          <cell r="F681">
            <v>41211</v>
          </cell>
        </row>
        <row r="682">
          <cell r="A682">
            <v>679</v>
          </cell>
          <cell r="B682">
            <v>3.0816900265419056E-3</v>
          </cell>
          <cell r="C682" t="str">
            <v>J68850</v>
          </cell>
          <cell r="D682" t="str">
            <v>C1SR</v>
          </cell>
          <cell r="E682">
            <v>40862</v>
          </cell>
          <cell r="F682">
            <v>41211</v>
          </cell>
        </row>
        <row r="683">
          <cell r="A683">
            <v>680</v>
          </cell>
          <cell r="B683">
            <v>6.6246198531389688E-2</v>
          </cell>
          <cell r="C683" t="str">
            <v>J79024</v>
          </cell>
          <cell r="D683" t="str">
            <v>C1SR</v>
          </cell>
          <cell r="E683">
            <v>40865</v>
          </cell>
          <cell r="F683">
            <v>41211</v>
          </cell>
        </row>
        <row r="684">
          <cell r="A684">
            <v>681</v>
          </cell>
          <cell r="B684">
            <v>0.76056997565135365</v>
          </cell>
          <cell r="C684" t="str">
            <v>J80944</v>
          </cell>
          <cell r="D684" t="str">
            <v>C1SR</v>
          </cell>
          <cell r="E684">
            <v>40865</v>
          </cell>
          <cell r="F684">
            <v>41211</v>
          </cell>
        </row>
        <row r="685">
          <cell r="A685">
            <v>682</v>
          </cell>
          <cell r="B685">
            <v>0.8327386155998574</v>
          </cell>
          <cell r="C685" t="str">
            <v>J81815</v>
          </cell>
          <cell r="D685" t="str">
            <v>C1SR</v>
          </cell>
          <cell r="E685">
            <v>40865</v>
          </cell>
          <cell r="F685">
            <v>41211</v>
          </cell>
        </row>
        <row r="686">
          <cell r="A686">
            <v>683</v>
          </cell>
          <cell r="B686">
            <v>0.16004738179569478</v>
          </cell>
          <cell r="C686" t="str">
            <v>J85795</v>
          </cell>
          <cell r="D686" t="str">
            <v>C1SR</v>
          </cell>
          <cell r="E686">
            <v>40822</v>
          </cell>
          <cell r="F686">
            <v>41211</v>
          </cell>
        </row>
        <row r="687">
          <cell r="A687">
            <v>684</v>
          </cell>
          <cell r="B687">
            <v>0.79717340806633308</v>
          </cell>
          <cell r="C687" t="str">
            <v>J93088</v>
          </cell>
          <cell r="D687" t="str">
            <v>C1SR</v>
          </cell>
          <cell r="E687">
            <v>40875</v>
          </cell>
          <cell r="F687">
            <v>41211</v>
          </cell>
        </row>
        <row r="688">
          <cell r="A688">
            <v>685</v>
          </cell>
          <cell r="B688">
            <v>0.52192174113341938</v>
          </cell>
          <cell r="C688" t="str">
            <v>J93137</v>
          </cell>
          <cell r="D688" t="str">
            <v>C1SR</v>
          </cell>
          <cell r="E688">
            <v>40875</v>
          </cell>
          <cell r="F688">
            <v>41211</v>
          </cell>
        </row>
        <row r="689">
          <cell r="A689">
            <v>686</v>
          </cell>
          <cell r="B689">
            <v>0.49586668637072118</v>
          </cell>
          <cell r="C689" t="str">
            <v>J93824</v>
          </cell>
          <cell r="D689" t="str">
            <v>C1SR</v>
          </cell>
          <cell r="E689">
            <v>40875</v>
          </cell>
          <cell r="F689">
            <v>41211</v>
          </cell>
        </row>
        <row r="690">
          <cell r="A690">
            <v>687</v>
          </cell>
          <cell r="B690">
            <v>0.40174751256001739</v>
          </cell>
          <cell r="C690" t="str">
            <v>J22065</v>
          </cell>
          <cell r="D690" t="str">
            <v>C1SR</v>
          </cell>
          <cell r="E690">
            <v>40800</v>
          </cell>
          <cell r="F690">
            <v>41212</v>
          </cell>
        </row>
        <row r="691">
          <cell r="A691">
            <v>688</v>
          </cell>
          <cell r="B691">
            <v>0.26819216645312283</v>
          </cell>
          <cell r="C691" t="str">
            <v>J67095</v>
          </cell>
          <cell r="D691" t="str">
            <v>C1SR</v>
          </cell>
          <cell r="E691">
            <v>40862</v>
          </cell>
          <cell r="F691">
            <v>41212</v>
          </cell>
        </row>
        <row r="692">
          <cell r="A692">
            <v>689</v>
          </cell>
          <cell r="B692">
            <v>0.3636215667313859</v>
          </cell>
          <cell r="C692" t="str">
            <v>J78419</v>
          </cell>
          <cell r="D692" t="str">
            <v>C1SR</v>
          </cell>
          <cell r="E692">
            <v>40865</v>
          </cell>
          <cell r="F692">
            <v>41212</v>
          </cell>
        </row>
        <row r="693">
          <cell r="A693">
            <v>690</v>
          </cell>
          <cell r="B693">
            <v>0.83701519330217033</v>
          </cell>
          <cell r="C693" t="str">
            <v>J16879</v>
          </cell>
          <cell r="D693" t="str">
            <v>C1SR</v>
          </cell>
          <cell r="E693">
            <v>40812</v>
          </cell>
          <cell r="F693">
            <v>41215</v>
          </cell>
        </row>
        <row r="694">
          <cell r="A694">
            <v>691</v>
          </cell>
          <cell r="B694">
            <v>9.2807359981694537E-2</v>
          </cell>
          <cell r="C694" t="str">
            <v>J93350</v>
          </cell>
          <cell r="D694" t="str">
            <v>C1SR</v>
          </cell>
          <cell r="E694">
            <v>40875</v>
          </cell>
          <cell r="F694">
            <v>41215</v>
          </cell>
        </row>
        <row r="695">
          <cell r="A695">
            <v>692</v>
          </cell>
          <cell r="B695">
            <v>0.45247235588318391</v>
          </cell>
          <cell r="C695" t="str">
            <v>J28285</v>
          </cell>
          <cell r="D695" t="str">
            <v>C1SR</v>
          </cell>
          <cell r="E695">
            <v>40828</v>
          </cell>
          <cell r="F695">
            <v>41218</v>
          </cell>
        </row>
        <row r="696">
          <cell r="A696">
            <v>693</v>
          </cell>
          <cell r="B696">
            <v>0.42946989534045332</v>
          </cell>
          <cell r="C696" t="str">
            <v>H53420</v>
          </cell>
          <cell r="D696" t="str">
            <v>C1SR</v>
          </cell>
          <cell r="E696">
            <v>40598</v>
          </cell>
          <cell r="F696">
            <v>41219</v>
          </cell>
        </row>
        <row r="697">
          <cell r="A697">
            <v>694</v>
          </cell>
          <cell r="B697">
            <v>0.30547009118063051</v>
          </cell>
          <cell r="C697" t="str">
            <v>H62547</v>
          </cell>
          <cell r="D697" t="str">
            <v>C1SR</v>
          </cell>
          <cell r="E697">
            <v>40638</v>
          </cell>
          <cell r="F697">
            <v>41219</v>
          </cell>
        </row>
        <row r="698">
          <cell r="A698">
            <v>695</v>
          </cell>
          <cell r="B698">
            <v>0.63112360930024869</v>
          </cell>
          <cell r="C698" t="str">
            <v>H75798</v>
          </cell>
          <cell r="D698" t="str">
            <v>C1SR</v>
          </cell>
          <cell r="E698">
            <v>40744</v>
          </cell>
          <cell r="F698">
            <v>41219</v>
          </cell>
        </row>
        <row r="699">
          <cell r="A699">
            <v>696</v>
          </cell>
          <cell r="B699">
            <v>0.31597887028036586</v>
          </cell>
          <cell r="C699" t="str">
            <v>J42119</v>
          </cell>
          <cell r="D699" t="str">
            <v>C1SR</v>
          </cell>
          <cell r="E699">
            <v>40834</v>
          </cell>
          <cell r="F699">
            <v>41219</v>
          </cell>
        </row>
        <row r="700">
          <cell r="A700">
            <v>697</v>
          </cell>
          <cell r="B700">
            <v>0.13005797763729166</v>
          </cell>
          <cell r="C700" t="str">
            <v>J55512</v>
          </cell>
          <cell r="D700" t="str">
            <v>C1SR</v>
          </cell>
          <cell r="E700">
            <v>40855</v>
          </cell>
          <cell r="F700">
            <v>41219</v>
          </cell>
        </row>
        <row r="701">
          <cell r="A701">
            <v>698</v>
          </cell>
          <cell r="B701">
            <v>0.42096326883460966</v>
          </cell>
          <cell r="C701" t="str">
            <v>J61820</v>
          </cell>
          <cell r="D701" t="str">
            <v>C1SR</v>
          </cell>
          <cell r="E701">
            <v>40855</v>
          </cell>
          <cell r="F701">
            <v>41219</v>
          </cell>
        </row>
        <row r="702">
          <cell r="A702">
            <v>699</v>
          </cell>
          <cell r="B702">
            <v>0.43106397075158753</v>
          </cell>
          <cell r="C702" t="str">
            <v>J65263</v>
          </cell>
          <cell r="D702" t="str">
            <v>C1SR</v>
          </cell>
          <cell r="E702">
            <v>40862</v>
          </cell>
          <cell r="F702">
            <v>41219</v>
          </cell>
        </row>
        <row r="703">
          <cell r="A703">
            <v>700</v>
          </cell>
          <cell r="B703">
            <v>0.81676968915980663</v>
          </cell>
          <cell r="C703" t="str">
            <v>J69201</v>
          </cell>
          <cell r="D703" t="str">
            <v>C1SR</v>
          </cell>
          <cell r="E703">
            <v>40862</v>
          </cell>
          <cell r="F703">
            <v>41219</v>
          </cell>
        </row>
        <row r="704">
          <cell r="A704">
            <v>701</v>
          </cell>
          <cell r="B704">
            <v>0.65570123157853566</v>
          </cell>
          <cell r="C704" t="str">
            <v>J73408</v>
          </cell>
          <cell r="D704" t="str">
            <v>C1SR</v>
          </cell>
          <cell r="E704">
            <v>40822</v>
          </cell>
          <cell r="F704">
            <v>41219</v>
          </cell>
        </row>
        <row r="705">
          <cell r="A705">
            <v>702</v>
          </cell>
          <cell r="B705">
            <v>0.74215892105444226</v>
          </cell>
          <cell r="C705" t="str">
            <v>J81623</v>
          </cell>
          <cell r="D705" t="str">
            <v>C1SR</v>
          </cell>
          <cell r="E705">
            <v>40865</v>
          </cell>
          <cell r="F705">
            <v>41219</v>
          </cell>
        </row>
        <row r="706">
          <cell r="A706">
            <v>703</v>
          </cell>
          <cell r="B706">
            <v>0.69613316790839053</v>
          </cell>
          <cell r="C706" t="str">
            <v>J93911</v>
          </cell>
          <cell r="D706" t="str">
            <v>C1SR</v>
          </cell>
          <cell r="E706">
            <v>40875</v>
          </cell>
          <cell r="F706">
            <v>41219</v>
          </cell>
        </row>
        <row r="707">
          <cell r="A707">
            <v>704</v>
          </cell>
          <cell r="B707">
            <v>0.36678893531022716</v>
          </cell>
          <cell r="C707" t="str">
            <v>J95060</v>
          </cell>
          <cell r="D707" t="str">
            <v>C1SR</v>
          </cell>
          <cell r="E707">
            <v>40875</v>
          </cell>
          <cell r="F707">
            <v>41219</v>
          </cell>
        </row>
        <row r="708">
          <cell r="A708">
            <v>705</v>
          </cell>
          <cell r="B708">
            <v>0.91864888941348855</v>
          </cell>
          <cell r="C708" t="str">
            <v>J95215</v>
          </cell>
          <cell r="D708" t="str">
            <v>C1SR</v>
          </cell>
          <cell r="E708">
            <v>40875</v>
          </cell>
          <cell r="F708">
            <v>41219</v>
          </cell>
        </row>
        <row r="709">
          <cell r="A709">
            <v>706</v>
          </cell>
          <cell r="B709">
            <v>0.26842119242862283</v>
          </cell>
          <cell r="C709" t="str">
            <v>J81153</v>
          </cell>
          <cell r="D709" t="str">
            <v>C1SR</v>
          </cell>
          <cell r="E709">
            <v>40865</v>
          </cell>
          <cell r="F709">
            <v>41220</v>
          </cell>
        </row>
        <row r="710">
          <cell r="A710">
            <v>707</v>
          </cell>
          <cell r="B710">
            <v>0.85842753552727635</v>
          </cell>
          <cell r="C710" t="str">
            <v>J05521</v>
          </cell>
          <cell r="D710" t="str">
            <v>C1SR</v>
          </cell>
          <cell r="E710">
            <v>40798</v>
          </cell>
          <cell r="F710">
            <v>41221</v>
          </cell>
        </row>
        <row r="711">
          <cell r="A711">
            <v>708</v>
          </cell>
          <cell r="B711">
            <v>0.51584593494583053</v>
          </cell>
          <cell r="C711" t="str">
            <v>J16069</v>
          </cell>
          <cell r="D711" t="str">
            <v>C1SR</v>
          </cell>
          <cell r="E711">
            <v>40812</v>
          </cell>
          <cell r="F711">
            <v>41221</v>
          </cell>
        </row>
        <row r="712">
          <cell r="A712">
            <v>709</v>
          </cell>
          <cell r="B712">
            <v>2.6025200860982922E-3</v>
          </cell>
          <cell r="C712" t="str">
            <v>J60840</v>
          </cell>
          <cell r="D712" t="str">
            <v>C1SR</v>
          </cell>
          <cell r="E712">
            <v>40855</v>
          </cell>
          <cell r="F712">
            <v>41221</v>
          </cell>
        </row>
        <row r="713">
          <cell r="A713">
            <v>710</v>
          </cell>
          <cell r="B713">
            <v>7.5968103898283901E-2</v>
          </cell>
          <cell r="C713" t="str">
            <v>H57693</v>
          </cell>
          <cell r="D713" t="str">
            <v>C1SR</v>
          </cell>
          <cell r="E713">
            <v>40631</v>
          </cell>
          <cell r="F713">
            <v>41222</v>
          </cell>
        </row>
        <row r="714">
          <cell r="A714">
            <v>711</v>
          </cell>
          <cell r="B714">
            <v>0.94723317528248885</v>
          </cell>
          <cell r="C714" t="str">
            <v>H70080</v>
          </cell>
          <cell r="D714" t="str">
            <v>C1SR</v>
          </cell>
          <cell r="E714">
            <v>40682</v>
          </cell>
          <cell r="F714">
            <v>41222</v>
          </cell>
        </row>
        <row r="715">
          <cell r="A715">
            <v>712</v>
          </cell>
          <cell r="B715">
            <v>0.98188300100345394</v>
          </cell>
          <cell r="C715" t="str">
            <v>J00272</v>
          </cell>
          <cell r="D715" t="str">
            <v>C1SR</v>
          </cell>
          <cell r="E715">
            <v>40798</v>
          </cell>
          <cell r="F715">
            <v>41222</v>
          </cell>
        </row>
        <row r="716">
          <cell r="A716">
            <v>713</v>
          </cell>
          <cell r="B716">
            <v>0.33975447708944162</v>
          </cell>
          <cell r="C716" t="str">
            <v>J20250</v>
          </cell>
          <cell r="D716" t="str">
            <v>C1SR</v>
          </cell>
          <cell r="E716">
            <v>40800</v>
          </cell>
          <cell r="F716">
            <v>41222</v>
          </cell>
        </row>
        <row r="717">
          <cell r="A717">
            <v>714</v>
          </cell>
          <cell r="B717">
            <v>0.4968536880212191</v>
          </cell>
          <cell r="C717" t="str">
            <v>J46696</v>
          </cell>
          <cell r="D717" t="str">
            <v>C1SR</v>
          </cell>
          <cell r="E717">
            <v>40840</v>
          </cell>
          <cell r="F717">
            <v>41222</v>
          </cell>
        </row>
        <row r="718">
          <cell r="A718">
            <v>715</v>
          </cell>
          <cell r="B718">
            <v>0.46679604575890854</v>
          </cell>
          <cell r="C718" t="str">
            <v>J81493</v>
          </cell>
          <cell r="D718" t="str">
            <v>C1SR</v>
          </cell>
          <cell r="E718">
            <v>40865</v>
          </cell>
          <cell r="F718">
            <v>41222</v>
          </cell>
        </row>
        <row r="719">
          <cell r="A719">
            <v>716</v>
          </cell>
          <cell r="B719">
            <v>0.47655363907314496</v>
          </cell>
          <cell r="C719" t="str">
            <v>J62519</v>
          </cell>
          <cell r="D719" t="str">
            <v>C1SR</v>
          </cell>
          <cell r="E719">
            <v>40862</v>
          </cell>
          <cell r="F719">
            <v>41225</v>
          </cell>
        </row>
        <row r="720">
          <cell r="A720">
            <v>717</v>
          </cell>
          <cell r="B720">
            <v>0.39431482989825228</v>
          </cell>
          <cell r="C720" t="str">
            <v>H54152</v>
          </cell>
          <cell r="D720" t="str">
            <v>C1SR</v>
          </cell>
          <cell r="E720">
            <v>40631</v>
          </cell>
          <cell r="F720">
            <v>41229</v>
          </cell>
        </row>
        <row r="721">
          <cell r="A721">
            <v>718</v>
          </cell>
          <cell r="B721">
            <v>0.52242652450485794</v>
          </cell>
          <cell r="C721" t="str">
            <v>J79751</v>
          </cell>
          <cell r="D721" t="str">
            <v>C1SR</v>
          </cell>
          <cell r="E721">
            <v>40865</v>
          </cell>
          <cell r="F721">
            <v>41229</v>
          </cell>
        </row>
        <row r="722">
          <cell r="A722">
            <v>719</v>
          </cell>
          <cell r="B722">
            <v>0.30690363725525249</v>
          </cell>
          <cell r="C722" t="str">
            <v>H56856</v>
          </cell>
          <cell r="D722" t="str">
            <v>C1SR</v>
          </cell>
          <cell r="E722">
            <v>40631</v>
          </cell>
          <cell r="F722">
            <v>41232</v>
          </cell>
        </row>
        <row r="723">
          <cell r="A723">
            <v>720</v>
          </cell>
          <cell r="B723">
            <v>0.86354720558167597</v>
          </cell>
          <cell r="C723" t="str">
            <v>H60641</v>
          </cell>
          <cell r="D723" t="str">
            <v>C1SR</v>
          </cell>
          <cell r="E723">
            <v>40638</v>
          </cell>
          <cell r="F723">
            <v>41232</v>
          </cell>
        </row>
        <row r="724">
          <cell r="A724">
            <v>721</v>
          </cell>
          <cell r="B724">
            <v>0.79870011343743541</v>
          </cell>
          <cell r="C724" t="str">
            <v>H66479</v>
          </cell>
          <cell r="D724" t="str">
            <v>C1SR</v>
          </cell>
          <cell r="E724">
            <v>40682</v>
          </cell>
          <cell r="F724">
            <v>41232</v>
          </cell>
        </row>
        <row r="725">
          <cell r="A725">
            <v>722</v>
          </cell>
          <cell r="B725">
            <v>0.70131222152667161</v>
          </cell>
          <cell r="C725" t="str">
            <v>H75462</v>
          </cell>
          <cell r="D725" t="str">
            <v>C1SR</v>
          </cell>
          <cell r="E725">
            <v>40744</v>
          </cell>
          <cell r="F725">
            <v>41232</v>
          </cell>
        </row>
        <row r="726">
          <cell r="A726">
            <v>723</v>
          </cell>
          <cell r="B726">
            <v>0.69704816881145215</v>
          </cell>
          <cell r="C726" t="str">
            <v>H76978</v>
          </cell>
          <cell r="D726" t="str">
            <v>C1SR</v>
          </cell>
          <cell r="E726">
            <v>40767</v>
          </cell>
          <cell r="F726">
            <v>41232</v>
          </cell>
        </row>
        <row r="727">
          <cell r="A727">
            <v>724</v>
          </cell>
          <cell r="B727">
            <v>0.25949280557680476</v>
          </cell>
          <cell r="C727" t="str">
            <v>J09306</v>
          </cell>
          <cell r="D727" t="str">
            <v>C1SR</v>
          </cell>
          <cell r="E727">
            <v>40798</v>
          </cell>
          <cell r="F727">
            <v>41232</v>
          </cell>
        </row>
        <row r="728">
          <cell r="A728">
            <v>725</v>
          </cell>
          <cell r="B728">
            <v>0.87012910730465987</v>
          </cell>
          <cell r="C728" t="str">
            <v>J60663</v>
          </cell>
          <cell r="D728" t="str">
            <v>C1SR</v>
          </cell>
          <cell r="E728">
            <v>40855</v>
          </cell>
          <cell r="F728">
            <v>41232</v>
          </cell>
        </row>
        <row r="729">
          <cell r="A729">
            <v>726</v>
          </cell>
          <cell r="B729">
            <v>0.64107759085842575</v>
          </cell>
          <cell r="C729" t="str">
            <v>J68215</v>
          </cell>
          <cell r="D729" t="str">
            <v>C1SR</v>
          </cell>
          <cell r="E729">
            <v>40862</v>
          </cell>
          <cell r="F729">
            <v>41232</v>
          </cell>
        </row>
        <row r="730">
          <cell r="A730">
            <v>727</v>
          </cell>
          <cell r="B730">
            <v>0.27243937533484486</v>
          </cell>
          <cell r="C730" t="str">
            <v>J78897</v>
          </cell>
          <cell r="D730" t="str">
            <v>C1SR</v>
          </cell>
          <cell r="E730">
            <v>40865</v>
          </cell>
          <cell r="F730">
            <v>41232</v>
          </cell>
        </row>
        <row r="731">
          <cell r="A731">
            <v>728</v>
          </cell>
          <cell r="B731">
            <v>9.9041563951832057E-2</v>
          </cell>
          <cell r="C731" t="str">
            <v>J83218</v>
          </cell>
          <cell r="D731" t="str">
            <v>C1SR</v>
          </cell>
          <cell r="E731">
            <v>40812</v>
          </cell>
          <cell r="F731">
            <v>41232</v>
          </cell>
        </row>
        <row r="732">
          <cell r="A732">
            <v>729</v>
          </cell>
          <cell r="B732">
            <v>0.57720913468773727</v>
          </cell>
          <cell r="C732" t="str">
            <v>H71985</v>
          </cell>
          <cell r="D732" t="str">
            <v>C1SR</v>
          </cell>
          <cell r="E732">
            <v>40682</v>
          </cell>
          <cell r="F732">
            <v>41240</v>
          </cell>
        </row>
        <row r="733">
          <cell r="A733">
            <v>730</v>
          </cell>
          <cell r="B733">
            <v>0.71517684239388057</v>
          </cell>
          <cell r="C733" t="str">
            <v>J20466</v>
          </cell>
          <cell r="D733" t="str">
            <v>C1SR</v>
          </cell>
          <cell r="E733">
            <v>40800</v>
          </cell>
          <cell r="F733">
            <v>41240</v>
          </cell>
        </row>
        <row r="734">
          <cell r="A734">
            <v>731</v>
          </cell>
          <cell r="B734">
            <v>0.15745869387106359</v>
          </cell>
          <cell r="C734" t="str">
            <v>J68266</v>
          </cell>
          <cell r="D734" t="str">
            <v>C1SR</v>
          </cell>
          <cell r="E734">
            <v>40862</v>
          </cell>
          <cell r="F734">
            <v>41240</v>
          </cell>
        </row>
        <row r="735">
          <cell r="A735">
            <v>732</v>
          </cell>
          <cell r="B735">
            <v>0.37044824850263725</v>
          </cell>
          <cell r="C735" t="str">
            <v>J92245</v>
          </cell>
          <cell r="D735" t="str">
            <v>C1SR</v>
          </cell>
          <cell r="E735">
            <v>40862</v>
          </cell>
          <cell r="F735">
            <v>41240</v>
          </cell>
        </row>
        <row r="736">
          <cell r="A736">
            <v>733</v>
          </cell>
          <cell r="B736">
            <v>0.64819294687220141</v>
          </cell>
          <cell r="C736" t="str">
            <v>J92261</v>
          </cell>
          <cell r="D736" t="str">
            <v>C1SR</v>
          </cell>
          <cell r="E736">
            <v>40862</v>
          </cell>
          <cell r="F736">
            <v>41240</v>
          </cell>
        </row>
        <row r="737">
          <cell r="A737">
            <v>734</v>
          </cell>
          <cell r="B737">
            <v>0.63440797337790866</v>
          </cell>
          <cell r="C737" t="str">
            <v>J35717</v>
          </cell>
          <cell r="D737" t="str">
            <v>C1SR</v>
          </cell>
          <cell r="E737">
            <v>40834</v>
          </cell>
          <cell r="F737">
            <v>41241</v>
          </cell>
        </row>
        <row r="738">
          <cell r="A738">
            <v>735</v>
          </cell>
          <cell r="B738">
            <v>0.46563141067376568</v>
          </cell>
          <cell r="C738" t="str">
            <v>J71634</v>
          </cell>
          <cell r="D738" t="str">
            <v>C1SR</v>
          </cell>
          <cell r="E738">
            <v>40862</v>
          </cell>
          <cell r="F738">
            <v>41241</v>
          </cell>
        </row>
        <row r="739">
          <cell r="A739">
            <v>736</v>
          </cell>
          <cell r="B739">
            <v>0.52557566802958577</v>
          </cell>
          <cell r="C739" t="str">
            <v>J96977</v>
          </cell>
          <cell r="D739" t="str">
            <v>C1SR</v>
          </cell>
          <cell r="E739">
            <v>40875</v>
          </cell>
          <cell r="F739">
            <v>41241</v>
          </cell>
        </row>
        <row r="740">
          <cell r="A740">
            <v>737</v>
          </cell>
          <cell r="B740">
            <v>0.63398305021689183</v>
          </cell>
          <cell r="C740" t="str">
            <v>J23492</v>
          </cell>
          <cell r="D740" t="str">
            <v>C1SR</v>
          </cell>
          <cell r="E740">
            <v>40828</v>
          </cell>
          <cell r="F740">
            <v>41242</v>
          </cell>
        </row>
        <row r="741">
          <cell r="A741">
            <v>738</v>
          </cell>
          <cell r="B741">
            <v>0.82146437290065777</v>
          </cell>
          <cell r="C741" t="str">
            <v>J81480</v>
          </cell>
          <cell r="D741" t="str">
            <v>C1SR</v>
          </cell>
          <cell r="E741">
            <v>40865</v>
          </cell>
          <cell r="F741">
            <v>41242</v>
          </cell>
        </row>
        <row r="742">
          <cell r="A742">
            <v>739</v>
          </cell>
          <cell r="B742">
            <v>0.40565631093918042</v>
          </cell>
          <cell r="C742" t="str">
            <v>J00572</v>
          </cell>
          <cell r="D742" t="str">
            <v>C1SR</v>
          </cell>
          <cell r="E742">
            <v>40798</v>
          </cell>
          <cell r="F742">
            <v>41243</v>
          </cell>
        </row>
        <row r="743">
          <cell r="A743">
            <v>740</v>
          </cell>
          <cell r="B743">
            <v>0.85727864423977707</v>
          </cell>
          <cell r="C743" t="str">
            <v>J05671</v>
          </cell>
          <cell r="D743" t="str">
            <v>C1SR</v>
          </cell>
          <cell r="E743">
            <v>40798</v>
          </cell>
          <cell r="F743">
            <v>41243</v>
          </cell>
        </row>
        <row r="744">
          <cell r="A744">
            <v>741</v>
          </cell>
          <cell r="B744">
            <v>0.63555247172252727</v>
          </cell>
          <cell r="C744" t="str">
            <v>J46960</v>
          </cell>
          <cell r="D744" t="str">
            <v>C1SR</v>
          </cell>
          <cell r="E744">
            <v>40840</v>
          </cell>
          <cell r="F744">
            <v>41243</v>
          </cell>
        </row>
        <row r="745">
          <cell r="A745">
            <v>742</v>
          </cell>
          <cell r="B745">
            <v>0.61916884545071982</v>
          </cell>
          <cell r="C745" t="str">
            <v>J48904</v>
          </cell>
          <cell r="D745" t="str">
            <v>C1SR</v>
          </cell>
          <cell r="E745">
            <v>40840</v>
          </cell>
          <cell r="F745">
            <v>41243</v>
          </cell>
        </row>
        <row r="746">
          <cell r="A746">
            <v>743</v>
          </cell>
          <cell r="B746">
            <v>0.93137159836467009</v>
          </cell>
          <cell r="C746" t="str">
            <v>J62661</v>
          </cell>
          <cell r="D746" t="str">
            <v>C1SR</v>
          </cell>
          <cell r="E746">
            <v>40862</v>
          </cell>
          <cell r="F746">
            <v>41243</v>
          </cell>
        </row>
        <row r="747">
          <cell r="A747">
            <v>744</v>
          </cell>
          <cell r="B747">
            <v>0.38933465397272771</v>
          </cell>
          <cell r="C747" t="str">
            <v>J81052</v>
          </cell>
          <cell r="D747" t="str">
            <v>C1SR</v>
          </cell>
          <cell r="E747">
            <v>40865</v>
          </cell>
          <cell r="F747">
            <v>41243</v>
          </cell>
        </row>
        <row r="748">
          <cell r="A748">
            <v>745</v>
          </cell>
          <cell r="B748">
            <v>0.15287835690479801</v>
          </cell>
          <cell r="C748" t="str">
            <v>H50628</v>
          </cell>
          <cell r="D748" t="str">
            <v>C1SR</v>
          </cell>
          <cell r="E748">
            <v>40598</v>
          </cell>
          <cell r="F748">
            <v>41246</v>
          </cell>
        </row>
        <row r="749">
          <cell r="A749">
            <v>746</v>
          </cell>
          <cell r="B749">
            <v>0.31736005166425985</v>
          </cell>
          <cell r="C749" t="str">
            <v>H52474</v>
          </cell>
          <cell r="D749" t="str">
            <v>C1SR</v>
          </cell>
          <cell r="E749">
            <v>40598</v>
          </cell>
          <cell r="F749">
            <v>41246</v>
          </cell>
        </row>
        <row r="750">
          <cell r="A750">
            <v>747</v>
          </cell>
          <cell r="B750">
            <v>0.35440853489098634</v>
          </cell>
          <cell r="C750" t="str">
            <v>H74472</v>
          </cell>
          <cell r="D750" t="str">
            <v>C1SR</v>
          </cell>
          <cell r="E750">
            <v>40744</v>
          </cell>
          <cell r="F750">
            <v>41246</v>
          </cell>
        </row>
        <row r="751">
          <cell r="A751">
            <v>748</v>
          </cell>
          <cell r="B751">
            <v>2.4817780215997676E-2</v>
          </cell>
          <cell r="C751" t="str">
            <v>H75166</v>
          </cell>
          <cell r="D751" t="str">
            <v>C1SR</v>
          </cell>
          <cell r="E751">
            <v>40744</v>
          </cell>
          <cell r="F751">
            <v>41246</v>
          </cell>
        </row>
        <row r="752">
          <cell r="A752">
            <v>749</v>
          </cell>
          <cell r="B752">
            <v>0.74173831919960598</v>
          </cell>
          <cell r="C752" t="str">
            <v>H75393</v>
          </cell>
          <cell r="D752" t="str">
            <v>C1SR</v>
          </cell>
          <cell r="E752">
            <v>40744</v>
          </cell>
          <cell r="F752">
            <v>41246</v>
          </cell>
        </row>
        <row r="753">
          <cell r="A753">
            <v>750</v>
          </cell>
          <cell r="B753">
            <v>8.1988855068816258E-2</v>
          </cell>
          <cell r="C753" t="str">
            <v>J20325</v>
          </cell>
          <cell r="D753" t="str">
            <v>C1SR</v>
          </cell>
          <cell r="E753">
            <v>40800</v>
          </cell>
          <cell r="F753">
            <v>41246</v>
          </cell>
        </row>
        <row r="754">
          <cell r="A754">
            <v>751</v>
          </cell>
          <cell r="B754">
            <v>0.69763807373580511</v>
          </cell>
          <cell r="C754" t="str">
            <v>J20420</v>
          </cell>
          <cell r="D754" t="str">
            <v>C1SR</v>
          </cell>
          <cell r="E754">
            <v>40800</v>
          </cell>
          <cell r="F754">
            <v>41246</v>
          </cell>
        </row>
        <row r="755">
          <cell r="A755">
            <v>752</v>
          </cell>
          <cell r="B755">
            <v>0.34994126278160087</v>
          </cell>
          <cell r="C755" t="str">
            <v>J55055</v>
          </cell>
          <cell r="D755" t="str">
            <v>C1SR</v>
          </cell>
          <cell r="E755">
            <v>40855</v>
          </cell>
          <cell r="F755">
            <v>41246</v>
          </cell>
        </row>
        <row r="756">
          <cell r="A756">
            <v>753</v>
          </cell>
          <cell r="B756">
            <v>0.60374212004685046</v>
          </cell>
          <cell r="C756" t="str">
            <v>J68239</v>
          </cell>
          <cell r="D756" t="str">
            <v>C1SR</v>
          </cell>
          <cell r="E756">
            <v>40862</v>
          </cell>
          <cell r="F756">
            <v>41246</v>
          </cell>
        </row>
        <row r="757">
          <cell r="A757">
            <v>754</v>
          </cell>
          <cell r="B757">
            <v>0.13901945312188402</v>
          </cell>
          <cell r="C757" t="str">
            <v>J81580</v>
          </cell>
          <cell r="D757" t="str">
            <v>C1SR</v>
          </cell>
          <cell r="E757">
            <v>40865</v>
          </cell>
          <cell r="F757">
            <v>41246</v>
          </cell>
        </row>
        <row r="758">
          <cell r="A758">
            <v>755</v>
          </cell>
          <cell r="B758">
            <v>0.30290125874954943</v>
          </cell>
          <cell r="C758" t="str">
            <v>H59119</v>
          </cell>
          <cell r="D758" t="str">
            <v>C1SR</v>
          </cell>
          <cell r="E758">
            <v>40631</v>
          </cell>
          <cell r="F758">
            <v>41250</v>
          </cell>
        </row>
        <row r="759">
          <cell r="A759">
            <v>756</v>
          </cell>
          <cell r="B759">
            <v>0.28400342534737033</v>
          </cell>
          <cell r="C759" t="str">
            <v>J51015</v>
          </cell>
          <cell r="D759" t="str">
            <v>C1SR</v>
          </cell>
          <cell r="E759">
            <v>40840</v>
          </cell>
          <cell r="F759">
            <v>41250</v>
          </cell>
        </row>
        <row r="760">
          <cell r="A760">
            <v>757</v>
          </cell>
          <cell r="B760">
            <v>0.84305342823549967</v>
          </cell>
          <cell r="C760" t="str">
            <v>J65588</v>
          </cell>
          <cell r="D760" t="str">
            <v>C1SR</v>
          </cell>
          <cell r="E760">
            <v>40862</v>
          </cell>
          <cell r="F760">
            <v>41250</v>
          </cell>
        </row>
        <row r="761">
          <cell r="A761">
            <v>758</v>
          </cell>
          <cell r="B761">
            <v>0.88529159026527993</v>
          </cell>
          <cell r="C761" t="str">
            <v>J77494</v>
          </cell>
          <cell r="D761" t="str">
            <v>C1SR</v>
          </cell>
          <cell r="E761">
            <v>40865</v>
          </cell>
          <cell r="F761">
            <v>41250</v>
          </cell>
        </row>
        <row r="762">
          <cell r="A762">
            <v>759</v>
          </cell>
          <cell r="B762">
            <v>0.61515638242016812</v>
          </cell>
          <cell r="C762" t="str">
            <v>J96146</v>
          </cell>
          <cell r="D762" t="str">
            <v>C1SR</v>
          </cell>
          <cell r="E762">
            <v>40875</v>
          </cell>
          <cell r="F762">
            <v>41250</v>
          </cell>
        </row>
        <row r="763">
          <cell r="A763">
            <v>760</v>
          </cell>
          <cell r="B763">
            <v>0.96292446343572791</v>
          </cell>
          <cell r="C763" t="str">
            <v>J42911</v>
          </cell>
          <cell r="D763" t="str">
            <v>C1SR</v>
          </cell>
          <cell r="E763">
            <v>40834</v>
          </cell>
          <cell r="F763">
            <v>41253</v>
          </cell>
        </row>
        <row r="764">
          <cell r="A764">
            <v>761</v>
          </cell>
          <cell r="B764">
            <v>0.25437327956140243</v>
          </cell>
          <cell r="C764" t="str">
            <v>J60501</v>
          </cell>
          <cell r="D764" t="str">
            <v>C1SR</v>
          </cell>
          <cell r="E764">
            <v>40855</v>
          </cell>
          <cell r="F764">
            <v>41253</v>
          </cell>
        </row>
        <row r="765">
          <cell r="A765">
            <v>762</v>
          </cell>
          <cell r="B765">
            <v>0.76529313146068068</v>
          </cell>
          <cell r="C765" t="str">
            <v>H49777</v>
          </cell>
          <cell r="D765" t="str">
            <v>C1SR</v>
          </cell>
          <cell r="E765">
            <v>40598</v>
          </cell>
          <cell r="F765">
            <v>41254</v>
          </cell>
        </row>
        <row r="766">
          <cell r="A766">
            <v>763</v>
          </cell>
          <cell r="B766">
            <v>0.3275306414367557</v>
          </cell>
          <cell r="C766" t="str">
            <v>J20927</v>
          </cell>
          <cell r="D766" t="str">
            <v>C1SR</v>
          </cell>
          <cell r="E766">
            <v>40800</v>
          </cell>
          <cell r="F766">
            <v>41254</v>
          </cell>
        </row>
        <row r="767">
          <cell r="A767">
            <v>764</v>
          </cell>
          <cell r="B767">
            <v>0.49941963636543363</v>
          </cell>
          <cell r="C767" t="str">
            <v>J94765</v>
          </cell>
          <cell r="D767" t="str">
            <v>C1SR</v>
          </cell>
          <cell r="E767">
            <v>40875</v>
          </cell>
          <cell r="F767">
            <v>41254</v>
          </cell>
        </row>
        <row r="768">
          <cell r="A768">
            <v>765</v>
          </cell>
          <cell r="B768">
            <v>0.61182348944705423</v>
          </cell>
          <cell r="C768" t="str">
            <v>H56852</v>
          </cell>
          <cell r="D768" t="str">
            <v>C1SR</v>
          </cell>
          <cell r="E768">
            <v>40631</v>
          </cell>
          <cell r="F768">
            <v>41255</v>
          </cell>
        </row>
        <row r="769">
          <cell r="A769">
            <v>766</v>
          </cell>
          <cell r="B769">
            <v>0.23874334721191348</v>
          </cell>
          <cell r="C769" t="str">
            <v>H58389</v>
          </cell>
          <cell r="D769" t="str">
            <v>C1SR</v>
          </cell>
          <cell r="E769">
            <v>40631</v>
          </cell>
          <cell r="F769">
            <v>41255</v>
          </cell>
        </row>
        <row r="770">
          <cell r="A770">
            <v>767</v>
          </cell>
          <cell r="B770">
            <v>0.3038007748105539</v>
          </cell>
          <cell r="C770" t="str">
            <v>J36509</v>
          </cell>
          <cell r="D770" t="str">
            <v>C1SR</v>
          </cell>
          <cell r="E770">
            <v>40834</v>
          </cell>
          <cell r="F770">
            <v>41255</v>
          </cell>
        </row>
        <row r="771">
          <cell r="A771">
            <v>768</v>
          </cell>
          <cell r="B771">
            <v>0.1563204451679695</v>
          </cell>
          <cell r="C771" t="str">
            <v>J37988</v>
          </cell>
          <cell r="D771" t="str">
            <v>C1SR</v>
          </cell>
          <cell r="E771">
            <v>40834</v>
          </cell>
          <cell r="F771">
            <v>41255</v>
          </cell>
        </row>
        <row r="772">
          <cell r="A772">
            <v>769</v>
          </cell>
          <cell r="B772">
            <v>0.85348736688550708</v>
          </cell>
          <cell r="C772" t="str">
            <v>J64839</v>
          </cell>
          <cell r="D772" t="str">
            <v>C1SR</v>
          </cell>
          <cell r="E772">
            <v>40862</v>
          </cell>
          <cell r="F772">
            <v>41255</v>
          </cell>
        </row>
        <row r="773">
          <cell r="A773">
            <v>770</v>
          </cell>
          <cell r="B773">
            <v>0.83413331680210734</v>
          </cell>
          <cell r="C773" t="str">
            <v>J68826</v>
          </cell>
          <cell r="D773" t="str">
            <v>C1SR</v>
          </cell>
          <cell r="E773">
            <v>40862</v>
          </cell>
          <cell r="F773">
            <v>41255</v>
          </cell>
        </row>
        <row r="774">
          <cell r="A774">
            <v>771</v>
          </cell>
          <cell r="B774">
            <v>0.63830469576012028</v>
          </cell>
          <cell r="C774" t="str">
            <v>J69391</v>
          </cell>
          <cell r="D774" t="str">
            <v>C1SR</v>
          </cell>
          <cell r="E774">
            <v>40862</v>
          </cell>
          <cell r="F774">
            <v>41255</v>
          </cell>
        </row>
        <row r="775">
          <cell r="A775">
            <v>772</v>
          </cell>
          <cell r="B775">
            <v>0.84443382286589597</v>
          </cell>
          <cell r="C775" t="str">
            <v>J85193</v>
          </cell>
          <cell r="D775" t="str">
            <v>C1SR</v>
          </cell>
          <cell r="E775">
            <v>40822</v>
          </cell>
          <cell r="F775">
            <v>41255</v>
          </cell>
        </row>
        <row r="776">
          <cell r="A776">
            <v>773</v>
          </cell>
          <cell r="B776">
            <v>0.20315099889350485</v>
          </cell>
          <cell r="C776" t="str">
            <v>J44242</v>
          </cell>
          <cell r="D776" t="str">
            <v>C1SR</v>
          </cell>
          <cell r="E776">
            <v>40840</v>
          </cell>
          <cell r="F776">
            <v>41256</v>
          </cell>
        </row>
        <row r="777">
          <cell r="A777">
            <v>774</v>
          </cell>
          <cell r="B777">
            <v>0.33465756333553065</v>
          </cell>
          <cell r="C777" t="str">
            <v>J55178</v>
          </cell>
          <cell r="D777" t="str">
            <v>C1SR</v>
          </cell>
          <cell r="E777">
            <v>40855</v>
          </cell>
          <cell r="F777">
            <v>41256</v>
          </cell>
        </row>
        <row r="778">
          <cell r="A778">
            <v>775</v>
          </cell>
          <cell r="B778">
            <v>6.964720424698867E-3</v>
          </cell>
          <cell r="C778" t="str">
            <v>H53367</v>
          </cell>
          <cell r="D778" t="str">
            <v>C1SR</v>
          </cell>
          <cell r="E778">
            <v>40598</v>
          </cell>
          <cell r="F778">
            <v>41270</v>
          </cell>
        </row>
      </sheetData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>
        <row r="6">
          <cell r="A6" t="str">
            <v>2003 ACTUAL 5 + 7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cap struc adj"/>
      <sheetName val="cap struc adj yr end"/>
      <sheetName val="TRANS SEP"/>
      <sheetName val="WC INPUTS"/>
      <sheetName val="WC"/>
      <sheetName val="PRINTING"/>
      <sheetName val="RB vs CAP"/>
      <sheetName val="COMPARISON to Act"/>
      <sheetName val="COMP to Budget"/>
      <sheetName val="COMP to 3+9"/>
      <sheetName val="ROE Ratios"/>
      <sheetName val="ROR Adjustments"/>
      <sheetName val="Equity Adjustments"/>
      <sheetName val="ROE Recon"/>
      <sheetName val="ROE Recon - Actual"/>
      <sheetName val="ROE Recon (2)"/>
      <sheetName val="OCI"/>
      <sheetName val="NI Summary"/>
      <sheetName val="13moavgcomparison"/>
      <sheetName val="NOTE"/>
    </sheetNames>
    <sheetDataSet>
      <sheetData sheetId="0"/>
      <sheetData sheetId="1" refreshError="1">
        <row r="5">
          <cell r="E5">
            <v>0.38574999999999998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SR"/>
      <sheetName val="Cover"/>
      <sheetName val="Drivers Tabs-&gt;"/>
      <sheetName val="Input"/>
      <sheetName val="Input Plant"/>
      <sheetName val="Input Seg of CWIP"/>
      <sheetName val="Input Tax Rate"/>
      <sheetName val="Input WFNG"/>
      <sheetName val="Model Tabs-&gt;"/>
      <sheetName val="IncomeStmt"/>
      <sheetName val="Bal Sheet"/>
      <sheetName val="Debt &amp; Cust Dep"/>
      <sheetName val="Cap Str 54.7%"/>
      <sheetName val="Int Synch"/>
      <sheetName val="Output Tabs-&gt;"/>
      <sheetName val="Report"/>
      <sheetName val="Reconcil"/>
      <sheetName val="Report YE"/>
      <sheetName val="Reconcil YE"/>
      <sheetName val="MSEA"/>
      <sheetName val="AFUDC Sch A "/>
      <sheetName val="AFUDC Sch B"/>
      <sheetName val="AFUDC Sch C"/>
      <sheetName val="Comparison Report Tabs-&gt;"/>
      <sheetName val="COMP Act to Prior"/>
      <sheetName val="COMP to Budget Q2"/>
      <sheetName val="COMP to 23 SR Bud"/>
      <sheetName val="Market ROE Working Tab"/>
      <sheetName val="NOT UPDATED -------&gt;"/>
      <sheetName val="Quarterly"/>
      <sheetName val="COMP to Final Bud"/>
      <sheetName val="COMP to 2+10F"/>
      <sheetName val="COMP to 5+7F"/>
      <sheetName val="COMP to 6+6F"/>
      <sheetName val="COMP to 7+5F"/>
      <sheetName val="COMP to Prior 8+4F"/>
      <sheetName val="COMP to Orig Bud"/>
      <sheetName val="COMP to LTF"/>
      <sheetName val="COMP to 2020 Strat"/>
      <sheetName val="COMP to Q3F"/>
      <sheetName val="Quarterly vs 0+12 vs Q1F"/>
      <sheetName val="Monthly"/>
      <sheetName val="Market ROE Recon - Bud"/>
      <sheetName val="Summary of Mark to Reg"/>
    </sheetNames>
    <sheetDataSet>
      <sheetData sheetId="0">
        <row r="3">
          <cell r="F3">
            <v>1</v>
          </cell>
        </row>
      </sheetData>
      <sheetData sheetId="1"/>
      <sheetData sheetId="2"/>
      <sheetData sheetId="3">
        <row r="8">
          <cell r="A8" t="str">
            <v>2024 Budget</v>
          </cell>
        </row>
        <row r="14">
          <cell r="B14">
            <v>3407692.3076923075</v>
          </cell>
        </row>
        <row r="15">
          <cell r="B15">
            <v>21880800</v>
          </cell>
        </row>
        <row r="16">
          <cell r="B16">
            <v>3068900</v>
          </cell>
        </row>
        <row r="17">
          <cell r="B17">
            <v>1043800</v>
          </cell>
        </row>
        <row r="20">
          <cell r="B20">
            <v>18420</v>
          </cell>
        </row>
        <row r="24">
          <cell r="B24">
            <v>33289800</v>
          </cell>
        </row>
        <row r="28">
          <cell r="B28">
            <v>-33289800</v>
          </cell>
        </row>
        <row r="43">
          <cell r="B43">
            <v>289521.83999999997</v>
          </cell>
        </row>
        <row r="44">
          <cell r="B44">
            <v>191289.32</v>
          </cell>
        </row>
        <row r="45">
          <cell r="B45">
            <v>117796</v>
          </cell>
        </row>
        <row r="51">
          <cell r="B51">
            <v>79175.510000000009</v>
          </cell>
        </row>
        <row r="57">
          <cell r="B57">
            <v>3709795.93</v>
          </cell>
        </row>
        <row r="60">
          <cell r="B60">
            <v>9272490.9161538463</v>
          </cell>
        </row>
        <row r="61">
          <cell r="B61">
            <v>40390.593846153854</v>
          </cell>
        </row>
        <row r="62">
          <cell r="B62">
            <v>1178305.6992307694</v>
          </cell>
        </row>
        <row r="63">
          <cell r="B63">
            <v>700770.9700000002</v>
          </cell>
        </row>
        <row r="64">
          <cell r="B64">
            <v>3503.85</v>
          </cell>
        </row>
        <row r="65">
          <cell r="B65">
            <v>-597622</v>
          </cell>
        </row>
        <row r="66">
          <cell r="B66">
            <v>299014</v>
          </cell>
        </row>
        <row r="67">
          <cell r="B67">
            <v>876438</v>
          </cell>
        </row>
        <row r="68">
          <cell r="B68">
            <v>119437.51000000001</v>
          </cell>
        </row>
        <row r="69">
          <cell r="B69">
            <v>0</v>
          </cell>
        </row>
      </sheetData>
      <sheetData sheetId="4">
        <row r="11">
          <cell r="CL11">
            <v>1528718.8608514389</v>
          </cell>
        </row>
        <row r="23">
          <cell r="CL23">
            <v>-468554.0195113587</v>
          </cell>
        </row>
        <row r="34">
          <cell r="CL34">
            <v>43270.178208362144</v>
          </cell>
        </row>
        <row r="40">
          <cell r="CJ40">
            <v>110123605.40692307</v>
          </cell>
        </row>
      </sheetData>
      <sheetData sheetId="5"/>
      <sheetData sheetId="6">
        <row r="36">
          <cell r="B36">
            <v>0.25345000000000001</v>
          </cell>
        </row>
      </sheetData>
      <sheetData sheetId="7">
        <row r="280">
          <cell r="T280">
            <v>0</v>
          </cell>
        </row>
        <row r="290">
          <cell r="C290">
            <v>2947</v>
          </cell>
          <cell r="E290">
            <v>2947</v>
          </cell>
        </row>
      </sheetData>
      <sheetData sheetId="8"/>
      <sheetData sheetId="9">
        <row r="7">
          <cell r="D7">
            <v>635196.80000000005</v>
          </cell>
          <cell r="F7">
            <v>635196.80000000005</v>
          </cell>
        </row>
        <row r="8">
          <cell r="D8">
            <v>228428.9</v>
          </cell>
          <cell r="F8">
            <v>228428.9</v>
          </cell>
        </row>
        <row r="11">
          <cell r="D11">
            <v>176207.9</v>
          </cell>
          <cell r="F11">
            <v>176207.9</v>
          </cell>
        </row>
        <row r="12">
          <cell r="D12">
            <v>80339.8</v>
          </cell>
          <cell r="F12">
            <v>80339.8</v>
          </cell>
        </row>
        <row r="13">
          <cell r="D13">
            <v>7436.3</v>
          </cell>
          <cell r="F13">
            <v>7436.3</v>
          </cell>
        </row>
        <row r="14">
          <cell r="D14">
            <v>0</v>
          </cell>
          <cell r="F14">
            <v>0</v>
          </cell>
        </row>
        <row r="15">
          <cell r="D15">
            <v>999.6</v>
          </cell>
          <cell r="F15">
            <v>999.6</v>
          </cell>
        </row>
        <row r="16">
          <cell r="D16">
            <v>66038.8</v>
          </cell>
          <cell r="F16">
            <v>66038.8</v>
          </cell>
        </row>
        <row r="17">
          <cell r="D17">
            <v>-16433</v>
          </cell>
          <cell r="F17">
            <v>-16433</v>
          </cell>
        </row>
        <row r="18">
          <cell r="D18">
            <v>22490.1</v>
          </cell>
          <cell r="F18">
            <v>22490.1</v>
          </cell>
        </row>
        <row r="19">
          <cell r="D19">
            <v>0</v>
          </cell>
          <cell r="F19">
            <v>0</v>
          </cell>
        </row>
      </sheetData>
      <sheetData sheetId="10"/>
      <sheetData sheetId="11"/>
      <sheetData sheetId="12">
        <row r="8">
          <cell r="B8">
            <v>0.89303997020234638</v>
          </cell>
        </row>
        <row r="9">
          <cell r="B9">
            <v>0.10696002979765368</v>
          </cell>
        </row>
        <row r="17">
          <cell r="B17">
            <v>0</v>
          </cell>
        </row>
        <row r="24">
          <cell r="C24">
            <v>0.40478643886586807</v>
          </cell>
        </row>
        <row r="25">
          <cell r="C25">
            <v>4.8481558505124055E-2</v>
          </cell>
        </row>
        <row r="26">
          <cell r="B26">
            <v>0</v>
          </cell>
        </row>
        <row r="27">
          <cell r="C27">
            <v>0.5467320026290079</v>
          </cell>
        </row>
        <row r="28">
          <cell r="B28">
            <v>0</v>
          </cell>
        </row>
        <row r="29">
          <cell r="B29">
            <v>0</v>
          </cell>
        </row>
        <row r="35">
          <cell r="C35">
            <v>0.35189522904045034</v>
          </cell>
        </row>
        <row r="36">
          <cell r="C36">
            <v>4.2146740839931765E-2</v>
          </cell>
        </row>
        <row r="37">
          <cell r="C37">
            <v>1.1568553344670477E-2</v>
          </cell>
        </row>
        <row r="38">
          <cell r="C38">
            <v>0.47529354942800073</v>
          </cell>
        </row>
        <row r="39">
          <cell r="C39">
            <v>0.11776926231316673</v>
          </cell>
        </row>
        <row r="40">
          <cell r="C40">
            <v>1.3266650337799928E-3</v>
          </cell>
        </row>
      </sheetData>
      <sheetData sheetId="13">
        <row r="15">
          <cell r="D15">
            <v>5.5399999999999998E-2</v>
          </cell>
        </row>
        <row r="17">
          <cell r="D17">
            <v>4.8500000000000001E-2</v>
          </cell>
        </row>
        <row r="19">
          <cell r="D19">
            <v>2.53E-2</v>
          </cell>
        </row>
        <row r="29">
          <cell r="E29">
            <v>-325.33788507723699</v>
          </cell>
        </row>
      </sheetData>
      <sheetData sheetId="14"/>
      <sheetData sheetId="15">
        <row r="112">
          <cell r="L112">
            <v>-3084</v>
          </cell>
        </row>
      </sheetData>
      <sheetData sheetId="16">
        <row r="43">
          <cell r="D43">
            <v>0</v>
          </cell>
          <cell r="E43">
            <v>-760.06153846153245</v>
          </cell>
          <cell r="F43">
            <v>0</v>
          </cell>
          <cell r="G43">
            <v>-3979.9506776870521</v>
          </cell>
          <cell r="H43">
            <v>-7062.7823601965665</v>
          </cell>
          <cell r="I43">
            <v>0</v>
          </cell>
          <cell r="J43">
            <v>-117895.49402230262</v>
          </cell>
          <cell r="K43">
            <v>-12781.59536346154</v>
          </cell>
        </row>
        <row r="57">
          <cell r="C57">
            <v>3319121.5923076924</v>
          </cell>
        </row>
        <row r="58">
          <cell r="C58">
            <v>1939.5999999999997</v>
          </cell>
        </row>
        <row r="59">
          <cell r="C59">
            <v>135611.36153846153</v>
          </cell>
        </row>
        <row r="60">
          <cell r="C60">
            <v>5031.9000000000005</v>
          </cell>
        </row>
        <row r="63">
          <cell r="C63">
            <v>-923335.28461538453</v>
          </cell>
        </row>
        <row r="67">
          <cell r="C67">
            <v>1248.8846153846155</v>
          </cell>
        </row>
        <row r="76">
          <cell r="C76">
            <v>3</v>
          </cell>
        </row>
        <row r="77">
          <cell r="C77">
            <v>0</v>
          </cell>
        </row>
        <row r="79">
          <cell r="C79">
            <v>737.36153846153843</v>
          </cell>
        </row>
        <row r="81">
          <cell r="C81">
            <v>10135.300000000001</v>
          </cell>
        </row>
        <row r="87">
          <cell r="C87">
            <v>0</v>
          </cell>
        </row>
        <row r="91">
          <cell r="C91">
            <v>0</v>
          </cell>
        </row>
        <row r="92">
          <cell r="C92">
            <v>68514.261538461549</v>
          </cell>
        </row>
        <row r="95">
          <cell r="C95">
            <v>799.33076923076919</v>
          </cell>
        </row>
        <row r="96">
          <cell r="C96">
            <v>0</v>
          </cell>
        </row>
        <row r="98">
          <cell r="C98">
            <v>2653.8076923076924</v>
          </cell>
        </row>
        <row r="99">
          <cell r="C99">
            <v>0.10769230768626305</v>
          </cell>
        </row>
        <row r="116">
          <cell r="C116">
            <v>1191009.1383188458</v>
          </cell>
        </row>
        <row r="119">
          <cell r="C119">
            <v>878846.15384615387</v>
          </cell>
        </row>
        <row r="120">
          <cell r="C120">
            <v>0</v>
          </cell>
        </row>
        <row r="126">
          <cell r="C126">
            <v>106020.08789723561</v>
          </cell>
        </row>
        <row r="128">
          <cell r="C128">
            <v>0</v>
          </cell>
        </row>
        <row r="130">
          <cell r="C130">
            <v>600</v>
          </cell>
        </row>
        <row r="134">
          <cell r="C134">
            <v>0</v>
          </cell>
        </row>
        <row r="136">
          <cell r="C136">
            <v>60.407692307692301</v>
          </cell>
        </row>
        <row r="137">
          <cell r="C137">
            <v>39.376923076923077</v>
          </cell>
        </row>
        <row r="138">
          <cell r="C138">
            <v>333.6307692307692</v>
          </cell>
        </row>
        <row r="140">
          <cell r="C140">
            <v>0</v>
          </cell>
        </row>
        <row r="145">
          <cell r="C145">
            <v>280846.16153846151</v>
          </cell>
        </row>
        <row r="146">
          <cell r="C146">
            <v>88855.538461538468</v>
          </cell>
        </row>
        <row r="147">
          <cell r="C147">
            <v>3313.3000000000006</v>
          </cell>
        </row>
        <row r="148">
          <cell r="C148">
            <v>0</v>
          </cell>
        </row>
        <row r="149">
          <cell r="C149">
            <v>20000</v>
          </cell>
        </row>
        <row r="150">
          <cell r="C150">
            <v>28231.65384615384</v>
          </cell>
        </row>
        <row r="210">
          <cell r="I210">
            <v>-9101.2660916105669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FACE"/>
      <sheetName val="Report"/>
      <sheetName val="Cover"/>
      <sheetName val="Drivers Tabs-&gt;"/>
      <sheetName val="Input"/>
      <sheetName val="Debt &amp; Cust Dep"/>
      <sheetName val="Input Plant"/>
      <sheetName val="Input Seg of CWIP"/>
      <sheetName val="Input Tax Rate"/>
      <sheetName val="Input WFNG"/>
      <sheetName val="Input IS ACCTS"/>
      <sheetName val="Input BS ACCTS"/>
      <sheetName val="Model Tabs -&gt;"/>
      <sheetName val="Bal Sheet"/>
      <sheetName val="IncomeStmt"/>
      <sheetName val="Cap Str 54.7%"/>
      <sheetName val="Int Synch"/>
      <sheetName val="Output Tabs-&gt;"/>
      <sheetName val="Market to Reg ROE"/>
      <sheetName val="ROE Comparison"/>
      <sheetName val="Reconcil"/>
      <sheetName val="AFUDC Sch A "/>
      <sheetName val="Working Cap Comparison"/>
      <sheetName val="Report YE"/>
      <sheetName val="Reconcil YE"/>
      <sheetName val="AFUDC Sch B"/>
      <sheetName val="AFUDC Sch C"/>
      <sheetName val="Comparison Report Tabs-&gt;"/>
      <sheetName val="COMP Prior Yr"/>
      <sheetName val="COMP Final Bud"/>
      <sheetName val="COMP Orginal Bud"/>
      <sheetName val="COMP Q3F"/>
      <sheetName val="NOT UPDATED ---------&gt;"/>
      <sheetName val="COMP Q3F Qrtly"/>
      <sheetName val="COMP Fin Bud Qrtly"/>
      <sheetName val="COMP Org Bud Qrtly"/>
      <sheetName val="COMP Qrt vs prior Yr Qtr"/>
      <sheetName val="COMP 5+7F"/>
    </sheetNames>
    <sheetDataSet>
      <sheetData sheetId="0">
        <row r="3">
          <cell r="F3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 Input"/>
      <sheetName val="Form Over Under Recovery"/>
      <sheetName val="Form Interest Calc"/>
      <sheetName val="CIBS Asset Calc Projection"/>
      <sheetName val="PPP Asset Calc Projection"/>
      <sheetName val="RP Exhibit"/>
      <sheetName val="Debt_Equity Calc"/>
      <sheetName val="Surv Report Tab"/>
      <sheetName val="BPC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9">
          <cell r="Q39">
            <v>11693816.779999999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C47E-0F1B-4F5E-AC35-26D7176AAAA3}">
  <sheetPr>
    <tabColor rgb="FFFF0000"/>
  </sheetPr>
  <dimension ref="A1:H26"/>
  <sheetViews>
    <sheetView tabSelected="1" workbookViewId="0">
      <selection activeCell="G25" sqref="G25"/>
    </sheetView>
  </sheetViews>
  <sheetFormatPr defaultRowHeight="13.2"/>
  <cols>
    <col min="1" max="1" width="4.44140625" customWidth="1"/>
    <col min="2" max="2" width="40.21875" customWidth="1"/>
    <col min="4" max="4" width="11" customWidth="1"/>
  </cols>
  <sheetData>
    <row r="1" spans="1:6">
      <c r="A1" s="280" t="s">
        <v>220</v>
      </c>
      <c r="B1" s="280"/>
      <c r="C1" s="280"/>
      <c r="D1" s="280"/>
      <c r="E1" s="280"/>
      <c r="F1" s="280"/>
    </row>
    <row r="2" spans="1:6">
      <c r="A2" s="280" t="s">
        <v>291</v>
      </c>
      <c r="B2" s="280"/>
      <c r="C2" s="280"/>
      <c r="D2" s="280"/>
      <c r="E2" s="280"/>
      <c r="F2" s="280"/>
    </row>
    <row r="3" spans="1:6">
      <c r="A3" s="280" t="s">
        <v>307</v>
      </c>
      <c r="B3" s="280"/>
      <c r="C3" s="280"/>
      <c r="D3" s="280"/>
      <c r="E3" s="280"/>
      <c r="F3" s="280"/>
    </row>
    <row r="4" spans="1:6">
      <c r="A4" s="280" t="s">
        <v>293</v>
      </c>
      <c r="B4" s="280"/>
      <c r="C4" s="280"/>
      <c r="D4" s="280"/>
      <c r="E4" s="280"/>
      <c r="F4" s="280"/>
    </row>
    <row r="7" spans="1:6" ht="15.6">
      <c r="A7" s="255">
        <v>1</v>
      </c>
      <c r="B7" t="s">
        <v>289</v>
      </c>
      <c r="D7" s="204">
        <f>'Calculation Settlement'!F27/1000</f>
        <v>92.861520791035289</v>
      </c>
    </row>
    <row r="8" spans="1:6">
      <c r="A8" s="255">
        <f>+A7+1</f>
        <v>2</v>
      </c>
      <c r="D8" s="203"/>
    </row>
    <row r="9" spans="1:6">
      <c r="A9" s="255">
        <f t="shared" ref="A9:A26" si="0">+A8+1</f>
        <v>3</v>
      </c>
      <c r="B9" t="s">
        <v>254</v>
      </c>
      <c r="D9" s="226">
        <f>'Calculation Settlement'!F32/1000</f>
        <v>35.342252983999963</v>
      </c>
      <c r="E9" s="204"/>
    </row>
    <row r="10" spans="1:6">
      <c r="A10" s="255">
        <f t="shared" si="0"/>
        <v>4</v>
      </c>
      <c r="D10" s="226"/>
      <c r="E10" s="204"/>
    </row>
    <row r="11" spans="1:6">
      <c r="A11" s="255">
        <f t="shared" si="0"/>
        <v>5</v>
      </c>
      <c r="B11" t="s">
        <v>255</v>
      </c>
      <c r="D11" s="226">
        <f>'Calculation Settlement'!F40/1000</f>
        <v>35.151016219014657</v>
      </c>
      <c r="E11" s="204"/>
    </row>
    <row r="12" spans="1:6">
      <c r="A12" s="255">
        <f t="shared" si="0"/>
        <v>6</v>
      </c>
      <c r="D12" s="226"/>
      <c r="E12" s="204"/>
    </row>
    <row r="13" spans="1:6" ht="15.6">
      <c r="A13" s="255">
        <f t="shared" si="0"/>
        <v>7</v>
      </c>
      <c r="B13" t="s">
        <v>295</v>
      </c>
      <c r="D13" s="226">
        <f>'Calculation Settlement'!H62/1000</f>
        <v>21.630101835950132</v>
      </c>
      <c r="E13" s="204"/>
    </row>
    <row r="14" spans="1:6">
      <c r="A14" s="255">
        <f t="shared" si="0"/>
        <v>8</v>
      </c>
      <c r="D14" s="226"/>
      <c r="E14" s="204"/>
    </row>
    <row r="15" spans="1:6">
      <c r="A15" s="255">
        <f t="shared" si="0"/>
        <v>9</v>
      </c>
      <c r="B15" t="s">
        <v>288</v>
      </c>
      <c r="D15" s="253">
        <f>'Calculation Settlement'!H67/1000</f>
        <v>-45.712891830000039</v>
      </c>
      <c r="E15" s="204"/>
    </row>
    <row r="16" spans="1:6">
      <c r="A16" s="255">
        <f t="shared" si="0"/>
        <v>10</v>
      </c>
      <c r="D16" s="204"/>
      <c r="E16" s="204"/>
    </row>
    <row r="17" spans="1:8">
      <c r="A17" s="255">
        <f t="shared" si="0"/>
        <v>11</v>
      </c>
      <c r="B17" t="s">
        <v>65</v>
      </c>
      <c r="D17" s="204">
        <f>SUM(D7:D15)</f>
        <v>139.27199999999999</v>
      </c>
      <c r="E17" s="204"/>
    </row>
    <row r="18" spans="1:8">
      <c r="A18" s="255">
        <f t="shared" si="0"/>
        <v>12</v>
      </c>
      <c r="D18" s="204"/>
      <c r="E18" s="204"/>
    </row>
    <row r="19" spans="1:8">
      <c r="A19" s="255">
        <f t="shared" si="0"/>
        <v>13</v>
      </c>
      <c r="B19" t="s">
        <v>286</v>
      </c>
      <c r="D19" s="204"/>
      <c r="E19" s="204"/>
    </row>
    <row r="20" spans="1:8">
      <c r="A20" s="255">
        <f t="shared" si="0"/>
        <v>14</v>
      </c>
      <c r="B20" t="s">
        <v>287</v>
      </c>
      <c r="D20" s="253">
        <f>-ROUND('[13]RP Exhibit'!$Q$39/1000000,1)</f>
        <v>-11.6</v>
      </c>
      <c r="E20" s="204"/>
      <c r="H20" s="254" t="s">
        <v>297</v>
      </c>
    </row>
    <row r="21" spans="1:8">
      <c r="A21" s="255">
        <f t="shared" si="0"/>
        <v>15</v>
      </c>
    </row>
    <row r="22" spans="1:8">
      <c r="A22" s="255">
        <f t="shared" si="0"/>
        <v>16</v>
      </c>
      <c r="B22" s="251" t="s">
        <v>290</v>
      </c>
      <c r="D22" s="252">
        <f>+D17+D20</f>
        <v>127.672</v>
      </c>
    </row>
    <row r="23" spans="1:8">
      <c r="A23" s="255">
        <f t="shared" si="0"/>
        <v>17</v>
      </c>
    </row>
    <row r="24" spans="1:8">
      <c r="A24" s="255">
        <f t="shared" si="0"/>
        <v>18</v>
      </c>
    </row>
    <row r="25" spans="1:8" ht="35.4" customHeight="1">
      <c r="A25" s="255">
        <f t="shared" si="0"/>
        <v>19</v>
      </c>
      <c r="B25" s="281" t="s">
        <v>294</v>
      </c>
      <c r="C25" s="281"/>
      <c r="D25" s="281"/>
      <c r="E25" s="281"/>
      <c r="F25" s="281"/>
    </row>
    <row r="26" spans="1:8" ht="31.8" customHeight="1">
      <c r="A26" s="255">
        <f t="shared" si="0"/>
        <v>20</v>
      </c>
      <c r="B26" s="279" t="s">
        <v>296</v>
      </c>
      <c r="C26" s="279"/>
      <c r="D26" s="279"/>
      <c r="E26" s="279"/>
      <c r="F26" s="279"/>
    </row>
  </sheetData>
  <mergeCells count="6">
    <mergeCell ref="B26:F26"/>
    <mergeCell ref="A1:F1"/>
    <mergeCell ref="A2:F2"/>
    <mergeCell ref="A3:F3"/>
    <mergeCell ref="A4:F4"/>
    <mergeCell ref="B25:F25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69A7A-359E-4500-8A6C-F629D85DA14D}">
  <sheetPr>
    <pageSetUpPr fitToPage="1"/>
  </sheetPr>
  <dimension ref="A1:L95"/>
  <sheetViews>
    <sheetView topLeftCell="A71" workbookViewId="0">
      <selection activeCell="D54" sqref="D54"/>
    </sheetView>
  </sheetViews>
  <sheetFormatPr defaultRowHeight="13.2"/>
  <cols>
    <col min="1" max="1" width="4.109375" customWidth="1"/>
    <col min="3" max="3" width="19.77734375" customWidth="1"/>
    <col min="4" max="4" width="13.77734375" customWidth="1"/>
    <col min="5" max="5" width="10.5546875" customWidth="1"/>
    <col min="6" max="6" width="13.6640625" customWidth="1"/>
    <col min="7" max="7" width="11.88671875" customWidth="1"/>
    <col min="8" max="8" width="14.44140625" bestFit="1" customWidth="1"/>
    <col min="9" max="9" width="15.6640625" bestFit="1" customWidth="1"/>
    <col min="10" max="10" width="10.6640625" customWidth="1"/>
    <col min="11" max="11" width="10.44140625" bestFit="1" customWidth="1"/>
  </cols>
  <sheetData>
    <row r="1" spans="1:11">
      <c r="A1" s="280" t="s">
        <v>220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280" t="s">
        <v>261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>
      <c r="A3" s="280" t="s">
        <v>323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>
      <c r="A4" s="280" t="s">
        <v>222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</row>
    <row r="6" spans="1:11" ht="26.4">
      <c r="A6" s="275" t="s">
        <v>319</v>
      </c>
      <c r="F6" s="274" t="s">
        <v>266</v>
      </c>
      <c r="H6" s="274" t="s">
        <v>269</v>
      </c>
      <c r="J6" s="282" t="s">
        <v>322</v>
      </c>
      <c r="K6" s="283"/>
    </row>
    <row r="7" spans="1:11">
      <c r="A7" s="255">
        <v>1</v>
      </c>
      <c r="B7" s="196" t="s">
        <v>214</v>
      </c>
      <c r="J7" s="229"/>
      <c r="K7" s="230"/>
    </row>
    <row r="8" spans="1:11" ht="26.4">
      <c r="A8" s="255">
        <f>+A7+1</f>
        <v>2</v>
      </c>
      <c r="D8" s="199" t="s">
        <v>217</v>
      </c>
      <c r="J8" s="229"/>
      <c r="K8" s="230"/>
    </row>
    <row r="9" spans="1:11">
      <c r="A9" s="255">
        <f t="shared" ref="A9:A72" si="0">+A8+1</f>
        <v>3</v>
      </c>
      <c r="C9" t="s">
        <v>216</v>
      </c>
      <c r="D9" s="205">
        <f>+F82</f>
        <v>2366788.4518541279</v>
      </c>
      <c r="J9" s="229"/>
      <c r="K9" s="230"/>
    </row>
    <row r="10" spans="1:11">
      <c r="A10" s="255">
        <f t="shared" si="0"/>
        <v>4</v>
      </c>
      <c r="C10" t="s">
        <v>305</v>
      </c>
      <c r="D10" s="200">
        <v>1536816</v>
      </c>
      <c r="J10" s="229"/>
      <c r="K10" s="230"/>
    </row>
    <row r="11" spans="1:11">
      <c r="A11" s="255">
        <f t="shared" si="0"/>
        <v>5</v>
      </c>
      <c r="C11" t="s">
        <v>224</v>
      </c>
      <c r="D11" s="205">
        <f>+D9-D10</f>
        <v>829972.45185412792</v>
      </c>
      <c r="E11" s="276"/>
      <c r="J11" s="229"/>
      <c r="K11" s="230"/>
    </row>
    <row r="12" spans="1:11">
      <c r="A12" s="255">
        <f t="shared" si="0"/>
        <v>6</v>
      </c>
      <c r="J12" s="229"/>
      <c r="K12" s="230"/>
    </row>
    <row r="13" spans="1:11">
      <c r="A13" s="255">
        <f t="shared" si="0"/>
        <v>7</v>
      </c>
      <c r="B13" s="206" t="s">
        <v>219</v>
      </c>
      <c r="C13" s="199" t="s">
        <v>218</v>
      </c>
      <c r="D13" s="202">
        <v>5.9299999999999999E-2</v>
      </c>
      <c r="E13" t="s">
        <v>306</v>
      </c>
      <c r="J13" s="229"/>
      <c r="K13" s="230"/>
    </row>
    <row r="14" spans="1:11">
      <c r="A14" s="255">
        <f t="shared" si="0"/>
        <v>8</v>
      </c>
      <c r="E14" s="205">
        <f>+D11*D13</f>
        <v>49217.366394949786</v>
      </c>
      <c r="F14" s="261"/>
      <c r="J14" s="229"/>
      <c r="K14" s="230"/>
    </row>
    <row r="15" spans="1:11">
      <c r="A15" s="255">
        <f t="shared" si="0"/>
        <v>9</v>
      </c>
      <c r="J15" s="229"/>
      <c r="K15" s="230"/>
    </row>
    <row r="16" spans="1:11" ht="26.4">
      <c r="A16" s="255">
        <f t="shared" si="0"/>
        <v>10</v>
      </c>
      <c r="D16" s="199" t="s">
        <v>223</v>
      </c>
      <c r="J16" s="229"/>
      <c r="K16" s="230"/>
    </row>
    <row r="17" spans="1:11">
      <c r="A17" s="255">
        <f t="shared" si="0"/>
        <v>11</v>
      </c>
      <c r="C17" t="s">
        <v>216</v>
      </c>
      <c r="D17" s="205">
        <f>+'Rev Req Calc Data'!J74</f>
        <v>88612.992311791648</v>
      </c>
      <c r="J17" s="229"/>
      <c r="K17" s="230"/>
    </row>
    <row r="18" spans="1:11">
      <c r="A18" s="255">
        <f t="shared" si="0"/>
        <v>12</v>
      </c>
      <c r="C18" t="s">
        <v>215</v>
      </c>
      <c r="D18" s="200">
        <f>+'Rev Req Calc Data'!J69</f>
        <v>55539.83791570615</v>
      </c>
      <c r="J18" s="229"/>
      <c r="K18" s="230"/>
    </row>
    <row r="19" spans="1:11">
      <c r="A19" s="255">
        <f t="shared" si="0"/>
        <v>13</v>
      </c>
      <c r="C19" t="s">
        <v>224</v>
      </c>
      <c r="E19" s="205">
        <f>+D17-D18</f>
        <v>33073.154396085498</v>
      </c>
      <c r="J19" s="229"/>
      <c r="K19" s="231">
        <f>E19</f>
        <v>33073.154396085498</v>
      </c>
    </row>
    <row r="20" spans="1:11">
      <c r="A20" s="255">
        <f t="shared" si="0"/>
        <v>14</v>
      </c>
      <c r="J20" s="229"/>
      <c r="K20" s="230"/>
    </row>
    <row r="21" spans="1:11">
      <c r="A21" s="255">
        <f t="shared" si="0"/>
        <v>15</v>
      </c>
      <c r="J21" s="229"/>
      <c r="K21" s="230"/>
    </row>
    <row r="22" spans="1:11">
      <c r="A22" s="255">
        <f t="shared" si="0"/>
        <v>16</v>
      </c>
      <c r="D22" s="199" t="s">
        <v>225</v>
      </c>
      <c r="J22" s="229"/>
      <c r="K22" s="230"/>
    </row>
    <row r="23" spans="1:11">
      <c r="A23" s="255">
        <f t="shared" si="0"/>
        <v>17</v>
      </c>
      <c r="C23" t="s">
        <v>216</v>
      </c>
      <c r="D23" s="205">
        <f>+'Earnings Recon'!D14</f>
        <v>24468</v>
      </c>
      <c r="J23" s="229"/>
      <c r="K23" s="230"/>
    </row>
    <row r="24" spans="1:11">
      <c r="A24" s="255">
        <f t="shared" si="0"/>
        <v>18</v>
      </c>
      <c r="C24" t="s">
        <v>215</v>
      </c>
      <c r="D24" s="200">
        <f>+'Earnings Recon'!F14</f>
        <v>13897</v>
      </c>
      <c r="J24" s="229"/>
      <c r="K24" s="230"/>
    </row>
    <row r="25" spans="1:11">
      <c r="A25" s="255">
        <f t="shared" si="0"/>
        <v>19</v>
      </c>
      <c r="C25" t="s">
        <v>224</v>
      </c>
      <c r="E25" s="220">
        <f>+D23-D24</f>
        <v>10571</v>
      </c>
      <c r="J25" s="229"/>
      <c r="K25" s="231">
        <f>E25</f>
        <v>10571</v>
      </c>
    </row>
    <row r="26" spans="1:11">
      <c r="A26" s="255">
        <f t="shared" si="0"/>
        <v>20</v>
      </c>
      <c r="J26" s="229"/>
      <c r="K26" s="230"/>
    </row>
    <row r="27" spans="1:11">
      <c r="A27" s="255">
        <f t="shared" si="0"/>
        <v>21</v>
      </c>
      <c r="D27" t="s">
        <v>65</v>
      </c>
      <c r="F27" s="221">
        <f>+E14+E19+E25</f>
        <v>92861.520791035291</v>
      </c>
      <c r="H27" s="221">
        <f>+F27</f>
        <v>92861.520791035291</v>
      </c>
      <c r="J27" s="229"/>
      <c r="K27" s="230"/>
    </row>
    <row r="28" spans="1:11">
      <c r="A28" s="255">
        <f t="shared" si="0"/>
        <v>22</v>
      </c>
      <c r="J28" s="229"/>
      <c r="K28" s="230"/>
    </row>
    <row r="29" spans="1:11">
      <c r="A29" s="255">
        <f t="shared" si="0"/>
        <v>23</v>
      </c>
      <c r="B29" s="196" t="s">
        <v>254</v>
      </c>
      <c r="J29" s="229"/>
      <c r="K29" s="230"/>
    </row>
    <row r="30" spans="1:11">
      <c r="A30" s="255">
        <f t="shared" si="0"/>
        <v>24</v>
      </c>
      <c r="C30" t="s">
        <v>216</v>
      </c>
      <c r="D30" s="205">
        <f>+'Rev Req Calc Data'!H74</f>
        <v>150817.21202072798</v>
      </c>
      <c r="J30" s="229"/>
      <c r="K30" s="230"/>
    </row>
    <row r="31" spans="1:11">
      <c r="A31" s="255">
        <f t="shared" si="0"/>
        <v>25</v>
      </c>
      <c r="C31" t="s">
        <v>215</v>
      </c>
      <c r="D31" s="200">
        <f>+'Rev Req Calc Data'!H69</f>
        <v>115474.95903672802</v>
      </c>
      <c r="J31" s="229"/>
      <c r="K31" s="230"/>
    </row>
    <row r="32" spans="1:11">
      <c r="A32" s="255">
        <f t="shared" si="0"/>
        <v>26</v>
      </c>
      <c r="C32" t="s">
        <v>224</v>
      </c>
      <c r="F32" s="227">
        <f>+D30-D31</f>
        <v>35342.252983999962</v>
      </c>
      <c r="H32" s="221">
        <f>+F32</f>
        <v>35342.252983999962</v>
      </c>
      <c r="J32" s="229"/>
      <c r="K32" s="231">
        <f>F32</f>
        <v>35342.252983999962</v>
      </c>
    </row>
    <row r="33" spans="1:11">
      <c r="A33" s="255">
        <f t="shared" si="0"/>
        <v>27</v>
      </c>
      <c r="J33" s="229"/>
      <c r="K33" s="230"/>
    </row>
    <row r="34" spans="1:11">
      <c r="A34" s="255">
        <f t="shared" si="0"/>
        <v>28</v>
      </c>
      <c r="B34" s="196" t="s">
        <v>255</v>
      </c>
      <c r="J34" s="229"/>
      <c r="K34" s="230"/>
    </row>
    <row r="35" spans="1:11">
      <c r="A35" s="255">
        <f t="shared" si="0"/>
        <v>29</v>
      </c>
      <c r="C35" t="s">
        <v>216</v>
      </c>
      <c r="D35" s="222">
        <f>[10]SCLG5!$S$18</f>
        <v>7.4151777813719497E-2</v>
      </c>
      <c r="J35" s="229"/>
      <c r="K35" s="230"/>
    </row>
    <row r="36" spans="1:11">
      <c r="A36" s="255">
        <f t="shared" si="0"/>
        <v>30</v>
      </c>
      <c r="C36" t="s">
        <v>305</v>
      </c>
      <c r="D36" s="223">
        <f>+D13</f>
        <v>5.9299999999999999E-2</v>
      </c>
      <c r="J36" s="229"/>
      <c r="K36" s="230"/>
    </row>
    <row r="37" spans="1:11">
      <c r="A37" s="255">
        <f t="shared" si="0"/>
        <v>31</v>
      </c>
      <c r="C37" t="s">
        <v>224</v>
      </c>
      <c r="D37" s="222">
        <f>+D35-D36</f>
        <v>1.4851777813719498E-2</v>
      </c>
      <c r="J37" s="229"/>
      <c r="K37" s="230"/>
    </row>
    <row r="38" spans="1:11">
      <c r="A38" s="255">
        <f t="shared" si="0"/>
        <v>32</v>
      </c>
      <c r="J38" s="229"/>
      <c r="K38" s="230"/>
    </row>
    <row r="39" spans="1:11">
      <c r="A39" s="255">
        <f t="shared" si="0"/>
        <v>33</v>
      </c>
      <c r="B39" s="206" t="s">
        <v>219</v>
      </c>
      <c r="C39" s="199" t="s">
        <v>256</v>
      </c>
      <c r="D39" s="224">
        <f>+D9</f>
        <v>2366788.4518541279</v>
      </c>
      <c r="J39" s="229"/>
      <c r="K39" s="230"/>
    </row>
    <row r="40" spans="1:11">
      <c r="A40" s="255">
        <f t="shared" si="0"/>
        <v>34</v>
      </c>
      <c r="F40" s="221">
        <f>+D39*D37</f>
        <v>35151.016219014658</v>
      </c>
      <c r="H40" s="221">
        <f>+F40</f>
        <v>35151.016219014658</v>
      </c>
      <c r="J40" s="229"/>
      <c r="K40" s="231"/>
    </row>
    <row r="41" spans="1:11">
      <c r="A41" s="255">
        <f t="shared" si="0"/>
        <v>35</v>
      </c>
      <c r="J41" s="229"/>
      <c r="K41" s="230"/>
    </row>
    <row r="42" spans="1:11">
      <c r="A42" s="255">
        <f t="shared" si="0"/>
        <v>36</v>
      </c>
      <c r="B42" s="196" t="s">
        <v>262</v>
      </c>
      <c r="J42" s="229"/>
      <c r="K42" s="230"/>
    </row>
    <row r="43" spans="1:11">
      <c r="A43" s="255">
        <f t="shared" si="0"/>
        <v>37</v>
      </c>
      <c r="D43" s="201" t="s">
        <v>112</v>
      </c>
      <c r="J43" s="229"/>
      <c r="K43" s="230"/>
    </row>
    <row r="44" spans="1:11">
      <c r="A44" s="255">
        <f t="shared" si="0"/>
        <v>38</v>
      </c>
      <c r="C44" t="s">
        <v>216</v>
      </c>
      <c r="D44" s="205">
        <f>+'Rev Req Calc Data'!N74+'Rev Req Calc Data'!P74+'Rev Req Calc Data'!R74</f>
        <v>3093.3995083361369</v>
      </c>
      <c r="J44" s="229"/>
      <c r="K44" s="230"/>
    </row>
    <row r="45" spans="1:11">
      <c r="A45" s="255">
        <f t="shared" si="0"/>
        <v>39</v>
      </c>
      <c r="C45" t="s">
        <v>215</v>
      </c>
      <c r="D45" s="200">
        <f>+'Rev Req Calc Data'!N69+'Rev Req Calc Data'!P69+'Rev Req Calc Data'!R69</f>
        <v>19211.404661577144</v>
      </c>
      <c r="J45" s="229"/>
      <c r="K45" s="230"/>
    </row>
    <row r="46" spans="1:11">
      <c r="A46" s="255">
        <f t="shared" si="0"/>
        <v>40</v>
      </c>
      <c r="C46" t="s">
        <v>224</v>
      </c>
      <c r="E46" s="227">
        <f>+D44-D45</f>
        <v>-16118.005153241007</v>
      </c>
      <c r="J46" s="229"/>
      <c r="K46" s="231"/>
    </row>
    <row r="47" spans="1:11">
      <c r="A47" s="255">
        <f t="shared" si="0"/>
        <v>41</v>
      </c>
      <c r="J47" s="229"/>
      <c r="K47" s="230"/>
    </row>
    <row r="48" spans="1:11">
      <c r="A48" s="255">
        <f t="shared" si="0"/>
        <v>42</v>
      </c>
      <c r="D48" s="201" t="s">
        <v>258</v>
      </c>
      <c r="J48" s="229"/>
      <c r="K48" s="230"/>
    </row>
    <row r="49" spans="1:11">
      <c r="A49" s="255">
        <f t="shared" si="0"/>
        <v>43</v>
      </c>
      <c r="C49" t="s">
        <v>216</v>
      </c>
      <c r="D49" s="205">
        <f>+'Rev Req Calc Data'!T72</f>
        <v>-495.59999999999997</v>
      </c>
      <c r="J49" s="229"/>
      <c r="K49" s="230"/>
    </row>
    <row r="50" spans="1:11">
      <c r="A50" s="255">
        <f t="shared" si="0"/>
        <v>44</v>
      </c>
      <c r="C50" t="s">
        <v>215</v>
      </c>
      <c r="D50" s="200">
        <f>+'Rev Req Calc Data'!T69</f>
        <v>61.98348</v>
      </c>
      <c r="J50" s="229"/>
      <c r="K50" s="230"/>
    </row>
    <row r="51" spans="1:11">
      <c r="A51" s="255">
        <f t="shared" si="0"/>
        <v>45</v>
      </c>
      <c r="C51" t="s">
        <v>224</v>
      </c>
      <c r="E51" s="227">
        <f>+D49-D50</f>
        <v>-557.58348000000001</v>
      </c>
      <c r="J51" s="229"/>
      <c r="K51" s="230"/>
    </row>
    <row r="52" spans="1:11">
      <c r="A52" s="255">
        <f t="shared" si="0"/>
        <v>46</v>
      </c>
      <c r="J52" s="229"/>
      <c r="K52" s="230"/>
    </row>
    <row r="53" spans="1:11" ht="39.6">
      <c r="A53" s="255">
        <f t="shared" si="0"/>
        <v>47</v>
      </c>
      <c r="D53" s="199" t="s">
        <v>318</v>
      </c>
      <c r="J53" s="229"/>
      <c r="K53" s="230"/>
    </row>
    <row r="54" spans="1:11">
      <c r="A54" s="255">
        <f t="shared" si="0"/>
        <v>48</v>
      </c>
      <c r="C54" t="s">
        <v>216</v>
      </c>
      <c r="D54" s="205">
        <f>'Rev Req Calc Data'!L74-'Calculation Settlement'!D23</f>
        <v>7233.6961499999961</v>
      </c>
      <c r="J54" s="229"/>
      <c r="K54" s="230"/>
    </row>
    <row r="55" spans="1:11">
      <c r="A55" s="255">
        <f t="shared" si="0"/>
        <v>49</v>
      </c>
      <c r="C55" t="s">
        <v>215</v>
      </c>
      <c r="D55" s="200">
        <f>+'Rev Req Calc Data'!L69-'Calculation Settlement'!D24</f>
        <v>4336.804999999993</v>
      </c>
      <c r="J55" s="229"/>
      <c r="K55" s="230"/>
    </row>
    <row r="56" spans="1:11">
      <c r="A56" s="255">
        <f t="shared" si="0"/>
        <v>50</v>
      </c>
      <c r="C56" t="s">
        <v>224</v>
      </c>
      <c r="E56" s="227">
        <f>+D54-D55</f>
        <v>2896.8911500000031</v>
      </c>
      <c r="J56" s="229"/>
      <c r="K56" s="230"/>
    </row>
    <row r="57" spans="1:11">
      <c r="A57" s="255">
        <f t="shared" si="0"/>
        <v>51</v>
      </c>
      <c r="J57" s="229"/>
      <c r="K57" s="230"/>
    </row>
    <row r="58" spans="1:11">
      <c r="A58" s="255">
        <f t="shared" si="0"/>
        <v>52</v>
      </c>
      <c r="C58" t="s">
        <v>270</v>
      </c>
      <c r="F58" s="221">
        <f>+E46+E51+E56</f>
        <v>-13778.697483241005</v>
      </c>
      <c r="G58" s="221">
        <f>+F58</f>
        <v>-13778.697483241005</v>
      </c>
      <c r="J58" s="229"/>
      <c r="K58" s="231">
        <f>+G58</f>
        <v>-13778.697483241005</v>
      </c>
    </row>
    <row r="59" spans="1:11">
      <c r="A59" s="255">
        <f t="shared" si="0"/>
        <v>53</v>
      </c>
      <c r="J59" s="229"/>
      <c r="K59" s="230"/>
    </row>
    <row r="60" spans="1:11">
      <c r="A60" s="255">
        <f t="shared" si="0"/>
        <v>54</v>
      </c>
      <c r="C60" t="s">
        <v>278</v>
      </c>
      <c r="F60" s="206" t="s">
        <v>284</v>
      </c>
      <c r="G60" s="221">
        <f>+F72</f>
        <v>36352.120238283125</v>
      </c>
      <c r="J60" s="229"/>
      <c r="K60" s="230"/>
    </row>
    <row r="61" spans="1:11">
      <c r="A61" s="255">
        <f t="shared" si="0"/>
        <v>55</v>
      </c>
      <c r="C61" t="s">
        <v>279</v>
      </c>
      <c r="G61" s="249">
        <f>+F75</f>
        <v>-943.32091909198789</v>
      </c>
      <c r="J61" s="229"/>
      <c r="K61" s="230"/>
    </row>
    <row r="62" spans="1:11" ht="15">
      <c r="A62" s="255">
        <f t="shared" si="0"/>
        <v>56</v>
      </c>
      <c r="C62" t="s">
        <v>280</v>
      </c>
      <c r="H62" s="221">
        <f>+F58+G60+G61</f>
        <v>21630.101835950132</v>
      </c>
      <c r="J62" s="229"/>
      <c r="K62" s="235">
        <f>F67</f>
        <v>-45712.891830000037</v>
      </c>
    </row>
    <row r="63" spans="1:11">
      <c r="A63" s="255">
        <f t="shared" si="0"/>
        <v>57</v>
      </c>
      <c r="J63" s="272" t="s">
        <v>321</v>
      </c>
      <c r="K63" s="232">
        <f>SUM(K9:K62)</f>
        <v>19494.818066844426</v>
      </c>
    </row>
    <row r="64" spans="1:11">
      <c r="A64" s="255">
        <f t="shared" si="0"/>
        <v>58</v>
      </c>
      <c r="B64" s="196" t="s">
        <v>309</v>
      </c>
      <c r="J64" s="272" t="s">
        <v>320</v>
      </c>
      <c r="K64" s="234">
        <f>'Rev Req Calc Data'!X74</f>
        <v>72338.711039144226</v>
      </c>
    </row>
    <row r="65" spans="1:11">
      <c r="A65" s="255">
        <f t="shared" si="0"/>
        <v>59</v>
      </c>
      <c r="C65" t="s">
        <v>216</v>
      </c>
      <c r="D65" s="225">
        <f>+'Rev Req Calc Data'!D74</f>
        <v>346068.41103000002</v>
      </c>
      <c r="J65" s="272" t="s">
        <v>65</v>
      </c>
      <c r="K65" s="273">
        <f>K79</f>
        <v>91833.529105988549</v>
      </c>
    </row>
    <row r="66" spans="1:11">
      <c r="A66" s="255">
        <f t="shared" si="0"/>
        <v>60</v>
      </c>
      <c r="C66" t="s">
        <v>215</v>
      </c>
      <c r="D66" s="200">
        <f>+'Rev Req Calc Data'!D69</f>
        <v>300355.51919999998</v>
      </c>
      <c r="J66" s="229"/>
      <c r="K66" s="230"/>
    </row>
    <row r="67" spans="1:11">
      <c r="A67" s="255">
        <f t="shared" si="0"/>
        <v>61</v>
      </c>
      <c r="C67" t="s">
        <v>224</v>
      </c>
      <c r="D67" s="222"/>
      <c r="F67" s="228">
        <f>-D65+D66</f>
        <v>-45712.891830000037</v>
      </c>
      <c r="H67" s="257">
        <f>+F67</f>
        <v>-45712.891830000037</v>
      </c>
      <c r="J67" s="229" t="s">
        <v>299</v>
      </c>
      <c r="K67" s="256">
        <f>+K63+'Rev Req Calc Data'!X74</f>
        <v>91833.529105988651</v>
      </c>
    </row>
    <row r="68" spans="1:11">
      <c r="A68" s="255">
        <f t="shared" si="0"/>
        <v>62</v>
      </c>
      <c r="J68" s="233" t="s">
        <v>224</v>
      </c>
      <c r="K68" s="234">
        <f>ROUND(K65-K67,0)</f>
        <v>0</v>
      </c>
    </row>
    <row r="69" spans="1:11">
      <c r="A69" s="255">
        <f t="shared" si="0"/>
        <v>63</v>
      </c>
      <c r="B69" s="196" t="s">
        <v>264</v>
      </c>
    </row>
    <row r="70" spans="1:11" ht="13.8" thickBot="1">
      <c r="A70" s="255">
        <f t="shared" si="0"/>
        <v>64</v>
      </c>
      <c r="B70" t="s">
        <v>265</v>
      </c>
      <c r="E70" s="206" t="s">
        <v>283</v>
      </c>
      <c r="F70" s="264">
        <f>SUM(F8:F67)</f>
        <v>103863.20068080886</v>
      </c>
      <c r="H70" s="266">
        <f>SUM(H8:H67)</f>
        <v>139272</v>
      </c>
      <c r="J70" s="270" t="s">
        <v>301</v>
      </c>
      <c r="K70" s="221">
        <f>+K63</f>
        <v>19494.818066844426</v>
      </c>
    </row>
    <row r="71" spans="1:11" ht="13.8" thickTop="1">
      <c r="A71" s="255">
        <f t="shared" si="0"/>
        <v>65</v>
      </c>
      <c r="B71" s="206" t="s">
        <v>219</v>
      </c>
      <c r="C71" t="s">
        <v>263</v>
      </c>
      <c r="E71" s="206"/>
      <c r="F71" s="236">
        <f>+[11]SCLG4!$S$41</f>
        <v>1.35</v>
      </c>
      <c r="J71" s="271" t="s">
        <v>317</v>
      </c>
      <c r="K71" s="221">
        <f>+E14</f>
        <v>49217.366394949786</v>
      </c>
    </row>
    <row r="72" spans="1:11">
      <c r="A72" s="255">
        <f t="shared" si="0"/>
        <v>66</v>
      </c>
      <c r="C72" t="s">
        <v>224</v>
      </c>
      <c r="E72" s="206" t="s">
        <v>284</v>
      </c>
      <c r="F72" s="221">
        <f>+F73-F70</f>
        <v>36352.120238283125</v>
      </c>
      <c r="J72" s="271" t="s">
        <v>303</v>
      </c>
      <c r="K72" s="257">
        <f>+F40</f>
        <v>35151.016219014658</v>
      </c>
    </row>
    <row r="73" spans="1:11">
      <c r="A73" s="255">
        <f t="shared" ref="A73:A94" si="1">+A72+1</f>
        <v>67</v>
      </c>
      <c r="B73" t="s">
        <v>268</v>
      </c>
      <c r="E73" s="250" t="s">
        <v>285</v>
      </c>
      <c r="F73" s="205">
        <f>+F70*F71</f>
        <v>140215.32091909199</v>
      </c>
      <c r="J73" s="271" t="s">
        <v>315</v>
      </c>
      <c r="K73" s="134">
        <f>K82</f>
        <v>-698.75623636443538</v>
      </c>
    </row>
    <row r="74" spans="1:11">
      <c r="A74" s="255">
        <f t="shared" si="1"/>
        <v>68</v>
      </c>
      <c r="J74" s="271" t="s">
        <v>304</v>
      </c>
      <c r="K74" s="265">
        <f>SUM(K70:K73)</f>
        <v>103164.44444444442</v>
      </c>
    </row>
    <row r="75" spans="1:11">
      <c r="A75" s="255">
        <f t="shared" si="1"/>
        <v>69</v>
      </c>
      <c r="B75" t="s">
        <v>316</v>
      </c>
      <c r="F75" s="220">
        <f>+F76-F73</f>
        <v>-943.32091909198789</v>
      </c>
      <c r="G75" s="259"/>
    </row>
    <row r="76" spans="1:11" ht="13.8" thickBot="1">
      <c r="A76" s="255">
        <f t="shared" si="1"/>
        <v>70</v>
      </c>
      <c r="B76" t="s">
        <v>267</v>
      </c>
      <c r="F76" s="267">
        <f>+F94</f>
        <v>139272</v>
      </c>
    </row>
    <row r="77" spans="1:11" ht="13.8" thickTop="1">
      <c r="A77" s="201">
        <f t="shared" si="1"/>
        <v>71</v>
      </c>
      <c r="H77" s="263" t="s">
        <v>314</v>
      </c>
      <c r="K77" s="221"/>
    </row>
    <row r="78" spans="1:11">
      <c r="A78" s="201">
        <f t="shared" si="1"/>
        <v>72</v>
      </c>
      <c r="H78" t="s">
        <v>311</v>
      </c>
      <c r="K78" s="259">
        <v>91181</v>
      </c>
    </row>
    <row r="79" spans="1:11">
      <c r="A79" s="201">
        <f t="shared" si="1"/>
        <v>73</v>
      </c>
      <c r="H79" t="s">
        <v>312</v>
      </c>
      <c r="K79" s="200">
        <f>'Rev Req Calc Data'!X69</f>
        <v>91833.529105988549</v>
      </c>
    </row>
    <row r="80" spans="1:11">
      <c r="A80" s="201">
        <f t="shared" si="1"/>
        <v>74</v>
      </c>
      <c r="H80" t="s">
        <v>224</v>
      </c>
      <c r="K80" s="134">
        <f>K78-K79</f>
        <v>-652.52910598854942</v>
      </c>
    </row>
    <row r="81" spans="1:12">
      <c r="A81" s="201">
        <f t="shared" si="1"/>
        <v>75</v>
      </c>
      <c r="B81" s="196" t="s">
        <v>330</v>
      </c>
      <c r="H81" s="206"/>
      <c r="J81" s="206" t="s">
        <v>313</v>
      </c>
      <c r="K81" s="269">
        <v>-47</v>
      </c>
    </row>
    <row r="82" spans="1:12">
      <c r="A82" s="201">
        <f t="shared" si="1"/>
        <v>76</v>
      </c>
      <c r="B82" s="239" t="s">
        <v>271</v>
      </c>
      <c r="D82" s="240"/>
      <c r="E82" s="240"/>
      <c r="F82" s="248">
        <f>+[10]SCLG5!$S$16/1000</f>
        <v>2366788.4518541279</v>
      </c>
      <c r="J82" s="206" t="s">
        <v>315</v>
      </c>
      <c r="K82" s="134">
        <f>K84/K83</f>
        <v>-698.75623636443538</v>
      </c>
    </row>
    <row r="83" spans="1:12">
      <c r="A83" s="201">
        <f t="shared" si="1"/>
        <v>77</v>
      </c>
      <c r="B83" s="240"/>
      <c r="D83" s="240"/>
      <c r="E83" s="240"/>
      <c r="F83" s="240"/>
      <c r="H83" s="206" t="s">
        <v>219</v>
      </c>
      <c r="I83" t="s">
        <v>263</v>
      </c>
      <c r="K83" s="268">
        <f>F71</f>
        <v>1.35</v>
      </c>
    </row>
    <row r="84" spans="1:12">
      <c r="A84" s="201">
        <f t="shared" si="1"/>
        <v>78</v>
      </c>
      <c r="B84" s="239" t="s">
        <v>272</v>
      </c>
      <c r="D84" s="240"/>
      <c r="E84" s="240"/>
      <c r="F84" s="242">
        <f>+'Calculation Settlement'!D35</f>
        <v>7.4151777813719497E-2</v>
      </c>
      <c r="J84" s="206" t="s">
        <v>316</v>
      </c>
      <c r="K84" s="221">
        <f>F75</f>
        <v>-943.32091909198789</v>
      </c>
    </row>
    <row r="85" spans="1:12">
      <c r="A85" s="201">
        <f t="shared" si="1"/>
        <v>79</v>
      </c>
      <c r="B85" s="240"/>
      <c r="E85" s="240"/>
      <c r="F85" s="240"/>
    </row>
    <row r="86" spans="1:12">
      <c r="A86" s="201">
        <f t="shared" si="1"/>
        <v>80</v>
      </c>
      <c r="B86" s="243" t="s">
        <v>273</v>
      </c>
      <c r="E86" s="240"/>
      <c r="F86" s="240">
        <f>ROUND(+F82*F84,0)</f>
        <v>175502</v>
      </c>
    </row>
    <row r="87" spans="1:12">
      <c r="A87" s="201">
        <f t="shared" si="1"/>
        <v>81</v>
      </c>
      <c r="E87" s="240"/>
      <c r="F87" s="240"/>
    </row>
    <row r="88" spans="1:12">
      <c r="A88" s="201">
        <f t="shared" si="1"/>
        <v>82</v>
      </c>
      <c r="B88" s="243" t="s">
        <v>274</v>
      </c>
      <c r="F88" s="244">
        <f>+[10]SCLG5!$S$22/1000</f>
        <v>72337.24043783301</v>
      </c>
      <c r="G88" s="240"/>
      <c r="L88" s="278" t="s">
        <v>329</v>
      </c>
    </row>
    <row r="89" spans="1:12">
      <c r="A89" s="201">
        <f t="shared" si="1"/>
        <v>83</v>
      </c>
      <c r="F89" s="245"/>
      <c r="G89" s="240"/>
      <c r="H89" s="221">
        <f>E46</f>
        <v>-16118.005153241007</v>
      </c>
      <c r="I89" t="s">
        <v>327</v>
      </c>
      <c r="L89" s="226">
        <f>+ROUND(H89/1000,1)</f>
        <v>-16.100000000000001</v>
      </c>
    </row>
    <row r="90" spans="1:12">
      <c r="A90" s="201">
        <f t="shared" si="1"/>
        <v>84</v>
      </c>
      <c r="B90" s="243" t="s">
        <v>275</v>
      </c>
      <c r="F90" s="241">
        <f>F86-F88</f>
        <v>103164.75956216699</v>
      </c>
      <c r="G90" s="240"/>
      <c r="H90" s="259">
        <f>E51</f>
        <v>-557.58348000000001</v>
      </c>
      <c r="I90" t="s">
        <v>326</v>
      </c>
      <c r="K90" s="134">
        <f>+H90+H93</f>
        <v>-1256.0245986418747</v>
      </c>
      <c r="L90" s="226">
        <f>+ROUND(K90/1000,1)</f>
        <v>-1.3</v>
      </c>
    </row>
    <row r="91" spans="1:12">
      <c r="A91" s="201">
        <f t="shared" si="1"/>
        <v>85</v>
      </c>
      <c r="F91" s="240"/>
      <c r="G91" s="240"/>
      <c r="H91" s="259">
        <f>E56</f>
        <v>2896.8911500000031</v>
      </c>
      <c r="I91" t="s">
        <v>328</v>
      </c>
      <c r="L91" s="226">
        <f>+ROUND(H91/1000,1)</f>
        <v>2.9</v>
      </c>
    </row>
    <row r="92" spans="1:12">
      <c r="A92" s="201">
        <f t="shared" si="1"/>
        <v>86</v>
      </c>
      <c r="B92" s="243" t="s">
        <v>276</v>
      </c>
      <c r="F92" s="246">
        <f>+F71</f>
        <v>1.35</v>
      </c>
      <c r="H92" s="259">
        <f>F94-F90</f>
        <v>36107.24043783301</v>
      </c>
      <c r="I92" t="s">
        <v>324</v>
      </c>
      <c r="L92" s="226">
        <f>+ROUND(H92/1000,1)</f>
        <v>36.1</v>
      </c>
    </row>
    <row r="93" spans="1:12">
      <c r="A93" s="201">
        <f t="shared" si="1"/>
        <v>87</v>
      </c>
      <c r="F93" s="245"/>
      <c r="G93" s="240"/>
      <c r="H93" s="269">
        <f>H94-H92-H90-H89-H91</f>
        <v>-698.44111864187471</v>
      </c>
      <c r="I93" t="s">
        <v>315</v>
      </c>
      <c r="L93" s="275"/>
    </row>
    <row r="94" spans="1:12" ht="13.8" thickBot="1">
      <c r="A94" s="201">
        <f t="shared" si="1"/>
        <v>88</v>
      </c>
      <c r="B94" s="243" t="s">
        <v>277</v>
      </c>
      <c r="F94" s="247">
        <f>ROUND(+F90*F92,0)</f>
        <v>139272</v>
      </c>
      <c r="G94" s="241"/>
      <c r="H94" s="221">
        <f>H62</f>
        <v>21630.101835950132</v>
      </c>
      <c r="I94" t="s">
        <v>325</v>
      </c>
      <c r="L94" s="277">
        <f>SUM(L89:L93)</f>
        <v>21.6</v>
      </c>
    </row>
    <row r="95" spans="1:12" ht="13.8" thickTop="1"/>
  </sheetData>
  <mergeCells count="5">
    <mergeCell ref="J6:K6"/>
    <mergeCell ref="A1:K1"/>
    <mergeCell ref="A2:K2"/>
    <mergeCell ref="A3:K3"/>
    <mergeCell ref="A4:K4"/>
  </mergeCells>
  <pageMargins left="1" right="1" top="0.5" bottom="0.5" header="0.5" footer="0.5"/>
  <pageSetup scale="53" orientation="portrait" horizontalDpi="90" verticalDpi="90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A9FD-6A96-476E-8618-F8547E9A6656}">
  <dimension ref="A1:H26"/>
  <sheetViews>
    <sheetView workbookViewId="0">
      <selection activeCell="B5" sqref="B5:E5"/>
    </sheetView>
  </sheetViews>
  <sheetFormatPr defaultRowHeight="13.2"/>
  <cols>
    <col min="1" max="1" width="4.44140625" customWidth="1"/>
    <col min="2" max="2" width="40.21875" customWidth="1"/>
    <col min="4" max="4" width="11" customWidth="1"/>
  </cols>
  <sheetData>
    <row r="1" spans="1:6">
      <c r="A1" s="280" t="s">
        <v>220</v>
      </c>
      <c r="B1" s="280"/>
      <c r="C1" s="280"/>
      <c r="D1" s="280"/>
      <c r="E1" s="280"/>
      <c r="F1" s="280"/>
    </row>
    <row r="2" spans="1:6">
      <c r="A2" s="280" t="s">
        <v>291</v>
      </c>
      <c r="B2" s="280"/>
      <c r="C2" s="280"/>
      <c r="D2" s="280"/>
      <c r="E2" s="280"/>
      <c r="F2" s="280"/>
    </row>
    <row r="3" spans="1:6">
      <c r="A3" s="280" t="s">
        <v>298</v>
      </c>
      <c r="B3" s="280"/>
      <c r="C3" s="280"/>
      <c r="D3" s="280"/>
      <c r="E3" s="280"/>
      <c r="F3" s="280"/>
    </row>
    <row r="4" spans="1:6">
      <c r="A4" s="280" t="s">
        <v>293</v>
      </c>
      <c r="B4" s="280"/>
      <c r="C4" s="280"/>
      <c r="D4" s="280"/>
      <c r="E4" s="280"/>
      <c r="F4" s="280"/>
    </row>
    <row r="5" spans="1:6">
      <c r="B5" s="258" t="s">
        <v>308</v>
      </c>
      <c r="C5" s="201"/>
      <c r="D5" s="201"/>
      <c r="E5" s="201"/>
    </row>
    <row r="7" spans="1:6" ht="15.6">
      <c r="A7" s="255">
        <v>1</v>
      </c>
      <c r="B7" t="s">
        <v>289</v>
      </c>
      <c r="D7" s="204">
        <f>+Calculation!H27/1000</f>
        <v>95.045657824618715</v>
      </c>
    </row>
    <row r="8" spans="1:6">
      <c r="A8" s="255">
        <f>+A7+1</f>
        <v>2</v>
      </c>
      <c r="D8" s="203"/>
    </row>
    <row r="9" spans="1:6">
      <c r="A9" s="255">
        <f t="shared" ref="A9:A26" si="0">+A8+1</f>
        <v>3</v>
      </c>
      <c r="B9" t="s">
        <v>254</v>
      </c>
      <c r="D9" s="226">
        <f>+Calculation!H32/1000</f>
        <v>35.342252983999963</v>
      </c>
      <c r="E9" s="204"/>
    </row>
    <row r="10" spans="1:6">
      <c r="A10" s="255">
        <f t="shared" si="0"/>
        <v>4</v>
      </c>
      <c r="D10" s="226"/>
      <c r="E10" s="204"/>
    </row>
    <row r="11" spans="1:6">
      <c r="A11" s="255">
        <f t="shared" si="0"/>
        <v>5</v>
      </c>
      <c r="B11" t="s">
        <v>255</v>
      </c>
      <c r="D11" s="226">
        <f>+Calculation!H40/1000</f>
        <v>36.921893099161977</v>
      </c>
      <c r="E11" s="204"/>
    </row>
    <row r="12" spans="1:6">
      <c r="A12" s="255">
        <f t="shared" si="0"/>
        <v>6</v>
      </c>
      <c r="D12" s="226"/>
      <c r="E12" s="204"/>
    </row>
    <row r="13" spans="1:6" ht="15.6">
      <c r="A13" s="255">
        <f t="shared" si="0"/>
        <v>7</v>
      </c>
      <c r="B13" t="s">
        <v>295</v>
      </c>
      <c r="D13" s="226">
        <f>+Calculation!H62/1000</f>
        <v>17.507087922219391</v>
      </c>
      <c r="E13" s="204"/>
    </row>
    <row r="14" spans="1:6">
      <c r="A14" s="255">
        <f t="shared" si="0"/>
        <v>8</v>
      </c>
      <c r="D14" s="226"/>
      <c r="E14" s="204"/>
    </row>
    <row r="15" spans="1:6">
      <c r="A15" s="255">
        <f t="shared" si="0"/>
        <v>9</v>
      </c>
      <c r="B15" t="s">
        <v>288</v>
      </c>
      <c r="D15" s="253">
        <f>+Calculation!H67/1000</f>
        <v>-45.712891830000039</v>
      </c>
      <c r="E15" s="204"/>
    </row>
    <row r="16" spans="1:6">
      <c r="A16" s="255">
        <f t="shared" si="0"/>
        <v>10</v>
      </c>
      <c r="D16" s="204"/>
      <c r="E16" s="204"/>
    </row>
    <row r="17" spans="1:8">
      <c r="A17" s="255">
        <f t="shared" si="0"/>
        <v>11</v>
      </c>
      <c r="B17" t="s">
        <v>65</v>
      </c>
      <c r="D17" s="204">
        <f>SUM(D7:D15)</f>
        <v>139.10399999999998</v>
      </c>
      <c r="E17" s="204"/>
    </row>
    <row r="18" spans="1:8">
      <c r="A18" s="255">
        <f t="shared" si="0"/>
        <v>12</v>
      </c>
      <c r="D18" s="204"/>
      <c r="E18" s="204"/>
    </row>
    <row r="19" spans="1:8">
      <c r="A19" s="255">
        <f t="shared" si="0"/>
        <v>13</v>
      </c>
      <c r="B19" t="s">
        <v>286</v>
      </c>
      <c r="D19" s="204"/>
      <c r="E19" s="204"/>
    </row>
    <row r="20" spans="1:8">
      <c r="A20" s="255">
        <f t="shared" si="0"/>
        <v>14</v>
      </c>
      <c r="B20" t="s">
        <v>287</v>
      </c>
      <c r="D20" s="204">
        <f>-'[9]RP Exhibit'!$Q$39/1000000</f>
        <v>-11.693816779999999</v>
      </c>
      <c r="E20" s="204"/>
      <c r="H20" s="254" t="s">
        <v>297</v>
      </c>
    </row>
    <row r="21" spans="1:8">
      <c r="A21" s="255">
        <f t="shared" si="0"/>
        <v>15</v>
      </c>
    </row>
    <row r="22" spans="1:8">
      <c r="A22" s="255">
        <f t="shared" si="0"/>
        <v>16</v>
      </c>
      <c r="B22" s="251" t="s">
        <v>290</v>
      </c>
      <c r="D22" s="252">
        <f>+D17+D20</f>
        <v>127.41018321999999</v>
      </c>
    </row>
    <row r="23" spans="1:8">
      <c r="A23" s="255">
        <f t="shared" si="0"/>
        <v>17</v>
      </c>
    </row>
    <row r="24" spans="1:8">
      <c r="A24" s="255">
        <f t="shared" si="0"/>
        <v>18</v>
      </c>
    </row>
    <row r="25" spans="1:8" ht="35.4" customHeight="1">
      <c r="A25" s="255">
        <f t="shared" si="0"/>
        <v>19</v>
      </c>
      <c r="B25" s="281" t="s">
        <v>294</v>
      </c>
      <c r="C25" s="281"/>
      <c r="D25" s="281"/>
      <c r="E25" s="281"/>
      <c r="F25" s="281"/>
    </row>
    <row r="26" spans="1:8" ht="31.8" customHeight="1">
      <c r="A26" s="255">
        <f t="shared" si="0"/>
        <v>20</v>
      </c>
      <c r="B26" s="279" t="s">
        <v>296</v>
      </c>
      <c r="C26" s="279"/>
      <c r="D26" s="279"/>
      <c r="E26" s="279"/>
      <c r="F26" s="279"/>
    </row>
  </sheetData>
  <mergeCells count="6">
    <mergeCell ref="B25:F25"/>
    <mergeCell ref="B26:F26"/>
    <mergeCell ref="A1:F1"/>
    <mergeCell ref="A2:F2"/>
    <mergeCell ref="A3:F3"/>
    <mergeCell ref="A4:F4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A070-1728-47DB-ACA1-4687073A3198}">
  <dimension ref="A1:K98"/>
  <sheetViews>
    <sheetView topLeftCell="A53" workbookViewId="0">
      <selection activeCell="E14" sqref="E14"/>
    </sheetView>
  </sheetViews>
  <sheetFormatPr defaultRowHeight="13.2"/>
  <cols>
    <col min="1" max="1" width="4.109375" customWidth="1"/>
    <col min="3" max="3" width="19.77734375" customWidth="1"/>
    <col min="4" max="4" width="13.77734375" customWidth="1"/>
    <col min="5" max="5" width="10.5546875" customWidth="1"/>
    <col min="6" max="6" width="13.6640625" customWidth="1"/>
    <col min="7" max="7" width="11.88671875" customWidth="1"/>
    <col min="8" max="8" width="14.44140625" bestFit="1" customWidth="1"/>
    <col min="9" max="9" width="15.6640625" bestFit="1" customWidth="1"/>
    <col min="10" max="10" width="10.33203125" customWidth="1"/>
    <col min="11" max="11" width="10.44140625" bestFit="1" customWidth="1"/>
  </cols>
  <sheetData>
    <row r="1" spans="1:11">
      <c r="A1" s="280" t="s">
        <v>220</v>
      </c>
      <c r="B1" s="280"/>
      <c r="C1" s="280"/>
      <c r="D1" s="280"/>
      <c r="E1" s="280"/>
      <c r="F1" s="280"/>
      <c r="G1" s="280"/>
      <c r="H1" s="280"/>
    </row>
    <row r="2" spans="1:11">
      <c r="A2" s="280" t="s">
        <v>261</v>
      </c>
      <c r="B2" s="280"/>
      <c r="C2" s="280"/>
      <c r="D2" s="280"/>
      <c r="E2" s="280"/>
      <c r="F2" s="280"/>
      <c r="G2" s="280"/>
      <c r="H2" s="280"/>
    </row>
    <row r="3" spans="1:11">
      <c r="A3" s="280" t="s">
        <v>221</v>
      </c>
      <c r="B3" s="280"/>
      <c r="C3" s="280"/>
      <c r="D3" s="280"/>
      <c r="E3" s="280"/>
      <c r="F3" s="280"/>
      <c r="G3" s="280"/>
      <c r="H3" s="280"/>
    </row>
    <row r="4" spans="1:11">
      <c r="A4" s="280" t="s">
        <v>222</v>
      </c>
      <c r="B4" s="280"/>
      <c r="C4" s="280"/>
      <c r="D4" s="280"/>
      <c r="E4" s="280"/>
      <c r="F4" s="280"/>
      <c r="G4" s="280"/>
      <c r="H4" s="280"/>
    </row>
    <row r="6" spans="1:11" ht="26.4">
      <c r="F6" s="238" t="s">
        <v>266</v>
      </c>
      <c r="H6" s="238" t="s">
        <v>269</v>
      </c>
      <c r="J6" s="282" t="s">
        <v>292</v>
      </c>
      <c r="K6" s="283"/>
    </row>
    <row r="7" spans="1:11">
      <c r="A7" s="255">
        <v>1</v>
      </c>
      <c r="B7" s="196" t="s">
        <v>214</v>
      </c>
      <c r="J7" s="229"/>
      <c r="K7" s="230"/>
    </row>
    <row r="8" spans="1:11" ht="26.4">
      <c r="A8" s="255">
        <f>+A7+1</f>
        <v>2</v>
      </c>
      <c r="D8" s="199" t="s">
        <v>217</v>
      </c>
      <c r="J8" s="229"/>
      <c r="K8" s="230"/>
    </row>
    <row r="9" spans="1:11">
      <c r="A9" s="255">
        <f t="shared" ref="A9:A72" si="0">+A8+1</f>
        <v>3</v>
      </c>
      <c r="C9" t="s">
        <v>216</v>
      </c>
      <c r="D9" s="205">
        <f>+'Rev Req Calc Data'!V19</f>
        <v>2366788.0191770494</v>
      </c>
      <c r="J9" s="229"/>
      <c r="K9" s="230"/>
    </row>
    <row r="10" spans="1:11">
      <c r="A10" s="255">
        <f t="shared" si="0"/>
        <v>4</v>
      </c>
      <c r="C10" t="s">
        <v>215</v>
      </c>
      <c r="D10" s="200">
        <f>+'Rev Req Calc Data'!V14</f>
        <v>1488129.8409115241</v>
      </c>
      <c r="J10" s="229"/>
      <c r="K10" s="230"/>
    </row>
    <row r="11" spans="1:11">
      <c r="A11" s="255">
        <f t="shared" si="0"/>
        <v>5</v>
      </c>
      <c r="C11" t="s">
        <v>224</v>
      </c>
      <c r="D11" s="205">
        <f>+D9-D10</f>
        <v>878658.17826552526</v>
      </c>
      <c r="J11" s="229"/>
      <c r="K11" s="230"/>
    </row>
    <row r="12" spans="1:11">
      <c r="A12" s="255">
        <f t="shared" si="0"/>
        <v>6</v>
      </c>
      <c r="J12" s="229"/>
      <c r="K12" s="230"/>
    </row>
    <row r="13" spans="1:11">
      <c r="A13" s="255">
        <f t="shared" si="0"/>
        <v>7</v>
      </c>
      <c r="B13" s="206" t="s">
        <v>219</v>
      </c>
      <c r="C13" s="199" t="s">
        <v>218</v>
      </c>
      <c r="D13" s="202">
        <f>+'Rev Req Calc Data'!T39/100</f>
        <v>5.8499999999999996E-2</v>
      </c>
      <c r="J13" s="229"/>
      <c r="K13" s="230"/>
    </row>
    <row r="14" spans="1:11">
      <c r="A14" s="255">
        <f t="shared" si="0"/>
        <v>8</v>
      </c>
      <c r="E14" s="205">
        <f>+D11*D13</f>
        <v>51401.503428533222</v>
      </c>
      <c r="J14" s="229"/>
      <c r="K14" s="230"/>
    </row>
    <row r="15" spans="1:11">
      <c r="A15" s="255">
        <f t="shared" si="0"/>
        <v>9</v>
      </c>
      <c r="J15" s="229"/>
      <c r="K15" s="230"/>
    </row>
    <row r="16" spans="1:11" ht="26.4">
      <c r="A16" s="255">
        <f t="shared" si="0"/>
        <v>10</v>
      </c>
      <c r="D16" s="199" t="s">
        <v>223</v>
      </c>
      <c r="J16" s="229"/>
      <c r="K16" s="230"/>
    </row>
    <row r="17" spans="1:11">
      <c r="A17" s="255">
        <f t="shared" si="0"/>
        <v>11</v>
      </c>
      <c r="C17" t="s">
        <v>216</v>
      </c>
      <c r="D17" s="205">
        <f>+'Rev Req Calc Data'!J74</f>
        <v>88612.992311791648</v>
      </c>
      <c r="J17" s="229"/>
      <c r="K17" s="230"/>
    </row>
    <row r="18" spans="1:11">
      <c r="A18" s="255">
        <f t="shared" si="0"/>
        <v>12</v>
      </c>
      <c r="C18" t="s">
        <v>215</v>
      </c>
      <c r="D18" s="200">
        <f>+'Rev Req Calc Data'!J69</f>
        <v>55539.83791570615</v>
      </c>
      <c r="J18" s="229"/>
      <c r="K18" s="230"/>
    </row>
    <row r="19" spans="1:11">
      <c r="A19" s="255">
        <f t="shared" si="0"/>
        <v>13</v>
      </c>
      <c r="C19" t="s">
        <v>224</v>
      </c>
      <c r="E19" s="205">
        <f>+D17-D18</f>
        <v>33073.154396085498</v>
      </c>
      <c r="J19" s="229"/>
      <c r="K19" s="231">
        <f>E19</f>
        <v>33073.154396085498</v>
      </c>
    </row>
    <row r="20" spans="1:11">
      <c r="A20" s="255">
        <f t="shared" si="0"/>
        <v>14</v>
      </c>
      <c r="J20" s="229"/>
      <c r="K20" s="230"/>
    </row>
    <row r="21" spans="1:11">
      <c r="A21" s="255">
        <f t="shared" si="0"/>
        <v>15</v>
      </c>
      <c r="J21" s="229"/>
      <c r="K21" s="230"/>
    </row>
    <row r="22" spans="1:11">
      <c r="A22" s="255">
        <f t="shared" si="0"/>
        <v>16</v>
      </c>
      <c r="D22" s="199" t="s">
        <v>225</v>
      </c>
      <c r="J22" s="229"/>
      <c r="K22" s="230"/>
    </row>
    <row r="23" spans="1:11">
      <c r="A23" s="255">
        <f t="shared" si="0"/>
        <v>17</v>
      </c>
      <c r="C23" t="s">
        <v>216</v>
      </c>
      <c r="D23" s="205">
        <f>+'Earnings Recon'!D14</f>
        <v>24468</v>
      </c>
      <c r="J23" s="229"/>
      <c r="K23" s="230"/>
    </row>
    <row r="24" spans="1:11">
      <c r="A24" s="255">
        <f t="shared" si="0"/>
        <v>18</v>
      </c>
      <c r="C24" t="s">
        <v>215</v>
      </c>
      <c r="D24" s="200">
        <f>+'Earnings Recon'!F14</f>
        <v>13897</v>
      </c>
      <c r="J24" s="229"/>
      <c r="K24" s="230"/>
    </row>
    <row r="25" spans="1:11">
      <c r="A25" s="255">
        <f t="shared" si="0"/>
        <v>19</v>
      </c>
      <c r="C25" t="s">
        <v>224</v>
      </c>
      <c r="E25" s="220">
        <f>+D23-D24</f>
        <v>10571</v>
      </c>
      <c r="J25" s="229"/>
      <c r="K25" s="231">
        <f>E25</f>
        <v>10571</v>
      </c>
    </row>
    <row r="26" spans="1:11">
      <c r="A26" s="255">
        <f t="shared" si="0"/>
        <v>20</v>
      </c>
      <c r="J26" s="229"/>
      <c r="K26" s="230"/>
    </row>
    <row r="27" spans="1:11">
      <c r="A27" s="255">
        <f t="shared" si="0"/>
        <v>21</v>
      </c>
      <c r="D27" t="s">
        <v>65</v>
      </c>
      <c r="F27" s="221">
        <f>+E14+E19+E25</f>
        <v>95045.657824618713</v>
      </c>
      <c r="H27" s="221">
        <f>+F27</f>
        <v>95045.657824618713</v>
      </c>
      <c r="J27" s="229"/>
      <c r="K27" s="230"/>
    </row>
    <row r="28" spans="1:11">
      <c r="A28" s="255">
        <f t="shared" si="0"/>
        <v>22</v>
      </c>
      <c r="J28" s="229"/>
      <c r="K28" s="230"/>
    </row>
    <row r="29" spans="1:11">
      <c r="A29" s="255">
        <f t="shared" si="0"/>
        <v>23</v>
      </c>
      <c r="B29" s="196" t="s">
        <v>254</v>
      </c>
      <c r="J29" s="229"/>
      <c r="K29" s="230"/>
    </row>
    <row r="30" spans="1:11">
      <c r="A30" s="255">
        <f t="shared" si="0"/>
        <v>24</v>
      </c>
      <c r="C30" t="s">
        <v>216</v>
      </c>
      <c r="D30" s="205">
        <f>+'Rev Req Calc Data'!H74</f>
        <v>150817.21202072798</v>
      </c>
      <c r="J30" s="229"/>
      <c r="K30" s="230"/>
    </row>
    <row r="31" spans="1:11">
      <c r="A31" s="255">
        <f t="shared" si="0"/>
        <v>25</v>
      </c>
      <c r="C31" t="s">
        <v>215</v>
      </c>
      <c r="D31" s="200">
        <f>+'Rev Req Calc Data'!H69</f>
        <v>115474.95903672802</v>
      </c>
      <c r="J31" s="229"/>
      <c r="K31" s="230"/>
    </row>
    <row r="32" spans="1:11">
      <c r="A32" s="255">
        <f t="shared" si="0"/>
        <v>26</v>
      </c>
      <c r="C32" t="s">
        <v>224</v>
      </c>
      <c r="F32" s="227">
        <f>+D30-D31</f>
        <v>35342.252983999962</v>
      </c>
      <c r="H32" s="221">
        <f>+F32</f>
        <v>35342.252983999962</v>
      </c>
      <c r="J32" s="229"/>
      <c r="K32" s="231">
        <f>F32</f>
        <v>35342.252983999962</v>
      </c>
    </row>
    <row r="33" spans="1:11">
      <c r="A33" s="255">
        <f t="shared" si="0"/>
        <v>27</v>
      </c>
      <c r="J33" s="229"/>
      <c r="K33" s="230"/>
    </row>
    <row r="34" spans="1:11">
      <c r="A34" s="255">
        <f t="shared" si="0"/>
        <v>28</v>
      </c>
      <c r="B34" s="196" t="s">
        <v>255</v>
      </c>
      <c r="J34" s="229"/>
      <c r="K34" s="230"/>
    </row>
    <row r="35" spans="1:11">
      <c r="A35" s="255">
        <f t="shared" si="0"/>
        <v>29</v>
      </c>
      <c r="C35" t="s">
        <v>216</v>
      </c>
      <c r="D35" s="222">
        <f>+'Rev Req Calc Data'!T57/100</f>
        <v>7.4099999999999999E-2</v>
      </c>
      <c r="J35" s="229"/>
      <c r="K35" s="230"/>
    </row>
    <row r="36" spans="1:11">
      <c r="A36" s="255">
        <f t="shared" si="0"/>
        <v>30</v>
      </c>
      <c r="C36" t="s">
        <v>215</v>
      </c>
      <c r="D36" s="223">
        <f>+D13</f>
        <v>5.8499999999999996E-2</v>
      </c>
      <c r="J36" s="229"/>
      <c r="K36" s="230"/>
    </row>
    <row r="37" spans="1:11">
      <c r="A37" s="255">
        <f t="shared" si="0"/>
        <v>31</v>
      </c>
      <c r="C37" t="s">
        <v>224</v>
      </c>
      <c r="D37" s="222">
        <f>+D35-D36</f>
        <v>1.5600000000000003E-2</v>
      </c>
      <c r="J37" s="229"/>
      <c r="K37" s="230"/>
    </row>
    <row r="38" spans="1:11">
      <c r="A38" s="255">
        <f t="shared" si="0"/>
        <v>32</v>
      </c>
      <c r="J38" s="229"/>
      <c r="K38" s="230"/>
    </row>
    <row r="39" spans="1:11">
      <c r="A39" s="255">
        <f t="shared" si="0"/>
        <v>33</v>
      </c>
      <c r="B39" s="206" t="s">
        <v>219</v>
      </c>
      <c r="C39" s="199" t="s">
        <v>256</v>
      </c>
      <c r="D39" s="224">
        <f>+D9</f>
        <v>2366788.0191770494</v>
      </c>
      <c r="J39" s="229"/>
      <c r="K39" s="230"/>
    </row>
    <row r="40" spans="1:11">
      <c r="A40" s="255">
        <f t="shared" si="0"/>
        <v>34</v>
      </c>
      <c r="F40" s="221">
        <f>+D39*D37</f>
        <v>36921.893099161978</v>
      </c>
      <c r="H40" s="221">
        <f>+F40</f>
        <v>36921.893099161978</v>
      </c>
      <c r="J40" s="229"/>
      <c r="K40" s="231"/>
    </row>
    <row r="41" spans="1:11">
      <c r="A41" s="255">
        <f t="shared" si="0"/>
        <v>35</v>
      </c>
      <c r="J41" s="229"/>
      <c r="K41" s="230"/>
    </row>
    <row r="42" spans="1:11">
      <c r="A42" s="255">
        <f t="shared" si="0"/>
        <v>36</v>
      </c>
      <c r="B42" s="196" t="s">
        <v>262</v>
      </c>
      <c r="J42" s="229"/>
      <c r="K42" s="230"/>
    </row>
    <row r="43" spans="1:11">
      <c r="A43" s="255">
        <f t="shared" si="0"/>
        <v>37</v>
      </c>
      <c r="D43" s="201" t="s">
        <v>112</v>
      </c>
      <c r="J43" s="229"/>
      <c r="K43" s="230"/>
    </row>
    <row r="44" spans="1:11">
      <c r="A44" s="255">
        <f t="shared" si="0"/>
        <v>38</v>
      </c>
      <c r="C44" t="s">
        <v>216</v>
      </c>
      <c r="D44" s="205">
        <f>+'Rev Req Calc Data'!N74+'Rev Req Calc Data'!P74+'Rev Req Calc Data'!R74</f>
        <v>3093.3995083361369</v>
      </c>
      <c r="J44" s="229"/>
      <c r="K44" s="230"/>
    </row>
    <row r="45" spans="1:11">
      <c r="A45" s="255">
        <f t="shared" si="0"/>
        <v>39</v>
      </c>
      <c r="C45" t="s">
        <v>215</v>
      </c>
      <c r="D45" s="200">
        <f>+'Rev Req Calc Data'!N69+'Rev Req Calc Data'!P69+'Rev Req Calc Data'!R69</f>
        <v>19211.404661577144</v>
      </c>
      <c r="J45" s="229"/>
      <c r="K45" s="230"/>
    </row>
    <row r="46" spans="1:11">
      <c r="A46" s="255">
        <f t="shared" si="0"/>
        <v>40</v>
      </c>
      <c r="C46" t="s">
        <v>224</v>
      </c>
      <c r="E46" s="227">
        <f>+D44-D45</f>
        <v>-16118.005153241007</v>
      </c>
      <c r="J46" s="229"/>
      <c r="K46" s="231"/>
    </row>
    <row r="47" spans="1:11">
      <c r="A47" s="255">
        <f t="shared" si="0"/>
        <v>41</v>
      </c>
      <c r="J47" s="229"/>
      <c r="K47" s="230"/>
    </row>
    <row r="48" spans="1:11">
      <c r="A48" s="255">
        <f t="shared" si="0"/>
        <v>42</v>
      </c>
      <c r="D48" s="201" t="s">
        <v>258</v>
      </c>
      <c r="J48" s="229"/>
      <c r="K48" s="230"/>
    </row>
    <row r="49" spans="1:11">
      <c r="A49" s="255">
        <f t="shared" si="0"/>
        <v>43</v>
      </c>
      <c r="C49" t="s">
        <v>216</v>
      </c>
      <c r="D49" s="205">
        <f>+'Rev Req Calc Data'!T72</f>
        <v>-495.59999999999997</v>
      </c>
      <c r="J49" s="229"/>
      <c r="K49" s="230"/>
    </row>
    <row r="50" spans="1:11">
      <c r="A50" s="255">
        <f t="shared" si="0"/>
        <v>44</v>
      </c>
      <c r="C50" t="s">
        <v>215</v>
      </c>
      <c r="D50" s="200">
        <f>+'Rev Req Calc Data'!T69</f>
        <v>61.98348</v>
      </c>
      <c r="J50" s="229"/>
      <c r="K50" s="230"/>
    </row>
    <row r="51" spans="1:11">
      <c r="A51" s="255">
        <f t="shared" si="0"/>
        <v>45</v>
      </c>
      <c r="C51" t="s">
        <v>224</v>
      </c>
      <c r="E51" s="227">
        <f>+D49-D50</f>
        <v>-557.58348000000001</v>
      </c>
      <c r="J51" s="229"/>
      <c r="K51" s="230"/>
    </row>
    <row r="52" spans="1:11">
      <c r="A52" s="255">
        <f t="shared" si="0"/>
        <v>46</v>
      </c>
      <c r="J52" s="229"/>
      <c r="K52" s="230"/>
    </row>
    <row r="53" spans="1:11" ht="39.6">
      <c r="A53" s="255">
        <f t="shared" si="0"/>
        <v>47</v>
      </c>
      <c r="D53" s="199" t="s">
        <v>259</v>
      </c>
      <c r="J53" s="229"/>
      <c r="K53" s="230"/>
    </row>
    <row r="54" spans="1:11">
      <c r="A54" s="255">
        <f t="shared" si="0"/>
        <v>48</v>
      </c>
      <c r="C54" t="s">
        <v>216</v>
      </c>
      <c r="D54" s="205">
        <f>'Rev Req Calc Data'!L74-Calculation!D23</f>
        <v>7233.6961499999961</v>
      </c>
      <c r="J54" s="229"/>
      <c r="K54" s="230"/>
    </row>
    <row r="55" spans="1:11">
      <c r="A55" s="255">
        <f t="shared" si="0"/>
        <v>49</v>
      </c>
      <c r="C55" t="s">
        <v>215</v>
      </c>
      <c r="D55" s="200">
        <f>+'Rev Req Calc Data'!L69-Calculation!D24</f>
        <v>4336.804999999993</v>
      </c>
      <c r="J55" s="229"/>
      <c r="K55" s="230"/>
    </row>
    <row r="56" spans="1:11">
      <c r="A56" s="255">
        <f t="shared" si="0"/>
        <v>50</v>
      </c>
      <c r="C56" t="s">
        <v>224</v>
      </c>
      <c r="E56" s="227">
        <f>+D54-D55</f>
        <v>2896.8911500000031</v>
      </c>
      <c r="J56" s="229"/>
      <c r="K56" s="230"/>
    </row>
    <row r="57" spans="1:11">
      <c r="A57" s="255">
        <f t="shared" si="0"/>
        <v>51</v>
      </c>
      <c r="J57" s="229"/>
      <c r="K57" s="230"/>
    </row>
    <row r="58" spans="1:11">
      <c r="A58" s="255">
        <f t="shared" si="0"/>
        <v>52</v>
      </c>
      <c r="C58" t="s">
        <v>270</v>
      </c>
      <c r="F58" s="221">
        <f>+E46+E51+E56</f>
        <v>-13778.697483241005</v>
      </c>
      <c r="G58" s="221">
        <f>+F58</f>
        <v>-13778.697483241005</v>
      </c>
      <c r="J58" s="229"/>
      <c r="K58" s="231">
        <f>+G58</f>
        <v>-13778.697483241005</v>
      </c>
    </row>
    <row r="59" spans="1:11">
      <c r="A59" s="255">
        <f t="shared" si="0"/>
        <v>53</v>
      </c>
      <c r="J59" s="229"/>
      <c r="K59" s="230"/>
    </row>
    <row r="60" spans="1:11">
      <c r="A60" s="255">
        <f t="shared" si="0"/>
        <v>54</v>
      </c>
      <c r="C60" t="s">
        <v>278</v>
      </c>
      <c r="F60" s="206" t="s">
        <v>284</v>
      </c>
      <c r="G60" s="221">
        <f>+F72</f>
        <v>37736.375108088861</v>
      </c>
      <c r="J60" s="229"/>
      <c r="K60" s="230"/>
    </row>
    <row r="61" spans="1:11">
      <c r="A61" s="255">
        <f t="shared" si="0"/>
        <v>55</v>
      </c>
      <c r="C61" t="s">
        <v>279</v>
      </c>
      <c r="G61" s="249">
        <f>+F75</f>
        <v>-6450.5897026284656</v>
      </c>
      <c r="J61" s="229"/>
      <c r="K61" s="230"/>
    </row>
    <row r="62" spans="1:11" ht="15">
      <c r="A62" s="255">
        <f t="shared" si="0"/>
        <v>56</v>
      </c>
      <c r="C62" t="s">
        <v>280</v>
      </c>
      <c r="H62" s="221">
        <f>+F58+G60+G61</f>
        <v>17507.087922219391</v>
      </c>
      <c r="J62" s="229"/>
      <c r="K62" s="235">
        <f>F67</f>
        <v>-45712.891830000037</v>
      </c>
    </row>
    <row r="63" spans="1:11">
      <c r="A63" s="255">
        <f t="shared" si="0"/>
        <v>57</v>
      </c>
      <c r="J63" s="229"/>
      <c r="K63" s="230"/>
    </row>
    <row r="64" spans="1:11">
      <c r="A64" s="255">
        <f t="shared" si="0"/>
        <v>58</v>
      </c>
      <c r="B64" s="196" t="s">
        <v>257</v>
      </c>
      <c r="J64" s="229" t="s">
        <v>65</v>
      </c>
      <c r="K64" s="232">
        <f>SUM(K9:K62)</f>
        <v>19494.818066844426</v>
      </c>
    </row>
    <row r="65" spans="1:11">
      <c r="A65" s="255">
        <f t="shared" si="0"/>
        <v>59</v>
      </c>
      <c r="C65" t="s">
        <v>216</v>
      </c>
      <c r="D65" s="225">
        <f>+'Rev Req Calc Data'!D74</f>
        <v>346068.41103000002</v>
      </c>
      <c r="J65" s="229" t="s">
        <v>260</v>
      </c>
      <c r="K65" s="232">
        <f>+'Rev Req Calc Data'!X76+K64</f>
        <v>1.0186340659856796E-10</v>
      </c>
    </row>
    <row r="66" spans="1:11">
      <c r="A66" s="255">
        <f t="shared" si="0"/>
        <v>60</v>
      </c>
      <c r="C66" t="s">
        <v>215</v>
      </c>
      <c r="D66" s="200">
        <f>+'Rev Req Calc Data'!D69</f>
        <v>300355.51919999998</v>
      </c>
      <c r="J66" s="229"/>
      <c r="K66" s="230"/>
    </row>
    <row r="67" spans="1:11">
      <c r="A67" s="255">
        <f t="shared" si="0"/>
        <v>61</v>
      </c>
      <c r="C67" t="s">
        <v>224</v>
      </c>
      <c r="D67" s="222"/>
      <c r="F67" s="228">
        <f>-D65+D66</f>
        <v>-45712.891830000037</v>
      </c>
      <c r="H67" s="221">
        <f>+F67</f>
        <v>-45712.891830000037</v>
      </c>
      <c r="J67" s="229" t="s">
        <v>299</v>
      </c>
      <c r="K67" s="256">
        <f>+K64+'Rev Req Calc Data'!X74</f>
        <v>91833.529105988651</v>
      </c>
    </row>
    <row r="68" spans="1:11">
      <c r="A68" s="255">
        <f t="shared" si="0"/>
        <v>62</v>
      </c>
      <c r="J68" s="233" t="s">
        <v>300</v>
      </c>
      <c r="K68" s="234">
        <f>+K67-'Rev Req Calc Data'!X69</f>
        <v>0</v>
      </c>
    </row>
    <row r="69" spans="1:11">
      <c r="A69" s="255">
        <f t="shared" si="0"/>
        <v>63</v>
      </c>
      <c r="B69" s="196" t="s">
        <v>264</v>
      </c>
    </row>
    <row r="70" spans="1:11">
      <c r="A70" s="255">
        <f t="shared" si="0"/>
        <v>64</v>
      </c>
      <c r="B70" t="s">
        <v>265</v>
      </c>
      <c r="E70" s="206" t="s">
        <v>283</v>
      </c>
      <c r="F70" s="237">
        <f>SUM(F8:F67)</f>
        <v>107818.2145945396</v>
      </c>
      <c r="H70" s="237">
        <f>SUM(H8:H67)</f>
        <v>139104</v>
      </c>
      <c r="J70" t="s">
        <v>301</v>
      </c>
      <c r="K70" s="221">
        <f>+K64</f>
        <v>19494.818066844426</v>
      </c>
    </row>
    <row r="71" spans="1:11">
      <c r="A71" s="255">
        <f t="shared" si="0"/>
        <v>65</v>
      </c>
      <c r="B71" s="206" t="s">
        <v>219</v>
      </c>
      <c r="C71" t="s">
        <v>263</v>
      </c>
      <c r="E71" s="206"/>
      <c r="F71" s="236">
        <f>+[11]SCLG4!$S$41</f>
        <v>1.35</v>
      </c>
      <c r="J71" t="s">
        <v>302</v>
      </c>
      <c r="K71" s="221">
        <f>+E14</f>
        <v>51401.503428533222</v>
      </c>
    </row>
    <row r="72" spans="1:11">
      <c r="A72" s="255">
        <f t="shared" si="0"/>
        <v>66</v>
      </c>
      <c r="C72" t="s">
        <v>224</v>
      </c>
      <c r="E72" s="206" t="s">
        <v>284</v>
      </c>
      <c r="F72" s="221">
        <f>+F73-F70</f>
        <v>37736.375108088861</v>
      </c>
      <c r="J72" s="206" t="s">
        <v>303</v>
      </c>
      <c r="K72" s="257">
        <f>+F40</f>
        <v>36921.893099161978</v>
      </c>
    </row>
    <row r="73" spans="1:11">
      <c r="A73" s="255">
        <f t="shared" ref="A73:A77" si="1">+A72+1</f>
        <v>67</v>
      </c>
      <c r="B73" t="s">
        <v>268</v>
      </c>
      <c r="E73" s="250" t="s">
        <v>285</v>
      </c>
      <c r="F73" s="205">
        <f>+F70*F71</f>
        <v>145554.58970262847</v>
      </c>
      <c r="J73" s="206" t="s">
        <v>304</v>
      </c>
      <c r="K73" s="221">
        <f>SUM(K70:K72)</f>
        <v>107818.21459453963</v>
      </c>
    </row>
    <row r="74" spans="1:11">
      <c r="A74" s="255">
        <f t="shared" si="1"/>
        <v>68</v>
      </c>
      <c r="K74" s="221"/>
    </row>
    <row r="75" spans="1:11">
      <c r="A75" s="255">
        <f t="shared" si="1"/>
        <v>69</v>
      </c>
      <c r="B75" t="s">
        <v>281</v>
      </c>
      <c r="F75" s="220">
        <f>+F76-F73</f>
        <v>-6450.5897026284656</v>
      </c>
      <c r="K75" s="221"/>
    </row>
    <row r="76" spans="1:11">
      <c r="A76" s="255">
        <f t="shared" si="1"/>
        <v>70</v>
      </c>
      <c r="B76" t="s">
        <v>267</v>
      </c>
      <c r="F76" s="205">
        <f>+F97</f>
        <v>139104</v>
      </c>
      <c r="K76" s="221"/>
    </row>
    <row r="77" spans="1:11">
      <c r="A77" s="201">
        <f t="shared" si="1"/>
        <v>71</v>
      </c>
      <c r="K77" s="221"/>
    </row>
    <row r="78" spans="1:11">
      <c r="K78" s="221"/>
    </row>
    <row r="84" spans="1:7">
      <c r="A84" s="196" t="s">
        <v>282</v>
      </c>
    </row>
    <row r="85" spans="1:7">
      <c r="B85" s="239" t="s">
        <v>271</v>
      </c>
      <c r="D85" s="240"/>
      <c r="E85" s="240"/>
      <c r="F85" s="248">
        <f>+'Rev Req Calc Data'!V19</f>
        <v>2366788.0191770494</v>
      </c>
      <c r="G85" s="240"/>
    </row>
    <row r="86" spans="1:7">
      <c r="B86" s="240"/>
      <c r="D86" s="240"/>
      <c r="E86" s="240"/>
      <c r="F86" s="240"/>
      <c r="G86" s="240"/>
    </row>
    <row r="87" spans="1:7">
      <c r="B87" s="239" t="s">
        <v>272</v>
      </c>
      <c r="D87" s="240"/>
      <c r="E87" s="240"/>
      <c r="F87" s="242">
        <f>+Calculation!D35</f>
        <v>7.4099999999999999E-2</v>
      </c>
      <c r="G87" s="240"/>
    </row>
    <row r="88" spans="1:7">
      <c r="B88" s="240"/>
      <c r="E88" s="240"/>
      <c r="F88" s="240"/>
      <c r="G88" s="240"/>
    </row>
    <row r="89" spans="1:7">
      <c r="B89" s="243" t="s">
        <v>273</v>
      </c>
      <c r="E89" s="240"/>
      <c r="F89" s="240">
        <f>ROUND(+F85*F87,0)</f>
        <v>175379</v>
      </c>
      <c r="G89" s="240"/>
    </row>
    <row r="90" spans="1:7">
      <c r="E90" s="240"/>
      <c r="F90" s="240"/>
      <c r="G90" s="240"/>
    </row>
    <row r="91" spans="1:7">
      <c r="B91" s="243" t="s">
        <v>274</v>
      </c>
      <c r="F91" s="244">
        <f>+'Rev Req Calc Data'!X74</f>
        <v>72338.711039144226</v>
      </c>
    </row>
    <row r="92" spans="1:7">
      <c r="F92" s="245"/>
    </row>
    <row r="93" spans="1:7">
      <c r="B93" s="243" t="s">
        <v>275</v>
      </c>
      <c r="F93" s="241">
        <f>F89-F91</f>
        <v>103040.28896085577</v>
      </c>
    </row>
    <row r="94" spans="1:7">
      <c r="F94" s="240"/>
    </row>
    <row r="95" spans="1:7">
      <c r="B95" s="243" t="s">
        <v>276</v>
      </c>
      <c r="F95" s="246">
        <f>+F71</f>
        <v>1.35</v>
      </c>
    </row>
    <row r="96" spans="1:7">
      <c r="F96" s="245"/>
    </row>
    <row r="97" spans="2:6" ht="13.8" thickBot="1">
      <c r="B97" s="243" t="s">
        <v>277</v>
      </c>
      <c r="F97" s="247">
        <f>ROUND(+F93*F95,0)</f>
        <v>139104</v>
      </c>
    </row>
    <row r="98" spans="2:6" ht="13.8" thickTop="1"/>
  </sheetData>
  <mergeCells count="5">
    <mergeCell ref="J6:K6"/>
    <mergeCell ref="A1:H1"/>
    <mergeCell ref="A2:H2"/>
    <mergeCell ref="A3:H3"/>
    <mergeCell ref="A4:H4"/>
  </mergeCells>
  <pageMargins left="1" right="1" top="0.5" bottom="0.5" header="0.5" footer="0.5"/>
  <pageSetup scale="65" orientation="portrait" horizontalDpi="90" verticalDpi="9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1DBB-13F0-4488-A01B-C90A37B492FC}">
  <dimension ref="B1:Z84"/>
  <sheetViews>
    <sheetView topLeftCell="B55" workbookViewId="0">
      <selection activeCell="L83" sqref="L83"/>
    </sheetView>
  </sheetViews>
  <sheetFormatPr defaultRowHeight="13.2"/>
  <cols>
    <col min="3" max="3" width="28.6640625" bestFit="1" customWidth="1"/>
    <col min="4" max="4" width="9.21875" customWidth="1"/>
    <col min="5" max="5" width="1.77734375" customWidth="1"/>
    <col min="7" max="7" width="1.77734375" customWidth="1"/>
    <col min="9" max="9" width="1.77734375" customWidth="1"/>
    <col min="11" max="11" width="1.77734375" customWidth="1"/>
    <col min="13" max="13" width="1.77734375" customWidth="1"/>
    <col min="15" max="15" width="1.77734375" customWidth="1"/>
    <col min="17" max="17" width="1.77734375" customWidth="1"/>
    <col min="19" max="19" width="1.77734375" customWidth="1"/>
    <col min="21" max="21" width="1.77734375" customWidth="1"/>
    <col min="24" max="24" width="10.44140625" bestFit="1" customWidth="1"/>
    <col min="25" max="25" width="10" bestFit="1" customWidth="1"/>
  </cols>
  <sheetData>
    <row r="1" spans="2:22">
      <c r="B1" s="196" t="s">
        <v>212</v>
      </c>
    </row>
    <row r="2" spans="2:22">
      <c r="B2" s="196" t="s">
        <v>213</v>
      </c>
    </row>
    <row r="7" spans="2:22">
      <c r="B7" s="198" t="s">
        <v>74</v>
      </c>
    </row>
    <row r="8" spans="2:22">
      <c r="C8" s="4"/>
      <c r="D8" s="24" t="s">
        <v>4</v>
      </c>
      <c r="E8" s="4"/>
      <c r="F8" s="24" t="s">
        <v>5</v>
      </c>
      <c r="G8" s="4"/>
      <c r="H8" s="24" t="s">
        <v>6</v>
      </c>
      <c r="I8" s="4"/>
      <c r="J8" s="24" t="s">
        <v>7</v>
      </c>
      <c r="K8" s="4"/>
      <c r="L8" s="24" t="s">
        <v>8</v>
      </c>
      <c r="M8" s="4"/>
      <c r="N8" s="24" t="s">
        <v>48</v>
      </c>
      <c r="O8" s="4"/>
      <c r="P8" s="24" t="s">
        <v>49</v>
      </c>
      <c r="Q8" s="4"/>
      <c r="R8" s="24" t="s">
        <v>50</v>
      </c>
      <c r="S8" s="4"/>
      <c r="T8" s="24" t="s">
        <v>51</v>
      </c>
      <c r="U8" s="4"/>
      <c r="V8" s="24" t="s">
        <v>52</v>
      </c>
    </row>
    <row r="9" spans="2:22">
      <c r="C9" s="4"/>
      <c r="D9" s="4"/>
      <c r="E9" s="4"/>
      <c r="F9" s="24" t="s">
        <v>53</v>
      </c>
      <c r="G9" s="4"/>
      <c r="H9" s="24" t="s">
        <v>54</v>
      </c>
      <c r="I9" s="4"/>
      <c r="J9" s="24" t="s">
        <v>55</v>
      </c>
      <c r="K9" s="4"/>
      <c r="L9" s="24" t="s">
        <v>56</v>
      </c>
      <c r="M9" s="4"/>
      <c r="N9" s="4"/>
      <c r="O9" s="4"/>
      <c r="P9" s="24" t="s">
        <v>57</v>
      </c>
      <c r="Q9" s="4"/>
      <c r="R9" s="4"/>
      <c r="S9" s="4"/>
      <c r="T9" s="4"/>
      <c r="U9" s="4"/>
      <c r="V9" s="4"/>
    </row>
    <row r="10" spans="2:22">
      <c r="C10" s="4"/>
      <c r="D10" s="24" t="s">
        <v>58</v>
      </c>
      <c r="E10" s="4"/>
      <c r="F10" s="24" t="s">
        <v>59</v>
      </c>
      <c r="G10" s="4"/>
      <c r="H10" s="24" t="s">
        <v>60</v>
      </c>
      <c r="I10" s="4"/>
      <c r="J10" s="24" t="s">
        <v>61</v>
      </c>
      <c r="K10" s="4"/>
      <c r="L10" s="24" t="s">
        <v>58</v>
      </c>
      <c r="M10" s="4"/>
      <c r="N10" s="24" t="s">
        <v>62</v>
      </c>
      <c r="O10" s="4"/>
      <c r="P10" s="24" t="s">
        <v>63</v>
      </c>
      <c r="Q10" s="4"/>
      <c r="R10" s="24" t="s">
        <v>56</v>
      </c>
      <c r="S10" s="4"/>
      <c r="T10" s="24" t="s">
        <v>64</v>
      </c>
      <c r="U10" s="4"/>
      <c r="V10" s="24" t="s">
        <v>65</v>
      </c>
    </row>
    <row r="11" spans="2:22">
      <c r="C11" s="4"/>
      <c r="D11" s="42" t="s">
        <v>66</v>
      </c>
      <c r="E11" s="4"/>
      <c r="F11" s="42" t="s">
        <v>67</v>
      </c>
      <c r="G11" s="4"/>
      <c r="H11" s="42" t="s">
        <v>68</v>
      </c>
      <c r="I11" s="4"/>
      <c r="J11" s="42" t="s">
        <v>57</v>
      </c>
      <c r="K11" s="4"/>
      <c r="L11" s="42" t="s">
        <v>69</v>
      </c>
      <c r="M11" s="4"/>
      <c r="N11" s="42" t="s">
        <v>70</v>
      </c>
      <c r="O11" s="4"/>
      <c r="P11" s="42" t="s">
        <v>71</v>
      </c>
      <c r="Q11" s="4"/>
      <c r="R11" s="42" t="s">
        <v>72</v>
      </c>
      <c r="S11" s="4"/>
      <c r="T11" s="42" t="s">
        <v>73</v>
      </c>
      <c r="U11" s="4"/>
      <c r="V11" s="42" t="s">
        <v>74</v>
      </c>
    </row>
    <row r="12" spans="2:22" hidden="1">
      <c r="B12" s="197">
        <v>2021</v>
      </c>
      <c r="C12" s="4" t="s">
        <v>75</v>
      </c>
      <c r="D12" s="43">
        <v>2325440.9463230767</v>
      </c>
      <c r="E12" s="44"/>
      <c r="F12" s="43">
        <v>5031.8972399999993</v>
      </c>
      <c r="G12" s="44"/>
      <c r="H12" s="43">
        <v>833092.27203461528</v>
      </c>
      <c r="I12" s="44"/>
      <c r="J12" s="43">
        <v>16970.398778461538</v>
      </c>
      <c r="K12" s="44"/>
      <c r="L12" s="43">
        <v>1480410.1727499997</v>
      </c>
      <c r="M12" s="44"/>
      <c r="N12" s="43">
        <v>1939.5515500000001</v>
      </c>
      <c r="O12" s="44"/>
      <c r="P12" s="43">
        <v>148987.10805076922</v>
      </c>
      <c r="Q12" s="44"/>
      <c r="R12" s="43">
        <v>1631336.8323507688</v>
      </c>
      <c r="S12" s="44"/>
      <c r="T12" s="43">
        <v>-27546.023923846136</v>
      </c>
      <c r="U12" s="44"/>
      <c r="V12" s="43">
        <v>1603790.8084269227</v>
      </c>
    </row>
    <row r="13" spans="2:22" hidden="1">
      <c r="C13" s="4" t="s">
        <v>96</v>
      </c>
      <c r="D13" s="43">
        <v>-8068.5674455727085</v>
      </c>
      <c r="E13" s="44"/>
      <c r="F13" s="43">
        <v>-2947</v>
      </c>
      <c r="G13" s="44"/>
      <c r="H13" s="43">
        <v>-3186.4783532510737</v>
      </c>
      <c r="I13" s="44"/>
      <c r="J13" s="43">
        <v>0</v>
      </c>
      <c r="K13" s="44"/>
      <c r="L13" s="43">
        <v>-7829.0890923216339</v>
      </c>
      <c r="M13" s="44"/>
      <c r="N13" s="43">
        <v>-1939.5515500000001</v>
      </c>
      <c r="O13" s="44"/>
      <c r="P13" s="43">
        <v>-85255.575940769224</v>
      </c>
      <c r="Q13" s="44"/>
      <c r="R13" s="43">
        <v>-95024.216583090863</v>
      </c>
      <c r="S13" s="44"/>
      <c r="T13" s="43">
        <v>-20636.750932307696</v>
      </c>
      <c r="U13" s="44"/>
      <c r="V13" s="43">
        <v>-115660.96751539856</v>
      </c>
    </row>
    <row r="14" spans="2:22" ht="13.8" hidden="1" thickBot="1">
      <c r="C14" s="4" t="s">
        <v>97</v>
      </c>
      <c r="D14" s="58">
        <v>2317372.3788775038</v>
      </c>
      <c r="E14" s="44"/>
      <c r="F14" s="58">
        <v>2084.8972399999993</v>
      </c>
      <c r="G14" s="44"/>
      <c r="H14" s="58">
        <v>829905.79368136416</v>
      </c>
      <c r="I14" s="44"/>
      <c r="J14" s="58">
        <v>16970.398778461538</v>
      </c>
      <c r="K14" s="44"/>
      <c r="L14" s="58">
        <v>1472581.083657678</v>
      </c>
      <c r="M14" s="44"/>
      <c r="N14" s="58">
        <v>0</v>
      </c>
      <c r="O14" s="44"/>
      <c r="P14" s="58">
        <v>63731.53211</v>
      </c>
      <c r="Q14" s="44"/>
      <c r="R14" s="58">
        <v>1536312.615767678</v>
      </c>
      <c r="S14" s="44"/>
      <c r="T14" s="58">
        <v>-48182.774856153832</v>
      </c>
      <c r="U14" s="44"/>
      <c r="V14" s="58">
        <v>1488129.8409115241</v>
      </c>
    </row>
    <row r="15" spans="2:22" ht="13.8" hidden="1" thickTop="1"/>
    <row r="17" spans="2:24">
      <c r="B17" s="197">
        <v>2024</v>
      </c>
      <c r="C17" s="4" t="s">
        <v>75</v>
      </c>
      <c r="D17" s="43">
        <f>+' 2024 SR Linked'!B55</f>
        <v>3319121.5923076924</v>
      </c>
      <c r="F17" s="43">
        <f>+' 2024 SR Linked'!D55</f>
        <v>5031.9000000000005</v>
      </c>
      <c r="H17" s="43">
        <f>+' 2024 SR Linked'!F55</f>
        <v>923335.28461538453</v>
      </c>
      <c r="J17" s="43">
        <f>+' 2024 SR Linked'!H55</f>
        <v>20000</v>
      </c>
      <c r="L17" s="43">
        <f>+' 2024 SR Linked'!J55</f>
        <v>2380818.2076923079</v>
      </c>
      <c r="N17" s="43">
        <f>+' 2024 SR Linked'!L55</f>
        <v>1939.5999999999997</v>
      </c>
      <c r="P17" s="43">
        <f>+' 2024 SR Linked'!N55</f>
        <v>135611.36153846153</v>
      </c>
      <c r="R17" s="43">
        <f>+' 2024 SR Linked'!P55</f>
        <v>2518369.1692307694</v>
      </c>
      <c r="T17" s="43">
        <f>+' 2024 SR Linked'!R55</f>
        <v>-9101.2660916105669</v>
      </c>
      <c r="V17" s="43">
        <f>+' 2024 SR Linked'!T55</f>
        <v>2509267.9031391586</v>
      </c>
    </row>
    <row r="18" spans="2:24">
      <c r="C18" s="4" t="s">
        <v>96</v>
      </c>
      <c r="D18" s="43">
        <f>+' 2024 SR Linked'!B77</f>
        <v>-10801.209777005286</v>
      </c>
      <c r="F18" s="43">
        <f>+' 2024 SR Linked'!D77</f>
        <v>0</v>
      </c>
      <c r="H18" s="43">
        <f>+' 2024 SR Linked'!F77</f>
        <v>-508.94461335751259</v>
      </c>
      <c r="J18" s="43">
        <f>+' 2024 SR Linked'!H77</f>
        <v>0</v>
      </c>
      <c r="L18" s="43">
        <f>+' 2024 SR Linked'!J77</f>
        <v>-10292.265163647773</v>
      </c>
      <c r="N18" s="43">
        <f>+' 2024 SR Linked'!L77</f>
        <v>-1939.5999999999997</v>
      </c>
      <c r="P18" s="43">
        <f>+' 2024 SR Linked'!N77</f>
        <v>-111301.91110615384</v>
      </c>
      <c r="R18" s="43">
        <f>+' 2024 SR Linked'!P77</f>
        <v>-123533.77626980162</v>
      </c>
      <c r="T18" s="43">
        <f>+' 2024 SR Linked'!R77</f>
        <v>-18946.107692307691</v>
      </c>
      <c r="V18" s="43">
        <f>+' 2024 SR Linked'!T77</f>
        <v>-142479.88396210931</v>
      </c>
    </row>
    <row r="19" spans="2:24" ht="13.8" thickBot="1">
      <c r="C19" s="4" t="s">
        <v>97</v>
      </c>
      <c r="D19" s="58">
        <f>+' 2024 SR Linked'!B79</f>
        <v>3308320.3825306869</v>
      </c>
      <c r="F19" s="58">
        <f>+' 2024 SR Linked'!D79</f>
        <v>5031.9000000000005</v>
      </c>
      <c r="H19" s="58">
        <f>+' 2024 SR Linked'!F79</f>
        <v>922826.34000202699</v>
      </c>
      <c r="J19" s="58">
        <f>+' 2024 SR Linked'!H79</f>
        <v>20000</v>
      </c>
      <c r="L19" s="58">
        <f>+' 2024 SR Linked'!J79</f>
        <v>2370525.9425286599</v>
      </c>
      <c r="N19" s="58">
        <f>+' 2024 SR Linked'!L79</f>
        <v>0</v>
      </c>
      <c r="P19" s="58">
        <f>+' 2024 SR Linked'!N79</f>
        <v>24309.450432307684</v>
      </c>
      <c r="R19" s="58">
        <f>+' 2024 SR Linked'!P79</f>
        <v>2394835.392960968</v>
      </c>
      <c r="T19" s="58">
        <f>+' 2024 SR Linked'!R79</f>
        <v>-28047.373783918258</v>
      </c>
      <c r="V19" s="58">
        <f>+' 2024 SR Linked'!T79</f>
        <v>2366788.0191770494</v>
      </c>
    </row>
    <row r="20" spans="2:24" ht="13.8" thickTop="1"/>
    <row r="22" spans="2:24">
      <c r="B22" s="198" t="s">
        <v>211</v>
      </c>
    </row>
    <row r="24" spans="2:24" hidden="1"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8" t="s">
        <v>148</v>
      </c>
      <c r="O24" s="98"/>
      <c r="P24" s="98"/>
      <c r="Q24" s="97"/>
      <c r="R24" s="98" t="s">
        <v>149</v>
      </c>
      <c r="S24" s="98"/>
      <c r="T24" s="98"/>
      <c r="U24" s="97"/>
      <c r="V24" s="98" t="s">
        <v>150</v>
      </c>
      <c r="W24" s="98"/>
      <c r="X24" s="98"/>
    </row>
    <row r="25" spans="2:24" hidden="1"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9" t="s">
        <v>151</v>
      </c>
      <c r="O25" s="97"/>
      <c r="P25" s="99" t="s">
        <v>152</v>
      </c>
      <c r="Q25" s="97"/>
      <c r="R25" s="99" t="s">
        <v>151</v>
      </c>
      <c r="S25" s="97"/>
      <c r="T25" s="99" t="s">
        <v>152</v>
      </c>
      <c r="U25" s="97"/>
      <c r="V25" s="99" t="s">
        <v>151</v>
      </c>
      <c r="W25" s="97"/>
      <c r="X25" s="99" t="s">
        <v>152</v>
      </c>
    </row>
    <row r="26" spans="2:24" hidden="1">
      <c r="C26" s="96"/>
      <c r="D26" s="97"/>
      <c r="E26" s="97"/>
      <c r="F26" s="98" t="s">
        <v>153</v>
      </c>
      <c r="G26" s="98"/>
      <c r="H26" s="98"/>
      <c r="I26" s="97"/>
      <c r="J26" s="97"/>
      <c r="K26" s="97"/>
      <c r="L26" s="99" t="s">
        <v>154</v>
      </c>
      <c r="M26" s="97"/>
      <c r="N26" s="99" t="s">
        <v>155</v>
      </c>
      <c r="O26" s="97"/>
      <c r="P26" s="99" t="s">
        <v>151</v>
      </c>
      <c r="Q26" s="97"/>
      <c r="R26" s="99" t="s">
        <v>155</v>
      </c>
      <c r="S26" s="97"/>
      <c r="T26" s="99" t="s">
        <v>151</v>
      </c>
      <c r="U26" s="97"/>
      <c r="V26" s="99" t="s">
        <v>155</v>
      </c>
      <c r="W26" s="97"/>
      <c r="X26" s="99" t="s">
        <v>151</v>
      </c>
    </row>
    <row r="27" spans="2:24" hidden="1">
      <c r="B27" s="197">
        <v>2021</v>
      </c>
      <c r="C27" s="100" t="s">
        <v>156</v>
      </c>
      <c r="D27" s="101" t="s">
        <v>75</v>
      </c>
      <c r="E27" s="97"/>
      <c r="F27" s="101" t="s">
        <v>157</v>
      </c>
      <c r="G27" s="97"/>
      <c r="H27" s="101" t="s">
        <v>158</v>
      </c>
      <c r="I27" s="97"/>
      <c r="J27" s="101" t="s">
        <v>159</v>
      </c>
      <c r="K27" s="97"/>
      <c r="L27" s="101" t="s">
        <v>160</v>
      </c>
      <c r="M27" s="97"/>
      <c r="N27" s="101" t="s">
        <v>160</v>
      </c>
      <c r="O27" s="97"/>
      <c r="P27" s="101" t="s">
        <v>160</v>
      </c>
      <c r="Q27" s="97"/>
      <c r="R27" s="101" t="s">
        <v>160</v>
      </c>
      <c r="S27" s="97"/>
      <c r="T27" s="101" t="s">
        <v>160</v>
      </c>
      <c r="U27" s="97"/>
      <c r="V27" s="101" t="s">
        <v>160</v>
      </c>
      <c r="W27" s="97"/>
      <c r="X27" s="101" t="s">
        <v>160</v>
      </c>
    </row>
    <row r="28" spans="2:24" hidden="1">
      <c r="C28" s="96" t="s">
        <v>161</v>
      </c>
      <c r="D28" s="102">
        <v>483360.36676769238</v>
      </c>
      <c r="E28" s="102"/>
      <c r="F28" s="102">
        <v>-4165.5143329702842</v>
      </c>
      <c r="G28" s="102"/>
      <c r="H28" s="102">
        <v>-31648.463356890999</v>
      </c>
      <c r="I28" s="102"/>
      <c r="J28" s="103">
        <v>446206.09622370056</v>
      </c>
      <c r="K28" s="97"/>
      <c r="L28" s="104">
        <v>0.29980000000000001</v>
      </c>
      <c r="M28" s="97"/>
      <c r="N28" s="105">
        <v>4.07</v>
      </c>
      <c r="O28" s="97"/>
      <c r="P28" s="105">
        <v>1.22</v>
      </c>
      <c r="Q28" s="97"/>
      <c r="R28" s="105">
        <v>4.07</v>
      </c>
      <c r="S28" s="97"/>
      <c r="T28" s="105">
        <v>1.22</v>
      </c>
      <c r="U28" s="97"/>
      <c r="V28" s="105">
        <v>4.07</v>
      </c>
      <c r="W28" s="97"/>
      <c r="X28" s="105">
        <v>1.22</v>
      </c>
    </row>
    <row r="29" spans="2:24" hidden="1">
      <c r="C29" s="96"/>
      <c r="D29" s="102"/>
      <c r="E29" s="102"/>
      <c r="F29" s="102"/>
      <c r="G29" s="102"/>
      <c r="H29" s="102"/>
      <c r="I29" s="102"/>
      <c r="J29" s="102"/>
      <c r="K29" s="97"/>
      <c r="L29" s="97"/>
      <c r="M29" s="97"/>
      <c r="N29" s="97"/>
      <c r="O29" s="97"/>
      <c r="P29" s="97"/>
      <c r="Q29" s="97"/>
      <c r="R29" s="105"/>
      <c r="S29" s="97"/>
      <c r="T29" s="105"/>
      <c r="U29" s="97"/>
      <c r="V29" s="105"/>
      <c r="W29" s="97"/>
      <c r="X29" s="105"/>
    </row>
    <row r="30" spans="2:24" hidden="1">
      <c r="C30" s="96" t="s">
        <v>162</v>
      </c>
      <c r="D30" s="102">
        <v>129944.52604307693</v>
      </c>
      <c r="E30" s="102"/>
      <c r="F30" s="102">
        <v>-2692.484692307693</v>
      </c>
      <c r="G30" s="102"/>
      <c r="H30" s="102">
        <v>-8404.3715146710001</v>
      </c>
      <c r="I30" s="102"/>
      <c r="J30" s="103">
        <v>118491.7498990843</v>
      </c>
      <c r="K30" s="97"/>
      <c r="L30" s="106">
        <v>7.9700000000000007E-2</v>
      </c>
      <c r="M30" s="97"/>
      <c r="N30" s="105">
        <v>0.62050050668665235</v>
      </c>
      <c r="O30" s="97"/>
      <c r="P30" s="105">
        <v>0.05</v>
      </c>
      <c r="Q30" s="97"/>
      <c r="R30" s="105">
        <v>0.62050050668665235</v>
      </c>
      <c r="S30" s="97"/>
      <c r="T30" s="105">
        <v>0.05</v>
      </c>
      <c r="U30" s="97"/>
      <c r="V30" s="105">
        <v>0.62050050668665235</v>
      </c>
      <c r="W30" s="97"/>
      <c r="X30" s="105">
        <v>0.05</v>
      </c>
    </row>
    <row r="31" spans="2:24" hidden="1">
      <c r="C31" s="96"/>
      <c r="D31" s="102"/>
      <c r="E31" s="102"/>
      <c r="F31" s="102"/>
      <c r="G31" s="102"/>
      <c r="H31" s="102"/>
      <c r="I31" s="102"/>
      <c r="J31" s="102"/>
      <c r="K31" s="97"/>
      <c r="L31" s="97"/>
      <c r="M31" s="97"/>
      <c r="N31" s="105"/>
      <c r="O31" s="97"/>
      <c r="P31" s="105"/>
      <c r="Q31" s="97"/>
      <c r="R31" s="105"/>
      <c r="S31" s="97"/>
      <c r="T31" s="105"/>
      <c r="U31" s="97"/>
      <c r="V31" s="105"/>
      <c r="W31" s="97"/>
      <c r="X31" s="105"/>
    </row>
    <row r="32" spans="2:24" hidden="1">
      <c r="C32" s="96" t="s">
        <v>163</v>
      </c>
      <c r="D32" s="102">
        <v>26291.87558</v>
      </c>
      <c r="E32" s="102"/>
      <c r="F32" s="102"/>
      <c r="G32" s="102"/>
      <c r="H32" s="102">
        <v>-1459.464869598</v>
      </c>
      <c r="I32" s="102"/>
      <c r="J32" s="102">
        <v>24832.410710402</v>
      </c>
      <c r="K32" s="97"/>
      <c r="L32" s="104">
        <v>1.67E-2</v>
      </c>
      <c r="M32" s="97"/>
      <c r="N32" s="105">
        <v>2.4899999999999998</v>
      </c>
      <c r="O32" s="97"/>
      <c r="P32" s="105">
        <v>0.04</v>
      </c>
      <c r="Q32" s="97"/>
      <c r="R32" s="105">
        <v>2.4899999999999998</v>
      </c>
      <c r="S32" s="97"/>
      <c r="T32" s="105">
        <v>0.04</v>
      </c>
      <c r="U32" s="97"/>
      <c r="V32" s="105">
        <v>2.4899999999999998</v>
      </c>
      <c r="W32" s="97"/>
      <c r="X32" s="105">
        <v>0.04</v>
      </c>
    </row>
    <row r="33" spans="2:24" hidden="1">
      <c r="C33" s="96"/>
      <c r="D33" s="102"/>
      <c r="E33" s="102"/>
      <c r="F33" s="102"/>
      <c r="G33" s="102"/>
      <c r="H33" s="102"/>
      <c r="I33" s="102"/>
      <c r="J33" s="102"/>
      <c r="K33" s="97"/>
      <c r="L33" s="97"/>
      <c r="M33" s="97"/>
      <c r="N33" s="105"/>
      <c r="O33" s="97"/>
      <c r="P33" s="105"/>
      <c r="Q33" s="97"/>
      <c r="R33" s="105"/>
      <c r="S33" s="97"/>
      <c r="T33" s="105"/>
      <c r="U33" s="97"/>
      <c r="V33" s="105"/>
      <c r="W33" s="97"/>
      <c r="X33" s="105"/>
    </row>
    <row r="34" spans="2:24" hidden="1">
      <c r="C34" s="96" t="s">
        <v>164</v>
      </c>
      <c r="D34" s="102">
        <v>729635.69981307676</v>
      </c>
      <c r="E34" s="102"/>
      <c r="F34" s="102">
        <v>-1356.9148539828523</v>
      </c>
      <c r="G34" s="102"/>
      <c r="H34" s="102">
        <v>-48099.232122945999</v>
      </c>
      <c r="I34" s="102"/>
      <c r="J34" s="103">
        <v>681875.76562729245</v>
      </c>
      <c r="K34" s="97"/>
      <c r="L34" s="104">
        <v>0.4582</v>
      </c>
      <c r="M34" s="97"/>
      <c r="N34" s="105">
        <v>8.9</v>
      </c>
      <c r="O34" s="97"/>
      <c r="P34" s="105">
        <v>4.08</v>
      </c>
      <c r="Q34" s="97"/>
      <c r="R34" s="107">
        <v>9.9</v>
      </c>
      <c r="S34" s="97"/>
      <c r="T34" s="105">
        <v>4.54</v>
      </c>
      <c r="U34" s="97"/>
      <c r="V34" s="105">
        <v>11</v>
      </c>
      <c r="W34" s="97"/>
      <c r="X34" s="105">
        <v>5.04</v>
      </c>
    </row>
    <row r="35" spans="2:24" hidden="1">
      <c r="C35" s="96"/>
      <c r="D35" s="102"/>
      <c r="E35" s="102"/>
      <c r="F35" s="102"/>
      <c r="G35" s="102"/>
      <c r="H35" s="102"/>
      <c r="I35" s="102"/>
      <c r="J35" s="102"/>
      <c r="K35" s="97"/>
      <c r="L35" s="97"/>
      <c r="M35" s="97"/>
      <c r="N35" s="105"/>
      <c r="O35" s="97"/>
      <c r="P35" s="105"/>
      <c r="Q35" s="97"/>
      <c r="R35" s="105"/>
      <c r="S35" s="97"/>
      <c r="T35" s="105"/>
      <c r="U35" s="97"/>
      <c r="V35" s="105"/>
      <c r="W35" s="97"/>
      <c r="X35" s="105"/>
    </row>
    <row r="36" spans="2:24" hidden="1">
      <c r="C36" s="96" t="s">
        <v>165</v>
      </c>
      <c r="D36" s="102">
        <v>234558.34022307702</v>
      </c>
      <c r="E36" s="102"/>
      <c r="F36" s="102">
        <v>-5097.1036001464363</v>
      </c>
      <c r="G36" s="102"/>
      <c r="H36" s="102">
        <v>-12737.418171886</v>
      </c>
      <c r="I36" s="102"/>
      <c r="J36" s="102">
        <v>216723.81845104459</v>
      </c>
      <c r="K36" s="97"/>
      <c r="L36" s="104">
        <v>0.14560000000000001</v>
      </c>
      <c r="M36" s="97"/>
      <c r="N36" s="105"/>
      <c r="O36" s="97"/>
      <c r="P36" s="105"/>
      <c r="Q36" s="97"/>
      <c r="R36" s="105"/>
      <c r="S36" s="97"/>
      <c r="T36" s="105"/>
      <c r="U36" s="97"/>
      <c r="V36" s="105"/>
      <c r="W36" s="97"/>
      <c r="X36" s="105"/>
    </row>
    <row r="37" spans="2:24" hidden="1">
      <c r="C37" s="96"/>
      <c r="D37" s="102"/>
      <c r="E37" s="102"/>
      <c r="F37" s="102"/>
      <c r="G37" s="102"/>
      <c r="H37" s="102"/>
      <c r="I37" s="102"/>
      <c r="J37" s="102"/>
      <c r="K37" s="97"/>
      <c r="L37" s="97"/>
      <c r="M37" s="97"/>
      <c r="N37" s="105"/>
      <c r="O37" s="97"/>
      <c r="P37" s="105"/>
      <c r="Q37" s="97"/>
      <c r="R37" s="105"/>
      <c r="S37" s="97"/>
      <c r="T37" s="105"/>
      <c r="U37" s="97"/>
      <c r="V37" s="105"/>
      <c r="W37" s="97"/>
      <c r="X37" s="105"/>
    </row>
    <row r="38" spans="2:24" hidden="1">
      <c r="C38" s="96" t="s">
        <v>166</v>
      </c>
      <c r="D38" s="108">
        <v>0</v>
      </c>
      <c r="E38" s="102"/>
      <c r="F38" s="108">
        <v>0</v>
      </c>
      <c r="G38" s="102"/>
      <c r="H38" s="108">
        <v>0</v>
      </c>
      <c r="I38" s="102"/>
      <c r="J38" s="108">
        <v>0</v>
      </c>
      <c r="K38" s="97"/>
      <c r="L38" s="109">
        <v>0</v>
      </c>
      <c r="M38" s="97"/>
      <c r="N38" s="105"/>
      <c r="O38" s="97"/>
      <c r="P38" s="110"/>
      <c r="Q38" s="97"/>
      <c r="R38" s="105"/>
      <c r="S38" s="97"/>
      <c r="T38" s="110"/>
      <c r="U38" s="97"/>
      <c r="V38" s="105"/>
      <c r="W38" s="97"/>
      <c r="X38" s="110"/>
    </row>
    <row r="39" spans="2:24" ht="13.8" hidden="1" thickBot="1">
      <c r="C39" s="96" t="s">
        <v>167</v>
      </c>
      <c r="D39" s="111">
        <v>1603790.8084269229</v>
      </c>
      <c r="E39" s="97"/>
      <c r="F39" s="111">
        <v>-13312.017479407266</v>
      </c>
      <c r="G39" s="97"/>
      <c r="H39" s="111">
        <v>-102348.950035991</v>
      </c>
      <c r="I39" s="97"/>
      <c r="J39" s="111">
        <v>1488129.8409115241</v>
      </c>
      <c r="K39" s="97"/>
      <c r="L39" s="112">
        <v>1</v>
      </c>
      <c r="M39" s="97"/>
      <c r="N39" s="105"/>
      <c r="O39" s="105"/>
      <c r="P39" s="113">
        <v>5.3900000000000006</v>
      </c>
      <c r="Q39" s="105"/>
      <c r="R39" s="105"/>
      <c r="S39" s="105"/>
      <c r="T39" s="113">
        <v>5.85</v>
      </c>
      <c r="U39" s="105"/>
      <c r="V39" s="105"/>
      <c r="W39" s="105"/>
      <c r="X39" s="113">
        <v>6.35</v>
      </c>
    </row>
    <row r="40" spans="2:24" ht="13.8" hidden="1" thickTop="1"/>
    <row r="41" spans="2:24" hidden="1"/>
    <row r="42" spans="2:24">
      <c r="C42" s="96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 t="s">
        <v>148</v>
      </c>
      <c r="O42" s="98"/>
      <c r="P42" s="98"/>
      <c r="Q42" s="97"/>
      <c r="R42" s="98" t="s">
        <v>149</v>
      </c>
      <c r="S42" s="98"/>
      <c r="T42" s="98"/>
      <c r="U42" s="97"/>
      <c r="V42" s="98" t="s">
        <v>150</v>
      </c>
      <c r="W42" s="98"/>
      <c r="X42" s="98"/>
    </row>
    <row r="43" spans="2:24"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9" t="s">
        <v>151</v>
      </c>
      <c r="O43" s="97"/>
      <c r="P43" s="99" t="s">
        <v>152</v>
      </c>
      <c r="Q43" s="97"/>
      <c r="R43" s="99" t="s">
        <v>151</v>
      </c>
      <c r="S43" s="97"/>
      <c r="T43" s="99" t="s">
        <v>152</v>
      </c>
      <c r="U43" s="97"/>
      <c r="V43" s="99" t="s">
        <v>151</v>
      </c>
      <c r="W43" s="97"/>
      <c r="X43" s="99" t="s">
        <v>152</v>
      </c>
    </row>
    <row r="44" spans="2:24">
      <c r="C44" s="96"/>
      <c r="D44" s="97"/>
      <c r="E44" s="97"/>
      <c r="F44" s="98" t="s">
        <v>153</v>
      </c>
      <c r="G44" s="98"/>
      <c r="H44" s="98"/>
      <c r="I44" s="97"/>
      <c r="J44" s="97"/>
      <c r="K44" s="97"/>
      <c r="L44" s="99" t="s">
        <v>154</v>
      </c>
      <c r="M44" s="97"/>
      <c r="N44" s="99" t="s">
        <v>155</v>
      </c>
      <c r="O44" s="97"/>
      <c r="P44" s="99" t="s">
        <v>151</v>
      </c>
      <c r="Q44" s="97"/>
      <c r="R44" s="99" t="s">
        <v>155</v>
      </c>
      <c r="S44" s="97"/>
      <c r="T44" s="99" t="s">
        <v>151</v>
      </c>
      <c r="U44" s="97"/>
      <c r="V44" s="99" t="s">
        <v>155</v>
      </c>
      <c r="W44" s="97"/>
      <c r="X44" s="99" t="s">
        <v>151</v>
      </c>
    </row>
    <row r="45" spans="2:24">
      <c r="B45" s="197">
        <v>2024</v>
      </c>
      <c r="C45" s="100" t="s">
        <v>156</v>
      </c>
      <c r="D45" s="101" t="s">
        <v>75</v>
      </c>
      <c r="E45" s="97"/>
      <c r="F45" s="101" t="s">
        <v>157</v>
      </c>
      <c r="G45" s="97"/>
      <c r="H45" s="101" t="s">
        <v>158</v>
      </c>
      <c r="I45" s="97"/>
      <c r="J45" s="101" t="s">
        <v>159</v>
      </c>
      <c r="K45" s="97"/>
      <c r="L45" s="101" t="s">
        <v>160</v>
      </c>
      <c r="M45" s="97"/>
      <c r="N45" s="101" t="s">
        <v>160</v>
      </c>
      <c r="O45" s="97"/>
      <c r="P45" s="101" t="s">
        <v>160</v>
      </c>
      <c r="Q45" s="97"/>
      <c r="R45" s="101" t="s">
        <v>160</v>
      </c>
      <c r="S45" s="97"/>
      <c r="T45" s="101" t="s">
        <v>160</v>
      </c>
      <c r="U45" s="97"/>
      <c r="V45" s="101" t="s">
        <v>160</v>
      </c>
      <c r="W45" s="97"/>
      <c r="X45" s="101" t="s">
        <v>160</v>
      </c>
    </row>
    <row r="46" spans="2:24">
      <c r="C46" s="96" t="s">
        <v>161</v>
      </c>
      <c r="D46" s="102">
        <f>+' 2024 SR Linked'!B160</f>
        <v>878846.15384615387</v>
      </c>
      <c r="E46" s="102"/>
      <c r="F46" s="102">
        <f>+' 2024 SR Linked'!D160</f>
        <v>0</v>
      </c>
      <c r="G46" s="102"/>
      <c r="H46" s="102">
        <f>+' 2024 SR Linked'!F160</f>
        <v>-46660.678342015002</v>
      </c>
      <c r="I46" s="102"/>
      <c r="J46" s="103">
        <f>+' 2024 SR Linked'!H160</f>
        <v>832185.47550413886</v>
      </c>
      <c r="K46" s="97"/>
      <c r="L46" s="104">
        <f>+' 2024 SR Linked'!J160</f>
        <v>0.35160000000000002</v>
      </c>
      <c r="M46" s="97"/>
      <c r="N46" s="105">
        <f>+' 2024 SR Linked'!L160</f>
        <v>5.54</v>
      </c>
      <c r="O46" s="97"/>
      <c r="P46" s="105">
        <f>+' 2024 SR Linked'!N160</f>
        <v>1.95</v>
      </c>
      <c r="Q46" s="97"/>
      <c r="R46" s="105">
        <f>+' 2024 SR Linked'!P160</f>
        <v>5.54</v>
      </c>
      <c r="S46" s="97"/>
      <c r="T46" s="105">
        <f>+' 2024 SR Linked'!R160</f>
        <v>1.95</v>
      </c>
      <c r="U46" s="97"/>
      <c r="V46" s="105">
        <f>+' 2024 SR Linked'!T160</f>
        <v>5.54</v>
      </c>
      <c r="W46" s="97"/>
      <c r="X46" s="105">
        <f>+' 2024 SR Linked'!V160</f>
        <v>1.95</v>
      </c>
    </row>
    <row r="47" spans="2:24">
      <c r="C47" s="96"/>
      <c r="D47" s="102"/>
      <c r="E47" s="102"/>
      <c r="F47" s="102"/>
      <c r="G47" s="102"/>
      <c r="H47" s="102"/>
      <c r="I47" s="102"/>
      <c r="J47" s="102"/>
      <c r="K47" s="97"/>
      <c r="L47" s="97"/>
      <c r="M47" s="97"/>
      <c r="N47" s="97"/>
      <c r="O47" s="97"/>
      <c r="P47" s="97"/>
      <c r="Q47" s="97"/>
      <c r="R47" s="105"/>
      <c r="S47" s="97"/>
      <c r="T47" s="105"/>
      <c r="U47" s="97"/>
      <c r="V47" s="105"/>
      <c r="W47" s="97"/>
      <c r="X47" s="105"/>
    </row>
    <row r="48" spans="2:24">
      <c r="C48" s="96" t="s">
        <v>162</v>
      </c>
      <c r="D48" s="102">
        <f>+' 2024 SR Linked'!B162</f>
        <v>106020.08789723561</v>
      </c>
      <c r="E48" s="102"/>
      <c r="F48" s="102">
        <f>+' 2024 SR Linked'!D162</f>
        <v>-760.06153846153245</v>
      </c>
      <c r="G48" s="102"/>
      <c r="H48" s="102">
        <f>+' 2024 SR Linked'!F162</f>
        <v>-5588.5824961560002</v>
      </c>
      <c r="I48" s="102"/>
      <c r="J48" s="103">
        <f>+' 2024 SR Linked'!H162</f>
        <v>99671.443862618078</v>
      </c>
      <c r="K48" s="97"/>
      <c r="L48" s="106">
        <f>+' 2024 SR Linked'!J162</f>
        <v>4.2200000000000001E-2</v>
      </c>
      <c r="M48" s="97"/>
      <c r="N48" s="105">
        <f>+' 2024 SR Linked'!L162</f>
        <v>4.8500000000000005</v>
      </c>
      <c r="O48" s="97"/>
      <c r="P48" s="105">
        <f>+' 2024 SR Linked'!N162</f>
        <v>0.2</v>
      </c>
      <c r="Q48" s="97"/>
      <c r="R48" s="105">
        <f>+' 2024 SR Linked'!P162</f>
        <v>4.8500000000000005</v>
      </c>
      <c r="S48" s="97"/>
      <c r="T48" s="105">
        <f>+' 2024 SR Linked'!R162</f>
        <v>0.2</v>
      </c>
      <c r="U48" s="97"/>
      <c r="V48" s="105">
        <f>+' 2024 SR Linked'!T162</f>
        <v>4.8500000000000005</v>
      </c>
      <c r="W48" s="97"/>
      <c r="X48" s="105">
        <f>+' 2024 SR Linked'!V162</f>
        <v>0.2</v>
      </c>
    </row>
    <row r="49" spans="2:24">
      <c r="C49" s="96"/>
      <c r="D49" s="102"/>
      <c r="E49" s="102"/>
      <c r="F49" s="102"/>
      <c r="G49" s="102"/>
      <c r="H49" s="102"/>
      <c r="I49" s="102"/>
      <c r="J49" s="102"/>
      <c r="K49" s="97"/>
      <c r="L49" s="97"/>
      <c r="M49" s="97"/>
      <c r="N49" s="105"/>
      <c r="O49" s="97"/>
      <c r="P49" s="105"/>
      <c r="Q49" s="97"/>
      <c r="R49" s="105"/>
      <c r="S49" s="97"/>
      <c r="T49" s="105"/>
      <c r="U49" s="97"/>
      <c r="V49" s="105"/>
      <c r="W49" s="97"/>
      <c r="X49" s="105"/>
    </row>
    <row r="50" spans="2:24">
      <c r="C50" s="96" t="s">
        <v>163</v>
      </c>
      <c r="D50" s="102">
        <f>+' 2024 SR Linked'!B164</f>
        <v>28892.061538461534</v>
      </c>
      <c r="E50" s="102"/>
      <c r="F50" s="102">
        <f>+' 2024 SR Linked'!D164</f>
        <v>0</v>
      </c>
      <c r="G50" s="102"/>
      <c r="H50" s="102">
        <f>+' 2024 SR Linked'!F164</f>
        <v>-1363.8803116930001</v>
      </c>
      <c r="I50" s="102"/>
      <c r="J50" s="102">
        <f>+' 2024 SR Linked'!H164</f>
        <v>27528.181226768535</v>
      </c>
      <c r="K50" s="97"/>
      <c r="L50" s="104">
        <f>+' 2024 SR Linked'!J164</f>
        <v>1.1599999999999999E-2</v>
      </c>
      <c r="M50" s="97"/>
      <c r="N50" s="105">
        <f>+' 2024 SR Linked'!L164</f>
        <v>2.5299999999999998</v>
      </c>
      <c r="O50" s="97"/>
      <c r="P50" s="105">
        <f>+' 2024 SR Linked'!N164</f>
        <v>0.03</v>
      </c>
      <c r="Q50" s="97"/>
      <c r="R50" s="105">
        <f>+' 2024 SR Linked'!P164</f>
        <v>2.5299999999999998</v>
      </c>
      <c r="S50" s="97"/>
      <c r="T50" s="105">
        <f>+' 2024 SR Linked'!R164</f>
        <v>0.03</v>
      </c>
      <c r="U50" s="97"/>
      <c r="V50" s="105">
        <f>+' 2024 SR Linked'!T164</f>
        <v>2.5299999999999998</v>
      </c>
      <c r="W50" s="97"/>
      <c r="X50" s="105">
        <f>+' 2024 SR Linked'!V164</f>
        <v>0.03</v>
      </c>
    </row>
    <row r="51" spans="2:24">
      <c r="C51" s="96"/>
      <c r="D51" s="102"/>
      <c r="E51" s="102"/>
      <c r="F51" s="102"/>
      <c r="G51" s="102"/>
      <c r="H51" s="102"/>
      <c r="I51" s="102"/>
      <c r="J51" s="102"/>
      <c r="K51" s="97"/>
      <c r="L51" s="97"/>
      <c r="M51" s="97"/>
      <c r="N51" s="105"/>
      <c r="O51" s="97"/>
      <c r="P51" s="105"/>
      <c r="Q51" s="97"/>
      <c r="R51" s="105"/>
      <c r="S51" s="97"/>
      <c r="T51" s="105"/>
      <c r="U51" s="97"/>
      <c r="V51" s="105"/>
      <c r="W51" s="97"/>
      <c r="X51" s="105"/>
    </row>
    <row r="52" spans="2:24">
      <c r="C52" s="96" t="s">
        <v>164</v>
      </c>
      <c r="D52" s="102">
        <f>+' 2024 SR Linked'!B166</f>
        <v>1191009.1383188458</v>
      </c>
      <c r="E52" s="102"/>
      <c r="F52" s="102">
        <f>+' 2024 SR Linked'!D166</f>
        <v>-3979.9506776870521</v>
      </c>
      <c r="G52" s="102"/>
      <c r="H52" s="102">
        <f>+' 2024 SR Linked'!F166</f>
        <v>-63023.075045286998</v>
      </c>
      <c r="I52" s="102"/>
      <c r="J52" s="103">
        <f>+' 2024 SR Linked'!H166</f>
        <v>1124006.1125958718</v>
      </c>
      <c r="K52" s="97"/>
      <c r="L52" s="104">
        <f>+' 2024 SR Linked'!J166</f>
        <v>0.47489999999999999</v>
      </c>
      <c r="M52" s="97"/>
      <c r="N52" s="105">
        <f>+' 2024 SR Linked'!L166</f>
        <v>9.9</v>
      </c>
      <c r="O52" s="97"/>
      <c r="P52" s="105">
        <f>+' 2024 SR Linked'!N166</f>
        <v>4.7</v>
      </c>
      <c r="Q52" s="97"/>
      <c r="R52" s="107">
        <f>+' 2024 SR Linked'!P166</f>
        <v>11</v>
      </c>
      <c r="S52" s="97"/>
      <c r="T52" s="105">
        <f>+' 2024 SR Linked'!R166</f>
        <v>5.22</v>
      </c>
      <c r="U52" s="97"/>
      <c r="V52" s="105">
        <f>+' 2024 SR Linked'!T166</f>
        <v>12</v>
      </c>
      <c r="W52" s="97"/>
      <c r="X52" s="105">
        <f>+' 2024 SR Linked'!V166</f>
        <v>5.7</v>
      </c>
    </row>
    <row r="53" spans="2:24">
      <c r="C53" s="96"/>
      <c r="D53" s="102"/>
      <c r="E53" s="102"/>
      <c r="F53" s="102"/>
      <c r="G53" s="102"/>
      <c r="H53" s="102"/>
      <c r="I53" s="102"/>
      <c r="J53" s="102"/>
      <c r="K53" s="97"/>
      <c r="L53" s="97"/>
      <c r="M53" s="97"/>
      <c r="N53" s="105"/>
      <c r="O53" s="97"/>
      <c r="P53" s="105"/>
      <c r="Q53" s="97"/>
      <c r="R53" s="105"/>
      <c r="S53" s="97"/>
      <c r="T53" s="105"/>
      <c r="U53" s="97"/>
      <c r="V53" s="105"/>
      <c r="W53" s="97"/>
      <c r="X53" s="105"/>
    </row>
    <row r="54" spans="2:24">
      <c r="C54" s="96" t="s">
        <v>165</v>
      </c>
      <c r="D54" s="102">
        <f>+' 2024 SR Linked'!B168</f>
        <v>301187.4384615384</v>
      </c>
      <c r="E54" s="102"/>
      <c r="F54" s="102">
        <f>+' 2024 SR Linked'!D168</f>
        <v>-7062.7823601965665</v>
      </c>
      <c r="G54" s="102"/>
      <c r="H54" s="102">
        <f>+' 2024 SR Linked'!F168</f>
        <v>-13884.465361053</v>
      </c>
      <c r="I54" s="102"/>
      <c r="J54" s="102">
        <f>+' 2024 SR Linked'!H168</f>
        <v>280240.19074028882</v>
      </c>
      <c r="K54" s="97"/>
      <c r="L54" s="104">
        <f>+' 2024 SR Linked'!J168</f>
        <v>0.11840000000000001</v>
      </c>
      <c r="M54" s="97"/>
      <c r="N54" s="105">
        <f>+' 2024 SR Linked'!L168</f>
        <v>0</v>
      </c>
      <c r="O54" s="97"/>
      <c r="P54" s="105">
        <f>+' 2024 SR Linked'!N168</f>
        <v>0</v>
      </c>
      <c r="Q54" s="97"/>
      <c r="R54" s="105">
        <f>+' 2024 SR Linked'!P168</f>
        <v>0</v>
      </c>
      <c r="S54" s="97"/>
      <c r="T54" s="105">
        <f>+' 2024 SR Linked'!R168</f>
        <v>0</v>
      </c>
      <c r="U54" s="97"/>
      <c r="V54" s="105">
        <f>+' 2024 SR Linked'!T168</f>
        <v>0</v>
      </c>
      <c r="W54" s="97"/>
      <c r="X54" s="105">
        <f>+' 2024 SR Linked'!V168</f>
        <v>0</v>
      </c>
    </row>
    <row r="55" spans="2:24">
      <c r="C55" s="96"/>
      <c r="D55" s="102"/>
      <c r="E55" s="102"/>
      <c r="F55" s="102"/>
      <c r="G55" s="102"/>
      <c r="H55" s="102"/>
      <c r="I55" s="102"/>
      <c r="J55" s="102"/>
      <c r="K55" s="97"/>
      <c r="L55" s="97"/>
      <c r="M55" s="97"/>
      <c r="N55" s="105"/>
      <c r="O55" s="97"/>
      <c r="P55" s="105"/>
      <c r="Q55" s="97"/>
      <c r="R55" s="105"/>
      <c r="S55" s="97"/>
      <c r="T55" s="105"/>
      <c r="U55" s="97"/>
      <c r="V55" s="105"/>
      <c r="W55" s="97"/>
      <c r="X55" s="105"/>
    </row>
    <row r="56" spans="2:24">
      <c r="C56" s="96" t="s">
        <v>166</v>
      </c>
      <c r="D56" s="108">
        <f>+' 2024 SR Linked'!B170</f>
        <v>3313.3000000000006</v>
      </c>
      <c r="E56" s="102"/>
      <c r="F56" s="108">
        <f>+' 2024 SR Linked'!D170</f>
        <v>0</v>
      </c>
      <c r="G56" s="102"/>
      <c r="H56" s="108">
        <f>+' 2024 SR Linked'!F170</f>
        <v>-156.40782956000001</v>
      </c>
      <c r="I56" s="102"/>
      <c r="J56" s="108">
        <f>+' 2024 SR Linked'!H170</f>
        <v>3156.8921704400004</v>
      </c>
      <c r="K56" s="97"/>
      <c r="L56" s="109">
        <f>+' 2024 SR Linked'!J170</f>
        <v>1.2999999999999999E-3</v>
      </c>
      <c r="M56" s="97"/>
      <c r="N56" s="105">
        <f>+' 2024 SR Linked'!L170</f>
        <v>7.8902992560939387</v>
      </c>
      <c r="O56" s="97"/>
      <c r="P56" s="110">
        <f>+' 2024 SR Linked'!N170</f>
        <v>0.01</v>
      </c>
      <c r="Q56" s="97"/>
      <c r="R56" s="105">
        <f>+' 2024 SR Linked'!P170</f>
        <v>8.491704458985847</v>
      </c>
      <c r="S56" s="97"/>
      <c r="T56" s="110">
        <f>+' 2024 SR Linked'!R170</f>
        <v>0.01</v>
      </c>
      <c r="U56" s="97"/>
      <c r="V56" s="105">
        <f>+' 2024 SR Linked'!T170</f>
        <v>9.0384364616148556</v>
      </c>
      <c r="W56" s="97"/>
      <c r="X56" s="110">
        <f>+' 2024 SR Linked'!V170</f>
        <v>0.01</v>
      </c>
    </row>
    <row r="57" spans="2:24" ht="13.8" thickBot="1">
      <c r="C57" s="96" t="s">
        <v>167</v>
      </c>
      <c r="D57" s="111">
        <f>+' 2024 SR Linked'!B171</f>
        <v>2509268.1800622349</v>
      </c>
      <c r="E57" s="97"/>
      <c r="F57" s="111">
        <f>+' 2024 SR Linked'!D171</f>
        <v>-11802.79457634515</v>
      </c>
      <c r="G57" s="97"/>
      <c r="H57" s="111">
        <f>+' 2024 SR Linked'!F171</f>
        <v>-130677.36630884046</v>
      </c>
      <c r="I57" s="97"/>
      <c r="J57" s="111">
        <f>+' 2024 SR Linked'!H171</f>
        <v>2366788.0191770494</v>
      </c>
      <c r="K57" s="97"/>
      <c r="L57" s="112">
        <f>+' 2024 SR Linked'!J171</f>
        <v>1.0000000000000002</v>
      </c>
      <c r="M57" s="97"/>
      <c r="N57" s="105">
        <f>+' 2024 SR Linked'!L171</f>
        <v>0</v>
      </c>
      <c r="O57" s="105"/>
      <c r="P57" s="113">
        <f>+' 2024 SR Linked'!N171</f>
        <v>6.89</v>
      </c>
      <c r="Q57" s="105"/>
      <c r="R57" s="105">
        <f>+' 2024 SR Linked'!P171</f>
        <v>0</v>
      </c>
      <c r="S57" s="105"/>
      <c r="T57" s="113">
        <f>+' 2024 SR Linked'!R171</f>
        <v>7.4099999999999993</v>
      </c>
      <c r="U57" s="105"/>
      <c r="V57" s="105">
        <f>+' 2024 SR Linked'!T171</f>
        <v>0</v>
      </c>
      <c r="W57" s="105"/>
      <c r="X57" s="113">
        <f>+' 2024 SR Linked'!V171</f>
        <v>7.89</v>
      </c>
    </row>
    <row r="58" spans="2:24" ht="13.8" thickTop="1"/>
    <row r="62" spans="2:24">
      <c r="B62" s="196" t="s">
        <v>210</v>
      </c>
    </row>
    <row r="63" spans="2:24">
      <c r="C63" s="4"/>
      <c r="D63" s="67" t="s">
        <v>4</v>
      </c>
      <c r="E63" s="45"/>
      <c r="F63" s="67" t="s">
        <v>5</v>
      </c>
      <c r="G63" s="45"/>
      <c r="H63" s="67" t="s">
        <v>6</v>
      </c>
      <c r="I63" s="45"/>
      <c r="J63" s="67" t="s">
        <v>7</v>
      </c>
      <c r="K63" s="45"/>
      <c r="L63" s="67" t="s">
        <v>8</v>
      </c>
      <c r="M63" s="45"/>
      <c r="N63" s="67" t="s">
        <v>105</v>
      </c>
      <c r="O63" s="45"/>
      <c r="P63" s="67" t="s">
        <v>48</v>
      </c>
      <c r="Q63" s="45"/>
      <c r="R63" s="67" t="s">
        <v>49</v>
      </c>
      <c r="S63" s="45"/>
      <c r="T63" s="67" t="s">
        <v>50</v>
      </c>
      <c r="U63" s="45"/>
      <c r="V63" s="67" t="s">
        <v>51</v>
      </c>
      <c r="W63" s="45"/>
      <c r="X63" s="67" t="s">
        <v>52</v>
      </c>
    </row>
    <row r="64" spans="2:24">
      <c r="C64" s="4"/>
      <c r="D64" s="45"/>
      <c r="E64" s="45"/>
      <c r="F64" s="45"/>
      <c r="G64" s="45"/>
      <c r="H64" s="45"/>
      <c r="I64" s="45"/>
      <c r="J64" s="67" t="s">
        <v>106</v>
      </c>
      <c r="K64" s="45"/>
      <c r="L64" s="45"/>
      <c r="M64" s="45"/>
      <c r="N64" s="45"/>
      <c r="O64" s="45"/>
      <c r="P64" s="67" t="s">
        <v>107</v>
      </c>
      <c r="Q64" s="45"/>
      <c r="R64" s="67" t="s">
        <v>108</v>
      </c>
      <c r="S64" s="45"/>
      <c r="T64" s="45"/>
      <c r="U64" s="45"/>
      <c r="V64" s="67" t="s">
        <v>65</v>
      </c>
      <c r="W64" s="45"/>
      <c r="X64" s="67" t="s">
        <v>56</v>
      </c>
    </row>
    <row r="65" spans="2:26">
      <c r="C65" s="4"/>
      <c r="D65" s="67" t="s">
        <v>109</v>
      </c>
      <c r="E65" s="45"/>
      <c r="F65" s="67" t="s">
        <v>110</v>
      </c>
      <c r="G65" s="45"/>
      <c r="H65" s="67" t="s">
        <v>110</v>
      </c>
      <c r="I65" s="45"/>
      <c r="J65" s="67" t="s">
        <v>60</v>
      </c>
      <c r="K65" s="45"/>
      <c r="L65" s="67" t="s">
        <v>111</v>
      </c>
      <c r="M65" s="45"/>
      <c r="N65" s="67" t="s">
        <v>112</v>
      </c>
      <c r="O65" s="45"/>
      <c r="P65" s="67" t="s">
        <v>112</v>
      </c>
      <c r="Q65" s="45"/>
      <c r="R65" s="67" t="s">
        <v>113</v>
      </c>
      <c r="S65" s="45"/>
      <c r="T65" s="67" t="s">
        <v>114</v>
      </c>
      <c r="U65" s="45"/>
      <c r="V65" s="67" t="s">
        <v>109</v>
      </c>
      <c r="W65" s="45"/>
      <c r="X65" s="67" t="s">
        <v>109</v>
      </c>
    </row>
    <row r="66" spans="2:26">
      <c r="C66" s="4"/>
      <c r="D66" s="69" t="s">
        <v>115</v>
      </c>
      <c r="E66" s="45"/>
      <c r="F66" s="69" t="s">
        <v>116</v>
      </c>
      <c r="G66" s="45"/>
      <c r="H66" s="69" t="s">
        <v>117</v>
      </c>
      <c r="I66" s="45"/>
      <c r="J66" s="69" t="s">
        <v>68</v>
      </c>
      <c r="K66" s="45"/>
      <c r="L66" s="69" t="s">
        <v>118</v>
      </c>
      <c r="M66" s="45"/>
      <c r="N66" s="69" t="s">
        <v>119</v>
      </c>
      <c r="O66" s="45"/>
      <c r="P66" s="69" t="s">
        <v>120</v>
      </c>
      <c r="Q66" s="45"/>
      <c r="R66" s="69" t="s">
        <v>120</v>
      </c>
      <c r="S66" s="45"/>
      <c r="T66" s="69" t="s">
        <v>121</v>
      </c>
      <c r="U66" s="45"/>
      <c r="V66" s="69" t="s">
        <v>122</v>
      </c>
      <c r="W66" s="45"/>
      <c r="X66" s="69" t="s">
        <v>123</v>
      </c>
    </row>
    <row r="67" spans="2:26">
      <c r="B67" s="197">
        <v>2021</v>
      </c>
      <c r="C67" s="4" t="s">
        <v>75</v>
      </c>
      <c r="D67" s="43">
        <v>517145.58792999992</v>
      </c>
      <c r="E67" s="44"/>
      <c r="F67" s="43">
        <v>161278.81740999999</v>
      </c>
      <c r="G67" s="44"/>
      <c r="H67" s="43">
        <v>140031.48268000002</v>
      </c>
      <c r="I67" s="44"/>
      <c r="J67" s="43">
        <v>55696.881180000004</v>
      </c>
      <c r="K67" s="44"/>
      <c r="L67" s="43">
        <v>47718.677969999997</v>
      </c>
      <c r="M67" s="44"/>
      <c r="N67" s="43">
        <v>8238.5524800000003</v>
      </c>
      <c r="O67" s="44"/>
      <c r="P67" s="43">
        <v>13291.795559999999</v>
      </c>
      <c r="Q67" s="44"/>
      <c r="R67" s="43">
        <v>0</v>
      </c>
      <c r="S67" s="44"/>
      <c r="T67" s="70">
        <v>61.98348</v>
      </c>
      <c r="U67" s="44"/>
      <c r="V67" s="43">
        <v>426318.19076000008</v>
      </c>
      <c r="W67" s="44"/>
      <c r="X67" s="43">
        <v>90827.397169999836</v>
      </c>
    </row>
    <row r="68" spans="2:26">
      <c r="C68" s="4" t="s">
        <v>96</v>
      </c>
      <c r="D68" s="43">
        <v>-216790.06872999997</v>
      </c>
      <c r="E68" s="44"/>
      <c r="F68" s="43">
        <v>-161278.81740999999</v>
      </c>
      <c r="G68" s="44"/>
      <c r="H68" s="43">
        <v>-24556.523643271998</v>
      </c>
      <c r="I68" s="44"/>
      <c r="J68" s="43">
        <v>-157.04326429385077</v>
      </c>
      <c r="K68" s="44"/>
      <c r="L68" s="43">
        <v>-29484.872970000004</v>
      </c>
      <c r="M68" s="44"/>
      <c r="N68" s="43">
        <v>-2318.9433784228563</v>
      </c>
      <c r="O68" s="44"/>
      <c r="P68" s="43">
        <v>0</v>
      </c>
      <c r="Q68" s="44"/>
      <c r="R68" s="43">
        <v>0</v>
      </c>
      <c r="S68" s="44"/>
      <c r="T68" s="43">
        <v>0</v>
      </c>
      <c r="U68" s="44"/>
      <c r="V68" s="43">
        <v>-217796.20066598873</v>
      </c>
      <c r="W68" s="44"/>
      <c r="X68" s="43">
        <v>1006.1319359887111</v>
      </c>
    </row>
    <row r="69" spans="2:26" ht="13.8" thickBot="1">
      <c r="C69" s="4" t="s">
        <v>97</v>
      </c>
      <c r="D69" s="58">
        <v>300355.51919999998</v>
      </c>
      <c r="E69" s="44"/>
      <c r="F69" s="58">
        <v>0</v>
      </c>
      <c r="G69" s="44"/>
      <c r="H69" s="58">
        <v>115474.95903672802</v>
      </c>
      <c r="I69" s="44"/>
      <c r="J69" s="58">
        <v>55539.83791570615</v>
      </c>
      <c r="K69" s="44"/>
      <c r="L69" s="58">
        <v>18233.804999999993</v>
      </c>
      <c r="M69" s="44"/>
      <c r="N69" s="58">
        <v>5919.6091015771435</v>
      </c>
      <c r="O69" s="44"/>
      <c r="P69" s="58">
        <v>13291.795559999999</v>
      </c>
      <c r="Q69" s="44"/>
      <c r="R69" s="58">
        <v>0</v>
      </c>
      <c r="S69" s="44"/>
      <c r="T69" s="58">
        <v>61.98348</v>
      </c>
      <c r="U69" s="44"/>
      <c r="V69" s="58">
        <v>208521.99009401136</v>
      </c>
      <c r="W69" s="44"/>
      <c r="X69" s="58">
        <v>91833.529105988549</v>
      </c>
      <c r="Y69" s="260">
        <v>91181</v>
      </c>
      <c r="Z69" s="248">
        <f>+X69-Y69</f>
        <v>652.52910598854942</v>
      </c>
    </row>
    <row r="70" spans="2:26" ht="13.8" thickTop="1"/>
    <row r="72" spans="2:26">
      <c r="B72" s="197">
        <v>2024</v>
      </c>
      <c r="C72" s="4" t="s">
        <v>75</v>
      </c>
      <c r="D72" s="43">
        <f>+' 2024 SR Linked'!B106</f>
        <v>635196.80000000005</v>
      </c>
      <c r="E72" s="44"/>
      <c r="F72" s="43">
        <f>+' 2024 SR Linked'!D106</f>
        <v>228428.9</v>
      </c>
      <c r="G72" s="44"/>
      <c r="H72" s="43">
        <f>+' 2024 SR Linked'!F106</f>
        <v>176207.9</v>
      </c>
      <c r="I72" s="44"/>
      <c r="J72" s="43">
        <f>+' 2024 SR Linked'!H106</f>
        <v>88775.700000000012</v>
      </c>
      <c r="K72" s="44"/>
      <c r="L72" s="43">
        <f>+' 2024 SR Linked'!J106</f>
        <v>66038.8</v>
      </c>
      <c r="M72" s="44"/>
      <c r="N72" s="43">
        <f>+' 2024 SR Linked'!L106</f>
        <v>-16433</v>
      </c>
      <c r="O72" s="44"/>
      <c r="P72" s="43">
        <f>+' 2024 SR Linked'!N106</f>
        <v>22490.1</v>
      </c>
      <c r="Q72" s="44"/>
      <c r="R72" s="43">
        <f>+' 2024 SR Linked'!P106</f>
        <v>0</v>
      </c>
      <c r="S72" s="44"/>
      <c r="T72" s="43">
        <f>+' 2024 SR Linked'!R106</f>
        <v>-495.59999999999997</v>
      </c>
      <c r="U72" s="44"/>
      <c r="V72" s="43">
        <f>+' 2024 SR Linked'!T106</f>
        <v>565012.80000000005</v>
      </c>
      <c r="W72" s="44"/>
      <c r="X72" s="43">
        <f>+' 2024 SR Linked'!V106</f>
        <v>70184</v>
      </c>
    </row>
    <row r="73" spans="2:26">
      <c r="C73" s="4" t="s">
        <v>96</v>
      </c>
      <c r="D73" s="43">
        <f>+' 2024 SR Linked'!B126</f>
        <v>-289128.38897000003</v>
      </c>
      <c r="E73" s="44"/>
      <c r="F73" s="43">
        <f>+' 2024 SR Linked'!D126</f>
        <v>-228428.9</v>
      </c>
      <c r="G73" s="44"/>
      <c r="H73" s="43">
        <f>+' 2024 SR Linked'!F126</f>
        <v>-25390.687979271999</v>
      </c>
      <c r="I73" s="44"/>
      <c r="J73" s="43">
        <f>+' 2024 SR Linked'!H126</f>
        <v>-162.70768820836216</v>
      </c>
      <c r="K73" s="44"/>
      <c r="L73" s="43">
        <f>+' 2024 SR Linked'!J126</f>
        <v>-34337.103850000007</v>
      </c>
      <c r="M73" s="44"/>
      <c r="N73" s="43">
        <f>+' 2024 SR Linked'!L126</f>
        <v>-2963.700491663863</v>
      </c>
      <c r="O73" s="44"/>
      <c r="P73" s="43">
        <f>+' 2024 SR Linked'!N126</f>
        <v>0</v>
      </c>
      <c r="Q73" s="44"/>
      <c r="R73" s="43">
        <f>+' 2024 SR Linked'!P126</f>
        <v>0</v>
      </c>
      <c r="S73" s="44"/>
      <c r="T73" s="43">
        <f>+' 2024 SR Linked'!R126</f>
        <v>0</v>
      </c>
      <c r="U73" s="44"/>
      <c r="V73" s="43">
        <f>+' 2024 SR Linked'!T126</f>
        <v>-291283.10000914423</v>
      </c>
      <c r="W73" s="44"/>
      <c r="X73" s="43">
        <f>+' 2024 SR Linked'!V126</f>
        <v>2154.711039144227</v>
      </c>
    </row>
    <row r="74" spans="2:26" ht="13.8" thickBot="1">
      <c r="C74" s="4" t="s">
        <v>97</v>
      </c>
      <c r="D74" s="58">
        <f>+' 2024 SR Linked'!B128</f>
        <v>346068.41103000002</v>
      </c>
      <c r="E74" s="44"/>
      <c r="F74" s="58">
        <f>+' 2024 SR Linked'!D128</f>
        <v>0</v>
      </c>
      <c r="G74" s="44"/>
      <c r="H74" s="58">
        <f>+' 2024 SR Linked'!F128</f>
        <v>150817.21202072798</v>
      </c>
      <c r="I74" s="44"/>
      <c r="J74" s="58">
        <f>+' 2024 SR Linked'!H128</f>
        <v>88612.992311791648</v>
      </c>
      <c r="K74" s="44"/>
      <c r="L74" s="58">
        <f>+' 2024 SR Linked'!J128</f>
        <v>31701.696149999996</v>
      </c>
      <c r="M74" s="44"/>
      <c r="N74" s="58">
        <f>+' 2024 SR Linked'!L128</f>
        <v>-19396.700491663862</v>
      </c>
      <c r="O74" s="44"/>
      <c r="P74" s="58">
        <f>+' 2024 SR Linked'!N128</f>
        <v>22490.1</v>
      </c>
      <c r="Q74" s="44"/>
      <c r="R74" s="58">
        <f>+' 2024 SR Linked'!P128</f>
        <v>0</v>
      </c>
      <c r="S74" s="44"/>
      <c r="T74" s="58">
        <f>+' 2024 SR Linked'!R128</f>
        <v>-495.59999999999997</v>
      </c>
      <c r="U74" s="44"/>
      <c r="V74" s="58">
        <f>+' 2024 SR Linked'!T128</f>
        <v>273729.69999085582</v>
      </c>
      <c r="W74" s="44"/>
      <c r="X74" s="58">
        <f>+' 2024 SR Linked'!V128</f>
        <v>72338.711039144226</v>
      </c>
    </row>
    <row r="75" spans="2:26" ht="13.8" thickTop="1"/>
    <row r="76" spans="2:26">
      <c r="C76" s="4" t="s">
        <v>224</v>
      </c>
      <c r="D76" s="43">
        <f>+D74-D69</f>
        <v>45712.891830000037</v>
      </c>
      <c r="F76" s="43">
        <f>+F74-F69</f>
        <v>0</v>
      </c>
      <c r="H76" s="43">
        <f>+H74-H69</f>
        <v>35342.252983999962</v>
      </c>
      <c r="J76" s="43">
        <f>+J74-J69</f>
        <v>33073.154396085498</v>
      </c>
      <c r="L76" s="43">
        <f>+L74-L69</f>
        <v>13467.891150000003</v>
      </c>
      <c r="N76" s="43">
        <f>+N74-N69</f>
        <v>-25316.309593241007</v>
      </c>
      <c r="P76" s="43">
        <f>+P74-P69</f>
        <v>9198.3044399999999</v>
      </c>
      <c r="R76" s="43">
        <f>+R74-R69</f>
        <v>0</v>
      </c>
      <c r="T76" s="43">
        <f>+T74-T69</f>
        <v>-557.58348000000001</v>
      </c>
      <c r="V76" s="43">
        <f>+V74-V69</f>
        <v>65207.709896844462</v>
      </c>
      <c r="X76" s="43">
        <f>+X74-X69</f>
        <v>-19494.818066844324</v>
      </c>
    </row>
    <row r="80" spans="2:26">
      <c r="B80" s="262" t="s">
        <v>310</v>
      </c>
      <c r="L80">
        <v>18.2</v>
      </c>
    </row>
    <row r="81" spans="12:12">
      <c r="L81" s="275">
        <v>31.7</v>
      </c>
    </row>
    <row r="82" spans="12:12">
      <c r="L82">
        <f>+L81-L80</f>
        <v>13.5</v>
      </c>
    </row>
    <row r="83" spans="12:12">
      <c r="L83" s="275">
        <v>-10.6</v>
      </c>
    </row>
    <row r="84" spans="12:12">
      <c r="L84">
        <f>+L82+L83</f>
        <v>2.9000000000000004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6E7D-C15C-404E-980F-54BE757B9480}">
  <sheetPr codeName="Sheet1">
    <tabColor rgb="FF92D050"/>
    <pageSetUpPr fitToPage="1"/>
  </sheetPr>
  <dimension ref="A1:BD371"/>
  <sheetViews>
    <sheetView showGridLines="0" topLeftCell="A99" zoomScaleNormal="100" workbookViewId="0">
      <selection activeCell="H128" sqref="H128"/>
    </sheetView>
  </sheetViews>
  <sheetFormatPr defaultColWidth="13.5546875" defaultRowHeight="13.2"/>
  <cols>
    <col min="1" max="1" width="31.109375" style="5" customWidth="1"/>
    <col min="2" max="2" width="14.109375" style="5" customWidth="1"/>
    <col min="3" max="3" width="2.33203125" style="5" customWidth="1"/>
    <col min="4" max="4" width="9.6640625" style="5" customWidth="1"/>
    <col min="5" max="5" width="2.33203125" style="5" customWidth="1"/>
    <col min="6" max="6" width="10.6640625" style="5" customWidth="1"/>
    <col min="7" max="7" width="2.33203125" style="5" customWidth="1"/>
    <col min="8" max="8" width="9.6640625" style="5" customWidth="1"/>
    <col min="9" max="9" width="2.33203125" style="5" customWidth="1"/>
    <col min="10" max="10" width="11" style="5" customWidth="1"/>
    <col min="11" max="11" width="2.33203125" style="5" customWidth="1"/>
    <col min="12" max="12" width="9.6640625" style="5" customWidth="1"/>
    <col min="13" max="13" width="4.33203125" style="5" customWidth="1"/>
    <col min="14" max="14" width="12.33203125" style="5" customWidth="1"/>
    <col min="15" max="15" width="2.33203125" style="5" customWidth="1"/>
    <col min="16" max="16" width="9.6640625" style="5" customWidth="1"/>
    <col min="17" max="17" width="2.33203125" style="5" customWidth="1"/>
    <col min="18" max="18" width="9.6640625" style="5" customWidth="1"/>
    <col min="19" max="19" width="2.33203125" style="5" customWidth="1"/>
    <col min="20" max="20" width="9.6640625" style="5" customWidth="1"/>
    <col min="21" max="21" width="2.33203125" style="5" customWidth="1"/>
    <col min="22" max="22" width="12.6640625" style="5" bestFit="1" customWidth="1"/>
    <col min="23" max="23" width="13.33203125" style="5" bestFit="1" customWidth="1"/>
    <col min="24" max="24" width="14" style="5" customWidth="1"/>
    <col min="25" max="26" width="13.5546875" style="5" customWidth="1"/>
    <col min="27" max="27" width="3" style="5" bestFit="1" customWidth="1"/>
    <col min="28" max="28" width="14" style="5" customWidth="1"/>
    <col min="29" max="30" width="13.5546875" style="5" customWidth="1"/>
    <col min="31" max="31" width="2.88671875" style="5" customWidth="1"/>
    <col min="32" max="32" width="19.33203125" style="5" bestFit="1" customWidth="1"/>
    <col min="33" max="33" width="8.88671875" style="5" bestFit="1" customWidth="1"/>
    <col min="34" max="34" width="13.5546875" style="5"/>
    <col min="35" max="35" width="31.109375" style="5" customWidth="1"/>
    <col min="36" max="36" width="14.109375" style="5" customWidth="1"/>
    <col min="37" max="37" width="2.33203125" style="5" customWidth="1"/>
    <col min="38" max="38" width="9.6640625" style="5" customWidth="1"/>
    <col min="39" max="39" width="2.33203125" style="5" customWidth="1"/>
    <col min="40" max="40" width="9.6640625" style="5" customWidth="1"/>
    <col min="41" max="41" width="2.33203125" style="5" customWidth="1"/>
    <col min="42" max="42" width="9.6640625" style="5" customWidth="1"/>
    <col min="43" max="43" width="2.33203125" style="5" customWidth="1"/>
    <col min="44" max="44" width="11" style="5" customWidth="1"/>
    <col min="45" max="45" width="2.33203125" style="5" customWidth="1"/>
    <col min="46" max="46" width="9.6640625" style="5" customWidth="1"/>
    <col min="47" max="47" width="4.33203125" style="5" customWidth="1"/>
    <col min="48" max="48" width="12.33203125" style="5" customWidth="1"/>
    <col min="49" max="49" width="2.33203125" style="5" customWidth="1"/>
    <col min="50" max="50" width="9.6640625" style="5" customWidth="1"/>
    <col min="51" max="51" width="2.33203125" style="5" customWidth="1"/>
    <col min="52" max="52" width="9.6640625" style="5" customWidth="1"/>
    <col min="53" max="53" width="2.33203125" style="5" customWidth="1"/>
    <col min="54" max="54" width="9.6640625" style="5" customWidth="1"/>
    <col min="55" max="55" width="2.33203125" style="5" customWidth="1"/>
    <col min="56" max="56" width="9.6640625" style="5" customWidth="1"/>
    <col min="57" max="16384" width="13.5546875" style="5"/>
  </cols>
  <sheetData>
    <row r="1" spans="1:5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 t="s">
        <v>1</v>
      </c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I1" s="1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2"/>
      <c r="AV1" s="2" t="s">
        <v>1</v>
      </c>
      <c r="AW1" s="3"/>
      <c r="AX1" s="4"/>
      <c r="AY1" s="4"/>
      <c r="AZ1" s="4"/>
      <c r="BA1" s="4"/>
      <c r="BB1" s="4"/>
      <c r="BC1" s="4"/>
      <c r="BD1" s="4"/>
    </row>
    <row r="2" spans="1:56" ht="12.9" customHeight="1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I2" s="4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>
      <c r="A3" s="7" t="s">
        <v>194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I3" s="4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>
      <c r="A4" s="8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>
      <c r="P5" s="9"/>
      <c r="AI5" s="4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>
      <c r="A6" s="10"/>
      <c r="P6" s="9"/>
      <c r="AI6" s="4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>
      <c r="A7" s="11"/>
      <c r="B7" s="11"/>
      <c r="C7" s="11"/>
      <c r="D7" s="4"/>
      <c r="E7" s="11"/>
      <c r="F7" s="12" t="s">
        <v>4</v>
      </c>
      <c r="G7" s="11"/>
      <c r="H7" s="12" t="s">
        <v>5</v>
      </c>
      <c r="I7" s="11"/>
      <c r="J7" s="12" t="s">
        <v>6</v>
      </c>
      <c r="K7" s="11"/>
      <c r="L7" s="12" t="s">
        <v>7</v>
      </c>
      <c r="M7" s="11"/>
      <c r="N7" s="12" t="s">
        <v>8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I7" s="4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>
      <c r="A8" s="11"/>
      <c r="B8" s="11"/>
      <c r="C8" s="11"/>
      <c r="D8" s="4"/>
      <c r="E8" s="11"/>
      <c r="F8" s="12" t="s">
        <v>9</v>
      </c>
      <c r="G8" s="11"/>
      <c r="H8" s="12" t="s">
        <v>10</v>
      </c>
      <c r="I8" s="11"/>
      <c r="J8" s="12" t="s">
        <v>10</v>
      </c>
      <c r="K8" s="11"/>
      <c r="L8" s="12" t="s">
        <v>11</v>
      </c>
      <c r="M8" s="11"/>
      <c r="N8" s="12" t="s">
        <v>11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I8" s="4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>
      <c r="A9" s="11"/>
      <c r="B9" s="11"/>
      <c r="C9" s="11"/>
      <c r="D9" s="4"/>
      <c r="E9" s="11"/>
      <c r="F9" s="13" t="s">
        <v>12</v>
      </c>
      <c r="G9" s="11"/>
      <c r="H9" s="13" t="s">
        <v>13</v>
      </c>
      <c r="I9" s="11"/>
      <c r="J9" s="13" t="s">
        <v>14</v>
      </c>
      <c r="K9" s="11"/>
      <c r="L9" s="13" t="s">
        <v>13</v>
      </c>
      <c r="M9" s="11"/>
      <c r="N9" s="13" t="s">
        <v>14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I9" s="4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>
      <c r="A10" s="11" t="s">
        <v>15</v>
      </c>
      <c r="B10" s="11"/>
      <c r="C10" s="11"/>
      <c r="D10" s="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I10" s="4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>
      <c r="A11" s="14" t="s">
        <v>16</v>
      </c>
      <c r="B11" s="14"/>
      <c r="C11" s="11"/>
      <c r="D11" s="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I11" s="4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>
      <c r="A12" s="11" t="s">
        <v>17</v>
      </c>
      <c r="B12" s="11"/>
      <c r="C12" s="11"/>
      <c r="D12" s="4"/>
      <c r="E12" s="11" t="s">
        <v>18</v>
      </c>
      <c r="F12" s="15">
        <v>90827.397169999836</v>
      </c>
      <c r="G12" s="16" t="s">
        <v>18</v>
      </c>
      <c r="H12" s="15">
        <v>1006.1319359887111</v>
      </c>
      <c r="I12" s="16" t="s">
        <v>18</v>
      </c>
      <c r="J12" s="15">
        <v>91833.529105988549</v>
      </c>
      <c r="K12" s="16" t="s">
        <v>18</v>
      </c>
      <c r="L12" s="15">
        <v>0</v>
      </c>
      <c r="M12" s="16" t="s">
        <v>18</v>
      </c>
      <c r="N12" s="15">
        <v>91833.529105988549</v>
      </c>
      <c r="O12" s="4"/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I12" s="4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>
      <c r="A13" s="11"/>
      <c r="B13" s="11"/>
      <c r="C13" s="11"/>
      <c r="D13" s="4"/>
      <c r="E13" s="11"/>
      <c r="F13" s="16"/>
      <c r="G13" s="16"/>
      <c r="H13" s="16"/>
      <c r="I13" s="16"/>
      <c r="J13" s="16"/>
      <c r="K13" s="16"/>
      <c r="L13" s="16"/>
      <c r="M13" s="16"/>
      <c r="N13" s="1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I13" s="4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>
      <c r="A14" s="11" t="s">
        <v>19</v>
      </c>
      <c r="B14" s="11"/>
      <c r="C14" s="11"/>
      <c r="D14" s="4"/>
      <c r="E14" s="11" t="s">
        <v>18</v>
      </c>
      <c r="F14" s="15">
        <v>1603790.8084269227</v>
      </c>
      <c r="G14" s="16" t="s">
        <v>18</v>
      </c>
      <c r="H14" s="15">
        <v>-115660.96751539856</v>
      </c>
      <c r="I14" s="16" t="s">
        <v>18</v>
      </c>
      <c r="J14" s="15">
        <v>1488129.8409115241</v>
      </c>
      <c r="K14" s="16" t="s">
        <v>18</v>
      </c>
      <c r="L14" s="15">
        <v>0</v>
      </c>
      <c r="M14" s="16" t="s">
        <v>18</v>
      </c>
      <c r="N14" s="15">
        <v>1488129.8409115241</v>
      </c>
      <c r="O14" s="4"/>
      <c r="P14" s="6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I14" s="4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>
      <c r="A15" s="11" t="s">
        <v>20</v>
      </c>
      <c r="B15" s="11"/>
      <c r="C15" s="11"/>
      <c r="D15" s="4"/>
      <c r="E15" s="11"/>
      <c r="F15" s="11"/>
      <c r="G15" s="11"/>
      <c r="H15" s="11"/>
      <c r="I15" s="11"/>
      <c r="J15" s="11"/>
      <c r="K15" s="11"/>
      <c r="L15" s="4"/>
      <c r="M15" s="11"/>
      <c r="N15" s="11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I15" s="4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>
      <c r="A16" s="11" t="s">
        <v>21</v>
      </c>
      <c r="B16" s="11"/>
      <c r="C16" s="11"/>
      <c r="D16" s="4"/>
      <c r="E16" s="11"/>
      <c r="F16" s="17">
        <v>5.6632999999999996</v>
      </c>
      <c r="G16" s="18" t="s">
        <v>22</v>
      </c>
      <c r="H16" s="18"/>
      <c r="I16" s="18" t="s">
        <v>20</v>
      </c>
      <c r="J16" s="17">
        <v>6.1711</v>
      </c>
      <c r="K16" s="18" t="s">
        <v>22</v>
      </c>
      <c r="L16" s="19"/>
      <c r="M16" s="18"/>
      <c r="N16" s="17">
        <v>6.1711</v>
      </c>
      <c r="O16" s="11" t="s">
        <v>22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I16" s="4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>
      <c r="A17" s="11"/>
      <c r="B17" s="11"/>
      <c r="C17" s="11"/>
      <c r="D17" s="4"/>
      <c r="E17" s="11"/>
      <c r="F17" s="11"/>
      <c r="G17" s="11"/>
      <c r="H17" s="11"/>
      <c r="I17" s="11"/>
      <c r="J17" s="11"/>
      <c r="K17" s="11"/>
      <c r="L17" s="11"/>
      <c r="M17" s="11"/>
      <c r="N17" s="4"/>
      <c r="O17" s="1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I17" s="4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>
      <c r="A18" s="11"/>
      <c r="B18" s="11"/>
      <c r="C18" s="11"/>
      <c r="D18" s="4"/>
      <c r="E18" s="11"/>
      <c r="F18" s="11"/>
      <c r="G18" s="11"/>
      <c r="H18" s="11"/>
      <c r="I18" s="11"/>
      <c r="J18" s="11"/>
      <c r="K18" s="11"/>
      <c r="L18" s="11"/>
      <c r="M18" s="11"/>
      <c r="N18" s="4"/>
      <c r="O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I18" s="4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3.8" thickBot="1">
      <c r="A19" s="20"/>
      <c r="B19" s="20"/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1"/>
      <c r="O19" s="11"/>
      <c r="P19" s="22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I19" s="4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3.8" thickTop="1">
      <c r="A20" s="11"/>
      <c r="B20" s="11"/>
      <c r="C20" s="11"/>
      <c r="D20" s="4"/>
      <c r="E20" s="11"/>
      <c r="F20" s="11"/>
      <c r="G20" s="11"/>
      <c r="H20" s="11"/>
      <c r="I20" s="11"/>
      <c r="J20" s="11"/>
      <c r="K20" s="11"/>
      <c r="L20" s="11"/>
      <c r="M20" s="11"/>
      <c r="N20" s="4"/>
      <c r="O20" s="1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I20" s="4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>
      <c r="A21" s="11" t="s">
        <v>23</v>
      </c>
      <c r="B21" s="11"/>
      <c r="C21" s="11"/>
      <c r="D21" s="4"/>
      <c r="E21" s="11"/>
      <c r="F21" s="11"/>
      <c r="G21" s="4"/>
      <c r="H21" s="4"/>
      <c r="I21" s="23" t="s">
        <v>24</v>
      </c>
      <c r="J21" s="4"/>
      <c r="K21" s="11"/>
      <c r="L21" s="11"/>
      <c r="M21" s="1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I21" s="4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>
      <c r="A22" s="11" t="s">
        <v>25</v>
      </c>
      <c r="B22" s="11"/>
      <c r="C22" s="11"/>
      <c r="D22" s="4"/>
      <c r="E22" s="11"/>
      <c r="F22" s="11"/>
      <c r="G22" s="4"/>
      <c r="H22" s="4"/>
      <c r="I22" s="4"/>
      <c r="J22" s="4"/>
      <c r="K22" s="4"/>
      <c r="L22" s="4"/>
      <c r="M22" s="1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I22" s="4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>
      <c r="A23" s="14" t="s">
        <v>26</v>
      </c>
      <c r="B23" s="14"/>
      <c r="C23" s="11"/>
      <c r="D23" s="4"/>
      <c r="E23" s="11"/>
      <c r="F23" s="11"/>
      <c r="G23" s="4"/>
      <c r="H23" s="4"/>
      <c r="I23" s="4"/>
      <c r="J23" s="4"/>
      <c r="K23" s="4"/>
      <c r="L23" s="12" t="s">
        <v>10</v>
      </c>
      <c r="M23" s="24"/>
      <c r="N23" s="12" t="s">
        <v>27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I23" s="4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>
      <c r="A24" s="4"/>
      <c r="B24" s="11" t="s">
        <v>28</v>
      </c>
      <c r="C24" s="11"/>
      <c r="D24" s="17">
        <v>5.3900000000000006</v>
      </c>
      <c r="E24" s="11" t="s">
        <v>22</v>
      </c>
      <c r="F24" s="4"/>
      <c r="G24" s="4"/>
      <c r="H24" s="4"/>
      <c r="I24" s="4"/>
      <c r="J24" s="4"/>
      <c r="K24" s="4"/>
      <c r="L24" s="25" t="s">
        <v>29</v>
      </c>
      <c r="M24" s="24"/>
      <c r="N24" s="25" t="s">
        <v>29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I24" s="4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>
      <c r="A25" s="4"/>
      <c r="B25" s="11"/>
      <c r="C25" s="11"/>
      <c r="D25" s="18"/>
      <c r="E25" s="11"/>
      <c r="F25" s="4"/>
      <c r="G25" s="11" t="s">
        <v>30</v>
      </c>
      <c r="H25" s="4"/>
      <c r="I25" s="11"/>
      <c r="J25" s="11"/>
      <c r="K25" s="11"/>
      <c r="L25" s="4"/>
      <c r="M25" s="1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I25" s="4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>
      <c r="A26" s="4"/>
      <c r="B26" s="11" t="s">
        <v>31</v>
      </c>
      <c r="C26" s="11"/>
      <c r="D26" s="17">
        <v>5.85</v>
      </c>
      <c r="E26" s="11" t="s">
        <v>22</v>
      </c>
      <c r="F26" s="4"/>
      <c r="G26" s="11" t="s">
        <v>32</v>
      </c>
      <c r="H26" s="4"/>
      <c r="I26" s="11"/>
      <c r="J26" s="11"/>
      <c r="K26" s="11"/>
      <c r="L26" s="17">
        <v>10.6091</v>
      </c>
      <c r="M26" s="11" t="s">
        <v>22</v>
      </c>
      <c r="N26" s="26">
        <v>10.6091</v>
      </c>
      <c r="O26" s="11" t="s">
        <v>22</v>
      </c>
      <c r="P26" s="27"/>
      <c r="Q26" s="4"/>
      <c r="R26" s="19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I26" s="4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>
      <c r="A27" s="4"/>
      <c r="B27" s="11"/>
      <c r="C27" s="11"/>
      <c r="D27" s="18"/>
      <c r="E27" s="11"/>
      <c r="F27" s="4"/>
      <c r="G27" s="4"/>
      <c r="H27" s="4"/>
      <c r="I27" s="4"/>
      <c r="J27" s="4"/>
      <c r="K27" s="4"/>
      <c r="L27" s="4"/>
      <c r="M27" s="1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I27" s="4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>
      <c r="A28" s="4"/>
      <c r="B28" s="11" t="s">
        <v>33</v>
      </c>
      <c r="C28" s="11"/>
      <c r="D28" s="17">
        <v>6.35</v>
      </c>
      <c r="E28" s="11" t="s">
        <v>22</v>
      </c>
      <c r="F28" s="4"/>
      <c r="G28" s="11" t="s">
        <v>34</v>
      </c>
      <c r="H28" s="4"/>
      <c r="I28" s="11"/>
      <c r="J28" s="11"/>
      <c r="K28" s="11"/>
      <c r="L28" s="4"/>
      <c r="M28" s="1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I28" s="4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>
      <c r="A29" s="11"/>
      <c r="B29" s="11"/>
      <c r="C29" s="11"/>
      <c r="D29" s="11"/>
      <c r="E29" s="11"/>
      <c r="F29" s="11"/>
      <c r="G29" s="11" t="s">
        <v>32</v>
      </c>
      <c r="H29" s="11"/>
      <c r="I29" s="11"/>
      <c r="J29" s="11"/>
      <c r="K29" s="11"/>
      <c r="L29" s="17">
        <v>10.192559711073891</v>
      </c>
      <c r="M29" s="11" t="s">
        <v>22</v>
      </c>
      <c r="N29" s="17">
        <v>10.192559711073891</v>
      </c>
      <c r="O29" s="11" t="s">
        <v>22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I29" s="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"/>
      <c r="O30" s="1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I30" s="4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>
      <c r="A31" s="11"/>
      <c r="B31" s="11"/>
      <c r="C31" s="11" t="s">
        <v>20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"/>
      <c r="O31" s="1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I31" s="4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>
      <c r="A32" s="28" t="s">
        <v>35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11"/>
      <c r="N32" s="4"/>
      <c r="O32" s="1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I32" s="4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>
      <c r="A33" s="3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2"/>
      <c r="M33" s="11"/>
      <c r="N33" s="4"/>
      <c r="O33" s="1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I33" s="4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>
      <c r="A34" s="31"/>
      <c r="B34" s="11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32"/>
      <c r="M34" s="11"/>
      <c r="N34" s="4"/>
      <c r="O34" s="1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I34" s="4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>
      <c r="A35" s="31"/>
      <c r="B35" s="11" t="s">
        <v>37</v>
      </c>
      <c r="C35" s="11"/>
      <c r="D35" s="11"/>
      <c r="E35" s="11"/>
      <c r="F35" s="11"/>
      <c r="G35" s="11"/>
      <c r="H35" s="11"/>
      <c r="I35" s="11"/>
      <c r="J35" s="11"/>
      <c r="K35" s="11"/>
      <c r="L35" s="32"/>
      <c r="M35" s="11"/>
      <c r="N35" s="4"/>
      <c r="O35" s="1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I35" s="4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>
      <c r="A36" s="31"/>
      <c r="B36" s="11" t="s">
        <v>38</v>
      </c>
      <c r="C36" s="11"/>
      <c r="D36" s="11"/>
      <c r="E36" s="11"/>
      <c r="F36" s="11"/>
      <c r="G36" s="11"/>
      <c r="H36" s="11"/>
      <c r="I36" s="11"/>
      <c r="J36" s="11"/>
      <c r="K36" s="11"/>
      <c r="L36" s="32"/>
      <c r="M36" s="11"/>
      <c r="N36" s="4"/>
      <c r="O36" s="1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I36" s="4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>
      <c r="A37" s="31"/>
      <c r="B37" s="11" t="s">
        <v>39</v>
      </c>
      <c r="C37" s="11"/>
      <c r="D37" s="11"/>
      <c r="E37" s="11"/>
      <c r="F37" s="11"/>
      <c r="G37" s="11"/>
      <c r="H37" s="11"/>
      <c r="I37" s="11"/>
      <c r="J37" s="11"/>
      <c r="K37" s="11"/>
      <c r="L37" s="32"/>
      <c r="M37" s="11"/>
      <c r="N37" s="4"/>
      <c r="O37" s="1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I37" s="4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>
      <c r="A38" s="3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32"/>
      <c r="M38" s="11"/>
      <c r="N38" s="4"/>
      <c r="O38" s="1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I38" s="4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>
      <c r="A39" s="31" t="s">
        <v>40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32"/>
      <c r="M39" s="11"/>
      <c r="N39" s="4"/>
      <c r="O39" s="1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I39" s="4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>
      <c r="A40" s="28" t="s">
        <v>41</v>
      </c>
      <c r="B40" s="29"/>
      <c r="C40" s="11"/>
      <c r="D40" s="11"/>
      <c r="E40" s="29" t="s">
        <v>42</v>
      </c>
      <c r="F40" s="29"/>
      <c r="G40" s="29"/>
      <c r="H40" s="29"/>
      <c r="I40" s="33"/>
      <c r="J40" s="4"/>
      <c r="K40" s="33"/>
      <c r="L40" s="34" t="s">
        <v>43</v>
      </c>
      <c r="M40" s="11"/>
      <c r="N40" s="4"/>
      <c r="O40" s="1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I40" s="4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>
      <c r="A41" s="3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36"/>
      <c r="M41" s="11"/>
      <c r="N41" s="37" t="s">
        <v>44</v>
      </c>
      <c r="O41" s="1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I41" s="4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>
      <c r="AI42" s="4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>
      <c r="AI43" s="4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>
      <c r="AI44" s="4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>
      <c r="A45" s="1" t="s">
        <v>45</v>
      </c>
      <c r="B45" s="2"/>
      <c r="C45" s="2"/>
      <c r="D45" s="2"/>
      <c r="E45" s="2"/>
      <c r="F45" s="2"/>
      <c r="G45" s="3"/>
      <c r="H45" s="38"/>
      <c r="I45" s="2"/>
      <c r="J45" s="2"/>
      <c r="K45" s="2"/>
      <c r="L45" s="2"/>
      <c r="M45" s="2"/>
      <c r="N45" s="2"/>
      <c r="O45" s="2"/>
      <c r="P45" s="2"/>
      <c r="Q45" s="3"/>
      <c r="R45" s="3"/>
      <c r="S45" s="4"/>
      <c r="T45" s="37" t="s">
        <v>46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I45" s="4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>
      <c r="A46" s="1" t="s">
        <v>47</v>
      </c>
      <c r="B46" s="2"/>
      <c r="C46" s="2"/>
      <c r="D46" s="2"/>
      <c r="E46" s="2"/>
      <c r="F46" s="2"/>
      <c r="G46" s="2"/>
      <c r="H46" s="38"/>
      <c r="I46" s="2"/>
      <c r="J46" s="2"/>
      <c r="K46" s="2"/>
      <c r="L46" s="2"/>
      <c r="M46" s="2"/>
      <c r="N46" s="2"/>
      <c r="O46" s="2"/>
      <c r="P46" s="3"/>
      <c r="Q46" s="3"/>
      <c r="R46" s="3"/>
      <c r="S46" s="4"/>
      <c r="T46" s="2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I46" s="4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>
      <c r="A47" s="39" t="s">
        <v>194</v>
      </c>
      <c r="B47" s="2"/>
      <c r="C47" s="2"/>
      <c r="D47" s="2"/>
      <c r="E47" s="2"/>
      <c r="F47" s="2"/>
      <c r="G47" s="2"/>
      <c r="H47" s="1"/>
      <c r="I47" s="3"/>
      <c r="J47" s="2"/>
      <c r="K47" s="2"/>
      <c r="L47" s="2"/>
      <c r="M47" s="2"/>
      <c r="N47" s="2"/>
      <c r="O47" s="2"/>
      <c r="P47" s="2"/>
      <c r="Q47" s="3"/>
      <c r="R47" s="3"/>
      <c r="S47" s="40"/>
      <c r="T47" s="40"/>
      <c r="U47" s="40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I47" s="4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>
      <c r="A48" s="39" t="s">
        <v>3</v>
      </c>
      <c r="B48" s="2"/>
      <c r="C48" s="2"/>
      <c r="D48" s="2"/>
      <c r="E48" s="2"/>
      <c r="F48" s="2"/>
      <c r="G48" s="2"/>
      <c r="H48" s="1"/>
      <c r="I48" s="3"/>
      <c r="J48" s="2"/>
      <c r="K48" s="2"/>
      <c r="L48" s="2"/>
      <c r="M48" s="2"/>
      <c r="N48" s="2"/>
      <c r="O48" s="2"/>
      <c r="P48" s="2"/>
      <c r="Q48" s="3"/>
      <c r="R48" s="3"/>
      <c r="S48" s="40"/>
      <c r="T48" s="40"/>
      <c r="U48" s="40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I48" s="4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I49" s="4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AI50" s="4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>
      <c r="A51" s="4"/>
      <c r="B51" s="24" t="s">
        <v>4</v>
      </c>
      <c r="C51" s="4"/>
      <c r="D51" s="24" t="s">
        <v>5</v>
      </c>
      <c r="E51" s="4"/>
      <c r="F51" s="24" t="s">
        <v>6</v>
      </c>
      <c r="G51" s="4"/>
      <c r="H51" s="24" t="s">
        <v>7</v>
      </c>
      <c r="I51" s="4"/>
      <c r="J51" s="24" t="s">
        <v>8</v>
      </c>
      <c r="K51" s="4"/>
      <c r="L51" s="24" t="s">
        <v>48</v>
      </c>
      <c r="M51" s="4"/>
      <c r="N51" s="24" t="s">
        <v>49</v>
      </c>
      <c r="O51" s="4"/>
      <c r="P51" s="24" t="s">
        <v>50</v>
      </c>
      <c r="Q51" s="4"/>
      <c r="R51" s="24" t="s">
        <v>51</v>
      </c>
      <c r="S51" s="4"/>
      <c r="T51" s="24" t="s">
        <v>52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I51" s="4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>
      <c r="A52" s="4"/>
      <c r="B52" s="4"/>
      <c r="C52" s="4"/>
      <c r="D52" s="24" t="s">
        <v>53</v>
      </c>
      <c r="E52" s="4"/>
      <c r="F52" s="24" t="s">
        <v>54</v>
      </c>
      <c r="G52" s="4"/>
      <c r="H52" s="24" t="s">
        <v>55</v>
      </c>
      <c r="I52" s="4"/>
      <c r="J52" s="24" t="s">
        <v>56</v>
      </c>
      <c r="K52" s="4"/>
      <c r="L52" s="4"/>
      <c r="M52" s="4"/>
      <c r="N52" s="24" t="s">
        <v>57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I52" s="4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>
      <c r="A53" s="4"/>
      <c r="B53" s="24" t="s">
        <v>58</v>
      </c>
      <c r="C53" s="4"/>
      <c r="D53" s="24" t="s">
        <v>59</v>
      </c>
      <c r="E53" s="4"/>
      <c r="F53" s="24" t="s">
        <v>60</v>
      </c>
      <c r="G53" s="4"/>
      <c r="H53" s="24" t="s">
        <v>61</v>
      </c>
      <c r="I53" s="4"/>
      <c r="J53" s="24" t="s">
        <v>58</v>
      </c>
      <c r="K53" s="4"/>
      <c r="L53" s="24" t="s">
        <v>62</v>
      </c>
      <c r="M53" s="4"/>
      <c r="N53" s="24" t="s">
        <v>63</v>
      </c>
      <c r="O53" s="4"/>
      <c r="P53" s="24" t="s">
        <v>56</v>
      </c>
      <c r="Q53" s="4"/>
      <c r="R53" s="24" t="s">
        <v>64</v>
      </c>
      <c r="S53" s="4"/>
      <c r="T53" s="24" t="s">
        <v>65</v>
      </c>
      <c r="U53" s="4"/>
      <c r="V53" s="2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I53" s="4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>
      <c r="A54" s="4"/>
      <c r="B54" s="42" t="s">
        <v>66</v>
      </c>
      <c r="C54" s="4"/>
      <c r="D54" s="42" t="s">
        <v>67</v>
      </c>
      <c r="E54" s="4"/>
      <c r="F54" s="42" t="s">
        <v>68</v>
      </c>
      <c r="G54" s="4"/>
      <c r="H54" s="42" t="s">
        <v>57</v>
      </c>
      <c r="I54" s="4"/>
      <c r="J54" s="42" t="s">
        <v>69</v>
      </c>
      <c r="K54" s="4"/>
      <c r="L54" s="42" t="s">
        <v>70</v>
      </c>
      <c r="M54" s="4"/>
      <c r="N54" s="42" t="s">
        <v>71</v>
      </c>
      <c r="O54" s="4"/>
      <c r="P54" s="42" t="s">
        <v>72</v>
      </c>
      <c r="Q54" s="4"/>
      <c r="R54" s="42" t="s">
        <v>73</v>
      </c>
      <c r="S54" s="4"/>
      <c r="T54" s="42" t="s">
        <v>74</v>
      </c>
      <c r="U54" s="4"/>
      <c r="V54" s="2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I54" s="4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3.95" customHeight="1">
      <c r="A55" s="4" t="s">
        <v>75</v>
      </c>
      <c r="B55" s="43">
        <v>2325440.9463230767</v>
      </c>
      <c r="C55" s="44"/>
      <c r="D55" s="43">
        <v>5031.8972399999993</v>
      </c>
      <c r="E55" s="44"/>
      <c r="F55" s="43">
        <v>833092.27203461528</v>
      </c>
      <c r="G55" s="44"/>
      <c r="H55" s="43">
        <v>16970.398778461538</v>
      </c>
      <c r="I55" s="44"/>
      <c r="J55" s="43">
        <v>1480410.1727499997</v>
      </c>
      <c r="K55" s="44"/>
      <c r="L55" s="43">
        <v>1939.5515500000001</v>
      </c>
      <c r="M55" s="44"/>
      <c r="N55" s="43">
        <v>148987.10805076922</v>
      </c>
      <c r="O55" s="44"/>
      <c r="P55" s="43">
        <v>1631336.8323507688</v>
      </c>
      <c r="Q55" s="44"/>
      <c r="R55" s="43">
        <v>-27546.023923846136</v>
      </c>
      <c r="S55" s="44"/>
      <c r="T55" s="43">
        <v>1603790.8084269227</v>
      </c>
      <c r="U55" s="45"/>
      <c r="V55" s="44"/>
      <c r="W55" s="4"/>
      <c r="X55" s="6"/>
      <c r="Y55" s="6"/>
      <c r="Z55" s="6"/>
      <c r="AA55" s="6"/>
      <c r="AB55" s="6"/>
      <c r="AC55" s="6"/>
      <c r="AD55" s="6"/>
      <c r="AE55" s="6"/>
      <c r="AF55" s="6"/>
      <c r="AG55" s="6"/>
      <c r="AI55" s="4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>
      <c r="A56" s="4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4"/>
      <c r="W56" s="4"/>
      <c r="X56" s="6"/>
      <c r="Y56" s="6"/>
      <c r="Z56" s="6"/>
      <c r="AA56" s="6"/>
      <c r="AB56" s="6"/>
      <c r="AC56" s="6"/>
      <c r="AD56" s="6"/>
      <c r="AE56" s="6"/>
      <c r="AF56" s="6"/>
      <c r="AG56" s="6"/>
      <c r="AI56" s="4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>
      <c r="A57" s="46" t="s">
        <v>76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4"/>
      <c r="W57" s="4"/>
      <c r="X57" s="6"/>
      <c r="Y57" s="6"/>
      <c r="Z57" s="6"/>
      <c r="AA57" s="6"/>
      <c r="AB57" s="6"/>
      <c r="AC57" s="6"/>
      <c r="AD57" s="6"/>
      <c r="AE57" s="6"/>
      <c r="AF57" s="6"/>
      <c r="AG57" s="6"/>
      <c r="AI57" s="4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>
      <c r="A58" s="4" t="s">
        <v>77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>
        <v>-1939.5515500000001</v>
      </c>
      <c r="M58" s="44"/>
      <c r="N58" s="44"/>
      <c r="O58" s="44"/>
      <c r="P58" s="44">
        <v>-1939.5515500000001</v>
      </c>
      <c r="Q58" s="44"/>
      <c r="R58" s="44"/>
      <c r="S58" s="44"/>
      <c r="T58" s="44">
        <v>-1939.5515500000001</v>
      </c>
      <c r="U58" s="45"/>
      <c r="V58" s="44"/>
      <c r="W58" s="47"/>
      <c r="X58" s="6"/>
      <c r="Y58" s="6"/>
      <c r="Z58" s="6"/>
      <c r="AA58" s="6"/>
      <c r="AB58" s="6"/>
      <c r="AC58" s="6"/>
      <c r="AD58" s="6"/>
      <c r="AE58" s="6"/>
      <c r="AF58" s="6"/>
      <c r="AG58" s="6"/>
      <c r="AI58" s="4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>
      <c r="A59" s="4" t="s">
        <v>78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>
        <v>-2.95</v>
      </c>
      <c r="S59" s="44"/>
      <c r="T59" s="44">
        <v>-2.95</v>
      </c>
      <c r="U59" s="45"/>
      <c r="V59" s="44"/>
      <c r="W59" s="47"/>
      <c r="X59" s="6"/>
      <c r="Y59" s="6"/>
      <c r="Z59" s="6"/>
      <c r="AA59" s="6"/>
      <c r="AB59" s="6"/>
      <c r="AC59" s="6"/>
      <c r="AD59" s="6"/>
      <c r="AE59" s="6"/>
      <c r="AF59" s="6"/>
      <c r="AG59" s="6"/>
      <c r="AI59" s="4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>
      <c r="A60" s="4" t="s">
        <v>79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>
        <v>0</v>
      </c>
      <c r="S60" s="44"/>
      <c r="T60" s="44">
        <v>0</v>
      </c>
      <c r="U60" s="45"/>
      <c r="V60" s="44"/>
      <c r="W60" s="4"/>
      <c r="X60" s="6"/>
      <c r="Y60" s="6"/>
      <c r="Z60" s="6"/>
      <c r="AA60" s="6"/>
      <c r="AB60" s="6"/>
      <c r="AC60" s="6"/>
      <c r="AD60" s="6"/>
      <c r="AE60" s="6"/>
      <c r="AF60" s="6"/>
      <c r="AG60" s="6"/>
      <c r="AI60" s="4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>
      <c r="A61" s="4" t="s">
        <v>80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>
        <v>-9869.4890892307703</v>
      </c>
      <c r="S61" s="44"/>
      <c r="T61" s="44">
        <v>-9869.4890892307703</v>
      </c>
      <c r="U61" s="45"/>
      <c r="V61" s="44"/>
      <c r="W61" s="4"/>
      <c r="X61" s="6"/>
      <c r="Y61" s="6"/>
      <c r="Z61" s="6"/>
      <c r="AA61" s="6"/>
      <c r="AB61" s="6"/>
      <c r="AC61" s="6"/>
      <c r="AD61" s="6"/>
      <c r="AE61" s="6"/>
      <c r="AF61" s="6"/>
      <c r="AG61" s="6"/>
      <c r="AI61" s="4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>
      <c r="A62" s="4" t="s">
        <v>81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>
        <v>-719.62726615384599</v>
      </c>
      <c r="S62" s="44"/>
      <c r="T62" s="44">
        <v>-719.62726615384599</v>
      </c>
      <c r="U62" s="45"/>
      <c r="V62" s="44"/>
      <c r="W62" s="4"/>
      <c r="X62" s="6"/>
      <c r="Y62" s="6"/>
      <c r="Z62" s="6"/>
      <c r="AA62" s="6"/>
      <c r="AB62" s="6"/>
      <c r="AC62" s="6"/>
      <c r="AD62" s="6"/>
      <c r="AE62" s="6"/>
      <c r="AF62" s="6"/>
      <c r="AG62" s="6"/>
      <c r="AI62" s="4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>
      <c r="A63" s="4" t="s">
        <v>82</v>
      </c>
      <c r="B63" s="48">
        <v>-1270.0059855727086</v>
      </c>
      <c r="C63" s="45"/>
      <c r="D63" s="45"/>
      <c r="E63" s="45"/>
      <c r="F63" s="48">
        <v>-391.78748325107398</v>
      </c>
      <c r="G63" s="44"/>
      <c r="H63" s="44"/>
      <c r="I63" s="44"/>
      <c r="J63" s="44">
        <v>-878.21850232163456</v>
      </c>
      <c r="K63" s="44"/>
      <c r="L63" s="44"/>
      <c r="M63" s="44"/>
      <c r="N63" s="44"/>
      <c r="O63" s="44"/>
      <c r="P63" s="44">
        <v>-878.21850232163456</v>
      </c>
      <c r="Q63" s="44"/>
      <c r="R63" s="44"/>
      <c r="S63" s="44"/>
      <c r="T63" s="44">
        <v>-878.21850232163456</v>
      </c>
      <c r="U63" s="45"/>
      <c r="V63" s="44"/>
      <c r="W63" s="4"/>
      <c r="X63" s="6"/>
      <c r="Y63" s="6"/>
      <c r="Z63" s="6"/>
      <c r="AA63" s="6"/>
      <c r="AB63" s="6"/>
      <c r="AC63" s="6"/>
      <c r="AD63" s="6"/>
      <c r="AE63" s="6"/>
      <c r="AF63" s="6"/>
      <c r="AG63" s="6"/>
      <c r="AI63" s="4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4" t="s">
        <v>83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>
        <v>-3748.4481515384609</v>
      </c>
      <c r="S64" s="44"/>
      <c r="T64" s="44">
        <v>-3748.4481515384609</v>
      </c>
      <c r="U64" s="45"/>
      <c r="V64" s="44"/>
      <c r="W64" s="4"/>
      <c r="X64" s="6"/>
      <c r="Y64" s="6"/>
      <c r="Z64" s="6"/>
      <c r="AA64" s="6"/>
      <c r="AB64" s="6"/>
      <c r="AC64" s="6"/>
      <c r="AD64" s="6"/>
      <c r="AE64" s="6"/>
      <c r="AF64" s="6"/>
      <c r="AG64" s="6"/>
      <c r="AI64" s="4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>
      <c r="A65" s="4" t="s">
        <v>84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>
        <v>0</v>
      </c>
      <c r="S65" s="44"/>
      <c r="T65" s="44">
        <v>0</v>
      </c>
      <c r="U65" s="45"/>
      <c r="V65" s="44"/>
      <c r="W65" s="4"/>
      <c r="X65" s="6"/>
      <c r="Y65" s="6"/>
      <c r="Z65" s="6"/>
      <c r="AA65" s="6"/>
      <c r="AB65" s="6"/>
      <c r="AC65" s="6"/>
      <c r="AD65" s="6"/>
      <c r="AE65" s="6"/>
      <c r="AF65" s="6"/>
      <c r="AG65" s="6"/>
      <c r="AI65" s="4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>
      <c r="A66" s="4" t="s">
        <v>85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>
        <v>2084.3020000000001</v>
      </c>
      <c r="S66" s="44"/>
      <c r="T66" s="44">
        <v>2084.3020000000001</v>
      </c>
      <c r="U66" s="45"/>
      <c r="V66" s="44"/>
      <c r="W66" s="4"/>
      <c r="X66" s="6"/>
      <c r="Y66" s="6"/>
      <c r="Z66" s="6"/>
      <c r="AA66" s="6"/>
      <c r="AB66" s="6"/>
      <c r="AC66" s="6"/>
      <c r="AD66" s="6"/>
      <c r="AE66" s="6"/>
      <c r="AF66" s="6"/>
      <c r="AG66" s="6"/>
      <c r="AI66" s="4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>
      <c r="A67" s="4" t="s">
        <v>86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>
        <v>-546.88146153846151</v>
      </c>
      <c r="S67" s="44"/>
      <c r="T67" s="44">
        <v>-546.88146153846151</v>
      </c>
      <c r="U67" s="45"/>
      <c r="V67" s="44"/>
      <c r="W67" s="4"/>
      <c r="X67" s="6"/>
      <c r="Y67" s="6"/>
      <c r="Z67" s="6"/>
      <c r="AA67" s="6"/>
      <c r="AB67" s="6"/>
      <c r="AC67" s="6"/>
      <c r="AD67" s="6"/>
      <c r="AE67" s="6"/>
      <c r="AF67" s="6"/>
      <c r="AG67" s="6"/>
      <c r="AI67" s="4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>
      <c r="A68" s="4" t="s">
        <v>87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>
        <v>-2145.6032307692312</v>
      </c>
      <c r="S68" s="49"/>
      <c r="T68" s="49">
        <v>-2145.6032307692312</v>
      </c>
      <c r="U68" s="6"/>
      <c r="V68" s="49"/>
      <c r="W68" s="4"/>
      <c r="X68" s="6"/>
      <c r="Y68" s="6"/>
      <c r="Z68" s="6"/>
      <c r="AA68" s="6"/>
      <c r="AB68" s="6"/>
      <c r="AC68" s="6"/>
      <c r="AD68" s="6"/>
      <c r="AE68" s="6"/>
      <c r="AF68" s="6"/>
      <c r="AG68" s="6"/>
      <c r="AI68" s="4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>
      <c r="A69" s="4" t="s">
        <v>88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50">
        <v>-3485.1328184615381</v>
      </c>
      <c r="S69" s="44"/>
      <c r="T69" s="44">
        <v>-3485.1328184615381</v>
      </c>
      <c r="U69" s="45"/>
      <c r="V69" s="44"/>
      <c r="W69" s="47"/>
      <c r="X69" s="6"/>
      <c r="Y69" s="6"/>
      <c r="Z69" s="6"/>
      <c r="AA69" s="6"/>
      <c r="AB69" s="6"/>
      <c r="AC69" s="6"/>
      <c r="AD69" s="6"/>
      <c r="AE69" s="6"/>
      <c r="AF69" s="6"/>
      <c r="AG69" s="6"/>
      <c r="AI69" s="4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>
      <c r="A70" s="4" t="s">
        <v>89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>
        <v>-1052.6875738461536</v>
      </c>
      <c r="S70" s="44"/>
      <c r="T70" s="44">
        <v>-1052.6875738461536</v>
      </c>
      <c r="U70" s="45"/>
      <c r="V70" s="44"/>
      <c r="W70" s="4"/>
      <c r="X70" s="6"/>
      <c r="Y70" s="6"/>
      <c r="Z70" s="6"/>
      <c r="AA70" s="6"/>
      <c r="AB70" s="6"/>
      <c r="AC70" s="6"/>
      <c r="AD70" s="6"/>
      <c r="AE70" s="6"/>
      <c r="AF70" s="6"/>
      <c r="AG70" s="6"/>
      <c r="AI70" s="4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>
      <c r="A71" s="4" t="s">
        <v>90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51">
        <v>0</v>
      </c>
      <c r="S71" s="44"/>
      <c r="T71" s="44">
        <v>0</v>
      </c>
      <c r="U71" s="45"/>
      <c r="V71" s="44"/>
      <c r="W71" s="4"/>
      <c r="X71" s="6"/>
      <c r="Y71" s="6"/>
      <c r="Z71" s="6"/>
      <c r="AA71" s="6"/>
      <c r="AB71" s="6"/>
      <c r="AC71" s="6"/>
      <c r="AD71" s="6"/>
      <c r="AE71" s="6"/>
      <c r="AF71" s="6"/>
      <c r="AG71" s="6"/>
      <c r="AI71" s="4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>
      <c r="A72" s="4" t="s">
        <v>91</v>
      </c>
      <c r="B72" s="44"/>
      <c r="C72" s="44"/>
      <c r="D72" s="52">
        <v>-2947</v>
      </c>
      <c r="E72" s="44"/>
      <c r="F72" s="52">
        <v>-2932.46</v>
      </c>
      <c r="G72" s="44"/>
      <c r="H72" s="44"/>
      <c r="I72" s="44"/>
      <c r="J72" s="44">
        <v>-14.539999999999964</v>
      </c>
      <c r="K72" s="44"/>
      <c r="L72" s="44"/>
      <c r="M72" s="44"/>
      <c r="N72" s="44"/>
      <c r="O72" s="44"/>
      <c r="P72" s="44">
        <v>-14.539999999999964</v>
      </c>
      <c r="Q72" s="44"/>
      <c r="R72" s="53"/>
      <c r="S72" s="44"/>
      <c r="T72" s="44">
        <v>-14.539999999999964</v>
      </c>
      <c r="U72" s="45"/>
      <c r="V72" s="44"/>
      <c r="W72" s="4"/>
      <c r="X72" s="6"/>
      <c r="Y72" s="6"/>
      <c r="Z72" s="6"/>
      <c r="AA72" s="6"/>
      <c r="AB72" s="6"/>
      <c r="AC72" s="6"/>
      <c r="AD72" s="6"/>
      <c r="AE72" s="6"/>
      <c r="AF72" s="6"/>
      <c r="AG72" s="6"/>
      <c r="AI72" s="4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>
      <c r="A73" s="4" t="s">
        <v>92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>
        <v>0</v>
      </c>
      <c r="S73" s="44"/>
      <c r="T73" s="44">
        <v>0</v>
      </c>
      <c r="U73" s="45"/>
      <c r="V73" s="44"/>
      <c r="W73" s="4"/>
      <c r="X73" s="6"/>
      <c r="Y73" s="6"/>
      <c r="Z73" s="6"/>
      <c r="AA73" s="6"/>
      <c r="AB73" s="6"/>
      <c r="AC73" s="6"/>
      <c r="AD73" s="6"/>
      <c r="AE73" s="6"/>
      <c r="AF73" s="6"/>
      <c r="AG73" s="6"/>
      <c r="AI73" s="4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>
      <c r="A74" s="4" t="s">
        <v>93</v>
      </c>
      <c r="B74" s="54">
        <v>-6798.5614599999999</v>
      </c>
      <c r="C74" s="55"/>
      <c r="D74" s="55"/>
      <c r="E74" s="55"/>
      <c r="F74" s="54">
        <v>137.76913000000002</v>
      </c>
      <c r="G74" s="44"/>
      <c r="H74" s="44"/>
      <c r="I74" s="44"/>
      <c r="J74" s="44">
        <v>-6936.3305899999996</v>
      </c>
      <c r="K74" s="44"/>
      <c r="L74" s="44"/>
      <c r="M74" s="44"/>
      <c r="N74" s="54">
        <v>-9473.1743100000003</v>
      </c>
      <c r="O74" s="44"/>
      <c r="P74" s="44">
        <v>-16409.5049</v>
      </c>
      <c r="Q74" s="44"/>
      <c r="R74" s="53"/>
      <c r="S74" s="44"/>
      <c r="T74" s="44">
        <v>-16409.5049</v>
      </c>
      <c r="U74" s="45"/>
      <c r="V74" s="44"/>
      <c r="W74" s="4"/>
      <c r="X74" s="6"/>
      <c r="Y74" s="6"/>
      <c r="Z74" s="6"/>
      <c r="AA74" s="6"/>
      <c r="AB74" s="6"/>
      <c r="AC74" s="6"/>
      <c r="AD74" s="6"/>
      <c r="AE74" s="6"/>
      <c r="AF74" s="6"/>
      <c r="AG74" s="6"/>
      <c r="AI74" s="4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>
      <c r="A75" s="4" t="s">
        <v>94</v>
      </c>
      <c r="B75" s="44"/>
      <c r="C75" s="55"/>
      <c r="D75" s="55"/>
      <c r="E75" s="55"/>
      <c r="F75" s="44"/>
      <c r="G75" s="44"/>
      <c r="H75" s="44"/>
      <c r="I75" s="44"/>
      <c r="J75" s="44"/>
      <c r="K75" s="44"/>
      <c r="L75" s="44"/>
      <c r="M75" s="44"/>
      <c r="N75" s="56">
        <v>-75782.401630769222</v>
      </c>
      <c r="O75" s="44"/>
      <c r="P75" s="44">
        <v>-75782.401630769222</v>
      </c>
      <c r="Q75" s="44"/>
      <c r="R75" s="53"/>
      <c r="S75" s="44"/>
      <c r="T75" s="44">
        <v>-75782.401630769222</v>
      </c>
      <c r="U75" s="45"/>
      <c r="V75" s="44"/>
      <c r="W75" s="4"/>
      <c r="X75" s="6"/>
      <c r="Y75" s="6"/>
      <c r="Z75" s="6"/>
      <c r="AA75" s="6"/>
      <c r="AB75" s="6"/>
      <c r="AC75" s="6"/>
      <c r="AD75" s="6"/>
      <c r="AE75" s="6"/>
      <c r="AF75" s="6"/>
      <c r="AG75" s="6"/>
      <c r="AI75" s="4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>
      <c r="A76" s="4" t="s">
        <v>95</v>
      </c>
      <c r="B76" s="43"/>
      <c r="C76" s="44"/>
      <c r="D76" s="43"/>
      <c r="E76" s="44"/>
      <c r="F76" s="43"/>
      <c r="G76" s="44"/>
      <c r="H76" s="43"/>
      <c r="I76" s="44"/>
      <c r="J76" s="43"/>
      <c r="K76" s="44"/>
      <c r="L76" s="43"/>
      <c r="M76" s="44"/>
      <c r="N76" s="43"/>
      <c r="O76" s="44"/>
      <c r="P76" s="43"/>
      <c r="Q76" s="44"/>
      <c r="R76" s="57">
        <v>-1150.2333407692308</v>
      </c>
      <c r="S76" s="44"/>
      <c r="T76" s="57">
        <v>-1150.2333407692308</v>
      </c>
      <c r="U76" s="45"/>
      <c r="V76" s="44"/>
      <c r="W76" s="4"/>
      <c r="X76" s="6"/>
      <c r="Y76" s="6"/>
      <c r="Z76" s="6"/>
      <c r="AA76" s="6"/>
      <c r="AB76" s="6"/>
      <c r="AC76" s="6"/>
      <c r="AD76" s="6"/>
      <c r="AE76" s="6"/>
      <c r="AF76" s="6"/>
      <c r="AG76" s="6"/>
      <c r="AI76" s="4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" customHeight="1">
      <c r="A77" s="4" t="s">
        <v>96</v>
      </c>
      <c r="B77" s="43">
        <v>-8068.5674455727085</v>
      </c>
      <c r="C77" s="44"/>
      <c r="D77" s="43">
        <v>-2947</v>
      </c>
      <c r="E77" s="44"/>
      <c r="F77" s="43">
        <v>-3186.4783532510737</v>
      </c>
      <c r="G77" s="44"/>
      <c r="H77" s="43">
        <v>0</v>
      </c>
      <c r="I77" s="44"/>
      <c r="J77" s="43">
        <v>-7829.0890923216339</v>
      </c>
      <c r="K77" s="44"/>
      <c r="L77" s="43">
        <v>-1939.5515500000001</v>
      </c>
      <c r="M77" s="44"/>
      <c r="N77" s="43">
        <v>-85255.575940769224</v>
      </c>
      <c r="O77" s="44"/>
      <c r="P77" s="43">
        <v>-95024.216583090863</v>
      </c>
      <c r="Q77" s="44"/>
      <c r="R77" s="43">
        <v>-20636.750932307696</v>
      </c>
      <c r="S77" s="44"/>
      <c r="T77" s="43">
        <v>-115660.96751539856</v>
      </c>
      <c r="U77" s="45"/>
      <c r="V77" s="44"/>
      <c r="W77" s="4"/>
      <c r="X77" s="6"/>
      <c r="Y77" s="6"/>
      <c r="Z77" s="6"/>
      <c r="AA77" s="6"/>
      <c r="AB77" s="6"/>
      <c r="AC77" s="6"/>
      <c r="AD77" s="6"/>
      <c r="AE77" s="6"/>
      <c r="AF77" s="6"/>
      <c r="AG77" s="6"/>
      <c r="AI77" s="4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>
      <c r="A78" s="4"/>
      <c r="B78" s="44" t="s">
        <v>20</v>
      </c>
      <c r="C78" s="44"/>
      <c r="D78" s="44" t="s">
        <v>20</v>
      </c>
      <c r="E78" s="44"/>
      <c r="F78" s="44" t="s">
        <v>20</v>
      </c>
      <c r="G78" s="44"/>
      <c r="H78" s="44" t="s">
        <v>20</v>
      </c>
      <c r="I78" s="44"/>
      <c r="J78" s="44" t="s">
        <v>20</v>
      </c>
      <c r="K78" s="44"/>
      <c r="L78" s="44" t="s">
        <v>20</v>
      </c>
      <c r="M78" s="44"/>
      <c r="N78" s="44" t="s">
        <v>20</v>
      </c>
      <c r="O78" s="44"/>
      <c r="P78" s="44" t="s">
        <v>20</v>
      </c>
      <c r="Q78" s="44"/>
      <c r="R78" s="44" t="s">
        <v>20</v>
      </c>
      <c r="S78" s="44"/>
      <c r="T78" s="44" t="s">
        <v>20</v>
      </c>
      <c r="U78" s="45"/>
      <c r="V78" s="45"/>
      <c r="W78" s="4"/>
      <c r="X78" s="6"/>
      <c r="Y78" s="6"/>
      <c r="Z78" s="6"/>
      <c r="AA78" s="6"/>
      <c r="AB78" s="6"/>
      <c r="AC78" s="6"/>
      <c r="AD78" s="6"/>
      <c r="AE78" s="6"/>
      <c r="AF78" s="6"/>
      <c r="AG78" s="6"/>
      <c r="AI78" s="4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3.8" thickBot="1">
      <c r="A79" s="4" t="s">
        <v>97</v>
      </c>
      <c r="B79" s="58">
        <v>2317372.3788775038</v>
      </c>
      <c r="C79" s="44"/>
      <c r="D79" s="58">
        <v>2084.8972399999993</v>
      </c>
      <c r="E79" s="44"/>
      <c r="F79" s="58">
        <v>829905.79368136416</v>
      </c>
      <c r="G79" s="44"/>
      <c r="H79" s="58">
        <v>16970.398778461538</v>
      </c>
      <c r="I79" s="44"/>
      <c r="J79" s="58">
        <v>1472581.083657678</v>
      </c>
      <c r="K79" s="44"/>
      <c r="L79" s="58">
        <v>0</v>
      </c>
      <c r="M79" s="44"/>
      <c r="N79" s="58">
        <v>63731.53211</v>
      </c>
      <c r="O79" s="44"/>
      <c r="P79" s="58">
        <v>1536312.615767678</v>
      </c>
      <c r="Q79" s="44"/>
      <c r="R79" s="58">
        <v>-48182.774856153832</v>
      </c>
      <c r="S79" s="44"/>
      <c r="T79" s="58">
        <v>1488129.8409115241</v>
      </c>
      <c r="U79" s="44"/>
      <c r="V79" s="44"/>
      <c r="W79" s="4"/>
      <c r="X79" s="6"/>
      <c r="Y79" s="6"/>
      <c r="Z79" s="6"/>
      <c r="AA79" s="6"/>
      <c r="AB79" s="6"/>
      <c r="AC79" s="6"/>
      <c r="AD79" s="6"/>
      <c r="AE79" s="6"/>
      <c r="AF79" s="6"/>
      <c r="AG79" s="6"/>
      <c r="AI79" s="4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3.8" thickTop="1">
      <c r="A80" s="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5"/>
      <c r="V80" s="45"/>
      <c r="W80" s="4"/>
      <c r="X80" s="6"/>
      <c r="Y80" s="6"/>
      <c r="Z80" s="6"/>
      <c r="AA80" s="6"/>
      <c r="AB80" s="6"/>
      <c r="AC80" s="6"/>
      <c r="AD80" s="6"/>
      <c r="AE80" s="6"/>
      <c r="AF80" s="6"/>
      <c r="AG80" s="6"/>
      <c r="AI80" s="4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>
      <c r="A81" s="46" t="s">
        <v>98</v>
      </c>
      <c r="B81" s="43"/>
      <c r="C81" s="44"/>
      <c r="D81" s="43"/>
      <c r="E81" s="44"/>
      <c r="F81" s="43"/>
      <c r="G81" s="44"/>
      <c r="H81" s="43"/>
      <c r="I81" s="44"/>
      <c r="J81" s="43"/>
      <c r="K81" s="44"/>
      <c r="L81" s="43"/>
      <c r="M81" s="44"/>
      <c r="N81" s="43"/>
      <c r="O81" s="44"/>
      <c r="P81" s="43"/>
      <c r="Q81" s="44"/>
      <c r="R81" s="43"/>
      <c r="S81" s="44"/>
      <c r="T81" s="43"/>
      <c r="U81" s="45"/>
      <c r="V81" s="45"/>
      <c r="W81" s="4"/>
      <c r="X81" s="6"/>
      <c r="Y81" s="6"/>
      <c r="Z81" s="6"/>
      <c r="AA81" s="6"/>
      <c r="AB81" s="6"/>
      <c r="AC81" s="6"/>
      <c r="AD81" s="6"/>
      <c r="AE81" s="6"/>
      <c r="AF81" s="6"/>
      <c r="AG81" s="6"/>
      <c r="AI81" s="4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>
      <c r="A82" s="4" t="s">
        <v>99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5"/>
      <c r="V82" s="45"/>
      <c r="W82" s="4"/>
      <c r="X82" s="6"/>
      <c r="Y82" s="6"/>
      <c r="Z82" s="6"/>
      <c r="AA82" s="6"/>
      <c r="AB82" s="6"/>
      <c r="AC82" s="6"/>
      <c r="AD82" s="6"/>
      <c r="AE82" s="6"/>
      <c r="AF82" s="6"/>
      <c r="AG82" s="6"/>
      <c r="AI82" s="4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3.8" thickBot="1">
      <c r="A83" s="4" t="s">
        <v>98</v>
      </c>
      <c r="B83" s="58">
        <v>2317372.3788775038</v>
      </c>
      <c r="C83" s="44"/>
      <c r="D83" s="58">
        <v>2084.8972399999993</v>
      </c>
      <c r="E83" s="44"/>
      <c r="F83" s="58">
        <v>829905.79368136416</v>
      </c>
      <c r="G83" s="44"/>
      <c r="H83" s="58">
        <v>16970.398778461538</v>
      </c>
      <c r="I83" s="44"/>
      <c r="J83" s="58">
        <v>1472581.083657678</v>
      </c>
      <c r="K83" s="44"/>
      <c r="L83" s="58">
        <v>0</v>
      </c>
      <c r="M83" s="44"/>
      <c r="N83" s="58">
        <v>63731.53211</v>
      </c>
      <c r="O83" s="44"/>
      <c r="P83" s="58">
        <v>1536312.615767678</v>
      </c>
      <c r="Q83" s="44"/>
      <c r="R83" s="58">
        <v>-48182.774856153832</v>
      </c>
      <c r="S83" s="44"/>
      <c r="T83" s="58">
        <v>1488129.8409115241</v>
      </c>
      <c r="U83" s="45"/>
      <c r="V83" s="44"/>
      <c r="W83" s="4"/>
      <c r="X83" s="6"/>
      <c r="Y83" s="6"/>
      <c r="Z83" s="6"/>
      <c r="AA83" s="6"/>
      <c r="AB83" s="6"/>
      <c r="AC83" s="6"/>
      <c r="AD83" s="6"/>
      <c r="AE83" s="6"/>
      <c r="AF83" s="6"/>
      <c r="AG83" s="6"/>
      <c r="AI83" s="4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3.8" thickTop="1">
      <c r="A84" s="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5"/>
      <c r="V84" s="45"/>
      <c r="W84" s="4"/>
      <c r="X84" s="6"/>
      <c r="Y84" s="6"/>
      <c r="Z84" s="6"/>
      <c r="AA84" s="6"/>
      <c r="AB84" s="6"/>
      <c r="AC84" s="6"/>
      <c r="AD84" s="6"/>
      <c r="AE84" s="6"/>
      <c r="AF84" s="6"/>
      <c r="AG84" s="6"/>
      <c r="AI84" s="4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>
      <c r="A85" s="4" t="s">
        <v>100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5"/>
      <c r="V85" s="45"/>
      <c r="W85" s="4"/>
      <c r="X85" s="6"/>
      <c r="Y85" s="6"/>
      <c r="Z85" s="6"/>
      <c r="AA85" s="6"/>
      <c r="AB85" s="6"/>
      <c r="AC85" s="6"/>
      <c r="AD85" s="6"/>
      <c r="AE85" s="6"/>
      <c r="AF85" s="6"/>
      <c r="AG85" s="6"/>
      <c r="AI85" s="4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>
      <c r="A86" s="46" t="s">
        <v>101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5"/>
      <c r="V86" s="45"/>
      <c r="W86" s="4"/>
      <c r="X86" s="6"/>
      <c r="Y86" s="6"/>
      <c r="Z86" s="6"/>
      <c r="AA86" s="6"/>
      <c r="AB86" s="6"/>
      <c r="AC86" s="6"/>
      <c r="AD86" s="6"/>
      <c r="AE86" s="6"/>
      <c r="AF86" s="6"/>
      <c r="AG86" s="6"/>
      <c r="AI86" s="4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>
      <c r="A87" s="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5"/>
      <c r="V87" s="45"/>
      <c r="W87" s="4"/>
      <c r="X87" s="6"/>
      <c r="Y87" s="6"/>
      <c r="Z87" s="6"/>
      <c r="AA87" s="6"/>
      <c r="AB87" s="6"/>
      <c r="AC87" s="6"/>
      <c r="AD87" s="6"/>
      <c r="AE87" s="6"/>
      <c r="AF87" s="6"/>
      <c r="AG87" s="6"/>
      <c r="AI87" s="4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>
      <c r="A88" s="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>
        <v>0</v>
      </c>
      <c r="U88" s="45"/>
      <c r="V88" s="44"/>
      <c r="W88" s="4"/>
      <c r="X88" s="6"/>
      <c r="Y88" s="6"/>
      <c r="Z88" s="6"/>
      <c r="AA88" s="6"/>
      <c r="AB88" s="6"/>
      <c r="AC88" s="6"/>
      <c r="AD88" s="6"/>
      <c r="AE88" s="6"/>
      <c r="AF88" s="6"/>
      <c r="AG88" s="6"/>
      <c r="AI88" s="4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>
      <c r="A89" s="4"/>
      <c r="B89" s="43"/>
      <c r="C89" s="44"/>
      <c r="D89" s="43"/>
      <c r="E89" s="44"/>
      <c r="F89" s="43"/>
      <c r="G89" s="44"/>
      <c r="H89" s="43"/>
      <c r="I89" s="44"/>
      <c r="J89" s="43"/>
      <c r="K89" s="44"/>
      <c r="L89" s="43"/>
      <c r="M89" s="44"/>
      <c r="N89" s="43"/>
      <c r="O89" s="44"/>
      <c r="P89" s="43"/>
      <c r="Q89" s="44"/>
      <c r="R89" s="43"/>
      <c r="S89" s="44"/>
      <c r="T89" s="43"/>
      <c r="U89" s="45"/>
      <c r="V89" s="45"/>
      <c r="W89" s="4"/>
      <c r="X89" s="6"/>
      <c r="Y89" s="6"/>
      <c r="Z89" s="6"/>
      <c r="AA89" s="6"/>
      <c r="AB89" s="6"/>
      <c r="AC89" s="6"/>
      <c r="AD89" s="6"/>
      <c r="AE89" s="6"/>
      <c r="AF89" s="6"/>
      <c r="AG89" s="6"/>
      <c r="AI89" s="4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" customHeight="1">
      <c r="A90" s="4" t="s">
        <v>102</v>
      </c>
      <c r="B90" s="43">
        <v>0</v>
      </c>
      <c r="C90" s="44"/>
      <c r="D90" s="43">
        <v>0</v>
      </c>
      <c r="E90" s="44"/>
      <c r="F90" s="43">
        <v>0</v>
      </c>
      <c r="G90" s="44"/>
      <c r="H90" s="43">
        <v>0</v>
      </c>
      <c r="I90" s="44"/>
      <c r="J90" s="43">
        <v>0</v>
      </c>
      <c r="K90" s="44"/>
      <c r="L90" s="43">
        <v>0</v>
      </c>
      <c r="M90" s="44"/>
      <c r="N90" s="43">
        <v>0</v>
      </c>
      <c r="O90" s="44"/>
      <c r="P90" s="43">
        <v>0</v>
      </c>
      <c r="Q90" s="44"/>
      <c r="R90" s="43">
        <v>0</v>
      </c>
      <c r="S90" s="44"/>
      <c r="T90" s="43">
        <v>0</v>
      </c>
      <c r="U90" s="45"/>
      <c r="V90" s="44"/>
      <c r="W90" s="4"/>
      <c r="X90" s="6"/>
      <c r="Y90" s="6"/>
      <c r="Z90" s="6"/>
      <c r="AA90" s="6"/>
      <c r="AB90" s="6"/>
      <c r="AC90" s="6"/>
      <c r="AD90" s="6"/>
      <c r="AE90" s="6"/>
      <c r="AF90" s="6"/>
      <c r="AG90" s="6"/>
      <c r="AI90" s="4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>
      <c r="A91" s="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5"/>
      <c r="V91" s="45"/>
      <c r="W91" s="4"/>
      <c r="X91" s="6"/>
      <c r="Y91" s="6"/>
      <c r="Z91" s="6"/>
      <c r="AA91" s="6"/>
      <c r="AB91" s="6"/>
      <c r="AC91" s="6"/>
      <c r="AD91" s="6"/>
      <c r="AE91" s="6"/>
      <c r="AF91" s="6"/>
      <c r="AG91" s="6"/>
      <c r="AI91" s="4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3.8" thickBot="1">
      <c r="A92" s="4" t="s">
        <v>103</v>
      </c>
      <c r="B92" s="58">
        <v>2317372.3788775038</v>
      </c>
      <c r="C92" s="44"/>
      <c r="D92" s="58">
        <v>2084.8972399999993</v>
      </c>
      <c r="E92" s="44"/>
      <c r="F92" s="58">
        <v>829905.79368136416</v>
      </c>
      <c r="G92" s="44"/>
      <c r="H92" s="58">
        <v>16970.398778461538</v>
      </c>
      <c r="I92" s="44"/>
      <c r="J92" s="58">
        <v>1472581.083657678</v>
      </c>
      <c r="K92" s="44"/>
      <c r="L92" s="58">
        <v>0</v>
      </c>
      <c r="M92" s="44"/>
      <c r="N92" s="58">
        <v>63731.53211</v>
      </c>
      <c r="O92" s="44"/>
      <c r="P92" s="58">
        <v>1536312.615767678</v>
      </c>
      <c r="Q92" s="44"/>
      <c r="R92" s="58">
        <v>-48182.774856153832</v>
      </c>
      <c r="S92" s="44"/>
      <c r="T92" s="58">
        <v>1488129.8409115241</v>
      </c>
      <c r="U92" s="45"/>
      <c r="V92" s="44"/>
      <c r="W92" s="4"/>
      <c r="X92" s="6"/>
      <c r="Y92" s="6"/>
      <c r="Z92" s="6"/>
      <c r="AA92" s="6"/>
      <c r="AB92" s="6"/>
      <c r="AC92" s="6"/>
      <c r="AD92" s="6"/>
      <c r="AE92" s="6"/>
      <c r="AF92" s="6"/>
      <c r="AG92" s="6"/>
      <c r="AI92" s="4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13.8" thickTop="1">
      <c r="A93" s="4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I93" s="4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>
      <c r="A94" s="4"/>
      <c r="B94" s="59"/>
      <c r="C94" s="45"/>
      <c r="D94" s="59"/>
      <c r="E94" s="45"/>
      <c r="F94" s="59"/>
      <c r="G94" s="45"/>
      <c r="H94" s="59"/>
      <c r="I94" s="45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45"/>
      <c r="V94" s="45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I94" s="4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15.6">
      <c r="A95" s="60" t="s">
        <v>45</v>
      </c>
      <c r="B95" s="61"/>
      <c r="C95" s="61"/>
      <c r="D95" s="61"/>
      <c r="E95" s="61"/>
      <c r="F95" s="62"/>
      <c r="G95" s="61"/>
      <c r="H95" s="63"/>
      <c r="I95" s="62"/>
      <c r="J95" s="62"/>
      <c r="K95" s="61"/>
      <c r="L95" s="61"/>
      <c r="M95" s="61"/>
      <c r="N95" s="61"/>
      <c r="O95" s="61"/>
      <c r="P95" s="61"/>
      <c r="Q95" s="61"/>
      <c r="R95" s="61"/>
      <c r="S95" s="61"/>
      <c r="T95" s="61" t="s">
        <v>104</v>
      </c>
      <c r="U95" s="62"/>
      <c r="V95" s="61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I95" s="4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15.6">
      <c r="A96" s="64" t="s">
        <v>17</v>
      </c>
      <c r="B96" s="61"/>
      <c r="C96" s="61"/>
      <c r="D96" s="61"/>
      <c r="E96" s="61"/>
      <c r="F96" s="62"/>
      <c r="G96" s="61"/>
      <c r="H96" s="63"/>
      <c r="I96" s="62"/>
      <c r="J96" s="62"/>
      <c r="K96" s="61"/>
      <c r="L96" s="61"/>
      <c r="M96" s="61"/>
      <c r="N96" s="61"/>
      <c r="O96" s="61"/>
      <c r="P96" s="61"/>
      <c r="Q96" s="61"/>
      <c r="R96" s="61"/>
      <c r="S96" s="61"/>
      <c r="T96" s="65"/>
      <c r="U96" s="65"/>
      <c r="V96" s="65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I96" s="4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5.6">
      <c r="A97" s="66" t="s">
        <v>194</v>
      </c>
      <c r="B97" s="61"/>
      <c r="C97" s="61"/>
      <c r="D97" s="61"/>
      <c r="E97" s="61"/>
      <c r="F97" s="61"/>
      <c r="G97" s="63"/>
      <c r="H97" s="61"/>
      <c r="I97" s="62"/>
      <c r="J97" s="62"/>
      <c r="K97" s="61"/>
      <c r="L97" s="61"/>
      <c r="M97" s="61"/>
      <c r="N97" s="61"/>
      <c r="O97" s="61"/>
      <c r="P97" s="61"/>
      <c r="Q97" s="61"/>
      <c r="R97" s="61"/>
      <c r="S97" s="61"/>
      <c r="T97" s="65"/>
      <c r="U97" s="65"/>
      <c r="V97" s="65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I97" s="4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5.6">
      <c r="A98" s="66" t="s">
        <v>3</v>
      </c>
      <c r="B98" s="61"/>
      <c r="C98" s="61"/>
      <c r="D98" s="61"/>
      <c r="E98" s="61"/>
      <c r="F98" s="61"/>
      <c r="G98" s="63"/>
      <c r="H98" s="61"/>
      <c r="I98" s="62"/>
      <c r="J98" s="62"/>
      <c r="K98" s="61"/>
      <c r="L98" s="61"/>
      <c r="M98" s="61"/>
      <c r="N98" s="61"/>
      <c r="O98" s="61"/>
      <c r="P98" s="61"/>
      <c r="Q98" s="61"/>
      <c r="R98" s="61"/>
      <c r="S98" s="61"/>
      <c r="T98" s="65"/>
      <c r="U98" s="65"/>
      <c r="V98" s="65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I98" s="4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I99" s="4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4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I100" s="4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spans="1:56">
      <c r="A101" s="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I101" s="4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spans="1:56">
      <c r="A102" s="4"/>
      <c r="B102" s="67" t="s">
        <v>4</v>
      </c>
      <c r="C102" s="45"/>
      <c r="D102" s="67" t="s">
        <v>5</v>
      </c>
      <c r="E102" s="45"/>
      <c r="F102" s="67" t="s">
        <v>6</v>
      </c>
      <c r="G102" s="45"/>
      <c r="H102" s="67" t="s">
        <v>7</v>
      </c>
      <c r="I102" s="45"/>
      <c r="J102" s="67" t="s">
        <v>8</v>
      </c>
      <c r="K102" s="45"/>
      <c r="L102" s="67" t="s">
        <v>105</v>
      </c>
      <c r="M102" s="45"/>
      <c r="N102" s="67" t="s">
        <v>48</v>
      </c>
      <c r="O102" s="45"/>
      <c r="P102" s="67" t="s">
        <v>49</v>
      </c>
      <c r="Q102" s="45"/>
      <c r="R102" s="67" t="s">
        <v>50</v>
      </c>
      <c r="S102" s="45"/>
      <c r="T102" s="67" t="s">
        <v>51</v>
      </c>
      <c r="U102" s="45"/>
      <c r="V102" s="67" t="s">
        <v>52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I102" s="4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spans="1:56">
      <c r="A103" s="4"/>
      <c r="B103" s="45"/>
      <c r="C103" s="45"/>
      <c r="D103" s="45"/>
      <c r="E103" s="45"/>
      <c r="F103" s="45"/>
      <c r="G103" s="45"/>
      <c r="H103" s="67" t="s">
        <v>106</v>
      </c>
      <c r="I103" s="45"/>
      <c r="J103" s="45"/>
      <c r="K103" s="45"/>
      <c r="L103" s="45"/>
      <c r="M103" s="45"/>
      <c r="N103" s="67" t="s">
        <v>107</v>
      </c>
      <c r="O103" s="45"/>
      <c r="P103" s="67" t="s">
        <v>108</v>
      </c>
      <c r="Q103" s="45"/>
      <c r="R103" s="45"/>
      <c r="S103" s="45"/>
      <c r="T103" s="67" t="s">
        <v>65</v>
      </c>
      <c r="U103" s="45"/>
      <c r="V103" s="67" t="s">
        <v>56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I103" s="4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spans="1:56">
      <c r="A104" s="4"/>
      <c r="B104" s="67" t="s">
        <v>109</v>
      </c>
      <c r="C104" s="45"/>
      <c r="D104" s="67" t="s">
        <v>110</v>
      </c>
      <c r="E104" s="45"/>
      <c r="F104" s="67" t="s">
        <v>110</v>
      </c>
      <c r="G104" s="45"/>
      <c r="H104" s="67" t="s">
        <v>60</v>
      </c>
      <c r="I104" s="45"/>
      <c r="J104" s="67" t="s">
        <v>111</v>
      </c>
      <c r="K104" s="45"/>
      <c r="L104" s="67" t="s">
        <v>112</v>
      </c>
      <c r="M104" s="45"/>
      <c r="N104" s="67" t="s">
        <v>112</v>
      </c>
      <c r="O104" s="45"/>
      <c r="P104" s="67" t="s">
        <v>113</v>
      </c>
      <c r="Q104" s="45"/>
      <c r="R104" s="67" t="s">
        <v>114</v>
      </c>
      <c r="S104" s="45"/>
      <c r="T104" s="67" t="s">
        <v>109</v>
      </c>
      <c r="U104" s="45"/>
      <c r="V104" s="67" t="s">
        <v>109</v>
      </c>
      <c r="W104" s="68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I104" s="4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spans="1:56">
      <c r="A105" s="4"/>
      <c r="B105" s="69" t="s">
        <v>115</v>
      </c>
      <c r="C105" s="45"/>
      <c r="D105" s="69" t="s">
        <v>116</v>
      </c>
      <c r="E105" s="45"/>
      <c r="F105" s="69" t="s">
        <v>117</v>
      </c>
      <c r="G105" s="45"/>
      <c r="H105" s="69" t="s">
        <v>68</v>
      </c>
      <c r="I105" s="45"/>
      <c r="J105" s="69" t="s">
        <v>118</v>
      </c>
      <c r="K105" s="45"/>
      <c r="L105" s="69" t="s">
        <v>119</v>
      </c>
      <c r="M105" s="45"/>
      <c r="N105" s="69" t="s">
        <v>120</v>
      </c>
      <c r="O105" s="45"/>
      <c r="P105" s="69" t="s">
        <v>120</v>
      </c>
      <c r="Q105" s="45"/>
      <c r="R105" s="69" t="s">
        <v>121</v>
      </c>
      <c r="S105" s="45"/>
      <c r="T105" s="69" t="s">
        <v>122</v>
      </c>
      <c r="U105" s="45"/>
      <c r="V105" s="69" t="s">
        <v>123</v>
      </c>
      <c r="W105" s="24"/>
      <c r="X105" s="68"/>
      <c r="Y105" s="68"/>
      <c r="Z105" s="68"/>
      <c r="AA105" s="68"/>
      <c r="AB105" s="68"/>
      <c r="AC105" s="6"/>
      <c r="AD105" s="6"/>
      <c r="AE105" s="6"/>
      <c r="AF105" s="6"/>
      <c r="AG105" s="6"/>
      <c r="AI105" s="4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spans="1:56" ht="13.95" customHeight="1">
      <c r="A106" s="4" t="s">
        <v>75</v>
      </c>
      <c r="B106" s="43">
        <v>517145.58792999992</v>
      </c>
      <c r="C106" s="44"/>
      <c r="D106" s="43">
        <v>161278.81740999999</v>
      </c>
      <c r="E106" s="44"/>
      <c r="F106" s="43">
        <v>140031.48268000002</v>
      </c>
      <c r="G106" s="44"/>
      <c r="H106" s="43">
        <v>55696.881180000004</v>
      </c>
      <c r="I106" s="44"/>
      <c r="J106" s="43">
        <v>47718.677969999997</v>
      </c>
      <c r="K106" s="44"/>
      <c r="L106" s="43">
        <v>8238.5524800000003</v>
      </c>
      <c r="M106" s="44"/>
      <c r="N106" s="43">
        <v>13291.795559999999</v>
      </c>
      <c r="O106" s="44"/>
      <c r="P106" s="43">
        <v>0</v>
      </c>
      <c r="Q106" s="44"/>
      <c r="R106" s="70">
        <v>61.98348</v>
      </c>
      <c r="S106" s="44"/>
      <c r="T106" s="43">
        <v>426318.19076000008</v>
      </c>
      <c r="U106" s="44"/>
      <c r="V106" s="43">
        <v>90827.397169999836</v>
      </c>
      <c r="W106" s="47"/>
      <c r="X106" s="6"/>
      <c r="Y106" s="6"/>
      <c r="Z106" s="6"/>
      <c r="AA106" s="6"/>
      <c r="AB106" s="47"/>
      <c r="AC106" s="6"/>
      <c r="AD106" s="6"/>
      <c r="AE106" s="6"/>
      <c r="AF106" s="6"/>
      <c r="AG106" s="6"/>
      <c r="AI106" s="4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spans="1:56">
      <c r="A107" s="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7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I107" s="4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spans="1:56">
      <c r="A108" s="46" t="s">
        <v>76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7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I108" s="4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spans="1:56">
      <c r="A109" s="71" t="s">
        <v>124</v>
      </c>
      <c r="B109" s="50">
        <v>-19628.651889999997</v>
      </c>
      <c r="C109" s="44"/>
      <c r="D109" s="44"/>
      <c r="E109" s="44"/>
      <c r="F109" s="50">
        <v>-19628.651469999997</v>
      </c>
      <c r="G109" s="44"/>
      <c r="H109" s="44"/>
      <c r="I109" s="44"/>
      <c r="J109" s="44"/>
      <c r="K109" s="44"/>
      <c r="L109" s="72">
        <v>-9.9929130072292548E-5</v>
      </c>
      <c r="M109" s="44"/>
      <c r="N109" s="44"/>
      <c r="O109" s="44"/>
      <c r="P109" s="44"/>
      <c r="Q109" s="44"/>
      <c r="R109" s="44"/>
      <c r="S109" s="44"/>
      <c r="T109" s="44">
        <v>-19628.651569929127</v>
      </c>
      <c r="U109" s="44"/>
      <c r="V109" s="73">
        <v>-3.2007087065721862E-4</v>
      </c>
      <c r="W109" s="74" t="s">
        <v>125</v>
      </c>
      <c r="X109" s="47"/>
      <c r="Y109" s="6"/>
      <c r="Z109" s="6"/>
      <c r="AA109" s="6"/>
      <c r="AB109" s="47"/>
      <c r="AC109" s="6"/>
      <c r="AD109" s="6"/>
      <c r="AE109" s="6"/>
      <c r="AF109" s="6"/>
      <c r="AG109" s="6"/>
      <c r="AI109" s="4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spans="1:56">
      <c r="A110" s="71" t="s">
        <v>126</v>
      </c>
      <c r="B110" s="44"/>
      <c r="C110" s="44"/>
      <c r="D110" s="44"/>
      <c r="E110" s="44"/>
      <c r="F110" s="44"/>
      <c r="G110" s="44"/>
      <c r="H110" s="48">
        <v>-41.12526429385079</v>
      </c>
      <c r="I110" s="44"/>
      <c r="J110" s="75">
        <v>0</v>
      </c>
      <c r="K110" s="44"/>
      <c r="L110" s="72">
        <v>9.7847901950108902</v>
      </c>
      <c r="M110" s="44"/>
      <c r="N110" s="44"/>
      <c r="O110" s="44"/>
      <c r="P110" s="44"/>
      <c r="Q110" s="44"/>
      <c r="R110" s="44"/>
      <c r="S110" s="44"/>
      <c r="T110" s="44">
        <v>-31.340474098839898</v>
      </c>
      <c r="U110" s="44"/>
      <c r="V110" s="44">
        <v>31.340474098839898</v>
      </c>
      <c r="W110" s="47"/>
      <c r="X110" s="47"/>
      <c r="Y110" s="6"/>
      <c r="Z110" s="6"/>
      <c r="AA110" s="6"/>
      <c r="AB110" s="47"/>
      <c r="AC110" s="6"/>
      <c r="AD110" s="6"/>
      <c r="AE110" s="6"/>
      <c r="AF110" s="6"/>
      <c r="AG110" s="6"/>
      <c r="AI110" s="4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spans="1:56">
      <c r="A111" s="71" t="s">
        <v>127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50">
        <v>92.409253235451331</v>
      </c>
      <c r="M111" s="44"/>
      <c r="N111" s="44"/>
      <c r="O111" s="44"/>
      <c r="P111" s="44"/>
      <c r="Q111" s="44"/>
      <c r="R111" s="44"/>
      <c r="S111" s="44"/>
      <c r="T111" s="44">
        <v>92.409253235451331</v>
      </c>
      <c r="U111" s="44"/>
      <c r="V111" s="44">
        <v>-92.409253235451331</v>
      </c>
      <c r="W111" s="47"/>
      <c r="X111" s="47"/>
      <c r="Y111" s="6"/>
      <c r="Z111" s="6"/>
      <c r="AA111" s="6"/>
      <c r="AB111" s="47"/>
      <c r="AC111" s="6"/>
      <c r="AD111" s="6"/>
      <c r="AE111" s="6"/>
      <c r="AF111" s="6"/>
      <c r="AG111" s="6"/>
      <c r="AI111" s="4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spans="1:56">
      <c r="A112" s="71" t="s">
        <v>128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>
        <v>-2099</v>
      </c>
      <c r="M112" s="44"/>
      <c r="N112" s="44"/>
      <c r="O112" s="44"/>
      <c r="P112" s="44"/>
      <c r="Q112" s="44"/>
      <c r="R112" s="44"/>
      <c r="S112" s="44"/>
      <c r="T112" s="44">
        <v>-2099</v>
      </c>
      <c r="U112" s="44"/>
      <c r="V112" s="44">
        <v>2099</v>
      </c>
      <c r="W112" s="47"/>
      <c r="X112" s="47"/>
      <c r="Y112" s="6"/>
      <c r="Z112" s="6"/>
      <c r="AA112" s="6"/>
      <c r="AB112" s="47"/>
      <c r="AC112" s="6"/>
      <c r="AD112" s="6"/>
      <c r="AE112" s="6"/>
      <c r="AF112" s="6"/>
      <c r="AG112" s="6"/>
      <c r="AI112" s="4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spans="1:56">
      <c r="A113" s="71" t="s">
        <v>129</v>
      </c>
      <c r="B113" s="50">
        <v>-161973.31740999999</v>
      </c>
      <c r="C113" s="44"/>
      <c r="D113" s="44">
        <v>-161278.81740999999</v>
      </c>
      <c r="E113" s="44"/>
      <c r="F113" s="44"/>
      <c r="G113" s="44"/>
      <c r="H113" s="44"/>
      <c r="I113" s="44"/>
      <c r="J113" s="50">
        <v>-694.5</v>
      </c>
      <c r="K113" s="44"/>
      <c r="L113" s="72">
        <v>0</v>
      </c>
      <c r="M113" s="44"/>
      <c r="N113" s="44"/>
      <c r="O113" s="44"/>
      <c r="P113" s="44"/>
      <c r="Q113" s="44"/>
      <c r="R113" s="44"/>
      <c r="S113" s="44"/>
      <c r="T113" s="44">
        <v>-161973.31740999999</v>
      </c>
      <c r="U113" s="44"/>
      <c r="V113" s="73">
        <v>0</v>
      </c>
      <c r="W113" s="74" t="s">
        <v>125</v>
      </c>
      <c r="X113" s="47"/>
      <c r="Y113" s="6"/>
      <c r="Z113" s="6"/>
      <c r="AA113" s="6"/>
      <c r="AB113" s="47"/>
      <c r="AC113" s="6"/>
      <c r="AD113" s="6"/>
      <c r="AE113" s="6"/>
      <c r="AF113" s="6"/>
      <c r="AG113" s="6"/>
      <c r="AI113" s="4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spans="1:56">
      <c r="A114" s="71" t="s">
        <v>130</v>
      </c>
      <c r="B114" s="44"/>
      <c r="C114" s="44"/>
      <c r="D114" s="44"/>
      <c r="E114" s="44"/>
      <c r="F114" s="48">
        <v>-18.620854000000001</v>
      </c>
      <c r="G114" s="44"/>
      <c r="H114" s="44"/>
      <c r="I114" s="44"/>
      <c r="J114" s="44"/>
      <c r="K114" s="44"/>
      <c r="L114" s="72">
        <v>4.4303946192310004</v>
      </c>
      <c r="M114" s="44"/>
      <c r="N114" s="44"/>
      <c r="O114" s="44"/>
      <c r="P114" s="44"/>
      <c r="Q114" s="44"/>
      <c r="R114" s="44"/>
      <c r="S114" s="44"/>
      <c r="T114" s="44">
        <v>-14.190459380769001</v>
      </c>
      <c r="U114" s="44"/>
      <c r="V114" s="44">
        <v>14.190459380769001</v>
      </c>
      <c r="W114" s="47"/>
      <c r="X114" s="76"/>
      <c r="Y114" s="47"/>
      <c r="Z114" s="6"/>
      <c r="AA114" s="6"/>
      <c r="AB114" s="76"/>
      <c r="AC114" s="47"/>
      <c r="AD114" s="6"/>
      <c r="AE114" s="6"/>
      <c r="AF114" s="6"/>
      <c r="AG114" s="6"/>
      <c r="AI114" s="4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spans="1:56">
      <c r="A115" s="71" t="s">
        <v>131</v>
      </c>
      <c r="B115" s="44"/>
      <c r="C115" s="44"/>
      <c r="D115" s="44"/>
      <c r="E115" s="44"/>
      <c r="F115" s="48">
        <v>-69.856849999999994</v>
      </c>
      <c r="G115" s="44"/>
      <c r="H115" s="44"/>
      <c r="I115" s="44"/>
      <c r="J115" s="44"/>
      <c r="K115" s="44"/>
      <c r="L115" s="72">
        <v>16.620795821525</v>
      </c>
      <c r="M115" s="44"/>
      <c r="N115" s="44"/>
      <c r="O115" s="44"/>
      <c r="P115" s="44"/>
      <c r="Q115" s="44"/>
      <c r="R115" s="44"/>
      <c r="S115" s="44"/>
      <c r="T115" s="44">
        <v>-53.236054178474994</v>
      </c>
      <c r="U115" s="44"/>
      <c r="V115" s="44">
        <v>53.236054178474994</v>
      </c>
      <c r="X115" s="47"/>
      <c r="Y115" s="6"/>
      <c r="Z115" s="6"/>
      <c r="AA115" s="6"/>
      <c r="AB115" s="47"/>
      <c r="AC115" s="6"/>
      <c r="AD115" s="6"/>
      <c r="AE115" s="6"/>
      <c r="AF115" s="6"/>
      <c r="AG115" s="6"/>
      <c r="AI115" s="4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spans="1:56">
      <c r="A116" s="71" t="s">
        <v>132</v>
      </c>
      <c r="B116" s="48">
        <v>-29071.52102</v>
      </c>
      <c r="C116" s="44"/>
      <c r="D116" s="44"/>
      <c r="E116" s="44"/>
      <c r="F116" s="44"/>
      <c r="G116" s="44"/>
      <c r="H116" s="44"/>
      <c r="I116" s="44"/>
      <c r="J116" s="48">
        <v>-28891.917550000006</v>
      </c>
      <c r="K116" s="44"/>
      <c r="L116" s="72">
        <v>-42.732425004953704</v>
      </c>
      <c r="M116" s="44"/>
      <c r="N116" s="44"/>
      <c r="O116" s="44"/>
      <c r="P116" s="44"/>
      <c r="Q116" s="44"/>
      <c r="R116" s="44"/>
      <c r="S116" s="44"/>
      <c r="T116" s="44">
        <v>-28934.649975004959</v>
      </c>
      <c r="U116" s="44"/>
      <c r="V116" s="44">
        <v>-136.8710449950413</v>
      </c>
      <c r="W116" s="47"/>
      <c r="Z116" s="6"/>
      <c r="AA116" s="6"/>
      <c r="AD116" s="6"/>
      <c r="AE116" s="6"/>
      <c r="AF116" s="6"/>
      <c r="AG116" s="6"/>
      <c r="AI116" s="4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1:56">
      <c r="A117" s="71" t="s">
        <v>133</v>
      </c>
      <c r="B117" s="44"/>
      <c r="C117" s="44"/>
      <c r="D117" s="44"/>
      <c r="E117" s="44"/>
      <c r="F117" s="48">
        <v>-38.448500351999996</v>
      </c>
      <c r="G117" s="44"/>
      <c r="H117" s="44"/>
      <c r="I117" s="44"/>
      <c r="J117" s="44"/>
      <c r="K117" s="44"/>
      <c r="L117" s="72">
        <v>9.1479171190001285</v>
      </c>
      <c r="M117" s="44"/>
      <c r="N117" s="44"/>
      <c r="O117" s="44"/>
      <c r="P117" s="44"/>
      <c r="Q117" s="44"/>
      <c r="R117" s="44"/>
      <c r="S117" s="44"/>
      <c r="T117" s="44">
        <v>-29.30058323299987</v>
      </c>
      <c r="U117" s="44"/>
      <c r="V117" s="44">
        <v>29.30058323299987</v>
      </c>
      <c r="W117" s="47"/>
      <c r="X117" s="47"/>
      <c r="Y117" s="6"/>
      <c r="Z117" s="6"/>
      <c r="AA117" s="6"/>
      <c r="AB117" s="47"/>
      <c r="AC117" s="6"/>
      <c r="AD117" s="6"/>
      <c r="AE117" s="6"/>
      <c r="AF117" s="6"/>
      <c r="AG117" s="6"/>
      <c r="AI117" s="4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spans="1:56">
      <c r="A118" s="71" t="s">
        <v>134</v>
      </c>
      <c r="B118" s="44"/>
      <c r="C118" s="44"/>
      <c r="D118" s="44"/>
      <c r="E118" s="44"/>
      <c r="F118" s="48">
        <v>-5.9299689200000003</v>
      </c>
      <c r="G118" s="44"/>
      <c r="H118" s="44"/>
      <c r="I118" s="44"/>
      <c r="J118" s="44"/>
      <c r="K118" s="44"/>
      <c r="L118" s="72">
        <v>1.4108967502443801</v>
      </c>
      <c r="M118" s="44"/>
      <c r="N118" s="44"/>
      <c r="O118" s="44"/>
      <c r="P118" s="44"/>
      <c r="Q118" s="44"/>
      <c r="R118" s="44"/>
      <c r="S118" s="44"/>
      <c r="T118" s="44">
        <v>-4.5190721697556206</v>
      </c>
      <c r="U118" s="44"/>
      <c r="V118" s="44">
        <v>4.5190721697556206</v>
      </c>
      <c r="W118" s="47"/>
      <c r="X118" s="47"/>
      <c r="Y118" s="6"/>
      <c r="Z118" s="6"/>
      <c r="AA118" s="6"/>
      <c r="AB118" s="47"/>
      <c r="AC118" s="6"/>
      <c r="AD118" s="6"/>
      <c r="AE118" s="6"/>
      <c r="AF118" s="6"/>
      <c r="AG118" s="6"/>
      <c r="AI118" s="4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spans="1:56">
      <c r="A119" s="71" t="s">
        <v>135</v>
      </c>
      <c r="B119" s="44"/>
      <c r="C119" s="44"/>
      <c r="D119" s="44"/>
      <c r="E119" s="44"/>
      <c r="F119" s="44"/>
      <c r="G119" s="44"/>
      <c r="H119" s="48">
        <v>-44.704999999999998</v>
      </c>
      <c r="I119" s="44"/>
      <c r="J119" s="44"/>
      <c r="K119" s="44"/>
      <c r="L119" s="72">
        <v>10.6365041825</v>
      </c>
      <c r="M119" s="44"/>
      <c r="N119" s="44"/>
      <c r="O119" s="44"/>
      <c r="P119" s="44"/>
      <c r="Q119" s="44"/>
      <c r="R119" s="44"/>
      <c r="S119" s="44"/>
      <c r="T119" s="44">
        <v>-34.068495817500001</v>
      </c>
      <c r="U119" s="44"/>
      <c r="V119" s="44">
        <v>34.068495817500001</v>
      </c>
      <c r="W119" s="47"/>
      <c r="X119" s="47"/>
      <c r="Y119" s="6"/>
      <c r="Z119" s="6"/>
      <c r="AA119" s="6"/>
      <c r="AB119" s="47"/>
      <c r="AC119" s="6"/>
      <c r="AD119" s="6"/>
      <c r="AE119" s="6"/>
      <c r="AF119" s="6"/>
      <c r="AG119" s="6"/>
      <c r="AI119" s="4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spans="1:56">
      <c r="A120" s="71" t="s">
        <v>136</v>
      </c>
      <c r="B120" s="44"/>
      <c r="C120" s="44"/>
      <c r="D120" s="44"/>
      <c r="E120" s="44"/>
      <c r="F120" s="51"/>
      <c r="G120" s="44"/>
      <c r="H120" s="44"/>
      <c r="I120" s="44"/>
      <c r="J120" s="44"/>
      <c r="K120" s="44"/>
      <c r="L120" s="72">
        <v>0</v>
      </c>
      <c r="M120" s="44"/>
      <c r="N120" s="44"/>
      <c r="O120" s="44"/>
      <c r="P120" s="44"/>
      <c r="Q120" s="44"/>
      <c r="R120" s="44"/>
      <c r="S120" s="44"/>
      <c r="T120" s="44">
        <v>0</v>
      </c>
      <c r="U120" s="44"/>
      <c r="V120" s="44">
        <v>0</v>
      </c>
      <c r="W120" s="47"/>
      <c r="X120" s="47"/>
      <c r="Y120" s="6"/>
      <c r="Z120" s="6"/>
      <c r="AA120" s="6"/>
      <c r="AB120" s="47"/>
      <c r="AC120" s="6"/>
      <c r="AD120" s="6"/>
      <c r="AE120" s="6"/>
      <c r="AF120" s="6"/>
      <c r="AG120" s="6"/>
      <c r="AI120" s="4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spans="1:56">
      <c r="A121" s="71" t="s">
        <v>137</v>
      </c>
      <c r="B121" s="50">
        <v>-108.53180999999999</v>
      </c>
      <c r="C121" s="44"/>
      <c r="D121" s="44"/>
      <c r="E121" s="44"/>
      <c r="F121" s="51"/>
      <c r="G121" s="44"/>
      <c r="H121" s="44"/>
      <c r="I121" s="44"/>
      <c r="J121" s="44"/>
      <c r="K121" s="44"/>
      <c r="L121" s="72">
        <v>-25.822593691965</v>
      </c>
      <c r="M121" s="44"/>
      <c r="N121" s="44"/>
      <c r="O121" s="44"/>
      <c r="P121" s="44"/>
      <c r="Q121" s="44"/>
      <c r="R121" s="44"/>
      <c r="S121" s="44"/>
      <c r="T121" s="44">
        <v>-25.822593691965</v>
      </c>
      <c r="U121" s="44"/>
      <c r="V121" s="44">
        <v>-82.709216308034996</v>
      </c>
      <c r="W121" s="47"/>
      <c r="X121" s="47"/>
      <c r="Y121" s="6"/>
      <c r="Z121" s="6"/>
      <c r="AA121" s="6"/>
      <c r="AB121" s="47"/>
      <c r="AC121" s="6"/>
      <c r="AD121" s="6"/>
      <c r="AE121" s="6"/>
      <c r="AF121" s="6"/>
      <c r="AG121" s="6"/>
      <c r="AI121" s="4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spans="1:56">
      <c r="A122" s="71" t="s">
        <v>138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72">
        <v>0</v>
      </c>
      <c r="M122" s="44"/>
      <c r="N122" s="44"/>
      <c r="O122" s="44"/>
      <c r="P122" s="44">
        <v>0</v>
      </c>
      <c r="Q122" s="44"/>
      <c r="R122" s="44"/>
      <c r="S122" s="44"/>
      <c r="T122" s="44">
        <v>0</v>
      </c>
      <c r="U122" s="44"/>
      <c r="V122" s="44">
        <v>0</v>
      </c>
      <c r="W122" s="47"/>
      <c r="X122" s="47"/>
      <c r="Y122" s="6"/>
      <c r="Z122" s="6"/>
      <c r="AA122" s="6"/>
      <c r="AB122" s="47"/>
      <c r="AC122" s="6"/>
      <c r="AD122" s="6"/>
      <c r="AE122" s="6"/>
      <c r="AF122" s="6"/>
      <c r="AG122" s="6"/>
      <c r="AI122" s="4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spans="1:56">
      <c r="A123" s="71" t="s">
        <v>139</v>
      </c>
      <c r="B123" s="77">
        <v>-4764.6855999999998</v>
      </c>
      <c r="C123" s="55"/>
      <c r="D123" s="55"/>
      <c r="E123" s="55"/>
      <c r="F123" s="77">
        <v>-4795.0159999999996</v>
      </c>
      <c r="G123" s="44"/>
      <c r="H123" s="54">
        <v>-71.212999999999965</v>
      </c>
      <c r="I123" s="44"/>
      <c r="J123" s="54">
        <v>101.54457999999998</v>
      </c>
      <c r="K123" s="44"/>
      <c r="L123" s="72">
        <v>-2.8075327004516013E-4</v>
      </c>
      <c r="M123" s="44"/>
      <c r="N123" s="44"/>
      <c r="O123" s="44"/>
      <c r="P123" s="44"/>
      <c r="Q123" s="44"/>
      <c r="R123" s="44"/>
      <c r="S123" s="44"/>
      <c r="T123" s="44">
        <v>-4764.6847007532697</v>
      </c>
      <c r="U123" s="44"/>
      <c r="V123" s="73">
        <v>-8.992467301141005E-4</v>
      </c>
      <c r="W123" s="74" t="s">
        <v>125</v>
      </c>
      <c r="X123" s="47"/>
      <c r="Y123" s="6"/>
      <c r="Z123" s="6"/>
      <c r="AA123" s="6"/>
      <c r="AB123" s="47"/>
      <c r="AC123" s="6"/>
      <c r="AD123" s="6"/>
      <c r="AE123" s="6"/>
      <c r="AF123" s="6"/>
      <c r="AG123" s="6"/>
      <c r="AI123" s="4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spans="1:56">
      <c r="A124" s="71" t="s">
        <v>140</v>
      </c>
      <c r="B124" s="54">
        <v>-1243.3610000000001</v>
      </c>
      <c r="C124" s="55"/>
      <c r="D124" s="55"/>
      <c r="E124" s="55"/>
      <c r="F124" s="55"/>
      <c r="G124" s="44"/>
      <c r="H124" s="55"/>
      <c r="I124" s="44"/>
      <c r="J124" s="55"/>
      <c r="K124" s="44"/>
      <c r="L124" s="72">
        <v>-295.82853096650007</v>
      </c>
      <c r="M124" s="44"/>
      <c r="N124" s="44"/>
      <c r="O124" s="44"/>
      <c r="P124" s="44"/>
      <c r="Q124" s="44"/>
      <c r="R124" s="44"/>
      <c r="S124" s="44"/>
      <c r="T124" s="44">
        <v>-295.82853096650007</v>
      </c>
      <c r="U124" s="44"/>
      <c r="V124" s="44">
        <v>-947.53246903350009</v>
      </c>
      <c r="W124" s="47"/>
      <c r="X124" s="47"/>
      <c r="Y124" s="6"/>
      <c r="Z124" s="6"/>
      <c r="AA124" s="6"/>
      <c r="AB124" s="47"/>
      <c r="AC124" s="6"/>
      <c r="AD124" s="6"/>
      <c r="AE124" s="6"/>
      <c r="AF124" s="6"/>
      <c r="AG124" s="6"/>
      <c r="AI124" s="4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spans="1:56">
      <c r="A125" s="78" t="s">
        <v>141</v>
      </c>
      <c r="B125" s="43">
        <v>0</v>
      </c>
      <c r="C125" s="44"/>
      <c r="D125" s="43"/>
      <c r="E125" s="44"/>
      <c r="F125" s="43"/>
      <c r="G125" s="44"/>
      <c r="H125" s="43"/>
      <c r="I125" s="44"/>
      <c r="J125" s="43"/>
      <c r="K125" s="44"/>
      <c r="L125" s="79">
        <v>0</v>
      </c>
      <c r="M125" s="44"/>
      <c r="N125" s="43"/>
      <c r="O125" s="44"/>
      <c r="P125" s="43"/>
      <c r="Q125" s="44"/>
      <c r="R125" s="43"/>
      <c r="S125" s="44"/>
      <c r="T125" s="57">
        <v>0</v>
      </c>
      <c r="U125" s="44"/>
      <c r="V125" s="57">
        <v>0</v>
      </c>
      <c r="W125" s="47"/>
      <c r="X125" s="47"/>
      <c r="Y125" s="6"/>
      <c r="Z125" s="6"/>
      <c r="AA125" s="6"/>
      <c r="AB125" s="47"/>
      <c r="AC125" s="6"/>
      <c r="AD125" s="6"/>
      <c r="AE125" s="6"/>
      <c r="AF125" s="6"/>
      <c r="AG125" s="6"/>
      <c r="AI125" s="4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1:56" ht="12.9" customHeight="1">
      <c r="A126" s="4" t="s">
        <v>96</v>
      </c>
      <c r="B126" s="43">
        <v>-216790.06872999997</v>
      </c>
      <c r="C126" s="44"/>
      <c r="D126" s="43">
        <v>-161278.81740999999</v>
      </c>
      <c r="E126" s="44"/>
      <c r="F126" s="43">
        <v>-24556.523643271998</v>
      </c>
      <c r="G126" s="44"/>
      <c r="H126" s="43">
        <v>-157.04326429385077</v>
      </c>
      <c r="I126" s="44"/>
      <c r="J126" s="43">
        <v>-29484.872970000004</v>
      </c>
      <c r="K126" s="44"/>
      <c r="L126" s="43">
        <v>-2318.9433784228563</v>
      </c>
      <c r="M126" s="44"/>
      <c r="N126" s="43">
        <v>0</v>
      </c>
      <c r="O126" s="44"/>
      <c r="P126" s="43">
        <v>0</v>
      </c>
      <c r="Q126" s="44"/>
      <c r="R126" s="43">
        <v>0</v>
      </c>
      <c r="S126" s="44"/>
      <c r="T126" s="43">
        <v>-217796.20066598873</v>
      </c>
      <c r="U126" s="44"/>
      <c r="V126" s="43">
        <v>1006.1319359887111</v>
      </c>
      <c r="W126" s="47"/>
      <c r="X126" s="47"/>
      <c r="Y126" s="6"/>
      <c r="Z126" s="6"/>
      <c r="AA126" s="6"/>
      <c r="AB126" s="47"/>
      <c r="AC126" s="6"/>
      <c r="AD126" s="6"/>
      <c r="AE126" s="6"/>
      <c r="AF126" s="6"/>
      <c r="AG126" s="6"/>
      <c r="AI126" s="4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spans="1:56">
      <c r="A127" s="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7"/>
      <c r="X127" s="47"/>
      <c r="Y127" s="6"/>
      <c r="Z127" s="6"/>
      <c r="AA127" s="6"/>
      <c r="AB127" s="47"/>
      <c r="AC127" s="6"/>
      <c r="AD127" s="6"/>
      <c r="AE127" s="6"/>
      <c r="AF127" s="6"/>
      <c r="AG127" s="6"/>
      <c r="AI127" s="4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spans="1:56" ht="13.8" thickBot="1">
      <c r="A128" s="4" t="s">
        <v>97</v>
      </c>
      <c r="B128" s="58">
        <v>300355.51919999998</v>
      </c>
      <c r="C128" s="44"/>
      <c r="D128" s="58">
        <v>0</v>
      </c>
      <c r="E128" s="44"/>
      <c r="F128" s="58">
        <v>115474.95903672802</v>
      </c>
      <c r="G128" s="44"/>
      <c r="H128" s="58">
        <v>55539.83791570615</v>
      </c>
      <c r="I128" s="44"/>
      <c r="J128" s="58">
        <v>18233.804999999993</v>
      </c>
      <c r="K128" s="44"/>
      <c r="L128" s="58">
        <v>5919.6091015771435</v>
      </c>
      <c r="M128" s="44"/>
      <c r="N128" s="58">
        <v>13291.795559999999</v>
      </c>
      <c r="O128" s="44"/>
      <c r="P128" s="58">
        <v>0</v>
      </c>
      <c r="Q128" s="44"/>
      <c r="R128" s="58">
        <v>61.98348</v>
      </c>
      <c r="S128" s="44"/>
      <c r="T128" s="58">
        <v>208521.99009401136</v>
      </c>
      <c r="U128" s="44"/>
      <c r="V128" s="58">
        <v>91833.529105988549</v>
      </c>
      <c r="W128" s="47"/>
      <c r="X128" s="47"/>
      <c r="Y128" s="6"/>
      <c r="Z128" s="6"/>
      <c r="AA128" s="6"/>
      <c r="AB128" s="47"/>
      <c r="AC128" s="6"/>
      <c r="AD128" s="6"/>
      <c r="AE128" s="6"/>
      <c r="AF128" s="6"/>
      <c r="AG128" s="6"/>
      <c r="AI128" s="4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spans="1:56" ht="13.8" thickTop="1">
      <c r="A129" s="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7"/>
      <c r="X129" s="47"/>
      <c r="Y129" s="6"/>
      <c r="Z129" s="6"/>
      <c r="AA129" s="6"/>
      <c r="AB129" s="47"/>
      <c r="AC129" s="76"/>
      <c r="AD129" s="6"/>
      <c r="AE129" s="6"/>
      <c r="AF129" s="6"/>
      <c r="AG129" s="6"/>
      <c r="AI129" s="4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spans="1:56">
      <c r="A130" s="46" t="s">
        <v>98</v>
      </c>
      <c r="B130" s="80">
        <v>-3726.5816599999994</v>
      </c>
      <c r="C130" s="44"/>
      <c r="D130" s="43"/>
      <c r="E130" s="44"/>
      <c r="F130" s="43"/>
      <c r="G130" s="44"/>
      <c r="H130" s="43"/>
      <c r="I130" s="44"/>
      <c r="J130" s="43"/>
      <c r="K130" s="44"/>
      <c r="L130" s="79">
        <v>-886.65253132798989</v>
      </c>
      <c r="M130" s="44"/>
      <c r="N130" s="43"/>
      <c r="O130" s="44"/>
      <c r="P130" s="43"/>
      <c r="Q130" s="44"/>
      <c r="R130" s="43"/>
      <c r="S130" s="44"/>
      <c r="T130" s="43">
        <v>-886.65253132798989</v>
      </c>
      <c r="U130" s="44"/>
      <c r="V130" s="43">
        <v>-2839.9291286720095</v>
      </c>
      <c r="W130" s="47"/>
      <c r="X130" s="47"/>
      <c r="Y130" s="6"/>
      <c r="Z130" s="6"/>
      <c r="AA130" s="6"/>
      <c r="AB130" s="47"/>
      <c r="AC130" s="6"/>
      <c r="AD130" s="6"/>
      <c r="AE130" s="6"/>
      <c r="AF130" s="6"/>
      <c r="AG130" s="6"/>
      <c r="AI130" s="4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spans="1:56">
      <c r="A131" s="4" t="s">
        <v>99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7"/>
      <c r="X131" s="47"/>
      <c r="Y131" s="6"/>
      <c r="Z131" s="6"/>
      <c r="AA131" s="6"/>
      <c r="AB131" s="47"/>
      <c r="AC131" s="6"/>
      <c r="AD131" s="6"/>
      <c r="AE131" s="6"/>
      <c r="AF131" s="6"/>
      <c r="AG131" s="6"/>
      <c r="AI131" s="4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spans="1:56" ht="13.8" thickBot="1">
      <c r="A132" s="4" t="s">
        <v>98</v>
      </c>
      <c r="B132" s="58">
        <v>296628.93753999996</v>
      </c>
      <c r="C132" s="44"/>
      <c r="D132" s="58">
        <v>0</v>
      </c>
      <c r="E132" s="44"/>
      <c r="F132" s="58">
        <v>115474.95903672802</v>
      </c>
      <c r="G132" s="44"/>
      <c r="H132" s="58">
        <v>55539.83791570615</v>
      </c>
      <c r="I132" s="44"/>
      <c r="J132" s="58">
        <v>18233.804999999993</v>
      </c>
      <c r="K132" s="44"/>
      <c r="L132" s="58">
        <v>5032.9565702491536</v>
      </c>
      <c r="M132" s="44"/>
      <c r="N132" s="58">
        <v>13291.795559999999</v>
      </c>
      <c r="O132" s="44"/>
      <c r="P132" s="58">
        <v>0</v>
      </c>
      <c r="Q132" s="44"/>
      <c r="R132" s="58">
        <v>61.98348</v>
      </c>
      <c r="S132" s="44"/>
      <c r="T132" s="58">
        <v>207635.33756268336</v>
      </c>
      <c r="U132" s="44"/>
      <c r="V132" s="58">
        <v>88993.599977316539</v>
      </c>
      <c r="W132" s="47"/>
      <c r="X132" s="47"/>
      <c r="Y132" s="6"/>
      <c r="Z132" s="6"/>
      <c r="AA132" s="6"/>
      <c r="AB132" s="47"/>
      <c r="AC132" s="6"/>
      <c r="AD132" s="6"/>
      <c r="AE132" s="6"/>
      <c r="AF132" s="6"/>
      <c r="AG132" s="6"/>
      <c r="AI132" s="4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spans="1:56" ht="13.8" thickTop="1">
      <c r="A133" s="4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7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I133" s="4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spans="1:56">
      <c r="A134" s="4" t="s">
        <v>100</v>
      </c>
      <c r="B134" s="44"/>
      <c r="C134" s="45"/>
      <c r="D134" s="45"/>
      <c r="E134" s="45"/>
      <c r="F134" s="45"/>
      <c r="G134" s="45"/>
      <c r="H134" s="45"/>
      <c r="I134" s="81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7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I134" s="4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spans="1:56">
      <c r="A135" s="46" t="s">
        <v>101</v>
      </c>
      <c r="B135" s="45"/>
      <c r="C135" s="45"/>
      <c r="D135" s="45"/>
      <c r="E135" s="45"/>
      <c r="F135" s="45"/>
      <c r="G135" s="45"/>
      <c r="H135" s="45"/>
      <c r="I135" s="62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7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I135" s="4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spans="1:56">
      <c r="A136" s="4"/>
      <c r="B136" s="45"/>
      <c r="C136" s="45"/>
      <c r="D136" s="45"/>
      <c r="E136" s="45"/>
      <c r="F136" s="45"/>
      <c r="G136" s="45"/>
      <c r="H136" s="45"/>
      <c r="I136" s="62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4"/>
      <c r="U136" s="44"/>
      <c r="V136" s="44"/>
      <c r="W136" s="47"/>
      <c r="X136" s="47"/>
      <c r="Y136" s="6"/>
      <c r="Z136" s="6"/>
      <c r="AA136" s="6"/>
      <c r="AB136" s="47"/>
      <c r="AC136" s="6"/>
      <c r="AD136" s="6"/>
      <c r="AE136" s="6"/>
      <c r="AF136" s="6"/>
      <c r="AG136" s="6"/>
      <c r="AI136" s="4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spans="1:56">
      <c r="A137" s="82" t="s">
        <v>142</v>
      </c>
      <c r="B137" s="45"/>
      <c r="C137" s="45"/>
      <c r="D137" s="45"/>
      <c r="E137" s="45"/>
      <c r="F137" s="45"/>
      <c r="G137" s="45"/>
      <c r="H137" s="45"/>
      <c r="I137" s="83"/>
      <c r="J137" s="45"/>
      <c r="K137" s="45"/>
      <c r="L137" s="84">
        <v>0</v>
      </c>
      <c r="M137" s="45"/>
      <c r="N137" s="45"/>
      <c r="O137" s="45"/>
      <c r="P137" s="45"/>
      <c r="Q137" s="45"/>
      <c r="R137" s="85"/>
      <c r="S137" s="45"/>
      <c r="T137" s="44">
        <v>0</v>
      </c>
      <c r="U137" s="44"/>
      <c r="V137" s="44">
        <v>0</v>
      </c>
      <c r="W137" s="47"/>
      <c r="X137" s="47"/>
      <c r="Y137" s="6"/>
      <c r="Z137" s="6"/>
      <c r="AA137" s="6"/>
      <c r="AB137" s="47"/>
      <c r="AC137" s="6"/>
      <c r="AD137" s="6"/>
      <c r="AE137" s="6"/>
      <c r="AF137" s="6"/>
      <c r="AG137" s="6"/>
      <c r="AI137" s="4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 spans="1:56">
      <c r="A138" s="82"/>
      <c r="B138" s="86"/>
      <c r="C138" s="45"/>
      <c r="D138" s="86"/>
      <c r="E138" s="45"/>
      <c r="F138" s="87"/>
      <c r="G138" s="45"/>
      <c r="H138" s="86"/>
      <c r="I138" s="45"/>
      <c r="J138" s="86"/>
      <c r="K138" s="45"/>
      <c r="L138" s="57"/>
      <c r="M138" s="45"/>
      <c r="N138" s="86"/>
      <c r="O138" s="45"/>
      <c r="P138" s="86"/>
      <c r="Q138" s="45"/>
      <c r="R138" s="88"/>
      <c r="S138" s="45"/>
      <c r="T138" s="57"/>
      <c r="U138" s="44"/>
      <c r="V138" s="57"/>
      <c r="W138" s="47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I138" s="4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spans="1:56" ht="12.9" customHeight="1">
      <c r="A139" s="4" t="s">
        <v>102</v>
      </c>
      <c r="B139" s="43">
        <v>0</v>
      </c>
      <c r="C139" s="44"/>
      <c r="D139" s="43"/>
      <c r="E139" s="44"/>
      <c r="F139" s="43">
        <v>0</v>
      </c>
      <c r="G139" s="44"/>
      <c r="H139" s="43"/>
      <c r="I139" s="44"/>
      <c r="J139" s="43"/>
      <c r="K139" s="44"/>
      <c r="L139" s="43">
        <v>0</v>
      </c>
      <c r="M139" s="44"/>
      <c r="N139" s="43"/>
      <c r="O139" s="44"/>
      <c r="P139" s="43"/>
      <c r="Q139" s="44"/>
      <c r="R139" s="43">
        <v>0</v>
      </c>
      <c r="S139" s="44"/>
      <c r="T139" s="43">
        <v>0</v>
      </c>
      <c r="U139" s="44"/>
      <c r="V139" s="43">
        <v>0</v>
      </c>
      <c r="W139" s="47"/>
      <c r="X139" s="47"/>
      <c r="Y139" s="6"/>
      <c r="Z139" s="6"/>
      <c r="AA139" s="6"/>
      <c r="AB139" s="47"/>
      <c r="AC139" s="6"/>
      <c r="AD139" s="6"/>
      <c r="AE139" s="6"/>
      <c r="AF139" s="6"/>
      <c r="AG139" s="6"/>
      <c r="AI139" s="4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spans="1:56">
      <c r="A140" s="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7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I140" s="4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spans="1:56" ht="13.8" thickBot="1">
      <c r="A141" s="4" t="s">
        <v>103</v>
      </c>
      <c r="B141" s="58">
        <v>300355.51919999998</v>
      </c>
      <c r="C141" s="44"/>
      <c r="D141" s="58">
        <v>0</v>
      </c>
      <c r="E141" s="44"/>
      <c r="F141" s="58">
        <v>115474.95903672802</v>
      </c>
      <c r="G141" s="44"/>
      <c r="H141" s="58">
        <v>55539.83791570615</v>
      </c>
      <c r="I141" s="44"/>
      <c r="J141" s="58">
        <v>18233.804999999993</v>
      </c>
      <c r="K141" s="44"/>
      <c r="L141" s="58">
        <v>5919.6091015771435</v>
      </c>
      <c r="M141" s="44"/>
      <c r="N141" s="58">
        <v>13291.795559999999</v>
      </c>
      <c r="O141" s="44"/>
      <c r="P141" s="58">
        <v>0</v>
      </c>
      <c r="Q141" s="44"/>
      <c r="R141" s="58">
        <v>61.98348</v>
      </c>
      <c r="S141" s="44"/>
      <c r="T141" s="58">
        <v>208521.99009401136</v>
      </c>
      <c r="U141" s="44"/>
      <c r="V141" s="58">
        <v>91833.529105988549</v>
      </c>
      <c r="W141" s="47"/>
      <c r="X141" s="47"/>
      <c r="Y141" s="6"/>
      <c r="Z141" s="6"/>
      <c r="AA141" s="6"/>
      <c r="AB141" s="47"/>
      <c r="AC141" s="6"/>
      <c r="AD141" s="6"/>
      <c r="AE141" s="6"/>
      <c r="AF141" s="6"/>
      <c r="AG141" s="6"/>
      <c r="AI141" s="4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spans="1:56" ht="13.8" thickTop="1">
      <c r="A142" s="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7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I142" s="4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spans="1:56">
      <c r="A143" s="4" t="s">
        <v>75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7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I143" s="4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spans="1:56" ht="13.8" thickBot="1">
      <c r="A144" s="4" t="s">
        <v>143</v>
      </c>
      <c r="B144" s="89">
        <v>50551.45953</v>
      </c>
      <c r="C144" s="44"/>
      <c r="D144" s="89">
        <v>17167.27015</v>
      </c>
      <c r="E144" s="44"/>
      <c r="F144" s="89">
        <v>15466.521239999996</v>
      </c>
      <c r="G144" s="44"/>
      <c r="H144" s="89">
        <v>4904.558500000001</v>
      </c>
      <c r="I144" s="44"/>
      <c r="J144" s="89">
        <v>4388.5839100000003</v>
      </c>
      <c r="K144" s="44"/>
      <c r="L144" s="89">
        <v>3978.2824700000001</v>
      </c>
      <c r="M144" s="44"/>
      <c r="N144" s="89">
        <v>-2616.5281</v>
      </c>
      <c r="O144" s="44"/>
      <c r="P144" s="89">
        <v>0</v>
      </c>
      <c r="Q144" s="44"/>
      <c r="R144" s="90">
        <v>0</v>
      </c>
      <c r="S144" s="44"/>
      <c r="T144" s="58">
        <v>43288.688169999994</v>
      </c>
      <c r="U144" s="44"/>
      <c r="V144" s="91">
        <v>7262.7713600000061</v>
      </c>
      <c r="W144" s="47" t="s">
        <v>144</v>
      </c>
      <c r="X144" s="47"/>
      <c r="Y144" s="6"/>
      <c r="Z144" s="6"/>
      <c r="AA144" s="6"/>
      <c r="AB144" s="47"/>
      <c r="AC144" s="6"/>
      <c r="AD144" s="6"/>
      <c r="AE144" s="6"/>
      <c r="AF144" s="6"/>
      <c r="AG144" s="6"/>
      <c r="AI144" s="4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spans="1:56" ht="13.8" thickTop="1"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I145" s="4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spans="1:56">
      <c r="A146" s="4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I146" s="4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spans="1:56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I147" s="4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spans="1:56" ht="15.6">
      <c r="A148" s="64" t="s">
        <v>45</v>
      </c>
      <c r="B148" s="93"/>
      <c r="C148" s="93"/>
      <c r="D148" s="93"/>
      <c r="E148" s="93"/>
      <c r="F148" s="60"/>
      <c r="G148" s="60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4" t="s">
        <v>145</v>
      </c>
      <c r="U148" s="95"/>
      <c r="V148" s="95"/>
      <c r="W148" s="1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I148" s="4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spans="1:56" ht="15.6">
      <c r="A149" s="64" t="s">
        <v>146</v>
      </c>
      <c r="B149" s="93"/>
      <c r="C149" s="93"/>
      <c r="D149" s="93"/>
      <c r="E149" s="93"/>
      <c r="F149" s="60"/>
      <c r="G149" s="60"/>
      <c r="H149" s="93"/>
      <c r="I149" s="60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94"/>
      <c r="V149" s="94"/>
      <c r="W149" s="1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I149" s="4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spans="1:56" ht="15.6">
      <c r="A150" s="64" t="s">
        <v>147</v>
      </c>
      <c r="B150" s="93"/>
      <c r="C150" s="93"/>
      <c r="D150" s="93"/>
      <c r="E150" s="93"/>
      <c r="F150" s="93"/>
      <c r="G150" s="60"/>
      <c r="H150" s="60"/>
      <c r="I150" s="60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4"/>
      <c r="U150" s="94"/>
      <c r="V150" s="94"/>
      <c r="W150" s="1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I150" s="4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spans="1:56" ht="15.6">
      <c r="A151" s="66" t="s">
        <v>194</v>
      </c>
      <c r="B151" s="93"/>
      <c r="C151" s="93"/>
      <c r="D151" s="93"/>
      <c r="E151" s="93"/>
      <c r="F151" s="60"/>
      <c r="G151" s="60"/>
      <c r="H151" s="93"/>
      <c r="I151" s="60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94"/>
      <c r="V151" s="94"/>
      <c r="W151" s="1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I151" s="4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spans="1:56" ht="15.6">
      <c r="A152" s="66" t="s">
        <v>3</v>
      </c>
      <c r="B152" s="93"/>
      <c r="C152" s="93"/>
      <c r="D152" s="93"/>
      <c r="E152" s="93"/>
      <c r="F152" s="60"/>
      <c r="G152" s="60"/>
      <c r="H152" s="93"/>
      <c r="I152" s="60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94"/>
      <c r="V152" s="94"/>
      <c r="W152" s="1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I152" s="4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spans="1:56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1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I153" s="4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spans="1:56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1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I154" s="4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spans="1:56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1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I155" s="4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spans="1:56">
      <c r="A156" s="96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8" t="s">
        <v>148</v>
      </c>
      <c r="M156" s="98"/>
      <c r="N156" s="98"/>
      <c r="O156" s="97"/>
      <c r="P156" s="98" t="s">
        <v>149</v>
      </c>
      <c r="Q156" s="98"/>
      <c r="R156" s="98"/>
      <c r="S156" s="97"/>
      <c r="T156" s="98" t="s">
        <v>150</v>
      </c>
      <c r="U156" s="98"/>
      <c r="V156" s="98"/>
      <c r="W156" s="1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I156" s="4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spans="1:56" ht="13.95" customHeight="1">
      <c r="A157" s="96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9" t="s">
        <v>151</v>
      </c>
      <c r="M157" s="97"/>
      <c r="N157" s="99" t="s">
        <v>152</v>
      </c>
      <c r="O157" s="97"/>
      <c r="P157" s="99" t="s">
        <v>151</v>
      </c>
      <c r="Q157" s="97"/>
      <c r="R157" s="99" t="s">
        <v>152</v>
      </c>
      <c r="S157" s="97"/>
      <c r="T157" s="99" t="s">
        <v>151</v>
      </c>
      <c r="U157" s="97"/>
      <c r="V157" s="99" t="s">
        <v>152</v>
      </c>
      <c r="W157" s="1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I157" s="4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spans="1:56" ht="13.95" customHeight="1">
      <c r="A158" s="96"/>
      <c r="B158" s="97"/>
      <c r="C158" s="97"/>
      <c r="D158" s="98" t="s">
        <v>153</v>
      </c>
      <c r="E158" s="98"/>
      <c r="F158" s="98"/>
      <c r="G158" s="97"/>
      <c r="H158" s="97"/>
      <c r="I158" s="97"/>
      <c r="J158" s="99" t="s">
        <v>154</v>
      </c>
      <c r="K158" s="97"/>
      <c r="L158" s="99" t="s">
        <v>155</v>
      </c>
      <c r="M158" s="97"/>
      <c r="N158" s="99" t="s">
        <v>151</v>
      </c>
      <c r="O158" s="97"/>
      <c r="P158" s="99" t="s">
        <v>155</v>
      </c>
      <c r="Q158" s="97"/>
      <c r="R158" s="99" t="s">
        <v>151</v>
      </c>
      <c r="S158" s="97"/>
      <c r="T158" s="99" t="s">
        <v>155</v>
      </c>
      <c r="U158" s="97"/>
      <c r="V158" s="99" t="s">
        <v>151</v>
      </c>
      <c r="W158" s="1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I158" s="4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spans="1:56" ht="13.95" customHeight="1">
      <c r="A159" s="100" t="s">
        <v>156</v>
      </c>
      <c r="B159" s="101" t="s">
        <v>75</v>
      </c>
      <c r="C159" s="97"/>
      <c r="D159" s="101" t="s">
        <v>157</v>
      </c>
      <c r="E159" s="97"/>
      <c r="F159" s="101" t="s">
        <v>158</v>
      </c>
      <c r="G159" s="97"/>
      <c r="H159" s="101" t="s">
        <v>159</v>
      </c>
      <c r="I159" s="97"/>
      <c r="J159" s="101" t="s">
        <v>160</v>
      </c>
      <c r="K159" s="97"/>
      <c r="L159" s="101" t="s">
        <v>160</v>
      </c>
      <c r="M159" s="97"/>
      <c r="N159" s="101" t="s">
        <v>160</v>
      </c>
      <c r="O159" s="97"/>
      <c r="P159" s="101" t="s">
        <v>160</v>
      </c>
      <c r="Q159" s="97"/>
      <c r="R159" s="101" t="s">
        <v>160</v>
      </c>
      <c r="S159" s="97"/>
      <c r="T159" s="101" t="s">
        <v>160</v>
      </c>
      <c r="U159" s="97"/>
      <c r="V159" s="101" t="s">
        <v>160</v>
      </c>
      <c r="W159" s="1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I159" s="4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spans="1:56" ht="13.95" customHeight="1">
      <c r="A160" s="96" t="s">
        <v>161</v>
      </c>
      <c r="B160" s="102">
        <v>483360.36676769238</v>
      </c>
      <c r="C160" s="102"/>
      <c r="D160" s="102">
        <v>-4165.5143329702842</v>
      </c>
      <c r="E160" s="102"/>
      <c r="F160" s="102">
        <v>-31648.463356890999</v>
      </c>
      <c r="G160" s="102"/>
      <c r="H160" s="103">
        <v>446206.09622370056</v>
      </c>
      <c r="I160" s="97"/>
      <c r="J160" s="104">
        <v>0.29980000000000001</v>
      </c>
      <c r="K160" s="97"/>
      <c r="L160" s="105">
        <v>4.07</v>
      </c>
      <c r="M160" s="97"/>
      <c r="N160" s="105">
        <v>1.22</v>
      </c>
      <c r="O160" s="97"/>
      <c r="P160" s="105">
        <v>4.07</v>
      </c>
      <c r="Q160" s="97"/>
      <c r="R160" s="105">
        <v>1.22</v>
      </c>
      <c r="S160" s="97"/>
      <c r="T160" s="105">
        <v>4.07</v>
      </c>
      <c r="U160" s="97"/>
      <c r="V160" s="105">
        <v>1.22</v>
      </c>
      <c r="W160" s="1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I160" s="4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spans="1:56" ht="6" customHeight="1">
      <c r="A161" s="96"/>
      <c r="B161" s="102"/>
      <c r="C161" s="102"/>
      <c r="D161" s="102"/>
      <c r="E161" s="102"/>
      <c r="F161" s="102"/>
      <c r="G161" s="102"/>
      <c r="H161" s="102"/>
      <c r="I161" s="97"/>
      <c r="J161" s="97"/>
      <c r="K161" s="97"/>
      <c r="L161" s="97"/>
      <c r="M161" s="97"/>
      <c r="N161" s="97"/>
      <c r="O161" s="97"/>
      <c r="P161" s="105"/>
      <c r="Q161" s="97"/>
      <c r="R161" s="105"/>
      <c r="S161" s="97"/>
      <c r="T161" s="105"/>
      <c r="U161" s="97"/>
      <c r="V161" s="105"/>
      <c r="W161" s="1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I161" s="4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spans="1:56" ht="13.95" customHeight="1">
      <c r="A162" s="96" t="s">
        <v>162</v>
      </c>
      <c r="B162" s="102">
        <v>129944.52604307693</v>
      </c>
      <c r="C162" s="102"/>
      <c r="D162" s="102">
        <v>-2692.484692307693</v>
      </c>
      <c r="E162" s="102"/>
      <c r="F162" s="102">
        <v>-8404.3715146710001</v>
      </c>
      <c r="G162" s="102"/>
      <c r="H162" s="103">
        <v>118491.7498990843</v>
      </c>
      <c r="I162" s="97"/>
      <c r="J162" s="106">
        <v>7.9700000000000007E-2</v>
      </c>
      <c r="K162" s="97"/>
      <c r="L162" s="105">
        <v>0.62050050668665235</v>
      </c>
      <c r="M162" s="97"/>
      <c r="N162" s="105">
        <v>0.05</v>
      </c>
      <c r="O162" s="97"/>
      <c r="P162" s="105">
        <v>0.62050050668665235</v>
      </c>
      <c r="Q162" s="97"/>
      <c r="R162" s="105">
        <v>0.05</v>
      </c>
      <c r="S162" s="97"/>
      <c r="T162" s="105">
        <v>0.62050050668665235</v>
      </c>
      <c r="U162" s="97"/>
      <c r="V162" s="105">
        <v>0.05</v>
      </c>
      <c r="W162" s="1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I162" s="4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spans="1:56" ht="6" customHeight="1">
      <c r="A163" s="96"/>
      <c r="B163" s="102"/>
      <c r="C163" s="102"/>
      <c r="D163" s="102"/>
      <c r="E163" s="102"/>
      <c r="F163" s="102"/>
      <c r="G163" s="102"/>
      <c r="H163" s="102"/>
      <c r="I163" s="97"/>
      <c r="J163" s="97"/>
      <c r="K163" s="97"/>
      <c r="L163" s="105"/>
      <c r="M163" s="97"/>
      <c r="N163" s="105"/>
      <c r="O163" s="97"/>
      <c r="P163" s="105"/>
      <c r="Q163" s="97"/>
      <c r="R163" s="105"/>
      <c r="S163" s="97"/>
      <c r="T163" s="105"/>
      <c r="U163" s="97"/>
      <c r="V163" s="105"/>
      <c r="W163" s="1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I163" s="4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spans="1:56" ht="13.95" customHeight="1">
      <c r="A164" s="96" t="s">
        <v>163</v>
      </c>
      <c r="B164" s="102">
        <v>26291.87558</v>
      </c>
      <c r="C164" s="102"/>
      <c r="D164" s="102"/>
      <c r="E164" s="102"/>
      <c r="F164" s="102">
        <v>-1459.464869598</v>
      </c>
      <c r="G164" s="102"/>
      <c r="H164" s="102">
        <v>24832.410710402</v>
      </c>
      <c r="I164" s="97"/>
      <c r="J164" s="104">
        <v>1.67E-2</v>
      </c>
      <c r="K164" s="97"/>
      <c r="L164" s="105">
        <v>2.4899999999999998</v>
      </c>
      <c r="M164" s="97"/>
      <c r="N164" s="105">
        <v>0.04</v>
      </c>
      <c r="O164" s="97"/>
      <c r="P164" s="105">
        <v>2.4899999999999998</v>
      </c>
      <c r="Q164" s="97"/>
      <c r="R164" s="105">
        <v>0.04</v>
      </c>
      <c r="S164" s="97"/>
      <c r="T164" s="105">
        <v>2.4899999999999998</v>
      </c>
      <c r="U164" s="97"/>
      <c r="V164" s="105">
        <v>0.04</v>
      </c>
      <c r="W164" s="1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I164" s="4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spans="1:56" ht="6" customHeight="1">
      <c r="A165" s="96"/>
      <c r="B165" s="102"/>
      <c r="C165" s="102"/>
      <c r="D165" s="102"/>
      <c r="E165" s="102"/>
      <c r="F165" s="102"/>
      <c r="G165" s="102"/>
      <c r="H165" s="102"/>
      <c r="I165" s="97"/>
      <c r="J165" s="97"/>
      <c r="K165" s="97"/>
      <c r="L165" s="105"/>
      <c r="M165" s="97"/>
      <c r="N165" s="105"/>
      <c r="O165" s="97"/>
      <c r="P165" s="105"/>
      <c r="Q165" s="97"/>
      <c r="R165" s="105"/>
      <c r="S165" s="97"/>
      <c r="T165" s="105"/>
      <c r="U165" s="97"/>
      <c r="V165" s="105"/>
      <c r="W165" s="1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I165" s="4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spans="1:56" ht="13.95" customHeight="1">
      <c r="A166" s="96" t="s">
        <v>164</v>
      </c>
      <c r="B166" s="102">
        <v>729635.69981307676</v>
      </c>
      <c r="C166" s="102"/>
      <c r="D166" s="102">
        <v>-1356.9148539828523</v>
      </c>
      <c r="E166" s="102"/>
      <c r="F166" s="102">
        <v>-48099.232122945999</v>
      </c>
      <c r="G166" s="102"/>
      <c r="H166" s="103">
        <v>681875.76562729245</v>
      </c>
      <c r="I166" s="97"/>
      <c r="J166" s="104">
        <v>0.4582</v>
      </c>
      <c r="K166" s="97"/>
      <c r="L166" s="105">
        <v>8.9</v>
      </c>
      <c r="M166" s="97"/>
      <c r="N166" s="105">
        <v>4.08</v>
      </c>
      <c r="O166" s="97"/>
      <c r="P166" s="107">
        <v>9.9</v>
      </c>
      <c r="Q166" s="97"/>
      <c r="R166" s="105">
        <v>4.54</v>
      </c>
      <c r="S166" s="97"/>
      <c r="T166" s="105">
        <v>11</v>
      </c>
      <c r="U166" s="97"/>
      <c r="V166" s="105">
        <v>5.04</v>
      </c>
      <c r="W166" s="1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I166" s="4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spans="1:56" ht="6" customHeight="1">
      <c r="A167" s="96"/>
      <c r="B167" s="102"/>
      <c r="C167" s="102"/>
      <c r="D167" s="102"/>
      <c r="E167" s="102"/>
      <c r="F167" s="102"/>
      <c r="G167" s="102"/>
      <c r="H167" s="102"/>
      <c r="I167" s="97"/>
      <c r="J167" s="97"/>
      <c r="K167" s="97"/>
      <c r="L167" s="105"/>
      <c r="M167" s="97"/>
      <c r="N167" s="105"/>
      <c r="O167" s="97"/>
      <c r="P167" s="105"/>
      <c r="Q167" s="97"/>
      <c r="R167" s="105"/>
      <c r="S167" s="97"/>
      <c r="T167" s="105"/>
      <c r="U167" s="97"/>
      <c r="V167" s="105"/>
      <c r="W167" s="1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I167" s="4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spans="1:56" ht="13.95" customHeight="1">
      <c r="A168" s="96" t="s">
        <v>165</v>
      </c>
      <c r="B168" s="102">
        <v>234558.34022307702</v>
      </c>
      <c r="C168" s="102"/>
      <c r="D168" s="102">
        <v>-5097.1036001464363</v>
      </c>
      <c r="E168" s="102"/>
      <c r="F168" s="102">
        <v>-12737.418171886</v>
      </c>
      <c r="G168" s="102"/>
      <c r="H168" s="102">
        <v>216723.81845104459</v>
      </c>
      <c r="I168" s="97"/>
      <c r="J168" s="104">
        <v>0.14560000000000001</v>
      </c>
      <c r="K168" s="97"/>
      <c r="L168" s="105"/>
      <c r="M168" s="97"/>
      <c r="N168" s="105"/>
      <c r="O168" s="97"/>
      <c r="P168" s="105"/>
      <c r="Q168" s="97"/>
      <c r="R168" s="105"/>
      <c r="S168" s="97"/>
      <c r="T168" s="105"/>
      <c r="U168" s="97"/>
      <c r="V168" s="105"/>
      <c r="W168" s="1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I168" s="4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spans="1:56" ht="6" customHeight="1">
      <c r="A169" s="96"/>
      <c r="B169" s="102"/>
      <c r="C169" s="102"/>
      <c r="D169" s="102"/>
      <c r="E169" s="102"/>
      <c r="F169" s="102"/>
      <c r="G169" s="102"/>
      <c r="H169" s="102"/>
      <c r="I169" s="97"/>
      <c r="J169" s="97"/>
      <c r="K169" s="97"/>
      <c r="L169" s="105"/>
      <c r="M169" s="97"/>
      <c r="N169" s="105"/>
      <c r="O169" s="97"/>
      <c r="P169" s="105"/>
      <c r="Q169" s="97"/>
      <c r="R169" s="105"/>
      <c r="S169" s="97"/>
      <c r="T169" s="105"/>
      <c r="U169" s="97"/>
      <c r="V169" s="105"/>
      <c r="W169" s="1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I169" s="4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spans="1:56" ht="13.95" customHeight="1">
      <c r="A170" s="96" t="s">
        <v>166</v>
      </c>
      <c r="B170" s="108">
        <v>0</v>
      </c>
      <c r="C170" s="102"/>
      <c r="D170" s="108">
        <v>0</v>
      </c>
      <c r="E170" s="102"/>
      <c r="F170" s="108">
        <v>0</v>
      </c>
      <c r="G170" s="102"/>
      <c r="H170" s="108">
        <v>0</v>
      </c>
      <c r="I170" s="97"/>
      <c r="J170" s="109">
        <v>0</v>
      </c>
      <c r="K170" s="97"/>
      <c r="L170" s="105"/>
      <c r="M170" s="97"/>
      <c r="N170" s="110"/>
      <c r="O170" s="97"/>
      <c r="P170" s="105"/>
      <c r="Q170" s="97"/>
      <c r="R170" s="110"/>
      <c r="S170" s="97"/>
      <c r="T170" s="105"/>
      <c r="U170" s="97"/>
      <c r="V170" s="110"/>
      <c r="W170" s="1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I170" s="4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spans="1:56" ht="15.9" customHeight="1" thickBot="1">
      <c r="A171" s="96" t="s">
        <v>167</v>
      </c>
      <c r="B171" s="111">
        <v>1603790.8084269229</v>
      </c>
      <c r="C171" s="97"/>
      <c r="D171" s="111">
        <v>-13312.017479407266</v>
      </c>
      <c r="E171" s="97"/>
      <c r="F171" s="111">
        <v>-102348.950035991</v>
      </c>
      <c r="G171" s="97"/>
      <c r="H171" s="111">
        <v>1488129.8409115241</v>
      </c>
      <c r="I171" s="97"/>
      <c r="J171" s="112">
        <v>1</v>
      </c>
      <c r="K171" s="97"/>
      <c r="L171" s="105"/>
      <c r="M171" s="105"/>
      <c r="N171" s="113">
        <v>5.3900000000000006</v>
      </c>
      <c r="O171" s="105"/>
      <c r="P171" s="105"/>
      <c r="Q171" s="105"/>
      <c r="R171" s="113">
        <v>5.85</v>
      </c>
      <c r="S171" s="105"/>
      <c r="T171" s="105"/>
      <c r="U171" s="105"/>
      <c r="V171" s="113">
        <v>6.35</v>
      </c>
      <c r="W171" s="1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I171" s="4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spans="1:56" ht="9" customHeight="1" thickTop="1">
      <c r="A172" s="96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1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I172" s="4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spans="1:56">
      <c r="A173" s="96"/>
      <c r="B173" s="114">
        <v>0</v>
      </c>
      <c r="C173" s="115"/>
      <c r="D173" s="114">
        <v>0</v>
      </c>
      <c r="E173" s="115"/>
      <c r="F173" s="114">
        <v>2.7648638933897018E-10</v>
      </c>
      <c r="G173" s="115"/>
      <c r="H173" s="114">
        <v>0</v>
      </c>
      <c r="I173" s="115"/>
      <c r="J173" s="114">
        <v>0</v>
      </c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I173" s="4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spans="1:56">
      <c r="A174" s="96"/>
      <c r="B174" s="115"/>
      <c r="C174" s="115"/>
      <c r="D174" s="115"/>
      <c r="E174" s="115"/>
      <c r="F174" s="114">
        <v>1.0040821507573128E-9</v>
      </c>
      <c r="G174" s="115"/>
      <c r="H174" s="115"/>
      <c r="I174" s="115"/>
      <c r="J174" s="115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I174" s="4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spans="1:56">
      <c r="A175" s="96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I175" s="96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7"/>
      <c r="AV175" s="97"/>
      <c r="AW175" s="97"/>
      <c r="AX175" s="97"/>
      <c r="AY175" s="97"/>
      <c r="AZ175" s="97"/>
      <c r="BA175" s="97"/>
      <c r="BB175" s="97"/>
      <c r="BC175" s="97"/>
      <c r="BD175" s="97"/>
    </row>
    <row r="176" spans="1:56" ht="15">
      <c r="A176" s="116" t="s">
        <v>45</v>
      </c>
      <c r="B176" s="117"/>
      <c r="C176" s="3"/>
      <c r="D176" s="38"/>
      <c r="E176" s="117"/>
      <c r="F176" s="117"/>
      <c r="G176" s="117"/>
      <c r="H176" s="117"/>
      <c r="I176" s="118"/>
      <c r="J176" s="38"/>
      <c r="K176" s="117"/>
      <c r="L176" s="119" t="s">
        <v>168</v>
      </c>
      <c r="M176" s="95"/>
      <c r="N176" s="120"/>
      <c r="O176" s="120"/>
      <c r="P176" s="7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I176" s="96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7"/>
      <c r="AV176" s="97"/>
      <c r="AW176" s="97"/>
      <c r="AX176" s="97"/>
      <c r="AY176" s="97"/>
      <c r="AZ176" s="97"/>
      <c r="BA176" s="97"/>
      <c r="BB176" s="97"/>
      <c r="BC176" s="97"/>
      <c r="BD176" s="97"/>
    </row>
    <row r="177" spans="1:56" ht="15">
      <c r="A177" s="1" t="s">
        <v>169</v>
      </c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9"/>
      <c r="M177" s="94"/>
      <c r="N177" s="120"/>
      <c r="O177" s="120"/>
      <c r="P177" s="6"/>
      <c r="Q177" s="6"/>
      <c r="R177" s="7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I177" s="96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</row>
    <row r="178" spans="1:56" ht="15">
      <c r="A178" s="1" t="s">
        <v>147</v>
      </c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9"/>
      <c r="M178" s="94"/>
      <c r="N178" s="120"/>
      <c r="O178" s="120"/>
      <c r="P178" s="7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I178" s="96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</row>
    <row r="179" spans="1:56" ht="15">
      <c r="A179" s="39" t="s">
        <v>194</v>
      </c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9"/>
      <c r="M179" s="94"/>
      <c r="N179" s="6"/>
      <c r="O179" s="6"/>
      <c r="P179" s="121"/>
      <c r="Q179" s="6"/>
      <c r="R179" s="121"/>
      <c r="S179" s="6"/>
      <c r="T179" s="121"/>
      <c r="U179" s="6"/>
      <c r="V179" s="121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I179" s="96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</row>
    <row r="180" spans="1:56" ht="15">
      <c r="A180" s="39" t="s">
        <v>3</v>
      </c>
      <c r="B180" s="117"/>
      <c r="C180" s="117"/>
      <c r="D180" s="117"/>
      <c r="E180" s="117"/>
      <c r="F180" s="117"/>
      <c r="G180" s="117"/>
      <c r="H180" s="117"/>
      <c r="I180" s="117"/>
      <c r="J180" s="117"/>
      <c r="K180" s="117"/>
      <c r="L180" s="119"/>
      <c r="M180" s="94"/>
      <c r="N180" s="6"/>
      <c r="O180" s="6"/>
      <c r="P180" s="121"/>
      <c r="Q180" s="6"/>
      <c r="R180" s="121"/>
      <c r="S180" s="6"/>
      <c r="T180" s="121"/>
      <c r="U180" s="6"/>
      <c r="V180" s="121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I180" s="96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97"/>
      <c r="BD180" s="97"/>
    </row>
    <row r="181" spans="1:56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122"/>
      <c r="O181" s="6"/>
      <c r="P181" s="121"/>
      <c r="Q181" s="6"/>
      <c r="R181" s="121"/>
      <c r="S181" s="6"/>
      <c r="T181" s="121"/>
      <c r="U181" s="6"/>
      <c r="V181" s="121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I181" s="96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  <c r="BC181" s="97"/>
      <c r="BD181" s="97"/>
    </row>
    <row r="182" spans="1:56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21"/>
      <c r="Q182" s="6"/>
      <c r="R182" s="121"/>
      <c r="S182" s="6"/>
      <c r="T182" s="121"/>
      <c r="U182" s="6"/>
      <c r="V182" s="121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I182" s="96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  <c r="BC182" s="97"/>
      <c r="BD182" s="97"/>
    </row>
    <row r="183" spans="1:56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21"/>
      <c r="Q183" s="6"/>
      <c r="R183" s="121"/>
      <c r="S183" s="6"/>
      <c r="T183" s="121"/>
      <c r="U183" s="6"/>
      <c r="V183" s="121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I183" s="96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7"/>
      <c r="AV183" s="97"/>
      <c r="AW183" s="97"/>
      <c r="AX183" s="97"/>
      <c r="AY183" s="97"/>
      <c r="AZ183" s="97"/>
      <c r="BA183" s="97"/>
      <c r="BB183" s="97"/>
      <c r="BC183" s="97"/>
      <c r="BD183" s="97"/>
    </row>
    <row r="184" spans="1:56" ht="12.9" customHeight="1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16"/>
      <c r="O184" s="16"/>
      <c r="P184" s="121"/>
      <c r="Q184" s="6"/>
      <c r="R184" s="121"/>
      <c r="S184" s="6"/>
      <c r="T184" s="121"/>
      <c r="U184" s="6"/>
      <c r="V184" s="121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I184" s="96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7"/>
      <c r="AV184" s="97"/>
      <c r="AW184" s="97"/>
      <c r="AX184" s="97"/>
      <c r="AY184" s="97"/>
      <c r="AZ184" s="97"/>
      <c r="BA184" s="97"/>
      <c r="BB184" s="97"/>
      <c r="BC184" s="97"/>
      <c r="BD184" s="97"/>
    </row>
    <row r="185" spans="1:56" ht="12.9" customHeight="1">
      <c r="A185" s="23" t="s">
        <v>170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21"/>
      <c r="Q185" s="6"/>
      <c r="R185" s="121"/>
      <c r="S185" s="6"/>
      <c r="T185" s="121"/>
      <c r="U185" s="6"/>
      <c r="V185" s="121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I185" s="96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7"/>
      <c r="AV185" s="97"/>
      <c r="AW185" s="97"/>
      <c r="AX185" s="97"/>
      <c r="AY185" s="97"/>
      <c r="AZ185" s="97"/>
      <c r="BA185" s="97"/>
      <c r="BB185" s="97"/>
      <c r="BC185" s="97"/>
      <c r="BD185" s="97"/>
    </row>
    <row r="186" spans="1:56" ht="12.9" customHeight="1">
      <c r="A186" s="23" t="s">
        <v>171</v>
      </c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21"/>
      <c r="Q186" s="6"/>
      <c r="R186" s="121"/>
      <c r="S186" s="6"/>
      <c r="T186" s="121"/>
      <c r="U186" s="6"/>
      <c r="V186" s="121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I186" s="96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  <c r="AV186" s="97"/>
      <c r="AW186" s="97"/>
      <c r="AX186" s="97"/>
      <c r="AY186" s="97"/>
      <c r="AZ186" s="97"/>
      <c r="BA186" s="97"/>
      <c r="BB186" s="97"/>
      <c r="BC186" s="97"/>
      <c r="BD186" s="97"/>
    </row>
    <row r="187" spans="1:56" ht="12.9" customHeight="1">
      <c r="A187" s="11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21"/>
      <c r="Q187" s="6"/>
      <c r="R187" s="121"/>
      <c r="S187" s="6"/>
      <c r="T187" s="121"/>
      <c r="U187" s="6"/>
      <c r="V187" s="121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I187" s="96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7"/>
      <c r="AV187" s="97"/>
      <c r="AW187" s="97"/>
      <c r="AX187" s="97"/>
      <c r="AY187" s="97"/>
      <c r="AZ187" s="97"/>
      <c r="BA187" s="97"/>
      <c r="BB187" s="97"/>
      <c r="BC187" s="97"/>
      <c r="BD187" s="97"/>
    </row>
    <row r="188" spans="1:56" ht="12.9" customHeight="1">
      <c r="A188" s="11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21"/>
      <c r="Q188" s="6"/>
      <c r="R188" s="121"/>
      <c r="S188" s="6"/>
      <c r="T188" s="121"/>
      <c r="U188" s="6"/>
      <c r="V188" s="121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I188" s="96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</row>
    <row r="189" spans="1:56" ht="12.9" customHeight="1">
      <c r="A189" s="11" t="s">
        <v>172</v>
      </c>
      <c r="B189" s="16"/>
      <c r="C189" s="16"/>
      <c r="D189" s="16"/>
      <c r="E189" s="16"/>
      <c r="F189" s="16"/>
      <c r="G189" s="16"/>
      <c r="H189" s="17">
        <v>6.1711</v>
      </c>
      <c r="I189" s="16" t="s">
        <v>22</v>
      </c>
      <c r="J189" s="16" t="s">
        <v>173</v>
      </c>
      <c r="K189" s="16"/>
      <c r="L189" s="16"/>
      <c r="M189" s="16"/>
      <c r="N189" s="16"/>
      <c r="O189" s="16"/>
      <c r="P189" s="121"/>
      <c r="Q189" s="6"/>
      <c r="R189" s="121"/>
      <c r="S189" s="6"/>
      <c r="T189" s="121"/>
      <c r="U189" s="6"/>
      <c r="V189" s="121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I189" s="96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97"/>
      <c r="AX189" s="97"/>
      <c r="AY189" s="97"/>
      <c r="AZ189" s="97"/>
      <c r="BA189" s="97"/>
      <c r="BB189" s="97"/>
      <c r="BC189" s="97"/>
      <c r="BD189" s="97"/>
    </row>
    <row r="190" spans="1:56" ht="12.9" customHeight="1">
      <c r="A190" s="11" t="s">
        <v>174</v>
      </c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21"/>
      <c r="Q190" s="6"/>
      <c r="R190" s="121"/>
      <c r="S190" s="6"/>
      <c r="T190" s="121"/>
      <c r="U190" s="6"/>
      <c r="V190" s="121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I190" s="96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97"/>
      <c r="AX190" s="97"/>
      <c r="AY190" s="97"/>
      <c r="AZ190" s="97"/>
      <c r="BA190" s="97"/>
      <c r="BB190" s="97"/>
      <c r="BC190" s="97"/>
      <c r="BD190" s="97"/>
    </row>
    <row r="191" spans="1:56" ht="12.9" customHeight="1">
      <c r="A191" s="11" t="s">
        <v>175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I191" s="96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  <c r="AV191" s="97"/>
      <c r="AW191" s="97"/>
      <c r="AX191" s="97"/>
      <c r="AY191" s="97"/>
      <c r="AZ191" s="97"/>
      <c r="BA191" s="97"/>
      <c r="BB191" s="97"/>
      <c r="BC191" s="97"/>
      <c r="BD191" s="97"/>
    </row>
    <row r="192" spans="1:56" ht="12.9" customHeight="1">
      <c r="A192" s="11" t="s">
        <v>161</v>
      </c>
      <c r="B192" s="16"/>
      <c r="C192" s="16"/>
      <c r="D192" s="16"/>
      <c r="E192" s="16"/>
      <c r="F192" s="16"/>
      <c r="G192" s="16"/>
      <c r="H192" s="123">
        <v>-1.22</v>
      </c>
      <c r="I192" s="16" t="s">
        <v>22</v>
      </c>
      <c r="J192" s="16"/>
      <c r="K192" s="16"/>
      <c r="L192" s="16"/>
      <c r="M192" s="16"/>
      <c r="N192" s="16"/>
      <c r="O192" s="1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I192" s="96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97"/>
    </row>
    <row r="193" spans="1:56" ht="12.9" customHeight="1">
      <c r="A193" s="11" t="s">
        <v>162</v>
      </c>
      <c r="B193" s="16"/>
      <c r="C193" s="16"/>
      <c r="D193" s="16"/>
      <c r="E193" s="16"/>
      <c r="F193" s="16"/>
      <c r="G193" s="16"/>
      <c r="H193" s="123">
        <v>-0.05</v>
      </c>
      <c r="I193" s="16" t="s">
        <v>22</v>
      </c>
      <c r="J193" s="16"/>
      <c r="K193" s="16"/>
      <c r="L193" s="16"/>
      <c r="M193" s="16"/>
      <c r="N193" s="16"/>
      <c r="O193" s="1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I193" s="96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97"/>
    </row>
    <row r="194" spans="1:56" ht="12.9" customHeight="1">
      <c r="A194" s="11" t="s">
        <v>176</v>
      </c>
      <c r="B194" s="16"/>
      <c r="C194" s="16"/>
      <c r="D194" s="16"/>
      <c r="E194" s="16"/>
      <c r="F194" s="16"/>
      <c r="G194" s="16"/>
      <c r="H194" s="124">
        <v>0</v>
      </c>
      <c r="I194" s="16" t="s">
        <v>22</v>
      </c>
      <c r="J194" s="16"/>
      <c r="K194" s="16"/>
      <c r="L194" s="16"/>
      <c r="M194" s="16"/>
      <c r="N194" s="16"/>
      <c r="O194" s="1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I194" s="96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97"/>
    </row>
    <row r="195" spans="1:56" ht="12.9" customHeight="1">
      <c r="A195" s="11" t="s">
        <v>163</v>
      </c>
      <c r="B195" s="16"/>
      <c r="C195" s="16"/>
      <c r="D195" s="16"/>
      <c r="E195" s="16"/>
      <c r="F195" s="16"/>
      <c r="G195" s="16"/>
      <c r="H195" s="123">
        <v>-0.04</v>
      </c>
      <c r="I195" s="16" t="s">
        <v>22</v>
      </c>
      <c r="J195" s="16"/>
      <c r="K195" s="16"/>
      <c r="L195" s="16"/>
      <c r="M195" s="16"/>
      <c r="N195" s="16"/>
      <c r="O195" s="1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I195" s="96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7"/>
      <c r="AV195" s="97"/>
      <c r="AW195" s="97"/>
      <c r="AX195" s="97"/>
      <c r="AY195" s="97"/>
      <c r="AZ195" s="97"/>
      <c r="BA195" s="97"/>
      <c r="BB195" s="97"/>
      <c r="BC195" s="97"/>
      <c r="BD195" s="97"/>
    </row>
    <row r="196" spans="1:56" ht="12.9" customHeight="1">
      <c r="A196" s="11" t="s">
        <v>177</v>
      </c>
      <c r="B196" s="16"/>
      <c r="C196" s="16"/>
      <c r="D196" s="16"/>
      <c r="E196" s="16"/>
      <c r="F196" s="16"/>
      <c r="G196" s="16"/>
      <c r="H196" s="124">
        <v>0</v>
      </c>
      <c r="I196" s="16" t="s">
        <v>22</v>
      </c>
      <c r="J196" s="16"/>
      <c r="K196" s="16"/>
      <c r="L196" s="16"/>
      <c r="M196" s="16"/>
      <c r="N196" s="16"/>
      <c r="O196" s="1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I196" s="96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  <c r="AV196" s="97"/>
      <c r="AW196" s="97"/>
      <c r="AX196" s="97"/>
      <c r="AY196" s="97"/>
      <c r="AZ196" s="97"/>
      <c r="BA196" s="97"/>
      <c r="BB196" s="97"/>
      <c r="BC196" s="97"/>
      <c r="BD196" s="97"/>
    </row>
    <row r="197" spans="1:56" ht="12.9" customHeight="1">
      <c r="A197" s="11" t="s">
        <v>178</v>
      </c>
      <c r="B197" s="16"/>
      <c r="C197" s="16"/>
      <c r="D197" s="16"/>
      <c r="E197" s="16"/>
      <c r="F197" s="16"/>
      <c r="G197" s="16"/>
      <c r="H197" s="125">
        <v>-1.31</v>
      </c>
      <c r="I197" s="16" t="s">
        <v>22</v>
      </c>
      <c r="J197" s="16"/>
      <c r="K197" s="16"/>
      <c r="L197" s="16"/>
      <c r="M197" s="16"/>
      <c r="N197" s="16"/>
      <c r="O197" s="1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I197" s="96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7"/>
      <c r="AV197" s="97"/>
      <c r="AW197" s="97"/>
      <c r="AX197" s="97"/>
      <c r="AY197" s="97"/>
      <c r="AZ197" s="97"/>
      <c r="BA197" s="97"/>
      <c r="BB197" s="97"/>
      <c r="BC197" s="97"/>
      <c r="BD197" s="97"/>
    </row>
    <row r="198" spans="1:56" ht="12.9" customHeight="1">
      <c r="A198" s="11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I198" s="96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  <c r="AV198" s="97"/>
      <c r="AW198" s="97"/>
      <c r="AX198" s="97"/>
      <c r="AY198" s="97"/>
      <c r="AZ198" s="97"/>
      <c r="BA198" s="97"/>
      <c r="BB198" s="97"/>
      <c r="BC198" s="97"/>
      <c r="BD198" s="97"/>
    </row>
    <row r="199" spans="1:56" ht="12.9" customHeight="1">
      <c r="A199" s="11" t="s">
        <v>167</v>
      </c>
      <c r="B199" s="16"/>
      <c r="C199" s="16"/>
      <c r="D199" s="16"/>
      <c r="E199" s="16"/>
      <c r="F199" s="16"/>
      <c r="G199" s="16"/>
      <c r="H199" s="123">
        <v>4.8611000000000004</v>
      </c>
      <c r="I199" s="16" t="s">
        <v>22</v>
      </c>
      <c r="J199" s="16"/>
      <c r="K199" s="16"/>
      <c r="L199" s="16"/>
      <c r="M199" s="16"/>
      <c r="N199" s="16"/>
      <c r="O199" s="1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I199" s="96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7"/>
      <c r="AV199" s="97"/>
      <c r="AW199" s="97"/>
      <c r="AX199" s="97"/>
      <c r="AY199" s="97"/>
      <c r="AZ199" s="97"/>
      <c r="BA199" s="97"/>
      <c r="BB199" s="97"/>
      <c r="BC199" s="97"/>
      <c r="BD199" s="97"/>
    </row>
    <row r="200" spans="1:56" ht="12.9" customHeight="1">
      <c r="A200" s="11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I200" s="96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  <c r="AV200" s="97"/>
      <c r="AW200" s="97"/>
      <c r="AX200" s="97"/>
      <c r="AY200" s="97"/>
      <c r="AZ200" s="97"/>
      <c r="BA200" s="97"/>
      <c r="BB200" s="97"/>
      <c r="BC200" s="97"/>
      <c r="BD200" s="97"/>
    </row>
    <row r="201" spans="1:56" ht="12.9" customHeight="1">
      <c r="A201" s="11" t="s">
        <v>179</v>
      </c>
      <c r="B201" s="16"/>
      <c r="C201" s="16"/>
      <c r="D201" s="16"/>
      <c r="E201" s="16"/>
      <c r="F201" s="16"/>
      <c r="G201" s="16"/>
      <c r="H201" s="126">
        <v>45.82</v>
      </c>
      <c r="I201" s="16" t="s">
        <v>22</v>
      </c>
      <c r="J201" s="16"/>
      <c r="K201" s="16"/>
      <c r="L201" s="16"/>
      <c r="M201" s="16"/>
      <c r="N201" s="16"/>
      <c r="O201" s="1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I201" s="96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7"/>
      <c r="AV201" s="97"/>
      <c r="AW201" s="97"/>
      <c r="AX201" s="97"/>
      <c r="AY201" s="97"/>
      <c r="AZ201" s="97"/>
      <c r="BA201" s="97"/>
      <c r="BB201" s="97"/>
      <c r="BC201" s="97"/>
      <c r="BD201" s="97"/>
    </row>
    <row r="202" spans="1:56" ht="12.9" customHeight="1">
      <c r="A202" s="11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I202" s="96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7"/>
      <c r="AV202" s="97"/>
      <c r="AW202" s="97"/>
      <c r="AX202" s="97"/>
      <c r="AY202" s="97"/>
      <c r="AZ202" s="97"/>
      <c r="BA202" s="97"/>
      <c r="BB202" s="97"/>
      <c r="BC202" s="97"/>
      <c r="BD202" s="97"/>
    </row>
    <row r="203" spans="1:56" ht="12.9" customHeight="1" thickBot="1">
      <c r="A203" s="11" t="s">
        <v>180</v>
      </c>
      <c r="B203" s="16"/>
      <c r="C203" s="16"/>
      <c r="D203" s="16"/>
      <c r="E203" s="16"/>
      <c r="F203" s="16"/>
      <c r="G203" s="16"/>
      <c r="H203" s="127">
        <v>10.6091</v>
      </c>
      <c r="I203" s="16" t="s">
        <v>22</v>
      </c>
      <c r="J203" s="16"/>
      <c r="K203" s="16"/>
      <c r="L203" s="16"/>
      <c r="M203" s="16"/>
      <c r="N203" s="16"/>
      <c r="O203" s="1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I203" s="96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7"/>
      <c r="AV203" s="97"/>
      <c r="AW203" s="97"/>
      <c r="AX203" s="97"/>
      <c r="AY203" s="97"/>
      <c r="AZ203" s="97"/>
      <c r="BA203" s="97"/>
      <c r="BB203" s="97"/>
      <c r="BC203" s="97"/>
      <c r="BD203" s="97"/>
    </row>
    <row r="204" spans="1:56" ht="12.9" customHeight="1" thickTop="1">
      <c r="A204" s="11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I204" s="96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7"/>
      <c r="AV204" s="97"/>
      <c r="AW204" s="97"/>
      <c r="AX204" s="97"/>
      <c r="AY204" s="97"/>
      <c r="AZ204" s="97"/>
      <c r="BA204" s="97"/>
      <c r="BB204" s="97"/>
      <c r="BC204" s="97"/>
      <c r="BD204" s="97"/>
    </row>
    <row r="205" spans="1:56">
      <c r="A205" s="11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I205" s="96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7"/>
      <c r="AV205" s="97"/>
      <c r="AW205" s="97"/>
      <c r="AX205" s="97"/>
      <c r="AY205" s="97"/>
      <c r="AZ205" s="97"/>
      <c r="BA205" s="97"/>
      <c r="BB205" s="97"/>
      <c r="BC205" s="97"/>
      <c r="BD205" s="97"/>
    </row>
    <row r="206" spans="1:56" ht="12.9" customHeight="1">
      <c r="A206" s="11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I206" s="96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</row>
    <row r="207" spans="1:56" ht="12.9" customHeight="1">
      <c r="A207" s="11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I207" s="96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7"/>
      <c r="AV207" s="97"/>
      <c r="AW207" s="97"/>
      <c r="AX207" s="97"/>
      <c r="AY207" s="97"/>
      <c r="AZ207" s="97"/>
      <c r="BA207" s="97"/>
      <c r="BB207" s="97"/>
      <c r="BC207" s="97"/>
      <c r="BD207" s="97"/>
    </row>
    <row r="208" spans="1:56" ht="12.9" customHeight="1">
      <c r="A208" s="23" t="s">
        <v>181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I208" s="96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</row>
    <row r="209" spans="1:56" ht="12.9" customHeight="1">
      <c r="A209" s="23" t="s">
        <v>182</v>
      </c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I209" s="96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  <c r="AV209" s="97"/>
      <c r="AW209" s="97"/>
      <c r="AX209" s="97"/>
      <c r="AY209" s="97"/>
      <c r="AZ209" s="97"/>
      <c r="BA209" s="97"/>
      <c r="BB209" s="97"/>
      <c r="BC209" s="97"/>
      <c r="BD209" s="97"/>
    </row>
    <row r="210" spans="1:56" ht="12.9" customHeight="1">
      <c r="A210" s="11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I210" s="96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  <c r="AV210" s="97"/>
      <c r="AW210" s="97"/>
      <c r="AX210" s="97"/>
      <c r="AY210" s="97"/>
      <c r="AZ210" s="97"/>
      <c r="BA210" s="97"/>
      <c r="BB210" s="97"/>
      <c r="BC210" s="97"/>
      <c r="BD210" s="97"/>
    </row>
    <row r="211" spans="1:56" ht="12.9" customHeight="1">
      <c r="A211" s="11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I211" s="96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</row>
    <row r="212" spans="1:56" ht="12.9" customHeight="1">
      <c r="A212" s="11" t="s">
        <v>183</v>
      </c>
      <c r="B212" s="16"/>
      <c r="C212" s="16"/>
      <c r="D212" s="16"/>
      <c r="E212" s="16"/>
      <c r="F212" s="16"/>
      <c r="G212" s="16" t="s">
        <v>18</v>
      </c>
      <c r="H212" s="16">
        <v>88993.599977316539</v>
      </c>
      <c r="I212" s="16"/>
      <c r="J212" s="16" t="s">
        <v>184</v>
      </c>
      <c r="K212" s="16"/>
      <c r="L212" s="16"/>
      <c r="M212" s="16"/>
      <c r="N212" s="16"/>
      <c r="O212" s="1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I212" s="96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7"/>
      <c r="AV212" s="97"/>
      <c r="AW212" s="97"/>
      <c r="AX212" s="97"/>
      <c r="AY212" s="97"/>
      <c r="AZ212" s="97"/>
      <c r="BA212" s="97"/>
      <c r="BB212" s="97"/>
      <c r="BC212" s="97"/>
      <c r="BD212" s="97"/>
    </row>
    <row r="213" spans="1:56" ht="12.9" customHeight="1">
      <c r="A213" s="11"/>
      <c r="B213" s="16"/>
      <c r="C213" s="16"/>
      <c r="D213" s="16"/>
      <c r="E213" s="16"/>
      <c r="F213" s="16"/>
      <c r="G213" s="16"/>
      <c r="H213" s="16"/>
      <c r="I213" s="16"/>
      <c r="J213" s="128"/>
      <c r="K213" s="16"/>
      <c r="L213" s="16"/>
      <c r="M213" s="16"/>
      <c r="N213" s="16"/>
      <c r="O213" s="1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I213" s="96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7"/>
      <c r="AV213" s="97"/>
      <c r="AW213" s="97"/>
      <c r="AX213" s="97"/>
      <c r="AY213" s="97"/>
      <c r="AZ213" s="97"/>
      <c r="BA213" s="97"/>
      <c r="BB213" s="97"/>
      <c r="BC213" s="97"/>
      <c r="BD213" s="97"/>
    </row>
    <row r="214" spans="1:56" ht="12.9" customHeight="1">
      <c r="A214" s="11" t="s">
        <v>185</v>
      </c>
      <c r="B214" s="16"/>
      <c r="C214" s="16"/>
      <c r="D214" s="16"/>
      <c r="E214" s="16"/>
      <c r="F214" s="16"/>
      <c r="G214" s="16" t="s">
        <v>18</v>
      </c>
      <c r="H214" s="15">
        <v>1488129.8409115241</v>
      </c>
      <c r="I214" s="16"/>
      <c r="J214" s="16" t="s">
        <v>186</v>
      </c>
      <c r="K214" s="16"/>
      <c r="L214" s="16"/>
      <c r="M214" s="16"/>
      <c r="N214" s="16"/>
      <c r="O214" s="1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I214" s="96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7"/>
      <c r="AV214" s="97"/>
      <c r="AW214" s="97"/>
      <c r="AX214" s="97"/>
      <c r="AY214" s="97"/>
      <c r="AZ214" s="97"/>
      <c r="BA214" s="97"/>
      <c r="BB214" s="97"/>
      <c r="BC214" s="97"/>
      <c r="BD214" s="97"/>
    </row>
    <row r="215" spans="1:56" ht="12.9" customHeight="1">
      <c r="A215" s="11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I215" s="96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7"/>
      <c r="AV215" s="97"/>
      <c r="AW215" s="97"/>
      <c r="AX215" s="97"/>
      <c r="AY215" s="97"/>
      <c r="AZ215" s="97"/>
      <c r="BA215" s="97"/>
      <c r="BB215" s="97"/>
      <c r="BC215" s="97"/>
      <c r="BD215" s="97"/>
    </row>
    <row r="216" spans="1:56" ht="12.9" customHeight="1">
      <c r="A216" s="11" t="s">
        <v>172</v>
      </c>
      <c r="B216" s="16"/>
      <c r="C216" s="16"/>
      <c r="D216" s="16"/>
      <c r="E216" s="16"/>
      <c r="F216" s="16"/>
      <c r="G216" s="16"/>
      <c r="H216" s="126">
        <v>5.980230859614057</v>
      </c>
      <c r="I216" s="16" t="s">
        <v>22</v>
      </c>
      <c r="J216" s="16"/>
      <c r="K216" s="16"/>
      <c r="L216" s="16"/>
      <c r="M216" s="16"/>
      <c r="N216" s="16"/>
      <c r="O216" s="1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I216" s="96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7"/>
      <c r="AV216" s="97"/>
      <c r="AW216" s="97"/>
      <c r="AX216" s="97"/>
      <c r="AY216" s="97"/>
      <c r="AZ216" s="97"/>
      <c r="BA216" s="97"/>
      <c r="BB216" s="97"/>
      <c r="BC216" s="97"/>
      <c r="BD216" s="97"/>
    </row>
    <row r="217" spans="1:56" ht="12.9" customHeight="1">
      <c r="A217" s="11" t="s">
        <v>174</v>
      </c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I217" s="96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  <c r="AV217" s="97"/>
      <c r="AW217" s="97"/>
      <c r="AX217" s="97"/>
      <c r="AY217" s="97"/>
      <c r="AZ217" s="97"/>
      <c r="BA217" s="97"/>
      <c r="BB217" s="97"/>
      <c r="BC217" s="97"/>
      <c r="BD217" s="97"/>
    </row>
    <row r="218" spans="1:56" ht="12.9" customHeight="1">
      <c r="A218" s="11" t="s">
        <v>175</v>
      </c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I218" s="96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7"/>
      <c r="AV218" s="97"/>
      <c r="AW218" s="97"/>
      <c r="AX218" s="97"/>
      <c r="AY218" s="97"/>
      <c r="AZ218" s="97"/>
      <c r="BA218" s="97"/>
      <c r="BB218" s="97"/>
      <c r="BC218" s="97"/>
      <c r="BD218" s="97"/>
    </row>
    <row r="219" spans="1:56" ht="12.9" customHeight="1">
      <c r="A219" s="11" t="s">
        <v>161</v>
      </c>
      <c r="B219" s="16"/>
      <c r="C219" s="16"/>
      <c r="D219" s="16"/>
      <c r="E219" s="16"/>
      <c r="F219" s="16"/>
      <c r="G219" s="16"/>
      <c r="H219" s="123">
        <v>-1.22</v>
      </c>
      <c r="I219" s="16" t="s">
        <v>22</v>
      </c>
      <c r="J219" s="16"/>
      <c r="K219" s="16"/>
      <c r="L219" s="16"/>
      <c r="M219" s="16"/>
      <c r="N219" s="16"/>
      <c r="O219" s="1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I219" s="96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7"/>
      <c r="AV219" s="97"/>
      <c r="AW219" s="97"/>
      <c r="AX219" s="97"/>
      <c r="AY219" s="97"/>
      <c r="AZ219" s="97"/>
      <c r="BA219" s="97"/>
      <c r="BB219" s="97"/>
      <c r="BC219" s="97"/>
      <c r="BD219" s="97"/>
    </row>
    <row r="220" spans="1:56" ht="12.9" customHeight="1">
      <c r="A220" s="11" t="s">
        <v>162</v>
      </c>
      <c r="B220" s="16"/>
      <c r="C220" s="16"/>
      <c r="D220" s="16"/>
      <c r="E220" s="16"/>
      <c r="F220" s="16"/>
      <c r="G220" s="16"/>
      <c r="H220" s="123">
        <v>-0.05</v>
      </c>
      <c r="I220" s="16" t="s">
        <v>22</v>
      </c>
      <c r="J220" s="16"/>
      <c r="K220" s="16"/>
      <c r="L220" s="16"/>
      <c r="M220" s="16"/>
      <c r="N220" s="16"/>
      <c r="O220" s="1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I220" s="96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7"/>
      <c r="AV220" s="97"/>
      <c r="AW220" s="97"/>
      <c r="AX220" s="97"/>
      <c r="AY220" s="97"/>
      <c r="AZ220" s="97"/>
      <c r="BA220" s="97"/>
      <c r="BB220" s="97"/>
      <c r="BC220" s="97"/>
      <c r="BD220" s="97"/>
    </row>
    <row r="221" spans="1:56" ht="12.9" customHeight="1">
      <c r="A221" s="11" t="s">
        <v>176</v>
      </c>
      <c r="B221" s="16"/>
      <c r="C221" s="16"/>
      <c r="D221" s="16"/>
      <c r="E221" s="16"/>
      <c r="F221" s="16"/>
      <c r="G221" s="16"/>
      <c r="H221" s="123">
        <v>0</v>
      </c>
      <c r="I221" s="16" t="s">
        <v>22</v>
      </c>
      <c r="J221" s="16"/>
      <c r="K221" s="16"/>
      <c r="L221" s="16"/>
      <c r="M221" s="16"/>
      <c r="N221" s="16"/>
      <c r="O221" s="1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I221" s="96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7"/>
      <c r="AV221" s="97"/>
      <c r="AW221" s="97"/>
      <c r="AX221" s="97"/>
      <c r="AY221" s="97"/>
      <c r="AZ221" s="97"/>
      <c r="BA221" s="97"/>
      <c r="BB221" s="97"/>
      <c r="BC221" s="97"/>
      <c r="BD221" s="97"/>
    </row>
    <row r="222" spans="1:56" ht="12.9" customHeight="1">
      <c r="A222" s="11" t="s">
        <v>163</v>
      </c>
      <c r="B222" s="16"/>
      <c r="C222" s="16"/>
      <c r="D222" s="16"/>
      <c r="E222" s="16"/>
      <c r="F222" s="16"/>
      <c r="G222" s="16"/>
      <c r="H222" s="123">
        <v>-0.04</v>
      </c>
      <c r="I222" s="16" t="s">
        <v>22</v>
      </c>
      <c r="J222" s="16"/>
      <c r="K222" s="16"/>
      <c r="L222" s="16"/>
      <c r="M222" s="16"/>
      <c r="N222" s="16"/>
      <c r="O222" s="1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I222" s="96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7"/>
      <c r="AV222" s="97"/>
      <c r="AW222" s="97"/>
      <c r="AX222" s="97"/>
      <c r="AY222" s="97"/>
      <c r="AZ222" s="97"/>
      <c r="BA222" s="97"/>
      <c r="BB222" s="97"/>
      <c r="BC222" s="97"/>
      <c r="BD222" s="97"/>
    </row>
    <row r="223" spans="1:56" ht="12.9" customHeight="1">
      <c r="A223" s="11" t="s">
        <v>177</v>
      </c>
      <c r="B223" s="16"/>
      <c r="C223" s="16"/>
      <c r="D223" s="16"/>
      <c r="E223" s="16"/>
      <c r="F223" s="16"/>
      <c r="G223" s="16"/>
      <c r="H223" s="123">
        <v>0</v>
      </c>
      <c r="I223" s="16" t="s">
        <v>22</v>
      </c>
      <c r="J223" s="16"/>
      <c r="K223" s="16"/>
      <c r="L223" s="16"/>
      <c r="M223" s="16"/>
      <c r="N223" s="16"/>
      <c r="O223" s="1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I223" s="96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  <c r="AV223" s="97"/>
      <c r="AW223" s="97"/>
      <c r="AX223" s="97"/>
      <c r="AY223" s="97"/>
      <c r="AZ223" s="97"/>
      <c r="BA223" s="97"/>
      <c r="BB223" s="97"/>
      <c r="BC223" s="97"/>
      <c r="BD223" s="97"/>
    </row>
    <row r="224" spans="1:56" ht="12.9" customHeight="1">
      <c r="A224" s="11" t="s">
        <v>178</v>
      </c>
      <c r="B224" s="16"/>
      <c r="C224" s="16"/>
      <c r="D224" s="16"/>
      <c r="E224" s="16"/>
      <c r="F224" s="16"/>
      <c r="G224" s="16"/>
      <c r="H224" s="125">
        <v>-1.31</v>
      </c>
      <c r="I224" s="16" t="s">
        <v>22</v>
      </c>
      <c r="J224" s="16"/>
      <c r="K224" s="16"/>
      <c r="L224" s="16"/>
      <c r="M224" s="16"/>
      <c r="N224" s="16"/>
      <c r="O224" s="1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I224" s="96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  <c r="AT224" s="97"/>
      <c r="AU224" s="97"/>
      <c r="AV224" s="97"/>
      <c r="AW224" s="97"/>
      <c r="AX224" s="97"/>
      <c r="AY224" s="97"/>
      <c r="AZ224" s="97"/>
      <c r="BA224" s="97"/>
      <c r="BB224" s="97"/>
      <c r="BC224" s="97"/>
      <c r="BD224" s="97"/>
    </row>
    <row r="225" spans="1:56" ht="12.9" customHeight="1">
      <c r="A225" s="11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I225" s="96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  <c r="AT225" s="97"/>
      <c r="AU225" s="97"/>
      <c r="AV225" s="97"/>
      <c r="AW225" s="97"/>
      <c r="AX225" s="97"/>
      <c r="AY225" s="97"/>
      <c r="AZ225" s="97"/>
      <c r="BA225" s="97"/>
      <c r="BB225" s="97"/>
      <c r="BC225" s="97"/>
      <c r="BD225" s="97"/>
    </row>
    <row r="226" spans="1:56" ht="12.9" customHeight="1">
      <c r="A226" s="11" t="s">
        <v>167</v>
      </c>
      <c r="B226" s="16"/>
      <c r="C226" s="16"/>
      <c r="D226" s="16"/>
      <c r="E226" s="16"/>
      <c r="F226" s="16"/>
      <c r="G226" s="16"/>
      <c r="H226" s="123">
        <v>4.6702308596140565</v>
      </c>
      <c r="I226" s="16" t="s">
        <v>22</v>
      </c>
      <c r="J226" s="16"/>
      <c r="K226" s="16"/>
      <c r="L226" s="16"/>
      <c r="M226" s="16"/>
      <c r="N226" s="16"/>
      <c r="O226" s="1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I226" s="96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7"/>
      <c r="AV226" s="97"/>
      <c r="AW226" s="97"/>
      <c r="AX226" s="97"/>
      <c r="AY226" s="97"/>
      <c r="AZ226" s="97"/>
      <c r="BA226" s="97"/>
      <c r="BB226" s="97"/>
      <c r="BC226" s="97"/>
      <c r="BD226" s="97"/>
    </row>
    <row r="227" spans="1:56" ht="12.9" customHeight="1">
      <c r="A227" s="11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I227" s="96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7"/>
      <c r="AV227" s="97"/>
      <c r="AW227" s="97"/>
      <c r="AX227" s="97"/>
      <c r="AY227" s="97"/>
      <c r="AZ227" s="97"/>
      <c r="BA227" s="97"/>
      <c r="BB227" s="97"/>
      <c r="BC227" s="97"/>
      <c r="BD227" s="97"/>
    </row>
    <row r="228" spans="1:56" ht="12.9" customHeight="1">
      <c r="A228" s="11" t="s">
        <v>179</v>
      </c>
      <c r="B228" s="16"/>
      <c r="C228" s="16"/>
      <c r="D228" s="16"/>
      <c r="E228" s="16"/>
      <c r="F228" s="16"/>
      <c r="G228" s="16"/>
      <c r="H228" s="126">
        <v>45.82</v>
      </c>
      <c r="I228" s="16" t="s">
        <v>22</v>
      </c>
      <c r="J228" s="16"/>
      <c r="K228" s="16"/>
      <c r="L228" s="16"/>
      <c r="M228" s="16"/>
      <c r="N228" s="16"/>
      <c r="O228" s="1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I228" s="96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7"/>
      <c r="AV228" s="97"/>
      <c r="AW228" s="97"/>
      <c r="AX228" s="97"/>
      <c r="AY228" s="97"/>
      <c r="AZ228" s="97"/>
      <c r="BA228" s="97"/>
      <c r="BB228" s="97"/>
      <c r="BC228" s="97"/>
      <c r="BD228" s="97"/>
    </row>
    <row r="229" spans="1:56" ht="12.9" customHeight="1">
      <c r="A229" s="11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I229" s="96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7"/>
      <c r="AV229" s="97"/>
      <c r="AW229" s="97"/>
      <c r="AX229" s="97"/>
      <c r="AY229" s="97"/>
      <c r="AZ229" s="97"/>
      <c r="BA229" s="97"/>
      <c r="BB229" s="97"/>
      <c r="BC229" s="97"/>
      <c r="BD229" s="97"/>
    </row>
    <row r="230" spans="1:56" ht="12.9" customHeight="1" thickBot="1">
      <c r="A230" s="11" t="s">
        <v>180</v>
      </c>
      <c r="B230" s="16"/>
      <c r="C230" s="16"/>
      <c r="D230" s="16"/>
      <c r="E230" s="16"/>
      <c r="F230" s="16"/>
      <c r="G230" s="16"/>
      <c r="H230" s="127">
        <v>10.192559711073891</v>
      </c>
      <c r="I230" s="16" t="s">
        <v>22</v>
      </c>
      <c r="J230" s="16"/>
      <c r="K230" s="16"/>
      <c r="L230" s="16"/>
      <c r="M230" s="16"/>
      <c r="N230" s="16"/>
      <c r="O230" s="1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I230" s="96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</row>
    <row r="231" spans="1:56" ht="13.8" thickTop="1">
      <c r="A231" s="11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I231" s="96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7"/>
      <c r="AV231" s="97"/>
      <c r="AW231" s="97"/>
      <c r="AX231" s="97"/>
      <c r="AY231" s="97"/>
      <c r="AZ231" s="97"/>
      <c r="BA231" s="97"/>
      <c r="BB231" s="97"/>
      <c r="BC231" s="97"/>
      <c r="BD231" s="97"/>
    </row>
    <row r="232" spans="1:56">
      <c r="A232" s="4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I232" s="96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  <c r="AV232" s="97"/>
      <c r="AW232" s="97"/>
      <c r="AX232" s="97"/>
      <c r="AY232" s="97"/>
      <c r="AZ232" s="97"/>
      <c r="BA232" s="97"/>
      <c r="BB232" s="97"/>
      <c r="BC232" s="97"/>
      <c r="BD232" s="97"/>
    </row>
    <row r="233" spans="1:56">
      <c r="A233" s="4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I233" s="96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</row>
    <row r="234" spans="1:56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I234" s="96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</row>
    <row r="235" spans="1:56">
      <c r="AI235" s="96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7"/>
      <c r="AV235" s="97"/>
      <c r="AW235" s="97"/>
      <c r="AX235" s="97"/>
      <c r="AY235" s="97"/>
      <c r="AZ235" s="97"/>
      <c r="BA235" s="97"/>
      <c r="BB235" s="97"/>
      <c r="BC235" s="97"/>
      <c r="BD235" s="97"/>
    </row>
    <row r="236" spans="1:56">
      <c r="AI236" s="96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7"/>
      <c r="AV236" s="97"/>
      <c r="AW236" s="97"/>
      <c r="AX236" s="97"/>
      <c r="AY236" s="97"/>
      <c r="AZ236" s="97"/>
      <c r="BA236" s="97"/>
      <c r="BB236" s="97"/>
      <c r="BC236" s="97"/>
      <c r="BD236" s="97"/>
    </row>
    <row r="237" spans="1:56">
      <c r="AI237" s="96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7"/>
      <c r="AV237" s="97"/>
      <c r="AW237" s="97"/>
      <c r="AX237" s="97"/>
      <c r="AY237" s="97"/>
      <c r="AZ237" s="97"/>
      <c r="BA237" s="97"/>
      <c r="BB237" s="97"/>
      <c r="BC237" s="97"/>
      <c r="BD237" s="97"/>
    </row>
    <row r="238" spans="1:56">
      <c r="A238" s="1" t="s">
        <v>45</v>
      </c>
      <c r="B238" s="117"/>
      <c r="C238" s="117"/>
      <c r="D238" s="117"/>
      <c r="E238" s="117"/>
      <c r="F238" s="117"/>
      <c r="G238" s="117"/>
      <c r="H238" s="117"/>
      <c r="I238" s="38"/>
      <c r="J238" s="3"/>
      <c r="K238" s="117"/>
      <c r="L238" s="119" t="s">
        <v>187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I238" s="96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7"/>
      <c r="AV238" s="97"/>
      <c r="AW238" s="97"/>
      <c r="AX238" s="97"/>
      <c r="AY238" s="97"/>
      <c r="AZ238" s="97"/>
      <c r="BA238" s="97"/>
      <c r="BB238" s="97"/>
      <c r="BC238" s="97"/>
      <c r="BD238" s="97"/>
    </row>
    <row r="239" spans="1:56">
      <c r="A239" s="1" t="s">
        <v>169</v>
      </c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40"/>
      <c r="M239" s="40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I239" s="96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7"/>
      <c r="AV239" s="97"/>
      <c r="AW239" s="97"/>
      <c r="AX239" s="97"/>
      <c r="AY239" s="97"/>
      <c r="AZ239" s="97"/>
      <c r="BA239" s="97"/>
      <c r="BB239" s="97"/>
      <c r="BC239" s="97"/>
      <c r="BD239" s="97"/>
    </row>
    <row r="240" spans="1:56">
      <c r="A240" s="1" t="s">
        <v>188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40"/>
      <c r="M240" s="40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I240" s="96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7"/>
      <c r="AV240" s="97"/>
      <c r="AW240" s="97"/>
      <c r="AX240" s="97"/>
      <c r="AY240" s="97"/>
      <c r="AZ240" s="97"/>
      <c r="BA240" s="97"/>
      <c r="BB240" s="97"/>
      <c r="BC240" s="97"/>
      <c r="BD240" s="97"/>
    </row>
    <row r="241" spans="1:56">
      <c r="A241" s="39" t="s">
        <v>194</v>
      </c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40"/>
      <c r="M241" s="40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I241" s="96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7"/>
      <c r="AV241" s="97"/>
      <c r="AW241" s="97"/>
      <c r="AX241" s="97"/>
      <c r="AY241" s="97"/>
      <c r="AZ241" s="97"/>
      <c r="BA241" s="97"/>
      <c r="BB241" s="97"/>
      <c r="BC241" s="97"/>
      <c r="BD241" s="97"/>
    </row>
    <row r="242" spans="1:56">
      <c r="A242" s="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I242" s="96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  <c r="AV242" s="97"/>
      <c r="AW242" s="97"/>
      <c r="AX242" s="97"/>
      <c r="AY242" s="97"/>
      <c r="AZ242" s="97"/>
      <c r="BA242" s="97"/>
      <c r="BB242" s="97"/>
      <c r="BC242" s="97"/>
      <c r="BD242" s="97"/>
    </row>
    <row r="243" spans="1:56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I243" s="96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7"/>
      <c r="AV243" s="97"/>
      <c r="AW243" s="97"/>
      <c r="AX243" s="97"/>
      <c r="AY243" s="97"/>
      <c r="AZ243" s="97"/>
      <c r="BA243" s="97"/>
      <c r="BB243" s="97"/>
      <c r="BC243" s="97"/>
      <c r="BD243" s="97"/>
    </row>
    <row r="244" spans="1:56">
      <c r="A244" s="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I244" s="96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7"/>
      <c r="AV244" s="97"/>
      <c r="AW244" s="97"/>
      <c r="AX244" s="97"/>
      <c r="AY244" s="97"/>
      <c r="AZ244" s="97"/>
      <c r="BA244" s="97"/>
      <c r="BB244" s="97"/>
      <c r="BC244" s="97"/>
      <c r="BD244" s="97"/>
    </row>
    <row r="245" spans="1:56">
      <c r="A245" s="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I245" s="96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7"/>
      <c r="AV245" s="97"/>
      <c r="AW245" s="97"/>
      <c r="AX245" s="97"/>
      <c r="AY245" s="97"/>
      <c r="AZ245" s="97"/>
      <c r="BA245" s="97"/>
      <c r="BB245" s="97"/>
      <c r="BC245" s="97"/>
      <c r="BD245" s="97"/>
    </row>
    <row r="246" spans="1:56">
      <c r="A246" s="23" t="s">
        <v>189</v>
      </c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I246" s="96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7"/>
      <c r="AV246" s="97"/>
      <c r="AW246" s="97"/>
      <c r="AX246" s="97"/>
      <c r="AY246" s="97"/>
      <c r="AZ246" s="97"/>
      <c r="BA246" s="97"/>
      <c r="BB246" s="97"/>
      <c r="BC246" s="97"/>
      <c r="BD246" s="97"/>
    </row>
    <row r="247" spans="1:56">
      <c r="A247" s="23" t="s">
        <v>171</v>
      </c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I247" s="96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7"/>
      <c r="AV247" s="97"/>
      <c r="AW247" s="97"/>
      <c r="AX247" s="97"/>
      <c r="AY247" s="97"/>
      <c r="AZ247" s="97"/>
      <c r="BA247" s="97"/>
      <c r="BB247" s="97"/>
      <c r="BC247" s="97"/>
      <c r="BD247" s="97"/>
    </row>
    <row r="248" spans="1:56">
      <c r="A248" s="11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I248" s="96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7"/>
      <c r="AV248" s="97"/>
      <c r="AW248" s="97"/>
      <c r="AX248" s="97"/>
      <c r="AY248" s="97"/>
      <c r="AZ248" s="97"/>
      <c r="BA248" s="97"/>
      <c r="BB248" s="97"/>
      <c r="BC248" s="97"/>
      <c r="BD248" s="97"/>
    </row>
    <row r="249" spans="1:56">
      <c r="A249" s="11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I249" s="96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7"/>
      <c r="AV249" s="97"/>
      <c r="AW249" s="97"/>
      <c r="AX249" s="97"/>
      <c r="AY249" s="97"/>
      <c r="AZ249" s="97"/>
      <c r="BA249" s="97"/>
      <c r="BB249" s="97"/>
      <c r="BC249" s="97"/>
      <c r="BD249" s="97"/>
    </row>
    <row r="250" spans="1:56">
      <c r="A250" s="11" t="s">
        <v>190</v>
      </c>
      <c r="B250" s="16"/>
      <c r="C250" s="16"/>
      <c r="D250" s="16"/>
      <c r="E250" s="16"/>
      <c r="F250" s="16"/>
      <c r="G250" s="16"/>
      <c r="H250" s="17">
        <v>6.1711</v>
      </c>
      <c r="I250" s="16" t="s">
        <v>22</v>
      </c>
      <c r="J250" s="16" t="s">
        <v>173</v>
      </c>
      <c r="K250" s="16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I250" s="96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7"/>
      <c r="AV250" s="97"/>
      <c r="AW250" s="97"/>
      <c r="AX250" s="97"/>
      <c r="AY250" s="97"/>
      <c r="AZ250" s="97"/>
      <c r="BA250" s="97"/>
      <c r="BB250" s="97"/>
      <c r="BC250" s="97"/>
      <c r="BD250" s="97"/>
    </row>
    <row r="251" spans="1:56">
      <c r="A251" s="11" t="s">
        <v>174</v>
      </c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I251" s="96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7"/>
      <c r="AV251" s="97"/>
      <c r="AW251" s="97"/>
      <c r="AX251" s="97"/>
      <c r="AY251" s="97"/>
      <c r="AZ251" s="97"/>
      <c r="BA251" s="97"/>
      <c r="BB251" s="97"/>
      <c r="BC251" s="97"/>
      <c r="BD251" s="97"/>
    </row>
    <row r="252" spans="1:56">
      <c r="A252" s="11" t="s">
        <v>175</v>
      </c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I252" s="96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</row>
    <row r="253" spans="1:56">
      <c r="A253" s="11" t="s">
        <v>161</v>
      </c>
      <c r="B253" s="16"/>
      <c r="C253" s="16"/>
      <c r="D253" s="16"/>
      <c r="E253" s="16"/>
      <c r="F253" s="16"/>
      <c r="G253" s="16"/>
      <c r="H253" s="123">
        <v>-1.22</v>
      </c>
      <c r="I253" s="16" t="s">
        <v>22</v>
      </c>
      <c r="J253" s="16"/>
      <c r="K253" s="16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I253" s="96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7"/>
      <c r="AV253" s="97"/>
      <c r="AW253" s="97"/>
      <c r="AX253" s="97"/>
      <c r="AY253" s="97"/>
      <c r="AZ253" s="97"/>
      <c r="BA253" s="97"/>
      <c r="BB253" s="97"/>
      <c r="BC253" s="97"/>
      <c r="BD253" s="97"/>
    </row>
    <row r="254" spans="1:56">
      <c r="A254" s="11" t="s">
        <v>162</v>
      </c>
      <c r="B254" s="16"/>
      <c r="C254" s="16"/>
      <c r="D254" s="16"/>
      <c r="E254" s="16"/>
      <c r="F254" s="16"/>
      <c r="G254" s="16"/>
      <c r="H254" s="123">
        <v>-0.05</v>
      </c>
      <c r="I254" s="16" t="s">
        <v>22</v>
      </c>
      <c r="J254" s="16"/>
      <c r="K254" s="16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I254" s="96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  <c r="BD254" s="97"/>
    </row>
    <row r="255" spans="1:56">
      <c r="A255" s="11" t="s">
        <v>176</v>
      </c>
      <c r="B255" s="16"/>
      <c r="C255" s="16"/>
      <c r="D255" s="16"/>
      <c r="E255" s="16"/>
      <c r="F255" s="16"/>
      <c r="G255" s="16"/>
      <c r="H255" s="124">
        <v>0</v>
      </c>
      <c r="I255" s="16" t="s">
        <v>22</v>
      </c>
      <c r="J255" s="16"/>
      <c r="K255" s="16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I255" s="96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  <c r="BD255" s="97"/>
    </row>
    <row r="256" spans="1:56">
      <c r="A256" s="11" t="s">
        <v>163</v>
      </c>
      <c r="B256" s="16"/>
      <c r="C256" s="16"/>
      <c r="D256" s="16"/>
      <c r="E256" s="16"/>
      <c r="F256" s="16"/>
      <c r="G256" s="16"/>
      <c r="H256" s="123">
        <v>-0.04</v>
      </c>
      <c r="I256" s="16" t="s">
        <v>22</v>
      </c>
      <c r="J256" s="16"/>
      <c r="K256" s="16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I256" s="96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7"/>
      <c r="AV256" s="97"/>
      <c r="AW256" s="97"/>
      <c r="AX256" s="97"/>
      <c r="AY256" s="97"/>
      <c r="AZ256" s="97"/>
      <c r="BA256" s="97"/>
      <c r="BB256" s="97"/>
      <c r="BC256" s="97"/>
      <c r="BD256" s="97"/>
    </row>
    <row r="257" spans="1:56">
      <c r="A257" s="11" t="s">
        <v>177</v>
      </c>
      <c r="B257" s="16"/>
      <c r="C257" s="16"/>
      <c r="D257" s="16"/>
      <c r="E257" s="16"/>
      <c r="F257" s="16"/>
      <c r="G257" s="16"/>
      <c r="H257" s="124">
        <v>0</v>
      </c>
      <c r="I257" s="16" t="s">
        <v>22</v>
      </c>
      <c r="J257" s="16"/>
      <c r="K257" s="16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I257" s="96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7"/>
      <c r="AV257" s="97"/>
      <c r="AW257" s="97"/>
      <c r="AX257" s="97"/>
      <c r="AY257" s="97"/>
      <c r="AZ257" s="97"/>
      <c r="BA257" s="97"/>
      <c r="BB257" s="97"/>
      <c r="BC257" s="97"/>
      <c r="BD257" s="97"/>
    </row>
    <row r="258" spans="1:56">
      <c r="A258" s="11" t="s">
        <v>178</v>
      </c>
      <c r="B258" s="16"/>
      <c r="C258" s="16"/>
      <c r="D258" s="16"/>
      <c r="E258" s="16"/>
      <c r="F258" s="16"/>
      <c r="G258" s="16"/>
      <c r="H258" s="125">
        <v>-1.31</v>
      </c>
      <c r="I258" s="16" t="s">
        <v>22</v>
      </c>
      <c r="J258" s="16"/>
      <c r="K258" s="16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I258" s="96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</row>
    <row r="259" spans="1:56">
      <c r="A259" s="11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I259" s="96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</row>
    <row r="260" spans="1:56">
      <c r="A260" s="11" t="s">
        <v>167</v>
      </c>
      <c r="B260" s="16"/>
      <c r="C260" s="16"/>
      <c r="D260" s="16"/>
      <c r="E260" s="16"/>
      <c r="F260" s="16"/>
      <c r="G260" s="16"/>
      <c r="H260" s="123">
        <v>4.8611000000000004</v>
      </c>
      <c r="I260" s="16" t="s">
        <v>22</v>
      </c>
      <c r="J260" s="16"/>
      <c r="K260" s="16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I260" s="96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7"/>
      <c r="AV260" s="97"/>
      <c r="AW260" s="97"/>
      <c r="AX260" s="97"/>
      <c r="AY260" s="97"/>
      <c r="AZ260" s="97"/>
      <c r="BA260" s="97"/>
      <c r="BB260" s="97"/>
      <c r="BC260" s="97"/>
      <c r="BD260" s="97"/>
    </row>
    <row r="261" spans="1:56">
      <c r="A261" s="11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I261" s="96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7"/>
      <c r="AV261" s="97"/>
      <c r="AW261" s="97"/>
      <c r="AX261" s="97"/>
      <c r="AY261" s="97"/>
      <c r="AZ261" s="97"/>
      <c r="BA261" s="97"/>
      <c r="BB261" s="97"/>
      <c r="BC261" s="97"/>
      <c r="BD261" s="97"/>
    </row>
    <row r="262" spans="1:56">
      <c r="A262" s="11" t="s">
        <v>179</v>
      </c>
      <c r="B262" s="16"/>
      <c r="C262" s="16"/>
      <c r="D262" s="16"/>
      <c r="E262" s="16"/>
      <c r="F262" s="16"/>
      <c r="G262" s="16"/>
      <c r="H262" s="126">
        <v>45.82</v>
      </c>
      <c r="I262" s="16" t="s">
        <v>22</v>
      </c>
      <c r="J262" s="16"/>
      <c r="K262" s="16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I262" s="96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7"/>
      <c r="AV262" s="97"/>
      <c r="AW262" s="97"/>
      <c r="AX262" s="97"/>
      <c r="AY262" s="97"/>
      <c r="AZ262" s="97"/>
      <c r="BA262" s="97"/>
      <c r="BB262" s="97"/>
      <c r="BC262" s="97"/>
      <c r="BD262" s="97"/>
    </row>
    <row r="263" spans="1:56">
      <c r="A263" s="11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I263" s="96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</row>
    <row r="264" spans="1:56" ht="13.8" thickBot="1">
      <c r="A264" s="11" t="s">
        <v>180</v>
      </c>
      <c r="B264" s="16"/>
      <c r="C264" s="16"/>
      <c r="D264" s="16"/>
      <c r="E264" s="16"/>
      <c r="F264" s="16"/>
      <c r="G264" s="16"/>
      <c r="H264" s="127">
        <v>10.6091</v>
      </c>
      <c r="I264" s="16" t="s">
        <v>22</v>
      </c>
      <c r="J264" s="16"/>
      <c r="K264" s="16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I264" s="96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7"/>
      <c r="AV264" s="97"/>
      <c r="AW264" s="97"/>
      <c r="AX264" s="97"/>
      <c r="AY264" s="97"/>
      <c r="AZ264" s="97"/>
      <c r="BA264" s="97"/>
      <c r="BB264" s="97"/>
      <c r="BC264" s="97"/>
      <c r="BD264" s="97"/>
    </row>
    <row r="265" spans="1:56" ht="13.8" thickTop="1">
      <c r="A265" s="11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I265" s="96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7"/>
      <c r="AV265" s="97"/>
      <c r="AW265" s="97"/>
      <c r="AX265" s="97"/>
      <c r="AY265" s="97"/>
      <c r="AZ265" s="97"/>
      <c r="BA265" s="97"/>
      <c r="BB265" s="97"/>
      <c r="BC265" s="97"/>
      <c r="BD265" s="97"/>
    </row>
    <row r="266" spans="1:56">
      <c r="A266" s="11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I266" s="96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</row>
    <row r="267" spans="1:56">
      <c r="A267" s="11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I267" s="96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7"/>
      <c r="AV267" s="97"/>
      <c r="AW267" s="97"/>
      <c r="AX267" s="97"/>
      <c r="AY267" s="97"/>
      <c r="AZ267" s="97"/>
      <c r="BA267" s="97"/>
      <c r="BB267" s="97"/>
      <c r="BC267" s="97"/>
      <c r="BD267" s="97"/>
    </row>
    <row r="268" spans="1:56">
      <c r="A268" s="11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I268" s="96"/>
      <c r="AJ268" s="97"/>
      <c r="AK268" s="97"/>
      <c r="AL268" s="97"/>
      <c r="AM268" s="97"/>
      <c r="AN268" s="97"/>
      <c r="AO268" s="97"/>
      <c r="AP268" s="97"/>
      <c r="AQ268" s="97"/>
      <c r="AR268" s="97"/>
      <c r="AS268" s="97"/>
      <c r="AT268" s="97"/>
      <c r="AU268" s="97"/>
      <c r="AV268" s="97"/>
      <c r="AW268" s="97"/>
      <c r="AX268" s="97"/>
      <c r="AY268" s="97"/>
      <c r="AZ268" s="97"/>
      <c r="BA268" s="97"/>
      <c r="BB268" s="97"/>
      <c r="BC268" s="97"/>
      <c r="BD268" s="97"/>
    </row>
    <row r="269" spans="1:56">
      <c r="A269" s="23" t="s">
        <v>191</v>
      </c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I269" s="96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97"/>
    </row>
    <row r="270" spans="1:56">
      <c r="A270" s="23" t="s">
        <v>182</v>
      </c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I270" s="96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7"/>
      <c r="AV270" s="97"/>
      <c r="AW270" s="97"/>
      <c r="AX270" s="97"/>
      <c r="AY270" s="97"/>
      <c r="AZ270" s="97"/>
      <c r="BA270" s="97"/>
      <c r="BB270" s="97"/>
      <c r="BC270" s="97"/>
      <c r="BD270" s="97"/>
    </row>
    <row r="271" spans="1:56">
      <c r="A271" s="11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I271" s="96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7"/>
      <c r="AV271" s="97"/>
      <c r="AW271" s="97"/>
      <c r="AX271" s="97"/>
      <c r="AY271" s="97"/>
      <c r="AZ271" s="97"/>
      <c r="BA271" s="97"/>
      <c r="BB271" s="97"/>
      <c r="BC271" s="97"/>
      <c r="BD271" s="97"/>
    </row>
    <row r="272" spans="1:56">
      <c r="A272" s="11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I272" s="96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7"/>
      <c r="AV272" s="97"/>
      <c r="AW272" s="97"/>
      <c r="AX272" s="97"/>
      <c r="AY272" s="97"/>
      <c r="AZ272" s="97"/>
      <c r="BA272" s="97"/>
      <c r="BB272" s="97"/>
      <c r="BC272" s="97"/>
      <c r="BD272" s="97"/>
    </row>
    <row r="273" spans="1:56">
      <c r="A273" s="11" t="s">
        <v>183</v>
      </c>
      <c r="B273" s="16"/>
      <c r="C273" s="16"/>
      <c r="D273" s="16"/>
      <c r="E273" s="16"/>
      <c r="F273" s="16"/>
      <c r="G273" s="16" t="s">
        <v>18</v>
      </c>
      <c r="H273" s="16">
        <v>88993.599977316539</v>
      </c>
      <c r="I273" s="16"/>
      <c r="J273" s="16" t="s">
        <v>192</v>
      </c>
      <c r="K273" s="16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I273" s="96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7"/>
      <c r="AV273" s="97"/>
      <c r="AW273" s="97"/>
      <c r="AX273" s="97"/>
      <c r="AY273" s="97"/>
      <c r="AZ273" s="97"/>
      <c r="BA273" s="97"/>
      <c r="BB273" s="97"/>
      <c r="BC273" s="97"/>
      <c r="BD273" s="97"/>
    </row>
    <row r="274" spans="1:56">
      <c r="A274" s="11"/>
      <c r="B274" s="16"/>
      <c r="C274" s="16"/>
      <c r="D274" s="16"/>
      <c r="E274" s="16"/>
      <c r="F274" s="16"/>
      <c r="G274" s="16"/>
      <c r="H274" s="16"/>
      <c r="I274" s="16"/>
      <c r="J274" s="128"/>
      <c r="K274" s="16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I274" s="96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7"/>
      <c r="AV274" s="97"/>
      <c r="AW274" s="97"/>
      <c r="AX274" s="97"/>
      <c r="AY274" s="97"/>
      <c r="AZ274" s="97"/>
      <c r="BA274" s="97"/>
      <c r="BB274" s="97"/>
      <c r="BC274" s="97"/>
      <c r="BD274" s="97"/>
    </row>
    <row r="275" spans="1:56">
      <c r="A275" s="11" t="s">
        <v>185</v>
      </c>
      <c r="B275" s="16"/>
      <c r="C275" s="16"/>
      <c r="D275" s="16"/>
      <c r="E275" s="16"/>
      <c r="F275" s="16"/>
      <c r="G275" s="16" t="s">
        <v>18</v>
      </c>
      <c r="H275" s="15">
        <v>1488129.8409115241</v>
      </c>
      <c r="I275" s="16"/>
      <c r="J275" s="16" t="s">
        <v>193</v>
      </c>
      <c r="K275" s="16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I275" s="96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7"/>
      <c r="AV275" s="97"/>
      <c r="AW275" s="97"/>
      <c r="AX275" s="97"/>
      <c r="AY275" s="97"/>
      <c r="AZ275" s="97"/>
      <c r="BA275" s="97"/>
      <c r="BB275" s="97"/>
      <c r="BC275" s="97"/>
      <c r="BD275" s="97"/>
    </row>
    <row r="276" spans="1:56">
      <c r="A276" s="11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I276" s="96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97"/>
      <c r="AY276" s="97"/>
      <c r="AZ276" s="97"/>
      <c r="BA276" s="97"/>
      <c r="BB276" s="97"/>
      <c r="BC276" s="97"/>
      <c r="BD276" s="97"/>
    </row>
    <row r="277" spans="1:56">
      <c r="A277" s="11" t="s">
        <v>172</v>
      </c>
      <c r="B277" s="16"/>
      <c r="C277" s="16"/>
      <c r="D277" s="16"/>
      <c r="E277" s="16"/>
      <c r="F277" s="16"/>
      <c r="G277" s="16"/>
      <c r="H277" s="126">
        <v>5.980230859614057</v>
      </c>
      <c r="I277" s="16" t="s">
        <v>22</v>
      </c>
      <c r="J277" s="16"/>
      <c r="K277" s="16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I277" s="96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7"/>
      <c r="AV277" s="97"/>
      <c r="AW277" s="97"/>
      <c r="AX277" s="97"/>
      <c r="AY277" s="97"/>
      <c r="AZ277" s="97"/>
      <c r="BA277" s="97"/>
      <c r="BB277" s="97"/>
      <c r="BC277" s="97"/>
      <c r="BD277" s="97"/>
    </row>
    <row r="278" spans="1:56">
      <c r="A278" s="11" t="s">
        <v>174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I278" s="96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97"/>
      <c r="AY278" s="97"/>
      <c r="AZ278" s="97"/>
      <c r="BA278" s="97"/>
      <c r="BB278" s="97"/>
      <c r="BC278" s="97"/>
      <c r="BD278" s="97"/>
    </row>
    <row r="279" spans="1:56">
      <c r="A279" s="11" t="s">
        <v>175</v>
      </c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I279" s="96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97"/>
      <c r="AY279" s="97"/>
      <c r="AZ279" s="97"/>
      <c r="BA279" s="97"/>
      <c r="BB279" s="97"/>
      <c r="BC279" s="97"/>
      <c r="BD279" s="97"/>
    </row>
    <row r="280" spans="1:56">
      <c r="A280" s="11" t="s">
        <v>161</v>
      </c>
      <c r="B280" s="16"/>
      <c r="C280" s="16"/>
      <c r="D280" s="16"/>
      <c r="E280" s="16"/>
      <c r="F280" s="16"/>
      <c r="G280" s="16"/>
      <c r="H280" s="123">
        <v>-1.22</v>
      </c>
      <c r="I280" s="16" t="s">
        <v>22</v>
      </c>
      <c r="J280" s="16"/>
      <c r="K280" s="16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I280" s="96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97"/>
      <c r="AY280" s="97"/>
      <c r="AZ280" s="97"/>
      <c r="BA280" s="97"/>
      <c r="BB280" s="97"/>
      <c r="BC280" s="97"/>
      <c r="BD280" s="97"/>
    </row>
    <row r="281" spans="1:56">
      <c r="A281" s="11" t="s">
        <v>162</v>
      </c>
      <c r="B281" s="16"/>
      <c r="C281" s="16"/>
      <c r="D281" s="16"/>
      <c r="E281" s="16"/>
      <c r="F281" s="16"/>
      <c r="G281" s="16"/>
      <c r="H281" s="123">
        <v>-0.05</v>
      </c>
      <c r="I281" s="16" t="s">
        <v>22</v>
      </c>
      <c r="J281" s="16"/>
      <c r="K281" s="16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I281" s="96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97"/>
      <c r="AY281" s="97"/>
      <c r="AZ281" s="97"/>
      <c r="BA281" s="97"/>
      <c r="BB281" s="97"/>
      <c r="BC281" s="97"/>
      <c r="BD281" s="97"/>
    </row>
    <row r="282" spans="1:56">
      <c r="A282" s="11" t="s">
        <v>176</v>
      </c>
      <c r="B282" s="16"/>
      <c r="C282" s="16"/>
      <c r="D282" s="16"/>
      <c r="E282" s="16"/>
      <c r="F282" s="16"/>
      <c r="G282" s="16"/>
      <c r="H282" s="123">
        <v>0</v>
      </c>
      <c r="I282" s="16" t="s">
        <v>22</v>
      </c>
      <c r="J282" s="16"/>
      <c r="K282" s="16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I282" s="96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97"/>
      <c r="AY282" s="97"/>
      <c r="AZ282" s="97"/>
      <c r="BA282" s="97"/>
      <c r="BB282" s="97"/>
      <c r="BC282" s="97"/>
      <c r="BD282" s="97"/>
    </row>
    <row r="283" spans="1:56">
      <c r="A283" s="11" t="s">
        <v>163</v>
      </c>
      <c r="B283" s="16"/>
      <c r="C283" s="16"/>
      <c r="D283" s="16"/>
      <c r="E283" s="16"/>
      <c r="F283" s="16"/>
      <c r="G283" s="16"/>
      <c r="H283" s="123">
        <v>-0.04</v>
      </c>
      <c r="I283" s="16" t="s">
        <v>22</v>
      </c>
      <c r="J283" s="16"/>
      <c r="K283" s="16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I283" s="96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97"/>
      <c r="AY283" s="97"/>
      <c r="AZ283" s="97"/>
      <c r="BA283" s="97"/>
      <c r="BB283" s="97"/>
      <c r="BC283" s="97"/>
      <c r="BD283" s="97"/>
    </row>
    <row r="284" spans="1:56">
      <c r="A284" s="11" t="s">
        <v>177</v>
      </c>
      <c r="B284" s="16"/>
      <c r="C284" s="16"/>
      <c r="D284" s="16"/>
      <c r="E284" s="16"/>
      <c r="F284" s="16"/>
      <c r="G284" s="16"/>
      <c r="H284" s="123">
        <v>0</v>
      </c>
      <c r="I284" s="16" t="s">
        <v>22</v>
      </c>
      <c r="J284" s="16"/>
      <c r="K284" s="16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I284" s="96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97"/>
      <c r="AY284" s="97"/>
      <c r="AZ284" s="97"/>
      <c r="BA284" s="97"/>
      <c r="BB284" s="97"/>
      <c r="BC284" s="97"/>
      <c r="BD284" s="97"/>
    </row>
    <row r="285" spans="1:56">
      <c r="A285" s="11" t="s">
        <v>178</v>
      </c>
      <c r="B285" s="16"/>
      <c r="C285" s="16"/>
      <c r="D285" s="16"/>
      <c r="E285" s="16"/>
      <c r="F285" s="16"/>
      <c r="G285" s="16"/>
      <c r="H285" s="125">
        <v>-1.31</v>
      </c>
      <c r="I285" s="16" t="s">
        <v>22</v>
      </c>
      <c r="J285" s="16"/>
      <c r="K285" s="16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I285" s="96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97"/>
      <c r="AY285" s="97"/>
      <c r="AZ285" s="97"/>
      <c r="BA285" s="97"/>
      <c r="BB285" s="97"/>
      <c r="BC285" s="97"/>
      <c r="BD285" s="97"/>
    </row>
    <row r="286" spans="1:56">
      <c r="A286" s="11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I286" s="96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97"/>
      <c r="AY286" s="97"/>
      <c r="AZ286" s="97"/>
      <c r="BA286" s="97"/>
      <c r="BB286" s="97"/>
      <c r="BC286" s="97"/>
      <c r="BD286" s="97"/>
    </row>
    <row r="287" spans="1:56">
      <c r="A287" s="11" t="s">
        <v>167</v>
      </c>
      <c r="B287" s="16"/>
      <c r="C287" s="16"/>
      <c r="D287" s="16"/>
      <c r="E287" s="16"/>
      <c r="F287" s="16"/>
      <c r="G287" s="16"/>
      <c r="H287" s="123">
        <v>4.6702308596140565</v>
      </c>
      <c r="I287" s="16" t="s">
        <v>22</v>
      </c>
      <c r="J287" s="16"/>
      <c r="K287" s="16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I287" s="96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97"/>
      <c r="AY287" s="97"/>
      <c r="AZ287" s="97"/>
      <c r="BA287" s="97"/>
      <c r="BB287" s="97"/>
      <c r="BC287" s="97"/>
      <c r="BD287" s="97"/>
    </row>
    <row r="288" spans="1:56">
      <c r="A288" s="11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I288" s="96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97"/>
      <c r="AY288" s="97"/>
      <c r="AZ288" s="97"/>
      <c r="BA288" s="97"/>
      <c r="BB288" s="97"/>
      <c r="BC288" s="97"/>
      <c r="BD288" s="97"/>
    </row>
    <row r="289" spans="1:56">
      <c r="A289" s="11" t="s">
        <v>179</v>
      </c>
      <c r="B289" s="16"/>
      <c r="C289" s="16"/>
      <c r="D289" s="16"/>
      <c r="E289" s="16"/>
      <c r="F289" s="16"/>
      <c r="G289" s="16"/>
      <c r="H289" s="126">
        <v>45.82</v>
      </c>
      <c r="I289" s="16" t="s">
        <v>22</v>
      </c>
      <c r="J289" s="16"/>
      <c r="K289" s="16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I289" s="96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97"/>
      <c r="AY289" s="97"/>
      <c r="AZ289" s="97"/>
      <c r="BA289" s="97"/>
      <c r="BB289" s="97"/>
      <c r="BC289" s="97"/>
      <c r="BD289" s="97"/>
    </row>
    <row r="290" spans="1:56">
      <c r="A290" s="11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I290" s="96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97"/>
      <c r="AY290" s="97"/>
      <c r="AZ290" s="97"/>
      <c r="BA290" s="97"/>
      <c r="BB290" s="97"/>
      <c r="BC290" s="97"/>
      <c r="BD290" s="97"/>
    </row>
    <row r="291" spans="1:56" ht="13.8" thickBot="1">
      <c r="A291" s="11" t="s">
        <v>180</v>
      </c>
      <c r="B291" s="16"/>
      <c r="C291" s="16"/>
      <c r="D291" s="16"/>
      <c r="E291" s="16"/>
      <c r="F291" s="16"/>
      <c r="G291" s="16"/>
      <c r="H291" s="127">
        <v>10.192559711073891</v>
      </c>
      <c r="I291" s="16" t="s">
        <v>22</v>
      </c>
      <c r="J291" s="16"/>
      <c r="K291" s="16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I291" s="96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7"/>
      <c r="BA291" s="97"/>
      <c r="BB291" s="97"/>
      <c r="BC291" s="97"/>
      <c r="BD291" s="97"/>
    </row>
    <row r="292" spans="1:56" ht="13.8" thickTop="1">
      <c r="AI292" s="96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97"/>
      <c r="AY292" s="97"/>
      <c r="AZ292" s="97"/>
      <c r="BA292" s="97"/>
      <c r="BB292" s="97"/>
      <c r="BC292" s="97"/>
      <c r="BD292" s="97"/>
    </row>
    <row r="293" spans="1:56">
      <c r="AI293" s="96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97"/>
      <c r="AY293" s="97"/>
      <c r="AZ293" s="97"/>
      <c r="BA293" s="97"/>
      <c r="BB293" s="97"/>
      <c r="BC293" s="97"/>
      <c r="BD293" s="97"/>
    </row>
    <row r="294" spans="1:56">
      <c r="AI294" s="96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97"/>
      <c r="AY294" s="97"/>
      <c r="AZ294" s="97"/>
      <c r="BA294" s="97"/>
      <c r="BB294" s="97"/>
      <c r="BC294" s="97"/>
      <c r="BD294" s="97"/>
    </row>
    <row r="295" spans="1:56">
      <c r="AI295" s="96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97"/>
      <c r="AY295" s="97"/>
      <c r="AZ295" s="97"/>
      <c r="BA295" s="97"/>
      <c r="BB295" s="97"/>
      <c r="BC295" s="97"/>
      <c r="BD295" s="97"/>
    </row>
    <row r="296" spans="1:56">
      <c r="AI296" s="96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97"/>
      <c r="AY296" s="97"/>
      <c r="AZ296" s="97"/>
      <c r="BA296" s="97"/>
      <c r="BB296" s="97"/>
      <c r="BC296" s="97"/>
      <c r="BD296" s="97"/>
    </row>
    <row r="297" spans="1:56">
      <c r="AI297" s="96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97"/>
      <c r="AY297" s="97"/>
      <c r="AZ297" s="97"/>
      <c r="BA297" s="97"/>
      <c r="BB297" s="97"/>
      <c r="BC297" s="97"/>
      <c r="BD297" s="97"/>
    </row>
    <row r="298" spans="1:56">
      <c r="AI298" s="96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97"/>
      <c r="AY298" s="97"/>
      <c r="AZ298" s="97"/>
      <c r="BA298" s="97"/>
      <c r="BB298" s="97"/>
      <c r="BC298" s="97"/>
      <c r="BD298" s="97"/>
    </row>
    <row r="299" spans="1:56">
      <c r="AI299" s="96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97"/>
      <c r="AY299" s="97"/>
      <c r="AZ299" s="97"/>
      <c r="BA299" s="97"/>
      <c r="BB299" s="97"/>
      <c r="BC299" s="97"/>
      <c r="BD299" s="97"/>
    </row>
    <row r="300" spans="1:56">
      <c r="AI300" s="96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97"/>
      <c r="AY300" s="97"/>
      <c r="AZ300" s="97"/>
      <c r="BA300" s="97"/>
      <c r="BB300" s="97"/>
      <c r="BC300" s="97"/>
      <c r="BD300" s="97"/>
    </row>
    <row r="301" spans="1:56">
      <c r="AI301" s="96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97"/>
      <c r="AY301" s="97"/>
      <c r="AZ301" s="97"/>
      <c r="BA301" s="97"/>
      <c r="BB301" s="97"/>
      <c r="BC301" s="97"/>
      <c r="BD301" s="97"/>
    </row>
    <row r="302" spans="1:56">
      <c r="AI302" s="96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97"/>
      <c r="AY302" s="97"/>
      <c r="AZ302" s="97"/>
      <c r="BA302" s="97"/>
      <c r="BB302" s="97"/>
      <c r="BC302" s="97"/>
      <c r="BD302" s="97"/>
    </row>
    <row r="303" spans="1:56">
      <c r="AI303" s="96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97"/>
      <c r="AY303" s="97"/>
      <c r="AZ303" s="97"/>
      <c r="BA303" s="97"/>
      <c r="BB303" s="97"/>
      <c r="BC303" s="97"/>
      <c r="BD303" s="97"/>
    </row>
    <row r="304" spans="1:56">
      <c r="AI304" s="96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97"/>
      <c r="AY304" s="97"/>
      <c r="AZ304" s="97"/>
      <c r="BA304" s="97"/>
      <c r="BB304" s="97"/>
      <c r="BC304" s="97"/>
      <c r="BD304" s="97"/>
    </row>
    <row r="305" spans="35:56">
      <c r="AI305" s="96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97"/>
      <c r="AY305" s="97"/>
      <c r="AZ305" s="97"/>
      <c r="BA305" s="97"/>
      <c r="BB305" s="97"/>
      <c r="BC305" s="97"/>
      <c r="BD305" s="97"/>
    </row>
    <row r="306" spans="35:56">
      <c r="AI306" s="96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97"/>
      <c r="AY306" s="97"/>
      <c r="AZ306" s="97"/>
      <c r="BA306" s="97"/>
      <c r="BB306" s="97"/>
      <c r="BC306" s="97"/>
      <c r="BD306" s="97"/>
    </row>
    <row r="307" spans="35:56">
      <c r="AI307" s="96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97"/>
      <c r="AY307" s="97"/>
      <c r="AZ307" s="97"/>
      <c r="BA307" s="97"/>
      <c r="BB307" s="97"/>
      <c r="BC307" s="97"/>
      <c r="BD307" s="97"/>
    </row>
    <row r="308" spans="35:56">
      <c r="AI308" s="96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97"/>
      <c r="AY308" s="97"/>
      <c r="AZ308" s="97"/>
      <c r="BA308" s="97"/>
      <c r="BB308" s="97"/>
      <c r="BC308" s="97"/>
      <c r="BD308" s="97"/>
    </row>
    <row r="309" spans="35:56">
      <c r="AI309" s="96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97"/>
      <c r="AY309" s="97"/>
      <c r="AZ309" s="97"/>
      <c r="BA309" s="97"/>
      <c r="BB309" s="97"/>
      <c r="BC309" s="97"/>
      <c r="BD309" s="97"/>
    </row>
    <row r="310" spans="35:56">
      <c r="AI310" s="96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97"/>
      <c r="AY310" s="97"/>
      <c r="AZ310" s="97"/>
      <c r="BA310" s="97"/>
      <c r="BB310" s="97"/>
      <c r="BC310" s="97"/>
      <c r="BD310" s="97"/>
    </row>
    <row r="311" spans="35:56">
      <c r="AI311" s="96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97"/>
      <c r="AY311" s="97"/>
      <c r="AZ311" s="97"/>
      <c r="BA311" s="97"/>
      <c r="BB311" s="97"/>
      <c r="BC311" s="97"/>
      <c r="BD311" s="97"/>
    </row>
    <row r="312" spans="35:56">
      <c r="AI312" s="96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97"/>
      <c r="AY312" s="97"/>
      <c r="AZ312" s="97"/>
      <c r="BA312" s="97"/>
      <c r="BB312" s="97"/>
      <c r="BC312" s="97"/>
      <c r="BD312" s="97"/>
    </row>
    <row r="313" spans="35:56">
      <c r="AI313" s="96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97"/>
      <c r="AY313" s="97"/>
      <c r="AZ313" s="97"/>
      <c r="BA313" s="97"/>
      <c r="BB313" s="97"/>
      <c r="BC313" s="97"/>
      <c r="BD313" s="97"/>
    </row>
    <row r="314" spans="35:56">
      <c r="AI314" s="96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97"/>
      <c r="AY314" s="97"/>
      <c r="AZ314" s="97"/>
      <c r="BA314" s="97"/>
      <c r="BB314" s="97"/>
      <c r="BC314" s="97"/>
      <c r="BD314" s="97"/>
    </row>
    <row r="315" spans="35:56">
      <c r="AI315" s="96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97"/>
      <c r="AY315" s="97"/>
      <c r="AZ315" s="97"/>
      <c r="BA315" s="97"/>
      <c r="BB315" s="97"/>
      <c r="BC315" s="97"/>
      <c r="BD315" s="97"/>
    </row>
    <row r="316" spans="35:56">
      <c r="AI316" s="96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97"/>
      <c r="AY316" s="97"/>
      <c r="AZ316" s="97"/>
      <c r="BA316" s="97"/>
      <c r="BB316" s="97"/>
      <c r="BC316" s="97"/>
      <c r="BD316" s="97"/>
    </row>
    <row r="317" spans="35:56">
      <c r="AI317" s="96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97"/>
      <c r="AY317" s="97"/>
      <c r="AZ317" s="97"/>
      <c r="BA317" s="97"/>
      <c r="BB317" s="97"/>
      <c r="BC317" s="97"/>
      <c r="BD317" s="97"/>
    </row>
    <row r="318" spans="35:56">
      <c r="AI318" s="96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97"/>
      <c r="AY318" s="97"/>
      <c r="AZ318" s="97"/>
      <c r="BA318" s="97"/>
      <c r="BB318" s="97"/>
      <c r="BC318" s="97"/>
      <c r="BD318" s="97"/>
    </row>
    <row r="319" spans="35:56">
      <c r="AI319" s="96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97"/>
      <c r="AY319" s="97"/>
      <c r="AZ319" s="97"/>
      <c r="BA319" s="97"/>
      <c r="BB319" s="97"/>
      <c r="BC319" s="97"/>
      <c r="BD319" s="97"/>
    </row>
    <row r="320" spans="35:56">
      <c r="AI320" s="96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97"/>
      <c r="AY320" s="97"/>
      <c r="AZ320" s="97"/>
      <c r="BA320" s="97"/>
      <c r="BB320" s="97"/>
      <c r="BC320" s="97"/>
      <c r="BD320" s="97"/>
    </row>
    <row r="321" spans="35:56">
      <c r="AI321" s="96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97"/>
      <c r="AY321" s="97"/>
      <c r="AZ321" s="97"/>
      <c r="BA321" s="97"/>
      <c r="BB321" s="97"/>
      <c r="BC321" s="97"/>
      <c r="BD321" s="97"/>
    </row>
    <row r="322" spans="35:56">
      <c r="AI322" s="96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97"/>
      <c r="AY322" s="97"/>
      <c r="AZ322" s="97"/>
      <c r="BA322" s="97"/>
      <c r="BB322" s="97"/>
      <c r="BC322" s="97"/>
      <c r="BD322" s="97"/>
    </row>
    <row r="323" spans="35:56">
      <c r="AI323" s="96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97"/>
      <c r="AY323" s="97"/>
      <c r="AZ323" s="97"/>
      <c r="BA323" s="97"/>
      <c r="BB323" s="97"/>
      <c r="BC323" s="97"/>
      <c r="BD323" s="97"/>
    </row>
    <row r="324" spans="35:56">
      <c r="AI324" s="96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97"/>
      <c r="AY324" s="97"/>
      <c r="AZ324" s="97"/>
      <c r="BA324" s="97"/>
      <c r="BB324" s="97"/>
      <c r="BC324" s="97"/>
      <c r="BD324" s="97"/>
    </row>
    <row r="325" spans="35:56">
      <c r="AI325" s="96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97"/>
      <c r="AY325" s="97"/>
      <c r="AZ325" s="97"/>
      <c r="BA325" s="97"/>
      <c r="BB325" s="97"/>
      <c r="BC325" s="97"/>
      <c r="BD325" s="97"/>
    </row>
    <row r="326" spans="35:56">
      <c r="AI326" s="96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97"/>
      <c r="AY326" s="97"/>
      <c r="AZ326" s="97"/>
      <c r="BA326" s="97"/>
      <c r="BB326" s="97"/>
      <c r="BC326" s="97"/>
      <c r="BD326" s="97"/>
    </row>
    <row r="327" spans="35:56">
      <c r="AI327" s="96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97"/>
      <c r="AY327" s="97"/>
      <c r="AZ327" s="97"/>
      <c r="BA327" s="97"/>
      <c r="BB327" s="97"/>
      <c r="BC327" s="97"/>
      <c r="BD327" s="97"/>
    </row>
    <row r="328" spans="35:56">
      <c r="AI328" s="96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97"/>
      <c r="AY328" s="97"/>
      <c r="AZ328" s="97"/>
      <c r="BA328" s="97"/>
      <c r="BB328" s="97"/>
      <c r="BC328" s="97"/>
      <c r="BD328" s="97"/>
    </row>
    <row r="329" spans="35:56">
      <c r="AI329" s="96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97"/>
      <c r="AY329" s="97"/>
      <c r="AZ329" s="97"/>
      <c r="BA329" s="97"/>
      <c r="BB329" s="97"/>
      <c r="BC329" s="97"/>
      <c r="BD329" s="97"/>
    </row>
    <row r="330" spans="35:56">
      <c r="AI330" s="96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97"/>
      <c r="AY330" s="97"/>
      <c r="AZ330" s="97"/>
      <c r="BA330" s="97"/>
      <c r="BB330" s="97"/>
      <c r="BC330" s="97"/>
      <c r="BD330" s="97"/>
    </row>
    <row r="331" spans="35:56">
      <c r="AI331" s="96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97"/>
      <c r="AY331" s="97"/>
      <c r="AZ331" s="97"/>
      <c r="BA331" s="97"/>
      <c r="BB331" s="97"/>
      <c r="BC331" s="97"/>
      <c r="BD331" s="97"/>
    </row>
    <row r="332" spans="35:56">
      <c r="AI332" s="96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97"/>
      <c r="AY332" s="97"/>
      <c r="AZ332" s="97"/>
      <c r="BA332" s="97"/>
      <c r="BB332" s="97"/>
      <c r="BC332" s="97"/>
      <c r="BD332" s="97"/>
    </row>
    <row r="333" spans="35:56">
      <c r="AI333" s="96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97"/>
      <c r="AY333" s="97"/>
      <c r="AZ333" s="97"/>
      <c r="BA333" s="97"/>
      <c r="BB333" s="97"/>
      <c r="BC333" s="97"/>
      <c r="BD333" s="97"/>
    </row>
    <row r="334" spans="35:56">
      <c r="AI334" s="96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97"/>
      <c r="AY334" s="97"/>
      <c r="AZ334" s="97"/>
      <c r="BA334" s="97"/>
      <c r="BB334" s="97"/>
      <c r="BC334" s="97"/>
      <c r="BD334" s="97"/>
    </row>
    <row r="335" spans="35:56">
      <c r="AI335" s="96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97"/>
      <c r="AY335" s="97"/>
      <c r="AZ335" s="97"/>
      <c r="BA335" s="97"/>
      <c r="BB335" s="97"/>
      <c r="BC335" s="97"/>
      <c r="BD335" s="97"/>
    </row>
    <row r="336" spans="35:56">
      <c r="AI336" s="96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97"/>
      <c r="AY336" s="97"/>
      <c r="AZ336" s="97"/>
      <c r="BA336" s="97"/>
      <c r="BB336" s="97"/>
      <c r="BC336" s="97"/>
      <c r="BD336" s="97"/>
    </row>
    <row r="337" spans="35:56">
      <c r="AI337" s="96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97"/>
      <c r="AY337" s="97"/>
      <c r="AZ337" s="97"/>
      <c r="BA337" s="97"/>
      <c r="BB337" s="97"/>
      <c r="BC337" s="97"/>
      <c r="BD337" s="97"/>
    </row>
    <row r="338" spans="35:56">
      <c r="AI338" s="96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97"/>
      <c r="AY338" s="97"/>
      <c r="AZ338" s="97"/>
      <c r="BA338" s="97"/>
      <c r="BB338" s="97"/>
      <c r="BC338" s="97"/>
      <c r="BD338" s="97"/>
    </row>
    <row r="339" spans="35:56">
      <c r="AI339" s="96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97"/>
      <c r="AY339" s="97"/>
      <c r="AZ339" s="97"/>
      <c r="BA339" s="97"/>
      <c r="BB339" s="97"/>
      <c r="BC339" s="97"/>
      <c r="BD339" s="97"/>
    </row>
    <row r="340" spans="35:56">
      <c r="AI340" s="96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97"/>
      <c r="AY340" s="97"/>
      <c r="AZ340" s="97"/>
      <c r="BA340" s="97"/>
      <c r="BB340" s="97"/>
      <c r="BC340" s="97"/>
      <c r="BD340" s="97"/>
    </row>
    <row r="341" spans="35:56">
      <c r="AI341" s="96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97"/>
      <c r="AY341" s="97"/>
      <c r="AZ341" s="97"/>
      <c r="BA341" s="97"/>
      <c r="BB341" s="97"/>
      <c r="BC341" s="97"/>
      <c r="BD341" s="97"/>
    </row>
    <row r="342" spans="35:56">
      <c r="AI342" s="96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97"/>
      <c r="AY342" s="97"/>
      <c r="AZ342" s="97"/>
      <c r="BA342" s="97"/>
      <c r="BB342" s="97"/>
      <c r="BC342" s="97"/>
      <c r="BD342" s="97"/>
    </row>
    <row r="343" spans="35:56">
      <c r="AI343" s="96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97"/>
      <c r="AY343" s="97"/>
      <c r="AZ343" s="97"/>
      <c r="BA343" s="97"/>
      <c r="BB343" s="97"/>
      <c r="BC343" s="97"/>
      <c r="BD343" s="97"/>
    </row>
    <row r="344" spans="35:56">
      <c r="AI344" s="96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97"/>
      <c r="AY344" s="97"/>
      <c r="AZ344" s="97"/>
      <c r="BA344" s="97"/>
      <c r="BB344" s="97"/>
      <c r="BC344" s="97"/>
      <c r="BD344" s="97"/>
    </row>
    <row r="345" spans="35:56">
      <c r="AI345" s="96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97"/>
      <c r="AY345" s="97"/>
      <c r="AZ345" s="97"/>
      <c r="BA345" s="97"/>
      <c r="BB345" s="97"/>
      <c r="BC345" s="97"/>
      <c r="BD345" s="97"/>
    </row>
    <row r="346" spans="35:56">
      <c r="AI346" s="96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97"/>
      <c r="AY346" s="97"/>
      <c r="AZ346" s="97"/>
      <c r="BA346" s="97"/>
      <c r="BB346" s="97"/>
      <c r="BC346" s="97"/>
      <c r="BD346" s="97"/>
    </row>
    <row r="347" spans="35:56">
      <c r="AI347" s="96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97"/>
      <c r="AY347" s="97"/>
      <c r="AZ347" s="97"/>
      <c r="BA347" s="97"/>
      <c r="BB347" s="97"/>
      <c r="BC347" s="97"/>
      <c r="BD347" s="97"/>
    </row>
    <row r="348" spans="35:56">
      <c r="AI348" s="96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97"/>
      <c r="AY348" s="97"/>
      <c r="AZ348" s="97"/>
      <c r="BA348" s="97"/>
      <c r="BB348" s="97"/>
      <c r="BC348" s="97"/>
      <c r="BD348" s="97"/>
    </row>
    <row r="349" spans="35:56">
      <c r="AI349" s="96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97"/>
      <c r="AY349" s="97"/>
      <c r="AZ349" s="97"/>
      <c r="BA349" s="97"/>
      <c r="BB349" s="97"/>
      <c r="BC349" s="97"/>
      <c r="BD349" s="97"/>
    </row>
    <row r="350" spans="35:56">
      <c r="AI350" s="96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97"/>
      <c r="AY350" s="97"/>
      <c r="AZ350" s="97"/>
      <c r="BA350" s="97"/>
      <c r="BB350" s="97"/>
      <c r="BC350" s="97"/>
      <c r="BD350" s="97"/>
    </row>
    <row r="351" spans="35:56">
      <c r="AI351" s="96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97"/>
      <c r="AY351" s="97"/>
      <c r="AZ351" s="97"/>
      <c r="BA351" s="97"/>
      <c r="BB351" s="97"/>
      <c r="BC351" s="97"/>
      <c r="BD351" s="97"/>
    </row>
    <row r="352" spans="35:56">
      <c r="AI352" s="96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97"/>
      <c r="AY352" s="97"/>
      <c r="AZ352" s="97"/>
      <c r="BA352" s="97"/>
      <c r="BB352" s="97"/>
      <c r="BC352" s="97"/>
      <c r="BD352" s="97"/>
    </row>
    <row r="353" spans="1:56">
      <c r="AI353" s="96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97"/>
      <c r="AY353" s="97"/>
      <c r="AZ353" s="97"/>
      <c r="BA353" s="97"/>
      <c r="BB353" s="97"/>
      <c r="BC353" s="97"/>
      <c r="BD353" s="97"/>
    </row>
    <row r="354" spans="1:56">
      <c r="AI354" s="96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97"/>
      <c r="AY354" s="97"/>
      <c r="AZ354" s="97"/>
      <c r="BA354" s="97"/>
      <c r="BB354" s="97"/>
      <c r="BC354" s="97"/>
      <c r="BD354" s="97"/>
    </row>
    <row r="355" spans="1:56">
      <c r="AI355" s="96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97"/>
      <c r="AY355" s="97"/>
      <c r="AZ355" s="97"/>
      <c r="BA355" s="97"/>
      <c r="BB355" s="97"/>
      <c r="BC355" s="97"/>
      <c r="BD355" s="97"/>
    </row>
    <row r="356" spans="1:56">
      <c r="AI356" s="96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97"/>
      <c r="AY356" s="97"/>
      <c r="AZ356" s="97"/>
      <c r="BA356" s="97"/>
      <c r="BB356" s="97"/>
      <c r="BC356" s="97"/>
      <c r="BD356" s="97"/>
    </row>
    <row r="357" spans="1:56">
      <c r="AI357" s="96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97"/>
      <c r="AY357" s="97"/>
      <c r="AZ357" s="97"/>
      <c r="BA357" s="97"/>
      <c r="BB357" s="97"/>
      <c r="BC357" s="97"/>
      <c r="BD357" s="97"/>
    </row>
    <row r="358" spans="1:56">
      <c r="AI358" s="96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97"/>
      <c r="AY358" s="97"/>
      <c r="AZ358" s="97"/>
      <c r="BA358" s="97"/>
      <c r="BB358" s="97"/>
      <c r="BC358" s="97"/>
      <c r="BD358" s="97"/>
    </row>
    <row r="359" spans="1:56">
      <c r="AI359" s="96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97"/>
      <c r="AY359" s="97"/>
      <c r="AZ359" s="97"/>
      <c r="BA359" s="97"/>
      <c r="BB359" s="97"/>
      <c r="BC359" s="97"/>
      <c r="BD359" s="97"/>
    </row>
    <row r="360" spans="1:56">
      <c r="AI360" s="96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97"/>
      <c r="AY360" s="97"/>
      <c r="AZ360" s="97"/>
      <c r="BA360" s="97"/>
      <c r="BB360" s="97"/>
      <c r="BC360" s="97"/>
      <c r="BD360" s="97"/>
    </row>
    <row r="361" spans="1:56">
      <c r="AI361" s="96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97"/>
      <c r="AY361" s="97"/>
      <c r="AZ361" s="97"/>
      <c r="BA361" s="97"/>
      <c r="BB361" s="97"/>
      <c r="BC361" s="97"/>
      <c r="BD361" s="97"/>
    </row>
    <row r="362" spans="1:56">
      <c r="AI362" s="96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97"/>
      <c r="AY362" s="97"/>
      <c r="AZ362" s="97"/>
      <c r="BA362" s="97"/>
      <c r="BB362" s="97"/>
      <c r="BC362" s="97"/>
      <c r="BD362" s="97"/>
    </row>
    <row r="363" spans="1:56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AI363" s="96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97"/>
      <c r="AY363" s="97"/>
      <c r="AZ363" s="97"/>
      <c r="BA363" s="97"/>
      <c r="BB363" s="97"/>
      <c r="BC363" s="97"/>
      <c r="BD363" s="97"/>
    </row>
    <row r="364" spans="1:56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AI364" s="96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97"/>
      <c r="AY364" s="97"/>
      <c r="AZ364" s="97"/>
      <c r="BA364" s="97"/>
      <c r="BB364" s="97"/>
      <c r="BC364" s="97"/>
      <c r="BD364" s="97"/>
    </row>
    <row r="365" spans="1:56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AI365" s="96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97"/>
      <c r="AY365" s="97"/>
      <c r="AZ365" s="97"/>
      <c r="BA365" s="97"/>
      <c r="BB365" s="97"/>
      <c r="BC365" s="97"/>
      <c r="BD365" s="97"/>
    </row>
    <row r="366" spans="1:56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AI366" s="96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97"/>
      <c r="AY366" s="97"/>
      <c r="AZ366" s="97"/>
      <c r="BA366" s="97"/>
      <c r="BB366" s="97"/>
      <c r="BC366" s="97"/>
      <c r="BD366" s="97"/>
    </row>
    <row r="367" spans="1:56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AI367" s="96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97"/>
      <c r="AY367" s="97"/>
      <c r="AZ367" s="97"/>
      <c r="BA367" s="97"/>
      <c r="BB367" s="97"/>
      <c r="BC367" s="97"/>
      <c r="BD367" s="97"/>
    </row>
    <row r="368" spans="1:56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AI368" s="96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97"/>
      <c r="AY368" s="97"/>
      <c r="AZ368" s="97"/>
      <c r="BA368" s="97"/>
      <c r="BB368" s="97"/>
      <c r="BC368" s="97"/>
      <c r="BD368" s="97"/>
    </row>
    <row r="369" spans="1:56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AI369" s="96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97"/>
      <c r="AY369" s="97"/>
      <c r="AZ369" s="97"/>
      <c r="BA369" s="97"/>
      <c r="BB369" s="97"/>
      <c r="BC369" s="97"/>
      <c r="BD369" s="97"/>
    </row>
    <row r="370" spans="1:56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AI370" s="11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</row>
    <row r="371" spans="1:56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AI371" s="11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</row>
  </sheetData>
  <printOptions horizontalCentered="1"/>
  <pageMargins left="0.25" right="0.25" top="0.75" bottom="0.75" header="0.3" footer="0.3"/>
  <pageSetup scale="76" orientation="landscape" blackAndWhite="1" r:id="rId1"/>
  <headerFooter alignWithMargins="0"/>
  <customProperties>
    <customPr name="EpmWorksheetKeyString_GU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6230-2F06-4637-80B8-CC34A4F21A1A}">
  <sheetPr codeName="Sheet2">
    <tabColor rgb="FF92D050"/>
    <pageSetUpPr fitToPage="1"/>
  </sheetPr>
  <dimension ref="A1:CP370"/>
  <sheetViews>
    <sheetView topLeftCell="A26" zoomScale="85" zoomScaleNormal="85" workbookViewId="0">
      <selection activeCell="L113" sqref="L113"/>
    </sheetView>
  </sheetViews>
  <sheetFormatPr defaultColWidth="13.5546875" defaultRowHeight="13.2"/>
  <cols>
    <col min="1" max="1" width="31.109375" customWidth="1"/>
    <col min="2" max="2" width="14.109375" customWidth="1"/>
    <col min="3" max="3" width="2.33203125" customWidth="1"/>
    <col min="4" max="4" width="10.88671875" customWidth="1"/>
    <col min="5" max="5" width="2.33203125" customWidth="1"/>
    <col min="6" max="6" width="11" customWidth="1"/>
    <col min="7" max="7" width="2.33203125" customWidth="1"/>
    <col min="8" max="8" width="11.6640625" customWidth="1"/>
    <col min="9" max="9" width="2.33203125" customWidth="1"/>
    <col min="10" max="10" width="11" customWidth="1"/>
    <col min="11" max="11" width="2.33203125" customWidth="1"/>
    <col min="12" max="12" width="10.88671875" customWidth="1"/>
    <col min="13" max="13" width="3" customWidth="1"/>
    <col min="14" max="14" width="14.109375" customWidth="1"/>
    <col min="15" max="15" width="2.33203125" customWidth="1"/>
    <col min="16" max="16" width="12.5546875" customWidth="1"/>
    <col min="17" max="17" width="2.33203125" customWidth="1"/>
    <col min="18" max="18" width="13.5546875" customWidth="1"/>
    <col min="19" max="19" width="2.33203125" customWidth="1"/>
    <col min="20" max="20" width="15.88671875" bestFit="1" customWidth="1"/>
    <col min="21" max="21" width="2.33203125" customWidth="1"/>
    <col min="22" max="22" width="9.6640625" customWidth="1"/>
    <col min="23" max="23" width="14.33203125" bestFit="1" customWidth="1"/>
    <col min="24" max="24" width="14" customWidth="1"/>
    <col min="25" max="26" width="13.5546875" customWidth="1"/>
    <col min="27" max="27" width="7.5546875" customWidth="1"/>
    <col min="28" max="28" width="14" customWidth="1"/>
    <col min="29" max="30" width="13.5546875" customWidth="1"/>
    <col min="31" max="31" width="7.33203125" customWidth="1"/>
    <col min="32" max="32" width="19.33203125" bestFit="1" customWidth="1"/>
    <col min="33" max="33" width="8.88671875" bestFit="1" customWidth="1"/>
    <col min="36" max="36" width="31.109375" customWidth="1"/>
    <col min="37" max="37" width="14.109375" customWidth="1"/>
    <col min="38" max="38" width="2.33203125" customWidth="1"/>
    <col min="39" max="39" width="9.6640625" customWidth="1"/>
    <col min="40" max="40" width="2.33203125" customWidth="1"/>
    <col min="41" max="41" width="9.6640625" customWidth="1"/>
    <col min="42" max="42" width="2.33203125" customWidth="1"/>
    <col min="43" max="43" width="9.6640625" customWidth="1"/>
    <col min="44" max="44" width="2.33203125" customWidth="1"/>
    <col min="45" max="45" width="11" customWidth="1"/>
    <col min="46" max="46" width="2.33203125" customWidth="1"/>
    <col min="47" max="47" width="10.88671875" customWidth="1"/>
    <col min="48" max="48" width="3" customWidth="1"/>
    <col min="49" max="49" width="12.33203125" customWidth="1"/>
    <col min="50" max="50" width="2.33203125" customWidth="1"/>
    <col min="51" max="51" width="9.6640625" customWidth="1"/>
    <col min="52" max="52" width="2.33203125" customWidth="1"/>
    <col min="53" max="53" width="9.6640625" customWidth="1"/>
    <col min="54" max="54" width="2.33203125" customWidth="1"/>
    <col min="55" max="55" width="9.6640625" customWidth="1"/>
    <col min="56" max="56" width="2.33203125" customWidth="1"/>
    <col min="57" max="57" width="9.6640625" customWidth="1"/>
    <col min="58" max="58" width="13.33203125" bestFit="1" customWidth="1"/>
    <col min="59" max="59" width="14" hidden="1" customWidth="1"/>
    <col min="60" max="61" width="0" hidden="1" customWidth="1"/>
    <col min="62" max="62" width="2.5546875" hidden="1" customWidth="1"/>
    <col min="63" max="63" width="19.33203125" bestFit="1" customWidth="1"/>
    <col min="64" max="64" width="8.88671875" bestFit="1" customWidth="1"/>
    <col min="66" max="66" width="31.109375" customWidth="1"/>
    <col min="67" max="67" width="14.109375" customWidth="1"/>
    <col min="68" max="68" width="2.33203125" customWidth="1"/>
    <col min="69" max="69" width="9.6640625" customWidth="1"/>
    <col min="70" max="70" width="2.33203125" customWidth="1"/>
    <col min="71" max="71" width="9.6640625" customWidth="1"/>
    <col min="72" max="72" width="2.33203125" customWidth="1"/>
    <col min="73" max="73" width="9.6640625" customWidth="1"/>
    <col min="74" max="74" width="2.33203125" customWidth="1"/>
    <col min="75" max="75" width="11" customWidth="1"/>
    <col min="76" max="76" width="2.33203125" customWidth="1"/>
    <col min="77" max="77" width="10.88671875" customWidth="1"/>
    <col min="78" max="78" width="3" customWidth="1"/>
    <col min="79" max="79" width="12.33203125" customWidth="1"/>
    <col min="80" max="80" width="2.33203125" customWidth="1"/>
    <col min="81" max="81" width="9.6640625" customWidth="1"/>
    <col min="82" max="82" width="2.33203125" customWidth="1"/>
    <col min="83" max="83" width="9.6640625" customWidth="1"/>
    <col min="84" max="84" width="2.33203125" customWidth="1"/>
    <col min="85" max="85" width="9.6640625" customWidth="1"/>
    <col min="86" max="86" width="2.33203125" customWidth="1"/>
    <col min="87" max="87" width="9.6640625" customWidth="1"/>
    <col min="88" max="88" width="13.33203125" bestFit="1" customWidth="1"/>
    <col min="89" max="89" width="14" hidden="1" customWidth="1"/>
    <col min="90" max="91" width="0" hidden="1" customWidth="1"/>
    <col min="92" max="92" width="2.5546875" hidden="1" customWidth="1"/>
    <col min="93" max="93" width="19.33203125" bestFit="1" customWidth="1"/>
    <col min="94" max="94" width="8.88671875" bestFit="1" customWidth="1"/>
  </cols>
  <sheetData>
    <row r="1" spans="1:3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 t="s">
        <v>1</v>
      </c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2.9" customHeight="1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1" t="str">
        <f>+[7]Input!A8</f>
        <v>2024 Budget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30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>
      <c r="A4" s="131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  <c r="P4" s="9"/>
    </row>
    <row r="5" spans="1:33">
      <c r="A5" s="10"/>
      <c r="P5" s="9"/>
    </row>
    <row r="6" spans="1:33">
      <c r="A6" s="10"/>
      <c r="P6" s="9"/>
    </row>
    <row r="7" spans="1:33">
      <c r="A7" s="11"/>
      <c r="B7" s="11"/>
      <c r="C7" s="11"/>
      <c r="D7" s="4"/>
      <c r="E7" s="11"/>
      <c r="F7" s="12" t="s">
        <v>4</v>
      </c>
      <c r="G7" s="11"/>
      <c r="H7" s="12" t="s">
        <v>5</v>
      </c>
      <c r="I7" s="11"/>
      <c r="J7" s="12" t="s">
        <v>6</v>
      </c>
      <c r="K7" s="11"/>
      <c r="L7" s="12" t="s">
        <v>7</v>
      </c>
      <c r="M7" s="11"/>
      <c r="N7" s="12" t="s">
        <v>8</v>
      </c>
      <c r="O7" s="4"/>
      <c r="P7" s="4"/>
      <c r="Q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>
      <c r="A8" s="11"/>
      <c r="B8" s="11"/>
      <c r="C8" s="11"/>
      <c r="D8" s="4"/>
      <c r="E8" s="11"/>
      <c r="F8" s="12" t="s">
        <v>9</v>
      </c>
      <c r="G8" s="11"/>
      <c r="H8" s="12" t="s">
        <v>10</v>
      </c>
      <c r="I8" s="11"/>
      <c r="J8" s="12" t="s">
        <v>10</v>
      </c>
      <c r="K8" s="11"/>
      <c r="L8" s="12" t="s">
        <v>11</v>
      </c>
      <c r="M8" s="11"/>
      <c r="N8" s="12" t="s">
        <v>11</v>
      </c>
      <c r="O8" s="4"/>
      <c r="P8" s="4"/>
      <c r="Q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>
      <c r="A9" s="11"/>
      <c r="B9" s="11"/>
      <c r="C9" s="11"/>
      <c r="D9" s="4"/>
      <c r="E9" s="11"/>
      <c r="F9" s="13" t="s">
        <v>12</v>
      </c>
      <c r="G9" s="11"/>
      <c r="H9" s="13" t="s">
        <v>13</v>
      </c>
      <c r="I9" s="11"/>
      <c r="J9" s="13" t="s">
        <v>14</v>
      </c>
      <c r="K9" s="11"/>
      <c r="L9" s="13" t="s">
        <v>13</v>
      </c>
      <c r="M9" s="11"/>
      <c r="N9" s="13" t="s">
        <v>14</v>
      </c>
      <c r="O9" s="4"/>
      <c r="P9" s="4"/>
      <c r="Q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>
      <c r="A10" s="11" t="s">
        <v>15</v>
      </c>
      <c r="B10" s="11"/>
      <c r="C10" s="11"/>
      <c r="D10" s="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4"/>
      <c r="P10" s="4"/>
      <c r="Q10" s="4"/>
      <c r="S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>
      <c r="A11" s="14" t="s">
        <v>16</v>
      </c>
      <c r="B11" s="14"/>
      <c r="C11" s="11"/>
      <c r="D11" s="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4"/>
      <c r="P11" s="4"/>
      <c r="Q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>
      <c r="A12" s="11" t="s">
        <v>17</v>
      </c>
      <c r="B12" s="11"/>
      <c r="C12" s="11"/>
      <c r="D12" s="4"/>
      <c r="E12" s="11" t="s">
        <v>18</v>
      </c>
      <c r="F12" s="15">
        <f>V106</f>
        <v>70184</v>
      </c>
      <c r="G12" s="16" t="s">
        <v>18</v>
      </c>
      <c r="H12" s="15">
        <f>V126</f>
        <v>2154.711039144227</v>
      </c>
      <c r="I12" s="16" t="s">
        <v>18</v>
      </c>
      <c r="J12" s="15">
        <f>F12+H12</f>
        <v>72338.711039144226</v>
      </c>
      <c r="K12" s="16" t="s">
        <v>18</v>
      </c>
      <c r="L12" s="15">
        <f>V139</f>
        <v>0</v>
      </c>
      <c r="M12" s="16" t="s">
        <v>18</v>
      </c>
      <c r="N12" s="15">
        <f>J12+L12</f>
        <v>72338.711039144226</v>
      </c>
      <c r="O12" s="4"/>
      <c r="P12" s="4"/>
      <c r="Q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>
      <c r="A13" s="11"/>
      <c r="B13" s="11"/>
      <c r="C13" s="11"/>
      <c r="D13" s="4"/>
      <c r="E13" s="11"/>
      <c r="F13" s="16"/>
      <c r="G13" s="16"/>
      <c r="H13" s="16"/>
      <c r="I13" s="16"/>
      <c r="J13" s="16"/>
      <c r="K13" s="16"/>
      <c r="L13" s="16"/>
      <c r="M13" s="16"/>
      <c r="N13" s="16"/>
      <c r="O13" s="4"/>
      <c r="P13" s="4"/>
      <c r="Q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>
      <c r="A14" s="11" t="s">
        <v>19</v>
      </c>
      <c r="B14" s="11"/>
      <c r="C14" s="11"/>
      <c r="D14" s="4"/>
      <c r="E14" s="11" t="s">
        <v>18</v>
      </c>
      <c r="F14" s="15">
        <f>T55</f>
        <v>2509267.9031391586</v>
      </c>
      <c r="G14" s="16" t="s">
        <v>18</v>
      </c>
      <c r="H14" s="15">
        <f>T77</f>
        <v>-142479.88396210931</v>
      </c>
      <c r="I14" s="16" t="s">
        <v>18</v>
      </c>
      <c r="J14" s="15">
        <f>F14+H14</f>
        <v>2366788.0191770494</v>
      </c>
      <c r="K14" s="16" t="s">
        <v>18</v>
      </c>
      <c r="L14" s="15">
        <f>T90</f>
        <v>0</v>
      </c>
      <c r="M14" s="16" t="s">
        <v>18</v>
      </c>
      <c r="N14" s="15">
        <f>J14+L14</f>
        <v>2366788.0191770494</v>
      </c>
      <c r="O14" s="4"/>
      <c r="P14" s="4"/>
      <c r="Q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>
      <c r="A15" s="11" t="s">
        <v>20</v>
      </c>
      <c r="B15" s="11"/>
      <c r="C15" s="11"/>
      <c r="D15" s="4"/>
      <c r="E15" s="11"/>
      <c r="F15" s="11"/>
      <c r="G15" s="11"/>
      <c r="H15" s="11"/>
      <c r="I15" s="11"/>
      <c r="J15" s="11"/>
      <c r="K15" s="11"/>
      <c r="L15" s="4"/>
      <c r="M15" s="11"/>
      <c r="N15" s="11"/>
      <c r="O15" s="4"/>
      <c r="P15" s="4"/>
      <c r="Q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>
      <c r="A16" s="11" t="s">
        <v>21</v>
      </c>
      <c r="B16" s="11"/>
      <c r="C16" s="11"/>
      <c r="D16" s="4"/>
      <c r="E16" s="11"/>
      <c r="F16" s="17">
        <f>ROUND(F12/F14*100,4)</f>
        <v>2.7970000000000002</v>
      </c>
      <c r="G16" s="18" t="s">
        <v>22</v>
      </c>
      <c r="H16" s="18"/>
      <c r="I16" s="18" t="s">
        <v>20</v>
      </c>
      <c r="J16" s="17">
        <f>ROUND(J12/J14*100,4)</f>
        <v>3.0564</v>
      </c>
      <c r="K16" s="18" t="s">
        <v>22</v>
      </c>
      <c r="L16" s="19"/>
      <c r="M16" s="18"/>
      <c r="N16" s="17">
        <f>ROUND(N12/N14*100,4)</f>
        <v>3.0564</v>
      </c>
      <c r="O16" s="11" t="s">
        <v>22</v>
      </c>
      <c r="P16" s="4"/>
      <c r="Q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>
      <c r="A17" s="11"/>
      <c r="B17" s="11"/>
      <c r="C17" s="11"/>
      <c r="D17" s="4"/>
      <c r="E17" s="11"/>
      <c r="F17" s="11"/>
      <c r="G17" s="11"/>
      <c r="H17" s="11"/>
      <c r="I17" s="11"/>
      <c r="J17" s="11"/>
      <c r="K17" s="11"/>
      <c r="L17" s="11"/>
      <c r="M17" s="11"/>
      <c r="N17" s="4"/>
      <c r="O17" s="11"/>
      <c r="P17" s="4"/>
      <c r="Q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>
      <c r="A18" s="11"/>
      <c r="B18" s="11"/>
      <c r="C18" s="11"/>
      <c r="D18" s="4"/>
      <c r="E18" s="11"/>
      <c r="F18" s="11"/>
      <c r="G18" s="11"/>
      <c r="H18" s="11"/>
      <c r="I18" s="11"/>
      <c r="J18" s="11"/>
      <c r="K18" s="11"/>
      <c r="L18" s="11"/>
      <c r="M18" s="11"/>
      <c r="N18" s="4"/>
      <c r="O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3.8" thickBot="1">
      <c r="A19" s="20"/>
      <c r="B19" s="20"/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1"/>
      <c r="O19" s="1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3.8" thickTop="1">
      <c r="A20" s="11"/>
      <c r="B20" s="11"/>
      <c r="C20" s="11"/>
      <c r="D20" s="4"/>
      <c r="E20" s="11"/>
      <c r="F20" s="11"/>
      <c r="G20" s="11"/>
      <c r="H20" s="11"/>
      <c r="I20" s="11"/>
      <c r="J20" s="11"/>
      <c r="K20" s="11"/>
      <c r="L20" s="11"/>
      <c r="M20" s="11"/>
      <c r="N20" s="4"/>
      <c r="O20" s="1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>
      <c r="A21" s="11" t="s">
        <v>23</v>
      </c>
      <c r="B21" s="11"/>
      <c r="C21" s="11"/>
      <c r="D21" s="4"/>
      <c r="E21" s="11"/>
      <c r="F21" s="11"/>
      <c r="G21" s="4"/>
      <c r="H21" s="4"/>
      <c r="I21" s="23" t="s">
        <v>24</v>
      </c>
      <c r="J21" s="4"/>
      <c r="K21" s="11"/>
      <c r="L21" s="11"/>
      <c r="M21" s="1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>
      <c r="A22" s="11" t="s">
        <v>25</v>
      </c>
      <c r="B22" s="11"/>
      <c r="C22" s="11"/>
      <c r="D22" s="4"/>
      <c r="E22" s="11"/>
      <c r="F22" s="11"/>
      <c r="G22" s="4"/>
      <c r="H22" s="4"/>
      <c r="I22" s="4"/>
      <c r="J22" s="4"/>
      <c r="K22" s="4"/>
      <c r="L22" s="4"/>
      <c r="M22" s="1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>
      <c r="A23" s="14" t="s">
        <v>26</v>
      </c>
      <c r="B23" s="14"/>
      <c r="C23" s="11"/>
      <c r="D23" s="4"/>
      <c r="E23" s="11"/>
      <c r="F23" s="11"/>
      <c r="G23" s="4"/>
      <c r="H23" s="4"/>
      <c r="I23" s="4"/>
      <c r="J23" s="4"/>
      <c r="K23" s="4"/>
      <c r="L23" s="12" t="s">
        <v>10</v>
      </c>
      <c r="M23" s="24"/>
      <c r="N23" s="12" t="s">
        <v>27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>
      <c r="A24" s="4"/>
      <c r="B24" s="11" t="s">
        <v>28</v>
      </c>
      <c r="C24" s="11"/>
      <c r="D24" s="17">
        <f>N171</f>
        <v>6.89</v>
      </c>
      <c r="E24" s="11" t="s">
        <v>22</v>
      </c>
      <c r="F24" s="4"/>
      <c r="G24" s="4"/>
      <c r="H24" s="4"/>
      <c r="I24" s="4"/>
      <c r="J24" s="4"/>
      <c r="K24" s="4"/>
      <c r="L24" s="25" t="s">
        <v>29</v>
      </c>
      <c r="M24" s="24"/>
      <c r="N24" s="25" t="s">
        <v>29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>
      <c r="A25" s="4"/>
      <c r="B25" s="11"/>
      <c r="C25" s="11"/>
      <c r="D25" s="18"/>
      <c r="E25" s="11"/>
      <c r="F25" s="4"/>
      <c r="G25" s="11" t="s">
        <v>30</v>
      </c>
      <c r="H25" s="4"/>
      <c r="I25" s="11"/>
      <c r="J25" s="11"/>
      <c r="K25" s="11"/>
      <c r="L25" s="4"/>
      <c r="M25" s="1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>
      <c r="A26" s="4"/>
      <c r="B26" s="11" t="s">
        <v>31</v>
      </c>
      <c r="C26" s="11"/>
      <c r="D26" s="17">
        <f>R171</f>
        <v>7.4099999999999993</v>
      </c>
      <c r="E26" s="11" t="s">
        <v>22</v>
      </c>
      <c r="F26" s="4"/>
      <c r="G26" s="11" t="s">
        <v>32</v>
      </c>
      <c r="H26" s="4"/>
      <c r="I26" s="11"/>
      <c r="J26" s="11"/>
      <c r="K26" s="11"/>
      <c r="L26" s="17">
        <f>H202</f>
        <v>1.8453999999999999</v>
      </c>
      <c r="M26" s="11" t="s">
        <v>22</v>
      </c>
      <c r="N26" s="26">
        <f>H263</f>
        <v>1.8453999999999999</v>
      </c>
      <c r="O26" s="11" t="s">
        <v>22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>
      <c r="A27" s="4"/>
      <c r="B27" s="11"/>
      <c r="C27" s="11"/>
      <c r="D27" s="18"/>
      <c r="E27" s="11"/>
      <c r="F27" s="4"/>
      <c r="G27" s="4"/>
      <c r="H27" s="4"/>
      <c r="I27" s="4"/>
      <c r="J27" s="4"/>
      <c r="K27" s="4"/>
      <c r="L27" s="4"/>
      <c r="M27" s="1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>
      <c r="A28" s="4"/>
      <c r="B28" s="11" t="s">
        <v>33</v>
      </c>
      <c r="C28" s="11"/>
      <c r="D28" s="17">
        <f>V171</f>
        <v>7.89</v>
      </c>
      <c r="E28" s="11" t="s">
        <v>22</v>
      </c>
      <c r="F28" s="4"/>
      <c r="G28" s="11" t="s">
        <v>34</v>
      </c>
      <c r="H28" s="4"/>
      <c r="I28" s="11"/>
      <c r="J28" s="11"/>
      <c r="K28" s="11"/>
      <c r="L28" s="4"/>
      <c r="M28" s="1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>
      <c r="A29" s="11"/>
      <c r="B29" s="11"/>
      <c r="C29" s="11"/>
      <c r="D29" s="11"/>
      <c r="E29" s="11"/>
      <c r="F29" s="11"/>
      <c r="G29" s="11" t="s">
        <v>32</v>
      </c>
      <c r="H29" s="11"/>
      <c r="I29" s="11"/>
      <c r="J29" s="11"/>
      <c r="K29" s="11"/>
      <c r="L29" s="17">
        <f>H229</f>
        <v>1.5990553263144955</v>
      </c>
      <c r="M29" s="11" t="s">
        <v>22</v>
      </c>
      <c r="N29" s="17">
        <f>H290</f>
        <v>1.5990553263144955</v>
      </c>
      <c r="O29" s="11" t="s">
        <v>22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"/>
      <c r="O30" s="1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>
      <c r="A31" s="11"/>
      <c r="B31" s="11"/>
      <c r="C31" s="11" t="s">
        <v>20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"/>
      <c r="O31" s="1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>
      <c r="A32" s="28" t="s">
        <v>35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11"/>
      <c r="N32" s="4"/>
      <c r="O32" s="1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3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2"/>
      <c r="M33" s="11"/>
      <c r="N33" s="4"/>
      <c r="O33" s="1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>
      <c r="A34" s="31"/>
      <c r="B34" s="11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32"/>
      <c r="M34" s="11"/>
      <c r="N34" s="4"/>
      <c r="O34" s="1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>
      <c r="A35" s="31"/>
      <c r="B35" s="11" t="s">
        <v>37</v>
      </c>
      <c r="C35" s="11"/>
      <c r="D35" s="11"/>
      <c r="E35" s="11"/>
      <c r="F35" s="11"/>
      <c r="G35" s="11"/>
      <c r="H35" s="11"/>
      <c r="I35" s="11"/>
      <c r="J35" s="11"/>
      <c r="K35" s="11"/>
      <c r="L35" s="32"/>
      <c r="M35" s="11"/>
      <c r="N35" s="4"/>
      <c r="O35" s="1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>
      <c r="A36" s="31"/>
      <c r="B36" s="11" t="s">
        <v>38</v>
      </c>
      <c r="C36" s="11"/>
      <c r="D36" s="11"/>
      <c r="E36" s="11"/>
      <c r="F36" s="11"/>
      <c r="G36" s="11"/>
      <c r="H36" s="11"/>
      <c r="I36" s="11"/>
      <c r="J36" s="11"/>
      <c r="K36" s="11"/>
      <c r="L36" s="32"/>
      <c r="M36" s="11"/>
      <c r="N36" s="4"/>
      <c r="O36" s="1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>
      <c r="A37" s="31"/>
      <c r="B37" s="11" t="s">
        <v>39</v>
      </c>
      <c r="C37" s="11"/>
      <c r="D37" s="11"/>
      <c r="E37" s="11"/>
      <c r="F37" s="11"/>
      <c r="G37" s="11"/>
      <c r="H37" s="11"/>
      <c r="I37" s="11"/>
      <c r="J37" s="11"/>
      <c r="K37" s="11"/>
      <c r="L37" s="32"/>
      <c r="M37" s="11"/>
      <c r="N37" s="4"/>
      <c r="O37" s="1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>
      <c r="A38" s="3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32"/>
      <c r="M38" s="11"/>
      <c r="N38" s="4"/>
      <c r="O38" s="1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>
      <c r="A39" s="31" t="s">
        <v>195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32"/>
      <c r="M39" s="11"/>
      <c r="N39" s="4"/>
      <c r="O39" s="1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>
      <c r="A40" s="28" t="s">
        <v>41</v>
      </c>
      <c r="B40" s="29"/>
      <c r="C40" s="11"/>
      <c r="D40" s="11"/>
      <c r="E40" s="29" t="s">
        <v>42</v>
      </c>
      <c r="F40" s="29"/>
      <c r="G40" s="29"/>
      <c r="H40" s="29"/>
      <c r="I40" s="33"/>
      <c r="J40" s="4"/>
      <c r="K40" s="33"/>
      <c r="L40" s="34" t="s">
        <v>43</v>
      </c>
      <c r="M40" s="11"/>
      <c r="N40" s="4"/>
      <c r="O40" s="1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>
      <c r="A41" s="35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36"/>
      <c r="M41" s="11"/>
      <c r="N41" s="37" t="s">
        <v>44</v>
      </c>
      <c r="O41" s="1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5" spans="1:33">
      <c r="A45" s="1" t="s">
        <v>45</v>
      </c>
      <c r="B45" s="2"/>
      <c r="C45" s="2"/>
      <c r="D45" s="2"/>
      <c r="E45" s="2"/>
      <c r="F45" s="2"/>
      <c r="G45" s="3"/>
      <c r="H45" s="132"/>
      <c r="I45" s="2"/>
      <c r="J45" s="2"/>
      <c r="K45" s="2"/>
      <c r="L45" s="2"/>
      <c r="M45" s="2"/>
      <c r="N45" s="2"/>
      <c r="O45" s="2"/>
      <c r="P45" s="2"/>
      <c r="Q45" s="3"/>
      <c r="R45" s="3"/>
      <c r="S45" s="4"/>
      <c r="T45" s="2" t="s">
        <v>46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>
      <c r="A46" s="1" t="s">
        <v>47</v>
      </c>
      <c r="B46" s="2"/>
      <c r="C46" s="2"/>
      <c r="D46" s="2"/>
      <c r="E46" s="2"/>
      <c r="F46" s="2"/>
      <c r="G46" s="2"/>
      <c r="H46" s="132"/>
      <c r="I46" s="2"/>
      <c r="J46" s="2"/>
      <c r="K46" s="2"/>
      <c r="L46" s="2"/>
      <c r="M46" s="2"/>
      <c r="N46" s="2"/>
      <c r="O46" s="2"/>
      <c r="P46" s="3"/>
      <c r="Q46" s="3"/>
      <c r="R46" s="3"/>
      <c r="S46" s="4"/>
      <c r="T46" s="2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>
      <c r="A47" s="39" t="str">
        <f>A3</f>
        <v>2024 Budget</v>
      </c>
      <c r="B47" s="2"/>
      <c r="C47" s="2"/>
      <c r="D47" s="2"/>
      <c r="E47" s="2"/>
      <c r="F47" s="2"/>
      <c r="G47" s="2"/>
      <c r="H47" s="1"/>
      <c r="I47" s="3"/>
      <c r="J47" s="2"/>
      <c r="K47" s="2"/>
      <c r="L47" s="2"/>
      <c r="M47" s="2"/>
      <c r="N47" s="2"/>
      <c r="O47" s="2"/>
      <c r="P47" s="2"/>
      <c r="Q47" s="3"/>
      <c r="R47" s="3"/>
      <c r="S47" s="40"/>
      <c r="T47" s="40"/>
      <c r="U47" s="40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>
      <c r="A48" s="39"/>
      <c r="B48" s="2"/>
      <c r="C48" s="2"/>
      <c r="D48" s="2"/>
      <c r="E48" s="2"/>
      <c r="F48" s="2"/>
      <c r="G48" s="2"/>
      <c r="H48" s="1"/>
      <c r="I48" s="3"/>
      <c r="J48" s="2"/>
      <c r="K48" s="2"/>
      <c r="L48" s="2"/>
      <c r="M48" s="2"/>
      <c r="N48" s="2"/>
      <c r="O48" s="2"/>
      <c r="P48" s="2"/>
      <c r="Q48" s="3"/>
      <c r="R48" s="3"/>
      <c r="S48" s="40"/>
      <c r="T48" s="40"/>
      <c r="U48" s="40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>
      <c r="A49" s="11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</row>
    <row r="51" spans="1:33">
      <c r="A51" s="4"/>
      <c r="B51" s="24" t="s">
        <v>4</v>
      </c>
      <c r="C51" s="4"/>
      <c r="D51" s="24" t="s">
        <v>5</v>
      </c>
      <c r="E51" s="4"/>
      <c r="F51" s="24" t="s">
        <v>6</v>
      </c>
      <c r="G51" s="4"/>
      <c r="H51" s="24" t="s">
        <v>7</v>
      </c>
      <c r="I51" s="4"/>
      <c r="J51" s="24" t="s">
        <v>8</v>
      </c>
      <c r="K51" s="4"/>
      <c r="L51" s="24" t="s">
        <v>48</v>
      </c>
      <c r="M51" s="4"/>
      <c r="N51" s="24" t="s">
        <v>49</v>
      </c>
      <c r="O51" s="4"/>
      <c r="P51" s="24" t="s">
        <v>50</v>
      </c>
      <c r="Q51" s="4"/>
      <c r="R51" s="24" t="s">
        <v>51</v>
      </c>
      <c r="S51" s="4"/>
      <c r="T51" s="24" t="s">
        <v>52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>
      <c r="A52" s="4"/>
      <c r="B52" s="4"/>
      <c r="C52" s="4"/>
      <c r="D52" s="24" t="s">
        <v>53</v>
      </c>
      <c r="E52" s="4"/>
      <c r="F52" s="24" t="s">
        <v>54</v>
      </c>
      <c r="G52" s="4"/>
      <c r="H52" s="24" t="s">
        <v>55</v>
      </c>
      <c r="I52" s="4"/>
      <c r="J52" s="24" t="s">
        <v>56</v>
      </c>
      <c r="K52" s="4"/>
      <c r="L52" s="4"/>
      <c r="M52" s="4"/>
      <c r="N52" s="24" t="s">
        <v>57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4"/>
      <c r="B53" s="24" t="s">
        <v>58</v>
      </c>
      <c r="C53" s="4"/>
      <c r="D53" s="24" t="s">
        <v>59</v>
      </c>
      <c r="E53" s="4"/>
      <c r="F53" s="24" t="s">
        <v>60</v>
      </c>
      <c r="G53" s="4"/>
      <c r="H53" s="24" t="s">
        <v>61</v>
      </c>
      <c r="I53" s="4"/>
      <c r="J53" s="24" t="s">
        <v>58</v>
      </c>
      <c r="K53" s="4"/>
      <c r="L53" s="24" t="s">
        <v>62</v>
      </c>
      <c r="M53" s="4"/>
      <c r="N53" s="24" t="s">
        <v>63</v>
      </c>
      <c r="O53" s="4"/>
      <c r="P53" s="24" t="s">
        <v>56</v>
      </c>
      <c r="Q53" s="4"/>
      <c r="R53" s="24" t="s">
        <v>64</v>
      </c>
      <c r="S53" s="4"/>
      <c r="T53" s="24" t="s">
        <v>65</v>
      </c>
      <c r="U53" s="4"/>
      <c r="V53" s="2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>
      <c r="A54" s="4"/>
      <c r="B54" s="42" t="s">
        <v>66</v>
      </c>
      <c r="C54" s="4"/>
      <c r="D54" s="42" t="s">
        <v>67</v>
      </c>
      <c r="E54" s="4"/>
      <c r="F54" s="42" t="s">
        <v>68</v>
      </c>
      <c r="G54" s="4"/>
      <c r="H54" s="42" t="s">
        <v>57</v>
      </c>
      <c r="I54" s="4"/>
      <c r="J54" s="42" t="s">
        <v>69</v>
      </c>
      <c r="K54" s="4"/>
      <c r="L54" s="42" t="s">
        <v>70</v>
      </c>
      <c r="M54" s="4"/>
      <c r="N54" s="42" t="s">
        <v>71</v>
      </c>
      <c r="O54" s="4"/>
      <c r="P54" s="42" t="s">
        <v>72</v>
      </c>
      <c r="Q54" s="4"/>
      <c r="R54" s="42" t="s">
        <v>73</v>
      </c>
      <c r="S54" s="4"/>
      <c r="T54" s="42" t="s">
        <v>74</v>
      </c>
      <c r="U54" s="4"/>
      <c r="V54" s="2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3.95" customHeight="1">
      <c r="A55" s="4" t="s">
        <v>75</v>
      </c>
      <c r="B55" s="135">
        <f>[7]Reconcil!C57</f>
        <v>3319121.5923076924</v>
      </c>
      <c r="C55" s="136"/>
      <c r="D55" s="135">
        <f>[7]Reconcil!C60</f>
        <v>5031.9000000000005</v>
      </c>
      <c r="E55" s="136"/>
      <c r="F55" s="135">
        <f>-[7]Reconcil!C63</f>
        <v>923335.28461538453</v>
      </c>
      <c r="G55" s="136"/>
      <c r="H55" s="135">
        <f>[7]Reconcil!C149</f>
        <v>20000</v>
      </c>
      <c r="I55" s="136"/>
      <c r="J55" s="135">
        <f>B55+D55-F55-H55</f>
        <v>2380818.2076923079</v>
      </c>
      <c r="K55" s="136"/>
      <c r="L55" s="135">
        <f>[7]Reconcil!C58</f>
        <v>1939.5999999999997</v>
      </c>
      <c r="M55" s="136"/>
      <c r="N55" s="135">
        <f>[7]Reconcil!C59</f>
        <v>135611.36153846153</v>
      </c>
      <c r="O55" s="136"/>
      <c r="P55" s="135">
        <f>J55+L55+N55</f>
        <v>2518369.1692307694</v>
      </c>
      <c r="Q55" s="136"/>
      <c r="R55" s="135">
        <f>[7]Reconcil!I210</f>
        <v>-9101.2660916105669</v>
      </c>
      <c r="S55" s="136"/>
      <c r="T55" s="135">
        <f>P55+R55</f>
        <v>2509267.9031391586</v>
      </c>
      <c r="U55" s="6"/>
      <c r="V55" s="24"/>
      <c r="W55" s="137"/>
      <c r="X55" s="4"/>
      <c r="Y55" s="4"/>
      <c r="Z55" s="6"/>
      <c r="AA55" s="6"/>
      <c r="AB55" s="4"/>
      <c r="AC55" s="4"/>
      <c r="AD55" s="4"/>
      <c r="AE55" s="6"/>
      <c r="AF55" s="6"/>
      <c r="AG55" s="6"/>
    </row>
    <row r="56" spans="1:33">
      <c r="A56" s="4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6"/>
      <c r="V56" s="24"/>
      <c r="W56" s="4"/>
      <c r="X56" s="4"/>
      <c r="Y56" s="4"/>
      <c r="Z56" s="6"/>
      <c r="AA56" s="6"/>
      <c r="AB56" s="4"/>
      <c r="AC56" s="4"/>
      <c r="AD56" s="4"/>
      <c r="AE56" s="6"/>
      <c r="AF56" s="6"/>
      <c r="AG56" s="6"/>
    </row>
    <row r="57" spans="1:33">
      <c r="A57" s="46" t="s">
        <v>76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6"/>
      <c r="V57" s="24"/>
      <c r="W57" s="4"/>
      <c r="X57" s="4"/>
      <c r="Y57" s="4"/>
      <c r="Z57" s="6"/>
      <c r="AA57" s="6"/>
      <c r="AB57" s="4"/>
      <c r="AC57" s="4"/>
      <c r="AD57" s="4"/>
      <c r="AE57" s="6"/>
      <c r="AF57" s="6"/>
      <c r="AG57" s="6"/>
    </row>
    <row r="58" spans="1:33">
      <c r="A58" s="4" t="s">
        <v>77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>
        <f>-L55</f>
        <v>-1939.5999999999997</v>
      </c>
      <c r="M58" s="136"/>
      <c r="N58" s="136"/>
      <c r="O58" s="136"/>
      <c r="P58" s="136">
        <f>J58+L58+N58</f>
        <v>-1939.5999999999997</v>
      </c>
      <c r="Q58" s="136"/>
      <c r="R58" s="136"/>
      <c r="S58" s="136"/>
      <c r="T58" s="136">
        <f t="shared" ref="T58:T73" si="0">P58+R58</f>
        <v>-1939.5999999999997</v>
      </c>
      <c r="U58" s="6"/>
      <c r="V58" s="24"/>
      <c r="W58" s="4"/>
      <c r="X58" s="4"/>
      <c r="Y58" s="4"/>
      <c r="Z58" s="6"/>
      <c r="AA58" s="6"/>
      <c r="AB58" s="4"/>
      <c r="AC58" s="4"/>
      <c r="AD58" s="4"/>
      <c r="AE58" s="6"/>
      <c r="AF58" s="6"/>
      <c r="AG58" s="6"/>
    </row>
    <row r="59" spans="1:33">
      <c r="A59" s="4" t="s">
        <v>78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>
        <f>-[7]Reconcil!C76</f>
        <v>-3</v>
      </c>
      <c r="S59" s="136"/>
      <c r="T59" s="136">
        <f t="shared" si="0"/>
        <v>-3</v>
      </c>
      <c r="U59" s="6"/>
      <c r="V59" s="24"/>
      <c r="W59" s="4"/>
      <c r="X59" s="4"/>
      <c r="Y59" s="4"/>
      <c r="Z59" s="6"/>
      <c r="AA59" s="6"/>
      <c r="AB59" s="4"/>
      <c r="AC59" s="4"/>
      <c r="AD59" s="4"/>
      <c r="AE59" s="6"/>
      <c r="AF59" s="6"/>
      <c r="AG59" s="6"/>
    </row>
    <row r="60" spans="1:33">
      <c r="A60" s="4" t="s">
        <v>79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>
        <f>-[7]Reconcil!C77</f>
        <v>0</v>
      </c>
      <c r="S60" s="136"/>
      <c r="T60" s="136">
        <f t="shared" si="0"/>
        <v>0</v>
      </c>
      <c r="U60" s="6"/>
      <c r="V60" s="24"/>
      <c r="W60" s="4"/>
      <c r="X60" s="4"/>
      <c r="Y60" s="4"/>
      <c r="Z60" s="6"/>
      <c r="AA60" s="6"/>
      <c r="AB60" s="4"/>
      <c r="AC60" s="4"/>
      <c r="AD60" s="4"/>
      <c r="AE60" s="6"/>
      <c r="AF60" s="6"/>
      <c r="AG60" s="6"/>
    </row>
    <row r="61" spans="1:33">
      <c r="A61" s="4" t="s">
        <v>80</v>
      </c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>
        <f>-[7]Reconcil!$C$81+[7]Reconcil!$C$128</f>
        <v>-10135.300000000001</v>
      </c>
      <c r="S61" s="136"/>
      <c r="T61" s="136">
        <f t="shared" si="0"/>
        <v>-10135.300000000001</v>
      </c>
      <c r="U61" s="6"/>
      <c r="V61" s="24"/>
      <c r="W61" s="4"/>
      <c r="X61" s="4"/>
      <c r="Y61" s="4"/>
      <c r="Z61" s="6"/>
      <c r="AA61" s="6"/>
      <c r="AB61" s="4"/>
      <c r="AC61" s="4"/>
      <c r="AD61" s="4"/>
      <c r="AE61" s="6"/>
      <c r="AF61" s="6"/>
      <c r="AG61" s="6"/>
    </row>
    <row r="62" spans="1:33">
      <c r="A62" s="4" t="s">
        <v>81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8">
        <f>-[7]Reconcil!$C$79</f>
        <v>-737.36153846153843</v>
      </c>
      <c r="S62" s="136"/>
      <c r="T62" s="136">
        <f t="shared" si="0"/>
        <v>-737.36153846153843</v>
      </c>
      <c r="U62" s="6"/>
      <c r="V62" s="24"/>
      <c r="W62" s="4"/>
      <c r="X62" s="4"/>
      <c r="Y62" s="4"/>
      <c r="Z62" s="6"/>
      <c r="AA62" s="6"/>
      <c r="AB62" s="4"/>
      <c r="AC62" s="4"/>
      <c r="AD62" s="4"/>
      <c r="AE62" s="6"/>
      <c r="AF62" s="6"/>
      <c r="AG62" s="6"/>
    </row>
    <row r="63" spans="1:33">
      <c r="A63" s="4" t="s">
        <v>82</v>
      </c>
      <c r="B63" s="139">
        <f>(-'[7]Input Plant'!CL11/1000)</f>
        <v>-1528.7188608514389</v>
      </c>
      <c r="C63" s="92"/>
      <c r="D63" s="92"/>
      <c r="E63" s="92"/>
      <c r="F63" s="139">
        <f>'[7]Input Plant'!CL23/1000</f>
        <v>-468.55401951135872</v>
      </c>
      <c r="G63" s="136"/>
      <c r="H63" s="136"/>
      <c r="I63" s="136"/>
      <c r="J63" s="136">
        <f>B63+D63-F63-H63</f>
        <v>-1060.1648413400801</v>
      </c>
      <c r="K63" s="136"/>
      <c r="L63" s="136"/>
      <c r="M63" s="136"/>
      <c r="N63" s="136"/>
      <c r="O63" s="136"/>
      <c r="P63" s="136">
        <f>J63+L63+N63</f>
        <v>-1060.1648413400801</v>
      </c>
      <c r="Q63" s="136"/>
      <c r="R63" s="136"/>
      <c r="S63" s="136"/>
      <c r="T63" s="136">
        <f t="shared" si="0"/>
        <v>-1060.1648413400801</v>
      </c>
      <c r="U63" s="6"/>
      <c r="V63" s="24"/>
      <c r="W63" s="4"/>
      <c r="X63" s="4"/>
      <c r="Y63" s="4"/>
      <c r="Z63" s="6"/>
      <c r="AA63" s="6"/>
      <c r="AB63" s="4"/>
      <c r="AC63" s="4"/>
      <c r="AD63" s="4"/>
      <c r="AE63" s="6"/>
      <c r="AF63" s="6"/>
      <c r="AG63" s="6"/>
    </row>
    <row r="64" spans="1:33" ht="12" customHeight="1">
      <c r="A64" s="4" t="s">
        <v>83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>
        <f>-[7]Reconcil!$C$91</f>
        <v>0</v>
      </c>
      <c r="S64" s="136"/>
      <c r="T64" s="136">
        <f t="shared" si="0"/>
        <v>0</v>
      </c>
      <c r="U64" s="6"/>
      <c r="V64" s="24"/>
      <c r="W64" s="4"/>
      <c r="X64" s="4"/>
      <c r="Y64" s="4"/>
      <c r="Z64" s="6"/>
      <c r="AA64" s="6"/>
      <c r="AB64" s="4"/>
      <c r="AC64" s="4"/>
      <c r="AD64" s="4"/>
      <c r="AE64" s="6"/>
      <c r="AF64" s="6"/>
      <c r="AG64" s="6"/>
    </row>
    <row r="65" spans="1:33">
      <c r="A65" s="140" t="s">
        <v>196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41">
        <f>IF([7]Reconcil!$C$99&gt;0,[7]Reconcil!$C$99*-1,0)</f>
        <v>-0.10769230768626305</v>
      </c>
      <c r="S65" s="136"/>
      <c r="T65" s="136">
        <f t="shared" si="0"/>
        <v>-0.10769230768626305</v>
      </c>
      <c r="U65" s="6"/>
      <c r="V65" s="24"/>
      <c r="W65" s="4"/>
      <c r="X65" s="4"/>
      <c r="Y65" s="4"/>
      <c r="Z65" s="6"/>
      <c r="AA65" s="6"/>
      <c r="AB65" s="4"/>
      <c r="AC65" s="4"/>
      <c r="AD65" s="4"/>
      <c r="AE65" s="6"/>
      <c r="AF65" s="6"/>
      <c r="AG65" s="6"/>
    </row>
    <row r="66" spans="1:33">
      <c r="A66" s="4" t="s">
        <v>85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>
        <f>[7]Reconcil!$C$134</f>
        <v>0</v>
      </c>
      <c r="S66" s="136"/>
      <c r="T66" s="136">
        <f t="shared" si="0"/>
        <v>0</v>
      </c>
      <c r="U66" s="6"/>
      <c r="V66" s="24"/>
      <c r="W66" s="4"/>
      <c r="X66" s="4"/>
      <c r="Y66" s="4"/>
      <c r="Z66" s="6"/>
      <c r="AA66" s="6"/>
      <c r="AB66" s="4"/>
      <c r="AC66" s="4"/>
      <c r="AD66" s="4"/>
      <c r="AE66" s="6"/>
      <c r="AF66" s="6"/>
      <c r="AG66" s="6"/>
    </row>
    <row r="67" spans="1:33">
      <c r="A67" s="140" t="s">
        <v>86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41">
        <f>IF(([7]Reconcil!$C$137-[7]Reconcil!$C$95)&lt;0,([7]Reconcil!$C$137-[7]Reconcil!$C$95),0)</f>
        <v>-759.95384615384614</v>
      </c>
      <c r="S67" s="136"/>
      <c r="T67" s="136">
        <f t="shared" si="0"/>
        <v>-759.95384615384614</v>
      </c>
      <c r="U67" s="6"/>
      <c r="V67" s="24"/>
      <c r="W67" s="4"/>
      <c r="X67" s="4"/>
      <c r="Y67" s="4"/>
      <c r="Z67" s="6"/>
      <c r="AA67" s="6"/>
      <c r="AB67" s="4"/>
      <c r="AC67" s="4"/>
      <c r="AD67" s="4"/>
      <c r="AE67" s="6"/>
      <c r="AF67" s="6"/>
      <c r="AG67" s="6"/>
    </row>
    <row r="68" spans="1:33">
      <c r="A68" s="140" t="s">
        <v>87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8">
        <f>IF(([7]Reconcil!$C$138-[7]Reconcil!$C$96)&lt;0,([7]Reconcil!$C$138-[7]Reconcil!$C$96),0)</f>
        <v>0</v>
      </c>
      <c r="S68" s="136"/>
      <c r="T68" s="136">
        <f>P68+R68</f>
        <v>0</v>
      </c>
      <c r="U68" s="6"/>
      <c r="V68" s="24"/>
      <c r="W68" s="4"/>
      <c r="X68" s="4"/>
      <c r="Y68" s="4"/>
      <c r="Z68" s="6"/>
      <c r="AA68" s="6"/>
      <c r="AB68" s="4"/>
      <c r="AC68" s="4"/>
      <c r="AD68" s="4"/>
      <c r="AE68" s="6"/>
      <c r="AF68" s="6"/>
      <c r="AG68" s="6"/>
    </row>
    <row r="69" spans="1:33">
      <c r="A69" s="4" t="s">
        <v>88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>
        <f>-[7]Input!B14/1000</f>
        <v>-3407.6923076923076</v>
      </c>
      <c r="S69" s="136"/>
      <c r="T69" s="136">
        <f t="shared" si="0"/>
        <v>-3407.6923076923076</v>
      </c>
      <c r="U69" s="6"/>
      <c r="V69" s="24"/>
      <c r="W69" s="4"/>
      <c r="X69" s="4"/>
      <c r="Y69" s="4"/>
      <c r="Z69" s="6"/>
      <c r="AA69" s="6"/>
      <c r="AB69" s="4"/>
      <c r="AC69" s="4"/>
      <c r="AD69" s="4"/>
      <c r="AE69" s="6"/>
      <c r="AF69" s="6"/>
      <c r="AG69" s="6"/>
    </row>
    <row r="70" spans="1:33">
      <c r="A70" s="4" t="s">
        <v>89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>
        <f>-[7]Reconcil!$C$98</f>
        <v>-2653.8076923076924</v>
      </c>
      <c r="S70" s="136"/>
      <c r="T70" s="136">
        <f t="shared" si="0"/>
        <v>-2653.8076923076924</v>
      </c>
      <c r="U70" s="6"/>
      <c r="V70" s="24"/>
      <c r="W70" s="4"/>
      <c r="X70" s="4"/>
      <c r="Y70" s="4"/>
      <c r="Z70" s="6"/>
      <c r="AA70" s="6"/>
      <c r="AB70" s="4"/>
      <c r="AC70" s="4"/>
      <c r="AD70" s="4"/>
      <c r="AE70" s="6"/>
      <c r="AF70" s="6"/>
      <c r="AG70" s="6"/>
    </row>
    <row r="71" spans="1:33">
      <c r="A71" s="4" t="s">
        <v>90</v>
      </c>
      <c r="B71" s="136"/>
      <c r="C71" s="136"/>
      <c r="D71" s="142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43">
        <v>0</v>
      </c>
      <c r="S71" s="136"/>
      <c r="T71" s="136">
        <f t="shared" si="0"/>
        <v>0</v>
      </c>
      <c r="U71" s="6"/>
      <c r="V71" s="24"/>
      <c r="W71" s="4"/>
      <c r="X71" s="4"/>
      <c r="Y71" s="4"/>
      <c r="Z71" s="6"/>
      <c r="AA71" s="6"/>
      <c r="AB71" s="4"/>
      <c r="AC71" s="4"/>
      <c r="AD71" s="4"/>
      <c r="AE71" s="6"/>
      <c r="AF71" s="6"/>
      <c r="AG71" s="6"/>
    </row>
    <row r="72" spans="1:33">
      <c r="A72" s="4" t="s">
        <v>91</v>
      </c>
      <c r="B72" s="144"/>
      <c r="C72" s="144"/>
      <c r="D72" s="145">
        <f>-+'[7]Input WFNG'!C290*0</f>
        <v>0</v>
      </c>
      <c r="E72" s="146"/>
      <c r="F72" s="145">
        <f>-+'[7]Input WFNG'!E290*0</f>
        <v>0</v>
      </c>
      <c r="G72" s="136"/>
      <c r="H72" s="136"/>
      <c r="I72" s="136"/>
      <c r="J72" s="136">
        <f>B72+D72-F72-H72</f>
        <v>0</v>
      </c>
      <c r="K72" s="136"/>
      <c r="L72" s="136"/>
      <c r="M72" s="136"/>
      <c r="N72" s="136"/>
      <c r="O72" s="136"/>
      <c r="P72" s="136">
        <f>J72+L72+N72</f>
        <v>0</v>
      </c>
      <c r="Q72" s="136"/>
      <c r="R72" s="136"/>
      <c r="S72" s="136"/>
      <c r="T72" s="136">
        <f t="shared" si="0"/>
        <v>0</v>
      </c>
      <c r="U72" s="6"/>
      <c r="V72" s="24"/>
      <c r="W72" s="4"/>
      <c r="X72" s="4"/>
      <c r="Y72" s="4"/>
      <c r="Z72" s="6"/>
      <c r="AA72" s="6"/>
      <c r="AB72" s="4"/>
      <c r="AC72" s="4"/>
      <c r="AD72" s="4"/>
      <c r="AE72" s="6"/>
      <c r="AF72" s="6"/>
      <c r="AG72" s="6"/>
    </row>
    <row r="73" spans="1:33">
      <c r="A73" s="4" t="s">
        <v>92</v>
      </c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>
        <f>(-[7]Reconcil!C87+[7]Reconcil!C140)*0</f>
        <v>0</v>
      </c>
      <c r="S73" s="136"/>
      <c r="T73" s="136">
        <f t="shared" si="0"/>
        <v>0</v>
      </c>
      <c r="U73" s="6"/>
      <c r="V73" s="24"/>
      <c r="W73" s="4"/>
      <c r="X73" s="4"/>
      <c r="Y73" s="4"/>
      <c r="Z73" s="6"/>
      <c r="AA73" s="6"/>
      <c r="AB73" s="4"/>
      <c r="AC73" s="4"/>
      <c r="AD73" s="4"/>
      <c r="AE73" s="6"/>
      <c r="AF73" s="6"/>
      <c r="AG73" s="6"/>
    </row>
    <row r="74" spans="1:33">
      <c r="A74" s="4" t="s">
        <v>93</v>
      </c>
      <c r="B74" s="147">
        <f>-[7]Input!B60/1000</f>
        <v>-9272.4909161538471</v>
      </c>
      <c r="C74" s="136"/>
      <c r="D74" s="136"/>
      <c r="E74" s="136"/>
      <c r="F74" s="147">
        <f>-[7]Input!B61/1000</f>
        <v>-40.390593846153855</v>
      </c>
      <c r="G74" s="136"/>
      <c r="H74" s="136"/>
      <c r="I74" s="136"/>
      <c r="J74" s="136">
        <f>B74+D74-F74-H74</f>
        <v>-9232.1003223076932</v>
      </c>
      <c r="K74" s="136"/>
      <c r="L74" s="136"/>
      <c r="M74" s="136"/>
      <c r="N74" s="147">
        <f>-[7]Input!B62/1000</f>
        <v>-1178.3056992307695</v>
      </c>
      <c r="O74" s="136"/>
      <c r="P74" s="136">
        <f>J74+L74+N74</f>
        <v>-10410.406021538463</v>
      </c>
      <c r="Q74" s="136"/>
      <c r="R74" s="148"/>
      <c r="S74" s="136"/>
      <c r="T74" s="136">
        <f>P74+R74</f>
        <v>-10410.406021538463</v>
      </c>
      <c r="U74" s="6"/>
      <c r="V74" s="24"/>
      <c r="W74" s="4"/>
      <c r="X74" s="4"/>
      <c r="Y74" s="4"/>
      <c r="Z74" s="6"/>
      <c r="AA74" s="6"/>
      <c r="AB74" s="4"/>
      <c r="AC74" s="4"/>
      <c r="AD74" s="4"/>
      <c r="AE74" s="6"/>
      <c r="AF74" s="6"/>
      <c r="AG74" s="6"/>
    </row>
    <row r="75" spans="1:33">
      <c r="A75" s="4" t="s">
        <v>94</v>
      </c>
      <c r="B75" s="142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47">
        <f>+-'[7]Input Plant'!CJ40/1000</f>
        <v>-110123.60540692307</v>
      </c>
      <c r="O75" s="136"/>
      <c r="P75" s="136">
        <f>J75+L75+N75</f>
        <v>-110123.60540692307</v>
      </c>
      <c r="Q75" s="136"/>
      <c r="R75" s="142"/>
      <c r="S75" s="136"/>
      <c r="T75" s="136">
        <f>P75+R75</f>
        <v>-110123.60540692307</v>
      </c>
      <c r="U75" s="6"/>
      <c r="V75" s="24"/>
      <c r="W75" s="4"/>
      <c r="X75" s="4"/>
      <c r="Y75" s="4"/>
      <c r="Z75" s="6"/>
      <c r="AA75" s="6"/>
      <c r="AB75" s="4"/>
      <c r="AC75" s="4"/>
      <c r="AD75" s="4"/>
      <c r="AE75" s="6"/>
      <c r="AF75" s="6"/>
      <c r="AG75" s="6"/>
    </row>
    <row r="76" spans="1:33">
      <c r="A76" s="4" t="s">
        <v>95</v>
      </c>
      <c r="B76" s="135"/>
      <c r="C76" s="136"/>
      <c r="D76" s="135"/>
      <c r="E76" s="136"/>
      <c r="F76" s="135"/>
      <c r="G76" s="136"/>
      <c r="H76" s="135"/>
      <c r="I76" s="136"/>
      <c r="J76" s="135"/>
      <c r="K76" s="136"/>
      <c r="L76" s="135"/>
      <c r="M76" s="136"/>
      <c r="N76" s="135"/>
      <c r="O76" s="136"/>
      <c r="P76" s="135"/>
      <c r="Q76" s="136"/>
      <c r="R76" s="149">
        <f>-[7]Reconcil!C67</f>
        <v>-1248.8846153846155</v>
      </c>
      <c r="S76" s="136"/>
      <c r="T76" s="149">
        <f>P76+R76</f>
        <v>-1248.8846153846155</v>
      </c>
      <c r="U76" s="6"/>
      <c r="V76" s="24"/>
      <c r="W76" s="4"/>
      <c r="X76" s="4"/>
      <c r="Y76" s="4"/>
      <c r="Z76" s="6"/>
      <c r="AA76" s="6"/>
      <c r="AB76" s="4"/>
      <c r="AC76" s="4"/>
      <c r="AD76" s="4"/>
      <c r="AE76" s="6"/>
      <c r="AF76" s="6"/>
      <c r="AG76" s="6"/>
    </row>
    <row r="77" spans="1:33" ht="12.9" customHeight="1">
      <c r="A77" s="4" t="s">
        <v>96</v>
      </c>
      <c r="B77" s="135">
        <f>SUM(B58:B76)</f>
        <v>-10801.209777005286</v>
      </c>
      <c r="C77" s="136"/>
      <c r="D77" s="135">
        <f>SUM(D58:D76)</f>
        <v>0</v>
      </c>
      <c r="E77" s="136"/>
      <c r="F77" s="135">
        <f>SUM(F58:F76)</f>
        <v>-508.94461335751259</v>
      </c>
      <c r="G77" s="136"/>
      <c r="H77" s="135">
        <f>SUM(H58:H76)</f>
        <v>0</v>
      </c>
      <c r="I77" s="136"/>
      <c r="J77" s="135">
        <f>SUM(J58:J76)</f>
        <v>-10292.265163647773</v>
      </c>
      <c r="K77" s="136"/>
      <c r="L77" s="135">
        <f>SUM(L58:L76)</f>
        <v>-1939.5999999999997</v>
      </c>
      <c r="M77" s="136"/>
      <c r="N77" s="135">
        <f>SUM(N58:N76)</f>
        <v>-111301.91110615384</v>
      </c>
      <c r="O77" s="136"/>
      <c r="P77" s="135">
        <f>SUM(P58:P76)</f>
        <v>-123533.77626980162</v>
      </c>
      <c r="Q77" s="136"/>
      <c r="R77" s="135">
        <f>SUM(R58:R76)</f>
        <v>-18946.107692307691</v>
      </c>
      <c r="S77" s="136"/>
      <c r="T77" s="135">
        <f>SUM(T58:T76)</f>
        <v>-142479.88396210931</v>
      </c>
      <c r="U77" s="6"/>
      <c r="V77" s="24"/>
      <c r="W77" s="4"/>
      <c r="X77" s="4"/>
      <c r="Y77" s="4"/>
      <c r="Z77" s="6"/>
      <c r="AA77" s="6"/>
      <c r="AB77" s="4"/>
      <c r="AC77" s="4"/>
      <c r="AD77" s="4"/>
      <c r="AE77" s="6"/>
      <c r="AF77" s="6"/>
      <c r="AG77" s="6"/>
    </row>
    <row r="78" spans="1:33">
      <c r="A78" s="4"/>
      <c r="B78" s="136" t="s">
        <v>20</v>
      </c>
      <c r="C78" s="136"/>
      <c r="D78" s="136" t="s">
        <v>20</v>
      </c>
      <c r="E78" s="136"/>
      <c r="F78" s="136" t="s">
        <v>20</v>
      </c>
      <c r="G78" s="136"/>
      <c r="H78" s="136" t="s">
        <v>20</v>
      </c>
      <c r="I78" s="136"/>
      <c r="J78" s="136" t="s">
        <v>20</v>
      </c>
      <c r="K78" s="136"/>
      <c r="L78" s="136" t="s">
        <v>20</v>
      </c>
      <c r="M78" s="136"/>
      <c r="N78" s="136" t="s">
        <v>20</v>
      </c>
      <c r="O78" s="136"/>
      <c r="P78" s="136" t="s">
        <v>20</v>
      </c>
      <c r="Q78" s="136"/>
      <c r="R78" s="136" t="s">
        <v>20</v>
      </c>
      <c r="S78" s="136"/>
      <c r="T78" s="136" t="s">
        <v>20</v>
      </c>
      <c r="U78" s="6"/>
      <c r="V78" s="24"/>
      <c r="W78" s="4"/>
      <c r="X78" s="4"/>
      <c r="Y78" s="4"/>
      <c r="Z78" s="6"/>
      <c r="AA78" s="6"/>
      <c r="AB78" s="4"/>
      <c r="AC78" s="4"/>
      <c r="AD78" s="4"/>
      <c r="AE78" s="6"/>
      <c r="AF78" s="6"/>
      <c r="AG78" s="6"/>
    </row>
    <row r="79" spans="1:33" ht="13.8" thickBot="1">
      <c r="A79" s="4" t="s">
        <v>97</v>
      </c>
      <c r="B79" s="150">
        <f>B55+B77</f>
        <v>3308320.3825306869</v>
      </c>
      <c r="C79" s="136"/>
      <c r="D79" s="150">
        <f>D55+D77</f>
        <v>5031.9000000000005</v>
      </c>
      <c r="E79" s="136"/>
      <c r="F79" s="150">
        <f>F55+F77</f>
        <v>922826.34000202699</v>
      </c>
      <c r="G79" s="136"/>
      <c r="H79" s="150">
        <f>H55+H77</f>
        <v>20000</v>
      </c>
      <c r="I79" s="136"/>
      <c r="J79" s="150">
        <f>J55+J77</f>
        <v>2370525.9425286599</v>
      </c>
      <c r="K79" s="136"/>
      <c r="L79" s="150">
        <f>L55+L77</f>
        <v>0</v>
      </c>
      <c r="M79" s="136"/>
      <c r="N79" s="150">
        <f>N55+N77</f>
        <v>24309.450432307684</v>
      </c>
      <c r="O79" s="136"/>
      <c r="P79" s="150">
        <f>P55+P77</f>
        <v>2394835.392960968</v>
      </c>
      <c r="Q79" s="136"/>
      <c r="R79" s="150">
        <f>R55+R77</f>
        <v>-28047.373783918258</v>
      </c>
      <c r="S79" s="136"/>
      <c r="T79" s="150">
        <f>T55+T77</f>
        <v>2366788.0191770494</v>
      </c>
      <c r="U79" s="136"/>
      <c r="V79" s="24"/>
      <c r="W79" s="4"/>
      <c r="X79" s="4"/>
      <c r="Y79" s="4"/>
      <c r="Z79" s="6"/>
      <c r="AA79" s="6"/>
      <c r="AB79" s="4"/>
      <c r="AC79" s="4"/>
      <c r="AD79" s="4"/>
      <c r="AE79" s="6"/>
      <c r="AF79" s="6"/>
      <c r="AG79" s="6"/>
    </row>
    <row r="80" spans="1:33" ht="13.8" thickTop="1">
      <c r="A80" s="4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6"/>
      <c r="V80" s="6"/>
      <c r="W80" s="4"/>
      <c r="X80" s="4"/>
      <c r="Y80" s="4"/>
      <c r="Z80" s="6"/>
      <c r="AA80" s="6"/>
      <c r="AB80" s="4"/>
      <c r="AC80" s="4"/>
      <c r="AD80" s="4"/>
      <c r="AE80" s="6"/>
      <c r="AF80" s="6"/>
      <c r="AG80" s="6"/>
    </row>
    <row r="81" spans="1:33">
      <c r="A81" s="46" t="s">
        <v>98</v>
      </c>
      <c r="B81" s="135"/>
      <c r="C81" s="136"/>
      <c r="D81" s="135"/>
      <c r="E81" s="136"/>
      <c r="F81" s="135"/>
      <c r="G81" s="136"/>
      <c r="H81" s="135"/>
      <c r="I81" s="136"/>
      <c r="J81" s="135"/>
      <c r="K81" s="136"/>
      <c r="L81" s="135"/>
      <c r="M81" s="136"/>
      <c r="N81" s="135"/>
      <c r="O81" s="136"/>
      <c r="P81" s="135"/>
      <c r="Q81" s="136"/>
      <c r="R81" s="135"/>
      <c r="S81" s="136"/>
      <c r="T81" s="135"/>
      <c r="U81" s="6"/>
      <c r="V81" s="6"/>
      <c r="W81" s="4"/>
      <c r="X81" s="4"/>
      <c r="Y81" s="4"/>
      <c r="Z81" s="6"/>
      <c r="AA81" s="6"/>
      <c r="AB81" s="4"/>
      <c r="AC81" s="4"/>
      <c r="AD81" s="4"/>
      <c r="AE81" s="6"/>
      <c r="AF81" s="6"/>
      <c r="AG81" s="6"/>
    </row>
    <row r="82" spans="1:33">
      <c r="A82" s="4" t="s">
        <v>99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6"/>
      <c r="V82" s="6"/>
      <c r="W82" s="4"/>
      <c r="X82" s="4"/>
      <c r="Y82" s="4"/>
      <c r="Z82" s="6"/>
      <c r="AA82" s="6"/>
      <c r="AB82" s="4"/>
      <c r="AC82" s="4"/>
      <c r="AD82" s="4"/>
      <c r="AE82" s="6"/>
      <c r="AF82" s="6"/>
      <c r="AG82" s="6"/>
    </row>
    <row r="83" spans="1:33" ht="13.8" thickBot="1">
      <c r="A83" s="4" t="s">
        <v>98</v>
      </c>
      <c r="B83" s="150">
        <f>B79+B81</f>
        <v>3308320.3825306869</v>
      </c>
      <c r="C83" s="136"/>
      <c r="D83" s="150">
        <f>D79+D81</f>
        <v>5031.9000000000005</v>
      </c>
      <c r="E83" s="136"/>
      <c r="F83" s="150">
        <f>F79+F81</f>
        <v>922826.34000202699</v>
      </c>
      <c r="G83" s="136"/>
      <c r="H83" s="150">
        <f>H79+H81</f>
        <v>20000</v>
      </c>
      <c r="I83" s="136"/>
      <c r="J83" s="150">
        <f>J79+J81</f>
        <v>2370525.9425286599</v>
      </c>
      <c r="K83" s="136"/>
      <c r="L83" s="150">
        <f>L79+L81</f>
        <v>0</v>
      </c>
      <c r="M83" s="136"/>
      <c r="N83" s="150">
        <f>N79+N81</f>
        <v>24309.450432307684</v>
      </c>
      <c r="O83" s="136"/>
      <c r="P83" s="150">
        <f>P79+P81</f>
        <v>2394835.392960968</v>
      </c>
      <c r="Q83" s="136"/>
      <c r="R83" s="150">
        <f>R79+R81</f>
        <v>-28047.373783918258</v>
      </c>
      <c r="S83" s="136"/>
      <c r="T83" s="150">
        <f>T79+T81</f>
        <v>2366788.0191770494</v>
      </c>
      <c r="U83" s="6"/>
      <c r="V83" s="136"/>
      <c r="W83" s="4"/>
      <c r="X83" s="4"/>
      <c r="Y83" s="4"/>
      <c r="Z83" s="6"/>
      <c r="AA83" s="6"/>
      <c r="AB83" s="4"/>
      <c r="AC83" s="4"/>
      <c r="AD83" s="4"/>
      <c r="AE83" s="6"/>
      <c r="AF83" s="6"/>
      <c r="AG83" s="6"/>
    </row>
    <row r="84" spans="1:33" ht="13.8" thickTop="1">
      <c r="A84" s="4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6"/>
      <c r="V84" s="6"/>
      <c r="W84" s="4"/>
      <c r="X84" s="4"/>
      <c r="Y84" s="4"/>
      <c r="Z84" s="6"/>
      <c r="AA84" s="6"/>
      <c r="AB84" s="4"/>
      <c r="AC84" s="4"/>
      <c r="AD84" s="4"/>
      <c r="AE84" s="6"/>
      <c r="AF84" s="6"/>
      <c r="AG84" s="6"/>
    </row>
    <row r="85" spans="1:33">
      <c r="A85" s="4" t="s">
        <v>100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6"/>
      <c r="V85" s="6"/>
      <c r="W85" s="4"/>
      <c r="X85" s="4"/>
      <c r="Y85" s="4"/>
      <c r="Z85" s="6"/>
      <c r="AA85" s="6"/>
      <c r="AB85" s="4"/>
      <c r="AC85" s="4"/>
      <c r="AD85" s="4"/>
      <c r="AE85" s="6"/>
      <c r="AF85" s="6"/>
      <c r="AG85" s="6"/>
    </row>
    <row r="86" spans="1:33">
      <c r="A86" s="46" t="s">
        <v>101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6"/>
      <c r="V86" s="6"/>
      <c r="W86" s="4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>
      <c r="A87" s="4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6"/>
      <c r="V87" s="6"/>
      <c r="W87" s="4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>
      <c r="A88" s="4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>
        <f>P88+R88</f>
        <v>0</v>
      </c>
      <c r="U88" s="6"/>
      <c r="V88" s="136"/>
      <c r="W88" s="4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>
      <c r="A89" s="4"/>
      <c r="B89" s="135"/>
      <c r="C89" s="136"/>
      <c r="D89" s="135"/>
      <c r="E89" s="136"/>
      <c r="F89" s="135"/>
      <c r="G89" s="136"/>
      <c r="H89" s="135"/>
      <c r="I89" s="136"/>
      <c r="J89" s="135"/>
      <c r="K89" s="136"/>
      <c r="L89" s="135"/>
      <c r="M89" s="136"/>
      <c r="N89" s="135"/>
      <c r="O89" s="136"/>
      <c r="P89" s="135"/>
      <c r="Q89" s="136"/>
      <c r="R89" s="135"/>
      <c r="S89" s="136"/>
      <c r="T89" s="135"/>
      <c r="U89" s="6"/>
      <c r="V89" s="6"/>
      <c r="W89" s="4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2.9" customHeight="1">
      <c r="A90" s="4" t="s">
        <v>102</v>
      </c>
      <c r="B90" s="135">
        <f>SUM(B88:B88)</f>
        <v>0</v>
      </c>
      <c r="C90" s="136"/>
      <c r="D90" s="135">
        <f>SUM(D88:D88)</f>
        <v>0</v>
      </c>
      <c r="E90" s="136"/>
      <c r="F90" s="135">
        <f>SUM(F88:F88)</f>
        <v>0</v>
      </c>
      <c r="G90" s="136"/>
      <c r="H90" s="135">
        <f>SUM(H88:H88)</f>
        <v>0</v>
      </c>
      <c r="I90" s="136"/>
      <c r="J90" s="135">
        <f>SUM(J88:J88)</f>
        <v>0</v>
      </c>
      <c r="K90" s="136"/>
      <c r="L90" s="135">
        <f>SUM(L88:L88)</f>
        <v>0</v>
      </c>
      <c r="M90" s="136"/>
      <c r="N90" s="135">
        <f>SUM(N88:N88)</f>
        <v>0</v>
      </c>
      <c r="O90" s="136"/>
      <c r="P90" s="135">
        <f>SUM(P88:P88)</f>
        <v>0</v>
      </c>
      <c r="Q90" s="136"/>
      <c r="R90" s="135">
        <f>SUM(R88:R88)</f>
        <v>0</v>
      </c>
      <c r="S90" s="136"/>
      <c r="T90" s="135">
        <f>SUM(T88:T88)</f>
        <v>0</v>
      </c>
      <c r="U90" s="6"/>
      <c r="V90" s="136"/>
      <c r="W90" s="4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>
      <c r="A91" s="4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6"/>
      <c r="V91" s="6"/>
      <c r="W91" s="4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13.8" thickBot="1">
      <c r="A92" s="4" t="s">
        <v>103</v>
      </c>
      <c r="B92" s="150">
        <f>B83+B90</f>
        <v>3308320.3825306869</v>
      </c>
      <c r="C92" s="136"/>
      <c r="D92" s="150">
        <f>D83+D90</f>
        <v>5031.9000000000005</v>
      </c>
      <c r="E92" s="136"/>
      <c r="F92" s="150">
        <f>F83+F90</f>
        <v>922826.34000202699</v>
      </c>
      <c r="G92" s="136"/>
      <c r="H92" s="150">
        <f>H83+H90</f>
        <v>20000</v>
      </c>
      <c r="I92" s="136"/>
      <c r="J92" s="150">
        <f>J83+J90</f>
        <v>2370525.9425286599</v>
      </c>
      <c r="K92" s="136"/>
      <c r="L92" s="150">
        <f>L83+L90</f>
        <v>0</v>
      </c>
      <c r="M92" s="136"/>
      <c r="N92" s="150">
        <f>N83+N90</f>
        <v>24309.450432307684</v>
      </c>
      <c r="O92" s="136"/>
      <c r="P92" s="150">
        <f>P83+P90</f>
        <v>2394835.392960968</v>
      </c>
      <c r="Q92" s="136"/>
      <c r="R92" s="150">
        <f>R83+R90</f>
        <v>-28047.373783918258</v>
      </c>
      <c r="S92" s="136"/>
      <c r="T92" s="150">
        <f>T83+T90</f>
        <v>2366788.0191770494</v>
      </c>
      <c r="U92" s="6"/>
      <c r="V92" s="136"/>
      <c r="W92" s="4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3.8" thickTop="1">
      <c r="A93" s="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>
      <c r="A94" s="4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5.6">
      <c r="A95" s="60" t="s">
        <v>45</v>
      </c>
      <c r="B95" s="93"/>
      <c r="C95" s="93"/>
      <c r="D95" s="93"/>
      <c r="E95" s="93"/>
      <c r="F95" s="3"/>
      <c r="G95" s="93"/>
      <c r="H95" s="60"/>
      <c r="I95" s="3"/>
      <c r="J95" s="118"/>
      <c r="K95" s="93"/>
      <c r="L95" s="93"/>
      <c r="M95" s="93"/>
      <c r="N95" s="93"/>
      <c r="O95" s="93"/>
      <c r="P95" s="93"/>
      <c r="Q95" s="93"/>
      <c r="R95" s="93"/>
      <c r="S95" s="93"/>
      <c r="T95" s="93" t="s">
        <v>104</v>
      </c>
      <c r="U95" s="118"/>
      <c r="V95" s="93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5.6">
      <c r="A96" s="64" t="s">
        <v>17</v>
      </c>
      <c r="B96" s="93"/>
      <c r="C96" s="93"/>
      <c r="D96" s="93"/>
      <c r="E96" s="93"/>
      <c r="F96" s="3"/>
      <c r="G96" s="93"/>
      <c r="H96" s="64"/>
      <c r="I96" s="3"/>
      <c r="J96" s="118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4"/>
      <c r="V96" s="9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5.6">
      <c r="A97" s="66" t="str">
        <f>A3</f>
        <v>2024 Budget</v>
      </c>
      <c r="B97" s="93"/>
      <c r="C97" s="93"/>
      <c r="D97" s="93"/>
      <c r="E97" s="93"/>
      <c r="F97" s="93"/>
      <c r="G97" s="60"/>
      <c r="H97" s="93"/>
      <c r="I97" s="3"/>
      <c r="J97" s="118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4"/>
      <c r="V97" s="9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5.6">
      <c r="A98" s="66"/>
      <c r="B98" s="93"/>
      <c r="C98" s="93"/>
      <c r="D98" s="93"/>
      <c r="E98" s="93"/>
      <c r="F98" s="93"/>
      <c r="G98" s="60"/>
      <c r="H98" s="93"/>
      <c r="I98" s="3"/>
      <c r="J98" s="118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4"/>
      <c r="V98" s="9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>
      <c r="A99" s="4"/>
      <c r="B99" s="6"/>
      <c r="C99" s="6"/>
      <c r="D99" s="6"/>
      <c r="E99" s="6"/>
      <c r="F99" s="6"/>
      <c r="G99" s="6"/>
      <c r="H99" s="6"/>
      <c r="I99" s="4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>
      <c r="A100" s="4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6"/>
      <c r="V100" s="133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151" t="s">
        <v>197</v>
      </c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>
      <c r="A102" s="4"/>
      <c r="B102" s="68" t="s">
        <v>4</v>
      </c>
      <c r="C102" s="6"/>
      <c r="D102" s="68" t="s">
        <v>5</v>
      </c>
      <c r="E102" s="6"/>
      <c r="F102" s="68" t="s">
        <v>6</v>
      </c>
      <c r="G102" s="6"/>
      <c r="H102" s="68" t="s">
        <v>7</v>
      </c>
      <c r="I102" s="4"/>
      <c r="J102" s="68" t="s">
        <v>8</v>
      </c>
      <c r="K102" s="6"/>
      <c r="L102" s="68" t="s">
        <v>105</v>
      </c>
      <c r="M102" s="6"/>
      <c r="N102" s="68" t="s">
        <v>48</v>
      </c>
      <c r="O102" s="6"/>
      <c r="P102" s="68" t="s">
        <v>49</v>
      </c>
      <c r="Q102" s="6"/>
      <c r="R102" s="68" t="s">
        <v>50</v>
      </c>
      <c r="S102" s="6"/>
      <c r="T102" s="68" t="s">
        <v>51</v>
      </c>
      <c r="U102" s="6"/>
      <c r="V102" s="68" t="s">
        <v>52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>
      <c r="A103" s="4"/>
      <c r="B103" s="6"/>
      <c r="C103" s="6"/>
      <c r="D103" s="6"/>
      <c r="E103" s="6"/>
      <c r="F103" s="6"/>
      <c r="G103" s="6"/>
      <c r="H103" s="68" t="s">
        <v>106</v>
      </c>
      <c r="I103" s="4"/>
      <c r="J103" s="6"/>
      <c r="K103" s="6"/>
      <c r="L103" s="6"/>
      <c r="M103" s="6"/>
      <c r="N103" s="68" t="s">
        <v>107</v>
      </c>
      <c r="O103" s="6"/>
      <c r="P103" s="68" t="s">
        <v>108</v>
      </c>
      <c r="Q103" s="6"/>
      <c r="R103" s="6"/>
      <c r="S103" s="6"/>
      <c r="T103" s="68" t="s">
        <v>65</v>
      </c>
      <c r="U103" s="6"/>
      <c r="V103" s="68" t="s">
        <v>56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>
      <c r="A104" s="4"/>
      <c r="B104" s="68" t="s">
        <v>109</v>
      </c>
      <c r="C104" s="6"/>
      <c r="D104" s="68" t="s">
        <v>110</v>
      </c>
      <c r="E104" s="6"/>
      <c r="F104" s="68" t="s">
        <v>110</v>
      </c>
      <c r="G104" s="6"/>
      <c r="H104" s="68" t="s">
        <v>60</v>
      </c>
      <c r="I104" s="4"/>
      <c r="J104" s="68" t="s">
        <v>111</v>
      </c>
      <c r="K104" s="6"/>
      <c r="L104" s="68" t="s">
        <v>112</v>
      </c>
      <c r="M104" s="6"/>
      <c r="N104" s="68" t="s">
        <v>112</v>
      </c>
      <c r="O104" s="6"/>
      <c r="P104" s="68" t="s">
        <v>113</v>
      </c>
      <c r="Q104" s="6"/>
      <c r="R104" s="68" t="s">
        <v>114</v>
      </c>
      <c r="S104" s="6"/>
      <c r="T104" s="68" t="s">
        <v>109</v>
      </c>
      <c r="U104" s="6"/>
      <c r="V104" s="68" t="s">
        <v>109</v>
      </c>
      <c r="W104" s="68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>
      <c r="A105" s="4"/>
      <c r="B105" s="152" t="s">
        <v>115</v>
      </c>
      <c r="C105" s="6"/>
      <c r="D105" s="152" t="s">
        <v>116</v>
      </c>
      <c r="E105" s="6"/>
      <c r="F105" s="152" t="s">
        <v>117</v>
      </c>
      <c r="G105" s="6"/>
      <c r="H105" s="152" t="s">
        <v>68</v>
      </c>
      <c r="I105" s="4"/>
      <c r="J105" s="152" t="s">
        <v>118</v>
      </c>
      <c r="K105" s="6"/>
      <c r="L105" s="152" t="s">
        <v>119</v>
      </c>
      <c r="M105" s="6"/>
      <c r="N105" s="152" t="s">
        <v>120</v>
      </c>
      <c r="O105" s="6"/>
      <c r="P105" s="152" t="s">
        <v>120</v>
      </c>
      <c r="Q105" s="6"/>
      <c r="R105" s="152" t="s">
        <v>121</v>
      </c>
      <c r="S105" s="6"/>
      <c r="T105" s="152" t="s">
        <v>122</v>
      </c>
      <c r="U105" s="6"/>
      <c r="V105" s="152" t="s">
        <v>123</v>
      </c>
      <c r="W105" s="24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3.95" customHeight="1">
      <c r="A106" s="4" t="s">
        <v>75</v>
      </c>
      <c r="B106" s="135">
        <f>+[7]IncomeStmt!$F$7</f>
        <v>635196.80000000005</v>
      </c>
      <c r="C106" s="136"/>
      <c r="D106" s="153">
        <f>+[7]IncomeStmt!$F$8</f>
        <v>228428.9</v>
      </c>
      <c r="E106" s="136"/>
      <c r="F106" s="153">
        <f>+[7]IncomeStmt!$F$11</f>
        <v>176207.9</v>
      </c>
      <c r="G106" s="136"/>
      <c r="H106" s="135">
        <f>SUM([7]IncomeStmt!$F$12:$F$15)</f>
        <v>88775.700000000012</v>
      </c>
      <c r="I106" s="136"/>
      <c r="J106" s="135">
        <f>+[7]IncomeStmt!$F$16</f>
        <v>66038.8</v>
      </c>
      <c r="K106" s="136"/>
      <c r="L106" s="135">
        <f>SUM([7]IncomeStmt!$F$17:$F$17)</f>
        <v>-16433</v>
      </c>
      <c r="M106" s="136"/>
      <c r="N106" s="135">
        <f>SUM([7]IncomeStmt!$F$18:$F$18)</f>
        <v>22490.1</v>
      </c>
      <c r="O106" s="136"/>
      <c r="P106" s="135">
        <f>+[7]IncomeStmt!$F$19</f>
        <v>0</v>
      </c>
      <c r="Q106" s="136"/>
      <c r="R106" s="154">
        <f>+-AA107</f>
        <v>-495.59999999999997</v>
      </c>
      <c r="S106" s="136"/>
      <c r="T106" s="135">
        <f>SUM(D106:R106)</f>
        <v>565012.80000000005</v>
      </c>
      <c r="U106" s="136"/>
      <c r="V106" s="135">
        <f>B106-T106</f>
        <v>70184</v>
      </c>
      <c r="W106" s="136"/>
      <c r="X106" s="6" t="s">
        <v>198</v>
      </c>
      <c r="Y106" s="6" t="s">
        <v>199</v>
      </c>
      <c r="Z106" s="6" t="s">
        <v>200</v>
      </c>
      <c r="AA106" s="6" t="s">
        <v>201</v>
      </c>
      <c r="AB106" s="6"/>
      <c r="AC106" s="6"/>
      <c r="AD106" s="6"/>
    </row>
    <row r="107" spans="1:33">
      <c r="A107" s="4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6">
        <f>SUM('[12]IS ACCTS'!$DO$588:$DZ$588)-SUM('[12]IS ACCTS'!$DO$598:$DZ$598)</f>
        <v>495.59999999999997</v>
      </c>
      <c r="Y107" s="6">
        <f>SUM('[12]IS ACCTS'!$DR$588:$EC$588)-SUM('[12]IS ACCTS'!$DR$598:$EC$598)</f>
        <v>495.59999999999997</v>
      </c>
      <c r="Z107" s="6">
        <f>SUM('[12]IS ACCTS'!$DW$588:$EH$588)-SUM('[12]IS ACCTS'!$DW$598:$EH$598)</f>
        <v>495.59999999999997</v>
      </c>
      <c r="AA107" s="6">
        <f>SUM('[12]IS ACCTS'!$DZ$588:$EK$588)-SUM('[12]IS ACCTS'!$DZ$598:$EK$598)</f>
        <v>495.59999999999997</v>
      </c>
      <c r="AB107" s="155"/>
      <c r="AC107" s="155" t="s">
        <v>202</v>
      </c>
      <c r="AD107" s="155" t="s">
        <v>203</v>
      </c>
    </row>
    <row r="108" spans="1:33">
      <c r="A108" s="46" t="s">
        <v>76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6"/>
      <c r="Y108" s="6"/>
      <c r="Z108" s="6"/>
      <c r="AA108" s="6"/>
      <c r="AB108" s="155" t="s">
        <v>204</v>
      </c>
      <c r="AC108" s="155" t="s">
        <v>205</v>
      </c>
      <c r="AD108" s="155" t="s">
        <v>206</v>
      </c>
      <c r="AE108" s="6"/>
      <c r="AF108" s="6"/>
      <c r="AG108" s="6"/>
    </row>
    <row r="109" spans="1:33">
      <c r="A109" s="71" t="s">
        <v>124</v>
      </c>
      <c r="B109" s="138">
        <f>-[7]Input!B15/1000-[7]Input!B16/1000</f>
        <v>-24949.7</v>
      </c>
      <c r="C109" s="136"/>
      <c r="D109" s="136"/>
      <c r="E109" s="136"/>
      <c r="F109" s="138">
        <f>B109</f>
        <v>-24949.7</v>
      </c>
      <c r="G109" s="136"/>
      <c r="H109" s="136"/>
      <c r="I109" s="136"/>
      <c r="J109" s="136"/>
      <c r="K109" s="136"/>
      <c r="L109" s="156">
        <f>((+B109-D109-F109-H109-J109)*'[7]Input Tax Rate'!$B$36)</f>
        <v>0</v>
      </c>
      <c r="M109" s="136"/>
      <c r="N109" s="136"/>
      <c r="O109" s="136"/>
      <c r="P109" s="136"/>
      <c r="Q109" s="136"/>
      <c r="R109" s="136"/>
      <c r="S109" s="136"/>
      <c r="T109" s="136">
        <f t="shared" ref="T109:T125" si="1">SUM(D109:R109)</f>
        <v>-24949.7</v>
      </c>
      <c r="U109" s="136"/>
      <c r="V109" s="157">
        <f t="shared" ref="V109:V125" si="2">B109-T109</f>
        <v>0</v>
      </c>
      <c r="W109" s="157" t="s">
        <v>125</v>
      </c>
      <c r="X109" s="13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>
      <c r="A110" s="71" t="s">
        <v>126</v>
      </c>
      <c r="B110" s="136"/>
      <c r="C110" s="136"/>
      <c r="D110" s="136"/>
      <c r="E110" s="136"/>
      <c r="F110" s="136"/>
      <c r="G110" s="136"/>
      <c r="H110" s="139">
        <f>-'[7]Input Plant'!CL34/1000</f>
        <v>-43.270178208362147</v>
      </c>
      <c r="I110" s="136"/>
      <c r="J110" s="158">
        <v>0</v>
      </c>
      <c r="K110" s="136"/>
      <c r="L110" s="156">
        <f>((+B110-D110-F110-H110-J110)*'[7]Input Tax Rate'!$B$36)</f>
        <v>10.966826666909386</v>
      </c>
      <c r="M110" s="136"/>
      <c r="N110" s="136"/>
      <c r="O110" s="136"/>
      <c r="P110" s="136"/>
      <c r="Q110" s="136"/>
      <c r="R110" s="136"/>
      <c r="S110" s="136"/>
      <c r="T110" s="136">
        <f t="shared" si="1"/>
        <v>-32.303351541452763</v>
      </c>
      <c r="U110" s="136"/>
      <c r="V110" s="136">
        <f t="shared" si="2"/>
        <v>32.303351541452763</v>
      </c>
      <c r="W110" s="136"/>
      <c r="X110" s="136"/>
      <c r="Y110" s="6"/>
      <c r="Z110" s="6"/>
      <c r="AA110" s="6"/>
      <c r="AB110" s="136"/>
      <c r="AC110" s="6"/>
      <c r="AD110" s="6"/>
      <c r="AE110" s="6"/>
      <c r="AF110" s="6"/>
      <c r="AG110" s="6"/>
    </row>
    <row r="111" spans="1:33">
      <c r="A111" s="71" t="s">
        <v>127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8">
        <f>-'[7]Int Synch'!E29</f>
        <v>325.33788507723699</v>
      </c>
      <c r="M111" s="136"/>
      <c r="N111" s="136"/>
      <c r="O111" s="136"/>
      <c r="P111" s="136"/>
      <c r="Q111" s="136"/>
      <c r="R111" s="136"/>
      <c r="S111" s="136"/>
      <c r="T111" s="136">
        <f t="shared" si="1"/>
        <v>325.33788507723699</v>
      </c>
      <c r="U111" s="136"/>
      <c r="V111" s="136">
        <f t="shared" si="2"/>
        <v>-325.33788507723699</v>
      </c>
      <c r="W111" s="136"/>
      <c r="X111" s="136"/>
      <c r="Y111" s="6"/>
      <c r="Z111" s="6"/>
      <c r="AA111" s="6"/>
      <c r="AB111" s="136"/>
      <c r="AC111" s="6"/>
      <c r="AD111" s="6"/>
      <c r="AE111" s="6"/>
      <c r="AF111" s="6"/>
      <c r="AG111" s="6"/>
    </row>
    <row r="112" spans="1:33">
      <c r="A112" s="71" t="s">
        <v>128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58">
        <f>[7]Report!$L$112</f>
        <v>-3084</v>
      </c>
      <c r="M112" s="136"/>
      <c r="N112" s="136"/>
      <c r="O112" s="136"/>
      <c r="P112" s="136"/>
      <c r="Q112" s="136"/>
      <c r="R112" s="136"/>
      <c r="S112" s="136"/>
      <c r="T112" s="136">
        <f t="shared" si="1"/>
        <v>-3084</v>
      </c>
      <c r="U112" s="136"/>
      <c r="V112" s="136">
        <f t="shared" si="2"/>
        <v>3084</v>
      </c>
      <c r="W112" s="136"/>
      <c r="X112" s="136"/>
      <c r="Y112" s="6"/>
      <c r="Z112" s="6"/>
      <c r="AA112" s="6"/>
      <c r="AB112" s="136"/>
      <c r="AC112" s="6"/>
      <c r="AD112" s="6"/>
      <c r="AE112" s="6"/>
      <c r="AF112" s="6"/>
      <c r="AG112" s="6"/>
    </row>
    <row r="113" spans="1:33">
      <c r="A113" s="71" t="s">
        <v>129</v>
      </c>
      <c r="B113" s="138">
        <f>+-D106+J113</f>
        <v>-229472.69999999998</v>
      </c>
      <c r="C113" s="136"/>
      <c r="D113" s="138">
        <f>-D106</f>
        <v>-228428.9</v>
      </c>
      <c r="E113" s="136"/>
      <c r="F113" s="136"/>
      <c r="G113" s="136"/>
      <c r="H113" s="136"/>
      <c r="I113" s="136"/>
      <c r="J113" s="138">
        <f>-[7]Input!B17/1000</f>
        <v>-1043.8</v>
      </c>
      <c r="K113" s="136"/>
      <c r="L113" s="156">
        <f>((+B113-D113-F113-H113-J113)*'[7]Input Tax Rate'!$B$36)</f>
        <v>2.9390207600954455E-12</v>
      </c>
      <c r="M113" s="136"/>
      <c r="N113" s="136"/>
      <c r="O113" s="136"/>
      <c r="P113" s="136"/>
      <c r="Q113" s="136"/>
      <c r="R113" s="136"/>
      <c r="S113" s="136"/>
      <c r="T113" s="136">
        <f t="shared" si="1"/>
        <v>-229472.69999999998</v>
      </c>
      <c r="U113" s="136"/>
      <c r="V113" s="136">
        <f t="shared" si="2"/>
        <v>0</v>
      </c>
      <c r="W113" s="136"/>
      <c r="X113" s="136"/>
      <c r="Y113" s="6"/>
      <c r="Z113" s="6"/>
      <c r="AA113" s="6"/>
      <c r="AB113" s="136"/>
      <c r="AC113" s="6"/>
      <c r="AD113" s="6"/>
      <c r="AE113" s="6"/>
      <c r="AF113" s="6"/>
      <c r="AG113" s="6"/>
    </row>
    <row r="114" spans="1:33">
      <c r="A114" s="71" t="s">
        <v>130</v>
      </c>
      <c r="B114" s="136"/>
      <c r="C114" s="136"/>
      <c r="D114" s="136"/>
      <c r="E114" s="136"/>
      <c r="F114" s="159">
        <f>-[7]Input!B20/1000</f>
        <v>-18.420000000000002</v>
      </c>
      <c r="G114" s="136"/>
      <c r="H114" s="136"/>
      <c r="I114" s="136"/>
      <c r="J114" s="136"/>
      <c r="K114" s="136"/>
      <c r="L114" s="156">
        <f>((+B114-D114-F114-H114-J114)*'[7]Input Tax Rate'!$B$36)</f>
        <v>4.6685490000000005</v>
      </c>
      <c r="M114" s="136"/>
      <c r="N114" s="136"/>
      <c r="O114" s="136"/>
      <c r="P114" s="136"/>
      <c r="Q114" s="136"/>
      <c r="R114" s="136"/>
      <c r="S114" s="136"/>
      <c r="T114" s="136">
        <f t="shared" si="1"/>
        <v>-13.751451000000001</v>
      </c>
      <c r="U114" s="136"/>
      <c r="V114" s="136">
        <f t="shared" si="2"/>
        <v>13.751451000000001</v>
      </c>
      <c r="W114" s="136"/>
      <c r="X114" s="136"/>
      <c r="Y114" s="6"/>
      <c r="Z114" s="6"/>
      <c r="AA114" s="6"/>
      <c r="AB114" s="136"/>
      <c r="AC114" s="6"/>
      <c r="AD114" s="6"/>
      <c r="AE114" s="6"/>
      <c r="AF114" s="6"/>
      <c r="AG114" s="6"/>
    </row>
    <row r="115" spans="1:33">
      <c r="A115" s="71" t="s">
        <v>131</v>
      </c>
      <c r="B115" s="136"/>
      <c r="C115" s="136"/>
      <c r="D115" s="136"/>
      <c r="E115" s="136"/>
      <c r="F115" s="139">
        <f>-[7]Input!B51/1000</f>
        <v>-79.175510000000003</v>
      </c>
      <c r="G115" s="136"/>
      <c r="H115" s="136"/>
      <c r="I115" s="136"/>
      <c r="J115" s="136"/>
      <c r="K115" s="136"/>
      <c r="L115" s="156">
        <f>((+B115-D115-F115-H115-J115)*'[7]Input Tax Rate'!$B$36)</f>
        <v>20.067033009500001</v>
      </c>
      <c r="M115" s="136"/>
      <c r="N115" s="136"/>
      <c r="O115" s="136"/>
      <c r="P115" s="136"/>
      <c r="Q115" s="136"/>
      <c r="R115" s="136"/>
      <c r="S115" s="136"/>
      <c r="T115" s="136">
        <f t="shared" si="1"/>
        <v>-59.108476990500002</v>
      </c>
      <c r="U115" s="136"/>
      <c r="V115" s="136">
        <f t="shared" si="2"/>
        <v>59.108476990500002</v>
      </c>
      <c r="X115" s="136"/>
      <c r="Y115" s="136"/>
      <c r="Z115" s="6"/>
      <c r="AA115" s="6"/>
      <c r="AB115" s="136"/>
      <c r="AC115" s="136"/>
      <c r="AD115" s="6"/>
      <c r="AE115" s="6"/>
      <c r="AF115" s="6"/>
      <c r="AG115" s="6"/>
    </row>
    <row r="116" spans="1:33">
      <c r="A116" s="71" t="s">
        <v>132</v>
      </c>
      <c r="B116" s="159">
        <f>+[7]Input!B28/1000</f>
        <v>-33289.800000000003</v>
      </c>
      <c r="C116" s="136"/>
      <c r="D116" s="136"/>
      <c r="E116" s="136"/>
      <c r="F116" s="136"/>
      <c r="G116" s="136"/>
      <c r="H116" s="136"/>
      <c r="I116" s="136"/>
      <c r="J116" s="159">
        <f>-[7]Input!B24/1000</f>
        <v>-33289.800000000003</v>
      </c>
      <c r="K116" s="136"/>
      <c r="L116" s="156">
        <f>((+B116-D116-F116-H116-J116)*'[7]Input Tax Rate'!$B$36)</f>
        <v>0</v>
      </c>
      <c r="M116" s="136"/>
      <c r="N116" s="136"/>
      <c r="O116" s="136"/>
      <c r="P116" s="136"/>
      <c r="Q116" s="136"/>
      <c r="R116" s="136"/>
      <c r="S116" s="136"/>
      <c r="T116" s="136">
        <f t="shared" si="1"/>
        <v>-33289.800000000003</v>
      </c>
      <c r="U116" s="136"/>
      <c r="V116" s="136">
        <f t="shared" si="2"/>
        <v>0</v>
      </c>
      <c r="W116" s="136"/>
      <c r="X116" s="136"/>
      <c r="Y116" s="6"/>
      <c r="Z116" s="6"/>
      <c r="AA116" s="6"/>
      <c r="AB116" s="136"/>
      <c r="AC116" s="6"/>
      <c r="AD116" s="6"/>
      <c r="AE116" s="6"/>
      <c r="AF116" s="6"/>
      <c r="AG116" s="6"/>
    </row>
    <row r="117" spans="1:33">
      <c r="A117" s="71" t="s">
        <v>133</v>
      </c>
      <c r="B117" s="136"/>
      <c r="C117" s="136"/>
      <c r="D117" s="136"/>
      <c r="E117" s="136"/>
      <c r="F117" s="139">
        <f>-(([7]Input!B43/1000)*0.1328)</f>
        <v>-38.448500351999989</v>
      </c>
      <c r="G117" s="136"/>
      <c r="H117" s="136"/>
      <c r="I117" s="136"/>
      <c r="J117" s="136"/>
      <c r="K117" s="136"/>
      <c r="L117" s="156">
        <f>((+B117-D117-F117-H117-J117)*'[7]Input Tax Rate'!$B$36)</f>
        <v>9.7447724142143972</v>
      </c>
      <c r="M117" s="136"/>
      <c r="N117" s="136"/>
      <c r="O117" s="136"/>
      <c r="P117" s="136"/>
      <c r="Q117" s="136"/>
      <c r="R117" s="136"/>
      <c r="S117" s="136"/>
      <c r="T117" s="136">
        <f t="shared" si="1"/>
        <v>-28.703727937785594</v>
      </c>
      <c r="U117" s="136"/>
      <c r="V117" s="136">
        <f t="shared" si="2"/>
        <v>28.703727937785594</v>
      </c>
      <c r="W117" s="136"/>
      <c r="X117" s="136"/>
      <c r="Y117" s="6"/>
      <c r="Z117" s="6"/>
      <c r="AA117" s="6"/>
      <c r="AB117" s="136"/>
      <c r="AC117" s="6"/>
      <c r="AD117" s="6"/>
      <c r="AE117" s="6"/>
      <c r="AF117" s="6"/>
      <c r="AG117" s="6"/>
    </row>
    <row r="118" spans="1:33">
      <c r="A118" s="71" t="s">
        <v>134</v>
      </c>
      <c r="B118" s="136"/>
      <c r="C118" s="136"/>
      <c r="D118" s="136"/>
      <c r="E118" s="136"/>
      <c r="F118" s="139">
        <f>+-([7]Input!B44/1000)*0.031</f>
        <v>-5.9299689200000003</v>
      </c>
      <c r="G118" s="136"/>
      <c r="H118" s="136"/>
      <c r="I118" s="136"/>
      <c r="J118" s="136"/>
      <c r="K118" s="136"/>
      <c r="L118" s="156">
        <f>((+B118-D118-F118-H118-J118)*'[7]Input Tax Rate'!$B$36)</f>
        <v>1.5029506227740002</v>
      </c>
      <c r="M118" s="136"/>
      <c r="N118" s="136"/>
      <c r="O118" s="136"/>
      <c r="P118" s="136"/>
      <c r="Q118" s="136"/>
      <c r="R118" s="136"/>
      <c r="S118" s="136"/>
      <c r="T118" s="136">
        <f t="shared" si="1"/>
        <v>-4.4270182972260006</v>
      </c>
      <c r="U118" s="136"/>
      <c r="V118" s="136">
        <f t="shared" si="2"/>
        <v>4.4270182972260006</v>
      </c>
      <c r="W118" s="136"/>
      <c r="X118" s="136"/>
      <c r="Y118" s="6"/>
      <c r="Z118" s="6"/>
      <c r="AA118" s="6"/>
      <c r="AB118" s="136"/>
      <c r="AC118" s="6"/>
      <c r="AD118" s="6"/>
      <c r="AE118" s="6"/>
      <c r="AF118" s="6"/>
      <c r="AG118" s="6"/>
    </row>
    <row r="119" spans="1:33">
      <c r="A119" s="71" t="s">
        <v>135</v>
      </c>
      <c r="B119" s="142"/>
      <c r="C119" s="136"/>
      <c r="D119" s="136"/>
      <c r="E119" s="136"/>
      <c r="F119" s="142"/>
      <c r="G119" s="136"/>
      <c r="H119" s="139">
        <f>+'[7]Input WFNG'!T280/1000</f>
        <v>0</v>
      </c>
      <c r="I119" s="136"/>
      <c r="J119" s="136"/>
      <c r="K119" s="136"/>
      <c r="L119" s="156">
        <f>((+B119-D119-F119-H119-J119)*'[7]Input Tax Rate'!$B$36)</f>
        <v>0</v>
      </c>
      <c r="M119" s="136"/>
      <c r="N119" s="136"/>
      <c r="O119" s="136"/>
      <c r="P119" s="136"/>
      <c r="Q119" s="136"/>
      <c r="R119" s="136"/>
      <c r="S119" s="136"/>
      <c r="T119" s="136">
        <f t="shared" si="1"/>
        <v>0</v>
      </c>
      <c r="U119" s="136"/>
      <c r="V119" s="136">
        <f t="shared" si="2"/>
        <v>0</v>
      </c>
      <c r="W119" s="136"/>
      <c r="X119" s="136"/>
      <c r="Y119" s="6"/>
      <c r="Z119" s="6"/>
      <c r="AA119" s="6"/>
      <c r="AB119" s="136"/>
      <c r="AC119" s="6"/>
      <c r="AD119" s="6"/>
      <c r="AE119" s="6"/>
      <c r="AF119" s="6"/>
      <c r="AG119" s="6"/>
    </row>
    <row r="120" spans="1:33">
      <c r="A120" s="71" t="s">
        <v>136</v>
      </c>
      <c r="B120" s="160"/>
      <c r="C120" s="136"/>
      <c r="D120" s="136"/>
      <c r="E120" s="136"/>
      <c r="F120" s="161"/>
      <c r="G120" s="136"/>
      <c r="H120" s="136"/>
      <c r="I120" s="136"/>
      <c r="J120" s="136"/>
      <c r="K120" s="136"/>
      <c r="L120" s="156">
        <f>((+B120-D120-F120-H120-J120)*'[7]Input Tax Rate'!$B$36)</f>
        <v>0</v>
      </c>
      <c r="M120" s="136"/>
      <c r="N120" s="136"/>
      <c r="O120" s="136"/>
      <c r="P120" s="136"/>
      <c r="Q120" s="136"/>
      <c r="R120" s="158">
        <v>0</v>
      </c>
      <c r="S120" s="136"/>
      <c r="T120" s="136">
        <f>SUM(D120:R120)</f>
        <v>0</v>
      </c>
      <c r="U120" s="136"/>
      <c r="V120" s="136">
        <f>B120-T120</f>
        <v>0</v>
      </c>
      <c r="W120" s="136"/>
      <c r="X120" s="136"/>
      <c r="Y120" s="6"/>
      <c r="Z120" s="6"/>
      <c r="AA120" s="6"/>
      <c r="AB120" s="136"/>
      <c r="AC120" s="6"/>
      <c r="AD120" s="6"/>
      <c r="AE120" s="6"/>
      <c r="AF120" s="6"/>
      <c r="AG120" s="6"/>
    </row>
    <row r="121" spans="1:33">
      <c r="A121" s="71" t="s">
        <v>137</v>
      </c>
      <c r="B121" s="141">
        <f>-[7]Input!B45/1000</f>
        <v>-117.79600000000001</v>
      </c>
      <c r="C121" s="136"/>
      <c r="D121" s="136"/>
      <c r="E121" s="136"/>
      <c r="F121" s="161"/>
      <c r="G121" s="136"/>
      <c r="H121" s="136"/>
      <c r="I121" s="136"/>
      <c r="J121" s="136"/>
      <c r="K121" s="136"/>
      <c r="L121" s="156">
        <f>((+B121-D121-F121-H121-J121)*'[7]Input Tax Rate'!$B$36)</f>
        <v>-29.855396200000001</v>
      </c>
      <c r="M121" s="136"/>
      <c r="N121" s="136"/>
      <c r="O121" s="136"/>
      <c r="P121" s="136"/>
      <c r="Q121" s="136"/>
      <c r="R121" s="136"/>
      <c r="S121" s="136"/>
      <c r="T121" s="136">
        <f>SUM(D121:R121)</f>
        <v>-29.855396200000001</v>
      </c>
      <c r="U121" s="136"/>
      <c r="V121" s="136">
        <f>B121-T121</f>
        <v>-87.940603800000005</v>
      </c>
      <c r="W121" s="136"/>
      <c r="X121" s="136"/>
      <c r="Y121" s="6"/>
      <c r="Z121" s="6"/>
      <c r="AA121" s="6"/>
      <c r="AB121" s="136"/>
      <c r="AC121" s="6"/>
      <c r="AD121" s="6"/>
      <c r="AE121" s="6"/>
      <c r="AF121" s="6"/>
      <c r="AG121" s="6"/>
    </row>
    <row r="122" spans="1:33" ht="13.5" customHeight="1">
      <c r="A122" s="71" t="s">
        <v>138</v>
      </c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56">
        <f>((+B122-D122-F122-H122-J122)*'[7]Input Tax Rate'!$B$36)</f>
        <v>0</v>
      </c>
      <c r="M122" s="136"/>
      <c r="N122" s="136"/>
      <c r="O122" s="136"/>
      <c r="P122" s="136"/>
      <c r="Q122" s="136"/>
      <c r="R122" s="136"/>
      <c r="S122" s="136"/>
      <c r="T122" s="136">
        <f t="shared" si="1"/>
        <v>0</v>
      </c>
      <c r="U122" s="136"/>
      <c r="V122" s="136">
        <f t="shared" si="2"/>
        <v>0</v>
      </c>
      <c r="W122" s="136"/>
      <c r="X122" s="136"/>
      <c r="Y122" s="6"/>
      <c r="Z122" s="6"/>
      <c r="AA122" s="6"/>
      <c r="AB122" s="136"/>
      <c r="AC122" s="6"/>
      <c r="AD122" s="6"/>
      <c r="AE122" s="6"/>
      <c r="AF122" s="6"/>
      <c r="AG122" s="6"/>
    </row>
    <row r="123" spans="1:33">
      <c r="A123" s="71" t="s">
        <v>139</v>
      </c>
      <c r="B123" s="138">
        <f>((-[7]Input!B63+[7]Input!B65)/1000)-B124</f>
        <v>-421.95497000000012</v>
      </c>
      <c r="C123" s="136"/>
      <c r="D123" s="136"/>
      <c r="E123" s="136"/>
      <c r="F123" s="138">
        <f>((-[7]Input!B66)/1000)</f>
        <v>-299.01400000000001</v>
      </c>
      <c r="G123" s="136"/>
      <c r="H123" s="138">
        <f>-[7]Input!B68/1000</f>
        <v>-119.43751</v>
      </c>
      <c r="I123" s="136"/>
      <c r="J123" s="138">
        <f>-([7]Input!B69+[7]Input!B64)/1000</f>
        <v>-3.5038499999999999</v>
      </c>
      <c r="K123" s="136"/>
      <c r="L123" s="156">
        <f>((+B123-D123-F123-H123-J123)*'[7]Input Tax Rate'!$B$36)</f>
        <v>9.8845499973747062E-5</v>
      </c>
      <c r="M123" s="136"/>
      <c r="N123" s="136"/>
      <c r="O123" s="136"/>
      <c r="P123" s="136"/>
      <c r="Q123" s="136"/>
      <c r="R123" s="136"/>
      <c r="S123" s="136"/>
      <c r="T123" s="136">
        <f>SUM(D123:R123)</f>
        <v>-421.95526115450002</v>
      </c>
      <c r="U123" s="136"/>
      <c r="V123" s="157">
        <f>B123-T123</f>
        <v>2.9115449990513298E-4</v>
      </c>
      <c r="W123" s="157" t="s">
        <v>125</v>
      </c>
      <c r="X123" s="136"/>
      <c r="Y123" s="6"/>
      <c r="Z123" s="6"/>
      <c r="AA123" s="6"/>
      <c r="AB123" s="136"/>
      <c r="AC123" s="6"/>
      <c r="AD123" s="6"/>
      <c r="AE123" s="6"/>
      <c r="AF123" s="6"/>
      <c r="AG123" s="6"/>
    </row>
    <row r="124" spans="1:33">
      <c r="A124" s="71" t="s">
        <v>140</v>
      </c>
      <c r="B124" s="138">
        <f>(-[7]Input!B67)/1000</f>
        <v>-876.43799999999999</v>
      </c>
      <c r="C124" s="136"/>
      <c r="D124" s="136"/>
      <c r="E124" s="136"/>
      <c r="F124" s="136"/>
      <c r="G124" s="136"/>
      <c r="H124" s="136"/>
      <c r="I124" s="136"/>
      <c r="J124" s="136"/>
      <c r="K124" s="136"/>
      <c r="L124" s="156">
        <f>((+B124-D124-F124-H124-J124)*'[7]Input Tax Rate'!$B$36)</f>
        <v>-222.13321110000001</v>
      </c>
      <c r="M124" s="136"/>
      <c r="N124" s="136"/>
      <c r="O124" s="136"/>
      <c r="P124" s="136"/>
      <c r="Q124" s="136"/>
      <c r="R124" s="136"/>
      <c r="S124" s="136"/>
      <c r="T124" s="136">
        <f>SUM(D124:R124)</f>
        <v>-222.13321110000001</v>
      </c>
      <c r="U124" s="136"/>
      <c r="V124" s="136">
        <f t="shared" si="2"/>
        <v>-654.30478889999995</v>
      </c>
      <c r="W124" s="136"/>
      <c r="X124" s="136"/>
      <c r="Y124" s="6"/>
      <c r="Z124" s="6"/>
      <c r="AA124" s="6"/>
      <c r="AB124" s="136"/>
      <c r="AC124" s="6"/>
      <c r="AD124" s="6"/>
      <c r="AE124" s="6"/>
      <c r="AF124" s="6"/>
      <c r="AG124" s="6"/>
    </row>
    <row r="125" spans="1:33">
      <c r="A125" s="78" t="s">
        <v>141</v>
      </c>
      <c r="B125" s="135">
        <v>0</v>
      </c>
      <c r="C125" s="136"/>
      <c r="D125" s="135"/>
      <c r="E125" s="136"/>
      <c r="F125" s="135"/>
      <c r="G125" s="136"/>
      <c r="H125" s="135"/>
      <c r="I125" s="136"/>
      <c r="J125" s="135"/>
      <c r="K125" s="136"/>
      <c r="L125" s="162">
        <f>((+B125-D125-F125-H125-J125)*'[7]Input Tax Rate'!$B$36)</f>
        <v>0</v>
      </c>
      <c r="M125" s="136"/>
      <c r="N125" s="135"/>
      <c r="O125" s="136"/>
      <c r="P125" s="135"/>
      <c r="Q125" s="136"/>
      <c r="R125" s="135"/>
      <c r="S125" s="136"/>
      <c r="T125" s="149">
        <f t="shared" si="1"/>
        <v>0</v>
      </c>
      <c r="U125" s="136"/>
      <c r="V125" s="149">
        <f t="shared" si="2"/>
        <v>0</v>
      </c>
      <c r="W125" s="136"/>
      <c r="X125" s="136"/>
      <c r="Y125" s="6"/>
      <c r="Z125" s="6"/>
      <c r="AA125" s="6"/>
      <c r="AB125" s="136"/>
      <c r="AC125" s="6"/>
      <c r="AD125" s="6"/>
      <c r="AE125" s="6"/>
      <c r="AF125" s="6"/>
      <c r="AG125" s="6"/>
    </row>
    <row r="126" spans="1:33" ht="12.9" customHeight="1">
      <c r="A126" s="4" t="s">
        <v>96</v>
      </c>
      <c r="B126" s="135">
        <f>SUM(B109:B125)</f>
        <v>-289128.38897000003</v>
      </c>
      <c r="C126" s="136"/>
      <c r="D126" s="135">
        <f>SUM(D109:D125)</f>
        <v>-228428.9</v>
      </c>
      <c r="E126" s="136"/>
      <c r="F126" s="135">
        <f>SUM(F109:F125)</f>
        <v>-25390.687979271999</v>
      </c>
      <c r="G126" s="136"/>
      <c r="H126" s="135">
        <f>SUM(H109:H125)</f>
        <v>-162.70768820836216</v>
      </c>
      <c r="I126" s="136"/>
      <c r="J126" s="135">
        <f>SUM(J109:J125)</f>
        <v>-34337.103850000007</v>
      </c>
      <c r="K126" s="136"/>
      <c r="L126" s="135">
        <f>SUM(L109:L125)</f>
        <v>-2963.700491663863</v>
      </c>
      <c r="M126" s="136"/>
      <c r="N126" s="135">
        <f>SUM(N109:N125)</f>
        <v>0</v>
      </c>
      <c r="O126" s="136"/>
      <c r="P126" s="135">
        <f>SUM(P109:P125)</f>
        <v>0</v>
      </c>
      <c r="Q126" s="136"/>
      <c r="R126" s="135">
        <f>SUM(R109:R125)</f>
        <v>0</v>
      </c>
      <c r="S126" s="136"/>
      <c r="T126" s="135">
        <f>SUM(T109:T125)</f>
        <v>-291283.10000914423</v>
      </c>
      <c r="U126" s="136"/>
      <c r="V126" s="135">
        <f>SUM(V109:V125)</f>
        <v>2154.711039144227</v>
      </c>
      <c r="W126" s="136"/>
      <c r="X126" s="136"/>
      <c r="Y126" s="6"/>
      <c r="Z126" s="6"/>
      <c r="AA126" s="6"/>
      <c r="AB126" s="136"/>
      <c r="AC126" s="6"/>
      <c r="AD126" s="6"/>
      <c r="AE126" s="6"/>
      <c r="AF126" s="6"/>
      <c r="AG126" s="6"/>
    </row>
    <row r="127" spans="1:33">
      <c r="A127" s="4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6"/>
      <c r="Z127" s="6"/>
      <c r="AA127" s="6"/>
      <c r="AB127" s="136"/>
      <c r="AC127" s="6"/>
      <c r="AD127" s="6"/>
      <c r="AE127" s="6"/>
      <c r="AF127" s="6"/>
      <c r="AG127" s="6"/>
    </row>
    <row r="128" spans="1:33" ht="13.8" thickBot="1">
      <c r="A128" s="4" t="s">
        <v>97</v>
      </c>
      <c r="B128" s="150">
        <f>B106+B126</f>
        <v>346068.41103000002</v>
      </c>
      <c r="C128" s="136"/>
      <c r="D128" s="150">
        <f>D106+D126</f>
        <v>0</v>
      </c>
      <c r="E128" s="136"/>
      <c r="F128" s="150">
        <f>F106+F126</f>
        <v>150817.21202072798</v>
      </c>
      <c r="G128" s="136"/>
      <c r="H128" s="150">
        <f>H106+H126</f>
        <v>88612.992311791648</v>
      </c>
      <c r="I128" s="136"/>
      <c r="J128" s="150">
        <f>J106+J126</f>
        <v>31701.696149999996</v>
      </c>
      <c r="K128" s="136"/>
      <c r="L128" s="150">
        <f>L106+L126</f>
        <v>-19396.700491663862</v>
      </c>
      <c r="M128" s="136"/>
      <c r="N128" s="150">
        <f>N106+N126</f>
        <v>22490.1</v>
      </c>
      <c r="O128" s="136"/>
      <c r="P128" s="150">
        <f>P106+P126</f>
        <v>0</v>
      </c>
      <c r="Q128" s="136"/>
      <c r="R128" s="150">
        <f>R106+R126</f>
        <v>-495.59999999999997</v>
      </c>
      <c r="S128" s="136"/>
      <c r="T128" s="150">
        <f>T106+T126</f>
        <v>273729.69999085582</v>
      </c>
      <c r="U128" s="136"/>
      <c r="V128" s="150">
        <f>V106+V126</f>
        <v>72338.711039144226</v>
      </c>
      <c r="W128" s="136"/>
      <c r="X128" s="136"/>
      <c r="Y128" s="6"/>
      <c r="Z128" s="6"/>
      <c r="AA128" s="6"/>
      <c r="AB128" s="136"/>
      <c r="AC128" s="6"/>
      <c r="AD128" s="6"/>
      <c r="AE128" s="6"/>
      <c r="AF128" s="6"/>
      <c r="AG128" s="6"/>
    </row>
    <row r="129" spans="1:33" ht="13.8" thickTop="1">
      <c r="A129" s="4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63"/>
      <c r="Z129" s="6"/>
      <c r="AA129" s="6"/>
      <c r="AB129" s="136"/>
      <c r="AC129" s="163"/>
      <c r="AD129" s="6"/>
      <c r="AE129" s="6"/>
      <c r="AF129" s="6"/>
      <c r="AG129" s="6"/>
    </row>
    <row r="130" spans="1:33">
      <c r="A130" s="46" t="s">
        <v>98</v>
      </c>
      <c r="B130" s="164">
        <f>-[7]Input!B57/1000</f>
        <v>-3709.7959300000002</v>
      </c>
      <c r="C130" s="136"/>
      <c r="D130" s="135"/>
      <c r="E130" s="136"/>
      <c r="F130" s="135"/>
      <c r="G130" s="136"/>
      <c r="H130" s="135"/>
      <c r="I130" s="136"/>
      <c r="J130" s="135"/>
      <c r="K130" s="136"/>
      <c r="L130" s="165">
        <f>((+B130-D130-F130-H130-J130)*'[7]Input Tax Rate'!$B$36)</f>
        <v>-940.24777845850008</v>
      </c>
      <c r="M130" s="136"/>
      <c r="N130" s="135"/>
      <c r="O130" s="136"/>
      <c r="P130" s="135"/>
      <c r="Q130" s="136"/>
      <c r="R130" s="135"/>
      <c r="S130" s="136"/>
      <c r="T130" s="135">
        <f>SUM(D130:R130)</f>
        <v>-940.24777845850008</v>
      </c>
      <c r="U130" s="136"/>
      <c r="V130" s="135">
        <f>B130-T130</f>
        <v>-2769.5481515415004</v>
      </c>
      <c r="W130" s="136"/>
      <c r="X130" s="136"/>
      <c r="Y130" s="6"/>
      <c r="Z130" s="6"/>
      <c r="AA130" s="6"/>
      <c r="AB130" s="136"/>
      <c r="AC130" s="6"/>
      <c r="AD130" s="6"/>
      <c r="AE130" s="6"/>
      <c r="AF130" s="6"/>
      <c r="AG130" s="6"/>
    </row>
    <row r="131" spans="1:33">
      <c r="A131" s="4" t="s">
        <v>99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6"/>
      <c r="Z131" s="6"/>
      <c r="AA131" s="6"/>
      <c r="AB131" s="136"/>
      <c r="AC131" s="6"/>
      <c r="AD131" s="6"/>
      <c r="AE131" s="6"/>
      <c r="AF131" s="6"/>
      <c r="AG131" s="6"/>
    </row>
    <row r="132" spans="1:33" ht="13.8" thickBot="1">
      <c r="A132" s="4" t="s">
        <v>98</v>
      </c>
      <c r="B132" s="150">
        <f>B128+B130</f>
        <v>342358.6151</v>
      </c>
      <c r="C132" s="136"/>
      <c r="D132" s="150">
        <f>D128+D130</f>
        <v>0</v>
      </c>
      <c r="E132" s="136"/>
      <c r="F132" s="150">
        <f>F128+F130</f>
        <v>150817.21202072798</v>
      </c>
      <c r="G132" s="136"/>
      <c r="H132" s="150">
        <f>H128+H130</f>
        <v>88612.992311791648</v>
      </c>
      <c r="I132" s="136"/>
      <c r="J132" s="150">
        <f>J128+J130</f>
        <v>31701.696149999996</v>
      </c>
      <c r="K132" s="136"/>
      <c r="L132" s="150">
        <f>L128+L130</f>
        <v>-20336.948270122361</v>
      </c>
      <c r="M132" s="136"/>
      <c r="N132" s="150">
        <f>N128+N130</f>
        <v>22490.1</v>
      </c>
      <c r="O132" s="136"/>
      <c r="P132" s="150">
        <f>P128+P130</f>
        <v>0</v>
      </c>
      <c r="Q132" s="136"/>
      <c r="R132" s="150">
        <f>R128+R130</f>
        <v>-495.59999999999997</v>
      </c>
      <c r="S132" s="136"/>
      <c r="T132" s="150">
        <f>T128+T130</f>
        <v>272789.4522123973</v>
      </c>
      <c r="U132" s="136"/>
      <c r="V132" s="150">
        <f>V128+V130</f>
        <v>69569.162887602724</v>
      </c>
      <c r="W132" s="136"/>
      <c r="X132" s="136"/>
      <c r="Y132" s="6"/>
      <c r="Z132" s="6"/>
      <c r="AA132" s="6"/>
      <c r="AB132" s="136"/>
      <c r="AC132" s="6"/>
      <c r="AD132" s="6"/>
      <c r="AE132" s="6"/>
      <c r="AF132" s="6"/>
      <c r="AG132" s="6"/>
    </row>
    <row r="133" spans="1:33" ht="13.8" thickTop="1">
      <c r="A133" s="4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13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>
      <c r="A134" s="4" t="s">
        <v>100</v>
      </c>
      <c r="B134" s="136"/>
      <c r="C134" s="92"/>
      <c r="D134" s="92"/>
      <c r="E134" s="92"/>
      <c r="F134" s="92"/>
      <c r="G134" s="92"/>
      <c r="H134" s="92"/>
      <c r="I134" s="166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13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>
      <c r="A135" s="46" t="s">
        <v>101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13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>
      <c r="A136" s="4"/>
      <c r="B136" s="92"/>
      <c r="C136" s="92"/>
      <c r="D136" s="92"/>
      <c r="E136" s="92"/>
      <c r="F136" s="92"/>
      <c r="G136" s="92"/>
      <c r="H136" s="92"/>
      <c r="I136" s="167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136"/>
      <c r="U136" s="136"/>
      <c r="V136" s="136"/>
      <c r="W136" s="136"/>
      <c r="X136" s="136"/>
      <c r="Y136" s="6"/>
      <c r="Z136" s="6"/>
      <c r="AA136" s="6"/>
      <c r="AB136" s="136"/>
      <c r="AC136" s="6"/>
      <c r="AD136" s="6"/>
      <c r="AE136" s="6"/>
      <c r="AF136" s="6"/>
      <c r="AG136" s="6"/>
    </row>
    <row r="137" spans="1:33">
      <c r="A137" s="82" t="s">
        <v>142</v>
      </c>
      <c r="B137" s="92"/>
      <c r="C137" s="92"/>
      <c r="D137" s="92"/>
      <c r="E137" s="92"/>
      <c r="F137" s="92"/>
      <c r="G137" s="92"/>
      <c r="H137" s="92"/>
      <c r="I137" s="168"/>
      <c r="J137" s="92"/>
      <c r="K137" s="92"/>
      <c r="L137" s="142">
        <v>0</v>
      </c>
      <c r="M137" s="92"/>
      <c r="N137" s="92"/>
      <c r="O137" s="92"/>
      <c r="P137" s="92"/>
      <c r="Q137" s="92"/>
      <c r="R137" s="169"/>
      <c r="S137" s="92"/>
      <c r="T137" s="136">
        <f>SUM(D137:R137)</f>
        <v>0</v>
      </c>
      <c r="U137" s="136"/>
      <c r="V137" s="136">
        <f>B137-T137</f>
        <v>0</v>
      </c>
      <c r="W137" s="136"/>
      <c r="X137" s="136"/>
      <c r="Y137" s="6"/>
      <c r="Z137" s="6"/>
      <c r="AA137" s="6"/>
      <c r="AB137" s="136"/>
      <c r="AC137" s="6"/>
      <c r="AD137" s="6"/>
      <c r="AE137" s="6"/>
      <c r="AF137" s="6"/>
      <c r="AG137" s="6"/>
    </row>
    <row r="138" spans="1:33">
      <c r="A138" s="82"/>
      <c r="B138" s="170"/>
      <c r="C138" s="92"/>
      <c r="D138" s="170"/>
      <c r="E138" s="92"/>
      <c r="F138" s="171"/>
      <c r="G138" s="92"/>
      <c r="H138" s="170"/>
      <c r="I138" s="92"/>
      <c r="J138" s="170"/>
      <c r="K138" s="92"/>
      <c r="L138" s="149"/>
      <c r="M138" s="92"/>
      <c r="N138" s="170"/>
      <c r="O138" s="92"/>
      <c r="P138" s="170"/>
      <c r="Q138" s="92"/>
      <c r="R138" s="172"/>
      <c r="S138" s="92"/>
      <c r="T138" s="149"/>
      <c r="U138" s="136"/>
      <c r="V138" s="149"/>
      <c r="W138" s="13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2.9" customHeight="1">
      <c r="A139" s="4" t="s">
        <v>102</v>
      </c>
      <c r="B139" s="135">
        <f>SUM(B137:B138)</f>
        <v>0</v>
      </c>
      <c r="C139" s="136"/>
      <c r="D139" s="135"/>
      <c r="E139" s="136"/>
      <c r="F139" s="135">
        <f>SUM(F137:F138)</f>
        <v>0</v>
      </c>
      <c r="G139" s="136"/>
      <c r="H139" s="135"/>
      <c r="I139" s="136"/>
      <c r="J139" s="135"/>
      <c r="K139" s="136"/>
      <c r="L139" s="135">
        <f>SUM(L137:L138)</f>
        <v>0</v>
      </c>
      <c r="M139" s="136"/>
      <c r="N139" s="135"/>
      <c r="O139" s="136"/>
      <c r="P139" s="135"/>
      <c r="Q139" s="136"/>
      <c r="R139" s="135">
        <f>SUM(R137:R138)</f>
        <v>0</v>
      </c>
      <c r="S139" s="136"/>
      <c r="T139" s="135">
        <f>SUM(T137:T138)</f>
        <v>0</v>
      </c>
      <c r="U139" s="136"/>
      <c r="V139" s="135">
        <f>SUM(V137:V138)</f>
        <v>0</v>
      </c>
      <c r="W139" s="136"/>
      <c r="X139" s="136"/>
      <c r="Y139" s="6"/>
      <c r="Z139" s="6"/>
      <c r="AA139" s="6"/>
      <c r="AB139" s="136"/>
      <c r="AC139" s="6"/>
      <c r="AD139" s="6"/>
      <c r="AE139" s="6"/>
      <c r="AF139" s="6"/>
      <c r="AG139" s="6"/>
    </row>
    <row r="140" spans="1:33">
      <c r="A140" s="4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13.8" thickBot="1">
      <c r="A141" s="4" t="s">
        <v>103</v>
      </c>
      <c r="B141" s="150">
        <f>B128+B139</f>
        <v>346068.41103000002</v>
      </c>
      <c r="C141" s="136"/>
      <c r="D141" s="150">
        <f>D128+D139</f>
        <v>0</v>
      </c>
      <c r="E141" s="136"/>
      <c r="F141" s="150">
        <f>F128+F139</f>
        <v>150817.21202072798</v>
      </c>
      <c r="G141" s="136"/>
      <c r="H141" s="150">
        <f>H128+H139</f>
        <v>88612.992311791648</v>
      </c>
      <c r="I141" s="136"/>
      <c r="J141" s="150">
        <f>J128+J139</f>
        <v>31701.696149999996</v>
      </c>
      <c r="K141" s="136"/>
      <c r="L141" s="150">
        <f>L128+L139</f>
        <v>-19396.700491663862</v>
      </c>
      <c r="M141" s="136"/>
      <c r="N141" s="150">
        <f>N128+N139</f>
        <v>22490.1</v>
      </c>
      <c r="O141" s="136"/>
      <c r="P141" s="150">
        <f>P128+P139</f>
        <v>0</v>
      </c>
      <c r="Q141" s="136"/>
      <c r="R141" s="150">
        <f>R128+R139</f>
        <v>-495.59999999999997</v>
      </c>
      <c r="S141" s="136"/>
      <c r="T141" s="150">
        <f>T128+T139</f>
        <v>273729.69999085582</v>
      </c>
      <c r="U141" s="136"/>
      <c r="V141" s="150">
        <f>V128+V139</f>
        <v>72338.711039144226</v>
      </c>
      <c r="W141" s="136"/>
      <c r="X141" s="136"/>
      <c r="Y141" s="6"/>
      <c r="Z141" s="6"/>
      <c r="AA141" s="6"/>
      <c r="AB141" s="136"/>
      <c r="AC141" s="6"/>
      <c r="AD141" s="6"/>
      <c r="AE141" s="6"/>
      <c r="AF141" s="6"/>
      <c r="AG141" s="6"/>
    </row>
    <row r="142" spans="1:33" ht="13.8" thickTop="1">
      <c r="A142" s="4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>
      <c r="A143" s="4" t="s">
        <v>75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13.8" thickBot="1">
      <c r="A144" s="4" t="s">
        <v>143</v>
      </c>
      <c r="B144" s="173">
        <f>+[7]IncomeStmt!$D$7</f>
        <v>635196.80000000005</v>
      </c>
      <c r="C144" s="136"/>
      <c r="D144" s="173">
        <f>+[7]IncomeStmt!$D$8</f>
        <v>228428.9</v>
      </c>
      <c r="E144" s="136"/>
      <c r="F144" s="173">
        <f>+[7]IncomeStmt!$D$11</f>
        <v>176207.9</v>
      </c>
      <c r="G144" s="136"/>
      <c r="H144" s="173">
        <f>SUM([7]IncomeStmt!$D$12:$D$15)</f>
        <v>88775.700000000012</v>
      </c>
      <c r="I144" s="136"/>
      <c r="J144" s="173">
        <f>+[7]IncomeStmt!$D$16</f>
        <v>66038.8</v>
      </c>
      <c r="K144" s="136"/>
      <c r="L144" s="173">
        <f>SUM([7]IncomeStmt!$D$17:$D$17)</f>
        <v>-16433</v>
      </c>
      <c r="M144" s="136"/>
      <c r="N144" s="173">
        <f>SUM([7]IncomeStmt!$D$18:$D$18)</f>
        <v>22490.1</v>
      </c>
      <c r="O144" s="136"/>
      <c r="P144" s="173">
        <f>+[7]IncomeStmt!$D$19</f>
        <v>0</v>
      </c>
      <c r="Q144" s="136"/>
      <c r="R144" s="174">
        <v>0</v>
      </c>
      <c r="S144" s="136"/>
      <c r="T144" s="150">
        <f>SUM(D144:R144)</f>
        <v>565508.4</v>
      </c>
      <c r="U144" s="136"/>
      <c r="V144" s="150">
        <f>B144-T144</f>
        <v>69688.400000000023</v>
      </c>
      <c r="W144" s="136"/>
      <c r="X144" s="136"/>
      <c r="Y144" s="6"/>
      <c r="Z144" s="6"/>
      <c r="AA144" s="6"/>
      <c r="AB144" s="136"/>
      <c r="AC144" s="6"/>
      <c r="AD144" s="6"/>
      <c r="AE144" s="6"/>
      <c r="AF144" s="6"/>
      <c r="AG144" s="6"/>
    </row>
    <row r="145" spans="1:33" ht="13.8" thickTop="1"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>
      <c r="A146" s="4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15.6">
      <c r="A148" s="64" t="s">
        <v>45</v>
      </c>
      <c r="B148" s="93"/>
      <c r="C148" s="93"/>
      <c r="D148" s="93"/>
      <c r="E148" s="93"/>
      <c r="F148" s="60"/>
      <c r="G148" s="60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4" t="s">
        <v>145</v>
      </c>
      <c r="U148" s="95"/>
      <c r="V148" s="95"/>
      <c r="W148" s="1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15.6">
      <c r="A149" s="64" t="s">
        <v>146</v>
      </c>
      <c r="B149" s="93"/>
      <c r="C149" s="93"/>
      <c r="D149" s="93"/>
      <c r="E149" s="93"/>
      <c r="F149" s="60"/>
      <c r="G149" s="60"/>
      <c r="H149" s="93"/>
      <c r="I149" s="60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94"/>
      <c r="V149" s="94"/>
      <c r="W149" s="1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15.6">
      <c r="A150" s="64" t="s">
        <v>147</v>
      </c>
      <c r="B150" s="93"/>
      <c r="C150" s="93"/>
      <c r="D150" s="93"/>
      <c r="E150" s="93"/>
      <c r="F150" s="93"/>
      <c r="G150" s="60"/>
      <c r="H150" s="60"/>
      <c r="I150" s="60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4"/>
      <c r="U150" s="94"/>
      <c r="V150" s="94"/>
      <c r="W150" s="1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15.6">
      <c r="A151" s="66" t="str">
        <f>A3</f>
        <v>2024 Budget</v>
      </c>
      <c r="B151" s="93"/>
      <c r="C151" s="93"/>
      <c r="D151" s="93"/>
      <c r="E151" s="93"/>
      <c r="F151" s="60"/>
      <c r="G151" s="60"/>
      <c r="H151" s="93"/>
      <c r="I151" s="60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94"/>
      <c r="V151" s="94"/>
      <c r="W151" s="1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ht="15.6">
      <c r="A152" s="66"/>
      <c r="B152" s="93"/>
      <c r="C152" s="93"/>
      <c r="D152" s="93"/>
      <c r="E152" s="93"/>
      <c r="F152" s="60"/>
      <c r="G152" s="60"/>
      <c r="H152" s="93"/>
      <c r="I152" s="60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4"/>
      <c r="U152" s="94"/>
      <c r="V152" s="94"/>
      <c r="W152" s="1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1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16"/>
      <c r="X154" s="175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1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>
      <c r="A156" s="96"/>
      <c r="B156" s="176"/>
      <c r="C156" s="97"/>
      <c r="D156" s="176"/>
      <c r="E156" s="97"/>
      <c r="F156" s="176"/>
      <c r="G156" s="97"/>
      <c r="H156" s="176"/>
      <c r="I156" s="97"/>
      <c r="J156" s="97"/>
      <c r="K156" s="97"/>
      <c r="L156" s="98" t="s">
        <v>148</v>
      </c>
      <c r="M156" s="98"/>
      <c r="N156" s="98"/>
      <c r="O156" s="97"/>
      <c r="P156" s="98" t="s">
        <v>149</v>
      </c>
      <c r="Q156" s="98"/>
      <c r="R156" s="98"/>
      <c r="S156" s="97"/>
      <c r="T156" s="98" t="s">
        <v>150</v>
      </c>
      <c r="U156" s="98"/>
      <c r="V156" s="98"/>
      <c r="W156" s="1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ht="13.95" customHeight="1">
      <c r="A157" s="96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9" t="s">
        <v>151</v>
      </c>
      <c r="M157" s="97"/>
      <c r="N157" s="99" t="s">
        <v>152</v>
      </c>
      <c r="O157" s="97"/>
      <c r="P157" s="99" t="s">
        <v>151</v>
      </c>
      <c r="Q157" s="97"/>
      <c r="R157" s="99" t="s">
        <v>152</v>
      </c>
      <c r="S157" s="97"/>
      <c r="T157" s="99" t="s">
        <v>151</v>
      </c>
      <c r="U157" s="97"/>
      <c r="V157" s="99" t="s">
        <v>152</v>
      </c>
      <c r="W157" s="16"/>
      <c r="X157" s="6"/>
      <c r="Y157" s="6" t="s">
        <v>207</v>
      </c>
      <c r="Z157" s="6"/>
      <c r="AA157" s="6" t="s">
        <v>208</v>
      </c>
      <c r="AB157" s="6"/>
      <c r="AC157" s="6" t="s">
        <v>209</v>
      </c>
      <c r="AD157" s="6"/>
      <c r="AE157" s="6"/>
      <c r="AF157" s="6"/>
      <c r="AG157" s="6"/>
    </row>
    <row r="158" spans="1:33" ht="13.95" customHeight="1">
      <c r="A158" s="96"/>
      <c r="B158" s="97"/>
      <c r="C158" s="97"/>
      <c r="D158" s="98" t="s">
        <v>153</v>
      </c>
      <c r="E158" s="98"/>
      <c r="F158" s="98"/>
      <c r="G158" s="97"/>
      <c r="H158" s="97"/>
      <c r="I158" s="97"/>
      <c r="J158" s="99" t="s">
        <v>154</v>
      </c>
      <c r="K158" s="97"/>
      <c r="L158" s="99" t="s">
        <v>155</v>
      </c>
      <c r="M158" s="97"/>
      <c r="N158" s="99" t="s">
        <v>151</v>
      </c>
      <c r="O158" s="97"/>
      <c r="P158" s="99" t="s">
        <v>155</v>
      </c>
      <c r="Q158" s="97"/>
      <c r="R158" s="99" t="s">
        <v>151</v>
      </c>
      <c r="S158" s="97"/>
      <c r="T158" s="99" t="s">
        <v>155</v>
      </c>
      <c r="U158" s="97"/>
      <c r="V158" s="99" t="s">
        <v>151</v>
      </c>
      <c r="W158" s="16"/>
      <c r="X158" s="6"/>
      <c r="Y158" s="6"/>
      <c r="Z158" s="6"/>
      <c r="AA158" s="177"/>
      <c r="AB158" s="6"/>
      <c r="AC158" s="6"/>
      <c r="AD158" s="6"/>
      <c r="AE158" s="177"/>
      <c r="AF158" s="6"/>
      <c r="AG158" s="6"/>
    </row>
    <row r="159" spans="1:33" ht="13.95" customHeight="1">
      <c r="A159" s="100" t="s">
        <v>156</v>
      </c>
      <c r="B159" s="101" t="s">
        <v>75</v>
      </c>
      <c r="C159" s="97"/>
      <c r="D159" s="101" t="s">
        <v>157</v>
      </c>
      <c r="E159" s="97"/>
      <c r="F159" s="101" t="s">
        <v>158</v>
      </c>
      <c r="G159" s="97"/>
      <c r="H159" s="101" t="s">
        <v>159</v>
      </c>
      <c r="I159" s="97"/>
      <c r="J159" s="101" t="s">
        <v>160</v>
      </c>
      <c r="K159" s="97"/>
      <c r="L159" s="101" t="s">
        <v>160</v>
      </c>
      <c r="M159" s="97"/>
      <c r="N159" s="101" t="s">
        <v>160</v>
      </c>
      <c r="O159" s="97"/>
      <c r="P159" s="101" t="s">
        <v>160</v>
      </c>
      <c r="Q159" s="97"/>
      <c r="R159" s="101" t="s">
        <v>160</v>
      </c>
      <c r="S159" s="97"/>
      <c r="T159" s="101" t="s">
        <v>160</v>
      </c>
      <c r="U159" s="97"/>
      <c r="V159" s="101" t="s">
        <v>160</v>
      </c>
      <c r="W159" s="16"/>
    </row>
    <row r="160" spans="1:33" ht="13.95" customHeight="1">
      <c r="A160" s="96" t="s">
        <v>161</v>
      </c>
      <c r="B160" s="176">
        <f>[7]Reconcil!C119+[7]Reconcil!C120</f>
        <v>878846.15384615387</v>
      </c>
      <c r="C160" s="176"/>
      <c r="D160" s="176">
        <f>+[7]Reconcil!D43</f>
        <v>0</v>
      </c>
      <c r="E160" s="176"/>
      <c r="F160" s="176">
        <f>ROUND([7]Reconcil!$K$43*'[7]Cap Str 54.7%'!C24,9)+ROUND([7]Reconcil!$J$43*'[7]Cap Str 54.7%'!C35,9)</f>
        <v>-46660.678342015002</v>
      </c>
      <c r="G160" s="176"/>
      <c r="H160" s="178">
        <f>B160+D160+F160+('[7]Cap Str 54.7%'!B17*'[7]Cap Str 54.7%'!B8)</f>
        <v>832185.47550413886</v>
      </c>
      <c r="I160" s="97"/>
      <c r="J160" s="179">
        <f>ROUND(H160/$H$171,4)</f>
        <v>0.35160000000000002</v>
      </c>
      <c r="K160" s="97"/>
      <c r="L160" s="105">
        <f>'[7]Int Synch'!D15*100</f>
        <v>5.54</v>
      </c>
      <c r="M160" s="180"/>
      <c r="N160" s="105">
        <f>ROUND(L160*J160,2)</f>
        <v>1.95</v>
      </c>
      <c r="O160" s="97"/>
      <c r="P160" s="105">
        <f>L160</f>
        <v>5.54</v>
      </c>
      <c r="Q160" s="97"/>
      <c r="R160" s="105">
        <f>ROUND(P160*J160,2)</f>
        <v>1.95</v>
      </c>
      <c r="S160" s="97"/>
      <c r="T160" s="105">
        <f>L160</f>
        <v>5.54</v>
      </c>
      <c r="U160" s="97"/>
      <c r="V160" s="105">
        <f>ROUND(T160*J160,2)</f>
        <v>1.95</v>
      </c>
      <c r="W160" s="16"/>
      <c r="X160" s="181">
        <f>H160/SUM($H$160,$H$162,$H$166)</f>
        <v>0.40478643886586813</v>
      </c>
      <c r="Y160" s="121">
        <f>L160*X160</f>
        <v>2.2425168713169095</v>
      </c>
      <c r="Z160" s="6"/>
      <c r="AA160" s="121">
        <f>P160*X160</f>
        <v>2.2425168713169095</v>
      </c>
      <c r="AB160" s="6"/>
      <c r="AC160" s="121">
        <f>T160*X160</f>
        <v>2.2425168713169095</v>
      </c>
    </row>
    <row r="161" spans="1:34" ht="6" customHeight="1">
      <c r="A161" s="96"/>
      <c r="B161" s="176"/>
      <c r="C161" s="176"/>
      <c r="D161" s="176"/>
      <c r="E161" s="176"/>
      <c r="F161" s="176"/>
      <c r="G161" s="176"/>
      <c r="H161" s="176"/>
      <c r="I161" s="97"/>
      <c r="J161" s="182"/>
      <c r="K161" s="97"/>
      <c r="L161" s="97"/>
      <c r="M161" s="97"/>
      <c r="N161" s="97"/>
      <c r="O161" s="97"/>
      <c r="P161" s="105"/>
      <c r="Q161" s="97"/>
      <c r="R161" s="105"/>
      <c r="S161" s="97"/>
      <c r="T161" s="105"/>
      <c r="U161" s="97"/>
      <c r="V161" s="105"/>
      <c r="W161" s="16"/>
      <c r="X161" s="6"/>
      <c r="Y161" s="6"/>
      <c r="Z161" s="6"/>
      <c r="AA161" s="6"/>
      <c r="AB161" s="6"/>
      <c r="AC161" s="6"/>
    </row>
    <row r="162" spans="1:34" ht="13.95" customHeight="1">
      <c r="A162" s="96" t="s">
        <v>162</v>
      </c>
      <c r="B162" s="176">
        <f>[7]Reconcil!C126</f>
        <v>106020.08789723561</v>
      </c>
      <c r="C162" s="176"/>
      <c r="D162" s="176">
        <f>+[7]Reconcil!E43</f>
        <v>-760.06153846153245</v>
      </c>
      <c r="E162" s="176"/>
      <c r="F162" s="176">
        <f>ROUND([7]Reconcil!$K$43*'[7]Cap Str 54.7%'!C25,9)+ROUND([7]Reconcil!$J$43*'[7]Cap Str 54.7%'!C36,9)</f>
        <v>-5588.5824961560002</v>
      </c>
      <c r="G162" s="176"/>
      <c r="H162" s="178">
        <f>B162+D162+F162+('[7]Cap Str 54.7%'!B17*'[7]Cap Str 54.7%'!B9)</f>
        <v>99671.443862618078</v>
      </c>
      <c r="I162" s="97"/>
      <c r="J162" s="183">
        <f>ROUND(H162/$H$171,4)+0.0001</f>
        <v>4.2200000000000001E-2</v>
      </c>
      <c r="K162" s="97"/>
      <c r="L162" s="105">
        <f>'[7]Int Synch'!D17*100</f>
        <v>4.8500000000000005</v>
      </c>
      <c r="M162" s="180"/>
      <c r="N162" s="105">
        <f>ROUND(L162*J162,2)</f>
        <v>0.2</v>
      </c>
      <c r="O162" s="97"/>
      <c r="P162" s="105">
        <f>L162</f>
        <v>4.8500000000000005</v>
      </c>
      <c r="Q162" s="97"/>
      <c r="R162" s="105">
        <f>ROUND(P162*J162,2)</f>
        <v>0.2</v>
      </c>
      <c r="S162" s="97"/>
      <c r="T162" s="105">
        <f>L162</f>
        <v>4.8500000000000005</v>
      </c>
      <c r="U162" s="97"/>
      <c r="V162" s="105">
        <f>ROUND(T162*J162,2)</f>
        <v>0.2</v>
      </c>
      <c r="W162" s="16"/>
      <c r="X162" s="181">
        <f>H162/SUM($H$160,$H$162,$H$166)</f>
        <v>4.8481558505124138E-2</v>
      </c>
      <c r="Y162" s="121">
        <f>L162*X162</f>
        <v>0.23513555874985209</v>
      </c>
      <c r="Z162" s="6"/>
      <c r="AA162" s="121">
        <f>P162*X162</f>
        <v>0.23513555874985209</v>
      </c>
      <c r="AB162" s="6"/>
      <c r="AC162" s="121">
        <f>T162*X162</f>
        <v>0.23513555874985209</v>
      </c>
    </row>
    <row r="163" spans="1:34" ht="6" customHeight="1">
      <c r="A163" s="96"/>
      <c r="B163" s="176"/>
      <c r="C163" s="176"/>
      <c r="D163" s="176"/>
      <c r="E163" s="176"/>
      <c r="F163" s="176"/>
      <c r="G163" s="176"/>
      <c r="H163" s="176"/>
      <c r="I163" s="97"/>
      <c r="J163" s="182"/>
      <c r="K163" s="97"/>
      <c r="L163" s="105"/>
      <c r="M163" s="97"/>
      <c r="N163" s="105"/>
      <c r="O163" s="97"/>
      <c r="P163" s="105"/>
      <c r="Q163" s="97"/>
      <c r="R163" s="105"/>
      <c r="S163" s="97"/>
      <c r="T163" s="105"/>
      <c r="U163" s="97"/>
      <c r="V163" s="105"/>
      <c r="W163" s="16"/>
      <c r="X163" s="6"/>
      <c r="Y163" s="6"/>
      <c r="Z163" s="6"/>
      <c r="AA163" s="6"/>
      <c r="AB163" s="6"/>
      <c r="AC163" s="6"/>
    </row>
    <row r="164" spans="1:34" ht="13.95" customHeight="1">
      <c r="A164" s="96" t="s">
        <v>163</v>
      </c>
      <c r="B164" s="176">
        <f>[7]Reconcil!C130+[7]Reconcil!C150+[7]Reconcil!C136</f>
        <v>28892.061538461534</v>
      </c>
      <c r="C164" s="176"/>
      <c r="D164" s="176"/>
      <c r="E164" s="176"/>
      <c r="F164" s="176">
        <f>ROUND([7]Reconcil!$K$43*'[7]Cap Str 54.7%'!B26,9)+ROUND([7]Reconcil!$J$43*'[7]Cap Str 54.7%'!C37,9)</f>
        <v>-1363.8803116930001</v>
      </c>
      <c r="G164" s="176"/>
      <c r="H164" s="176">
        <f>B164+D164+F164</f>
        <v>27528.181226768535</v>
      </c>
      <c r="I164" s="97"/>
      <c r="J164" s="179">
        <f>ROUND(H164/$H$171,4)</f>
        <v>1.1599999999999999E-2</v>
      </c>
      <c r="K164" s="97"/>
      <c r="L164" s="105">
        <f>'[7]Int Synch'!D19*100</f>
        <v>2.5299999999999998</v>
      </c>
      <c r="M164" s="180"/>
      <c r="N164" s="105">
        <f>ROUND(L164*J164,2)</f>
        <v>0.03</v>
      </c>
      <c r="O164" s="97"/>
      <c r="P164" s="105">
        <f>L164</f>
        <v>2.5299999999999998</v>
      </c>
      <c r="Q164" s="97"/>
      <c r="R164" s="105">
        <f>ROUND(P164*J164,2)</f>
        <v>0.03</v>
      </c>
      <c r="S164" s="97"/>
      <c r="T164" s="105">
        <f>L164</f>
        <v>2.5299999999999998</v>
      </c>
      <c r="U164" s="97"/>
      <c r="V164" s="105">
        <f>ROUND(T164*J164,2)</f>
        <v>0.03</v>
      </c>
      <c r="W164" s="16"/>
      <c r="X164" s="6"/>
      <c r="Y164" s="6"/>
      <c r="Z164" s="6"/>
      <c r="AA164" s="6"/>
      <c r="AB164" s="6"/>
      <c r="AC164" s="6"/>
    </row>
    <row r="165" spans="1:34" ht="6" customHeight="1">
      <c r="A165" s="96"/>
      <c r="B165" s="176"/>
      <c r="C165" s="176"/>
      <c r="D165" s="176"/>
      <c r="E165" s="176"/>
      <c r="F165" s="176"/>
      <c r="G165" s="176"/>
      <c r="H165" s="176"/>
      <c r="I165" s="97"/>
      <c r="J165" s="182"/>
      <c r="K165" s="97"/>
      <c r="L165" s="105"/>
      <c r="M165" s="97"/>
      <c r="N165" s="105"/>
      <c r="O165" s="97"/>
      <c r="P165" s="105"/>
      <c r="Q165" s="97"/>
      <c r="R165" s="105"/>
      <c r="S165" s="97"/>
      <c r="T165" s="105"/>
      <c r="U165" s="97"/>
      <c r="V165" s="105"/>
      <c r="W165" s="16"/>
      <c r="X165" s="6"/>
      <c r="Y165" s="6"/>
      <c r="Z165" s="6"/>
      <c r="AA165" s="6"/>
      <c r="AB165" s="6"/>
      <c r="AC165" s="6"/>
    </row>
    <row r="166" spans="1:34" ht="13.95" customHeight="1">
      <c r="A166" s="96" t="s">
        <v>164</v>
      </c>
      <c r="B166" s="176">
        <f>[7]Reconcil!C116</f>
        <v>1191009.1383188458</v>
      </c>
      <c r="C166" s="176"/>
      <c r="D166" s="176">
        <f>[7]Reconcil!G43</f>
        <v>-3979.9506776870521</v>
      </c>
      <c r="E166" s="176"/>
      <c r="F166" s="176">
        <f>ROUND([7]Reconcil!$K$43*'[7]Cap Str 54.7%'!C27,9)+ROUND([7]Reconcil!$J$43*'[7]Cap Str 54.7%'!C38,9)</f>
        <v>-63023.075045286998</v>
      </c>
      <c r="G166" s="176"/>
      <c r="H166" s="178">
        <f>B166+D166+F166-'[7]Cap Str 54.7%'!B17</f>
        <v>1124006.1125958718</v>
      </c>
      <c r="I166" s="97"/>
      <c r="J166" s="179">
        <f>ROUND(H166/$H$171,4)</f>
        <v>0.47489999999999999</v>
      </c>
      <c r="K166" s="97"/>
      <c r="L166" s="184">
        <v>9.9</v>
      </c>
      <c r="M166" s="180"/>
      <c r="N166" s="105">
        <f>ROUND(L166*J166,2)</f>
        <v>4.7</v>
      </c>
      <c r="O166" s="97"/>
      <c r="P166" s="107">
        <v>11</v>
      </c>
      <c r="Q166" s="97"/>
      <c r="R166" s="105">
        <f>ROUND(P166*J166,2)</f>
        <v>5.22</v>
      </c>
      <c r="S166" s="97"/>
      <c r="T166" s="185">
        <v>12</v>
      </c>
      <c r="U166" s="97"/>
      <c r="V166" s="105">
        <f>ROUND(T166*J166,2)</f>
        <v>5.7</v>
      </c>
      <c r="W166" s="16"/>
      <c r="X166" s="181">
        <f>H166/SUM($H$160,$H$162,$H$166)</f>
        <v>0.54673200262900779</v>
      </c>
      <c r="Y166" s="121">
        <f>L166*X166</f>
        <v>5.4126468260271769</v>
      </c>
      <c r="Z166" s="6"/>
      <c r="AA166" s="121">
        <f>P166*X166</f>
        <v>6.0140520289190853</v>
      </c>
      <c r="AB166" s="6"/>
      <c r="AC166" s="121">
        <f>T166*X166</f>
        <v>6.5607840315480939</v>
      </c>
    </row>
    <row r="167" spans="1:34" ht="6" customHeight="1">
      <c r="A167" s="96"/>
      <c r="B167" s="176"/>
      <c r="C167" s="176"/>
      <c r="D167" s="176"/>
      <c r="E167" s="176"/>
      <c r="F167" s="176"/>
      <c r="G167" s="176"/>
      <c r="H167" s="176"/>
      <c r="I167" s="97"/>
      <c r="J167" s="182"/>
      <c r="K167" s="97"/>
      <c r="L167" s="105"/>
      <c r="M167" s="97"/>
      <c r="N167" s="105"/>
      <c r="O167" s="97"/>
      <c r="P167" s="105"/>
      <c r="Q167" s="97"/>
      <c r="R167" s="105"/>
      <c r="S167" s="97"/>
      <c r="T167" s="105"/>
      <c r="U167" s="97"/>
      <c r="V167" s="105"/>
      <c r="W167" s="16"/>
    </row>
    <row r="168" spans="1:34" ht="13.95" customHeight="1">
      <c r="A168" s="96" t="s">
        <v>165</v>
      </c>
      <c r="B168" s="176">
        <f>[7]Reconcil!C145+[7]Reconcil!C146+[7]Reconcil!C148-[7]Reconcil!C92</f>
        <v>301187.4384615384</v>
      </c>
      <c r="C168" s="176"/>
      <c r="D168" s="176">
        <f>[7]Reconcil!H43</f>
        <v>-7062.7823601965665</v>
      </c>
      <c r="E168" s="176"/>
      <c r="F168" s="176">
        <f>ROUND([7]Reconcil!$K$43*'[7]Cap Str 54.7%'!B28,9)+ROUND([7]Reconcil!$J$43*'[7]Cap Str 54.7%'!C39,9)</f>
        <v>-13884.465361053</v>
      </c>
      <c r="G168" s="176"/>
      <c r="H168" s="176">
        <f>B168+D168+F168</f>
        <v>280240.19074028882</v>
      </c>
      <c r="I168" s="97"/>
      <c r="J168" s="179">
        <f>ROUND(H168/$H$171,4)</f>
        <v>0.11840000000000001</v>
      </c>
      <c r="K168" s="97"/>
      <c r="L168" s="105"/>
      <c r="M168" s="97"/>
      <c r="N168" s="105"/>
      <c r="O168" s="97"/>
      <c r="P168" s="105"/>
      <c r="Q168" s="97"/>
      <c r="R168" s="105"/>
      <c r="S168" s="97"/>
      <c r="T168" s="105"/>
      <c r="U168" s="97"/>
      <c r="V168" s="105"/>
      <c r="W168" s="16"/>
    </row>
    <row r="169" spans="1:34" ht="6" customHeight="1">
      <c r="A169" s="96"/>
      <c r="B169" s="176"/>
      <c r="C169" s="176"/>
      <c r="D169" s="176"/>
      <c r="E169" s="176"/>
      <c r="F169" s="176"/>
      <c r="G169" s="176"/>
      <c r="H169" s="176"/>
      <c r="I169" s="97"/>
      <c r="J169" s="182"/>
      <c r="K169" s="97"/>
      <c r="L169" s="105"/>
      <c r="M169" s="97"/>
      <c r="N169" s="105"/>
      <c r="O169" s="97"/>
      <c r="P169" s="105"/>
      <c r="Q169" s="97"/>
      <c r="R169" s="105"/>
      <c r="S169" s="97"/>
      <c r="T169" s="105"/>
      <c r="U169" s="97"/>
      <c r="V169" s="105"/>
      <c r="W169" s="16"/>
    </row>
    <row r="170" spans="1:34" ht="13.95" customHeight="1">
      <c r="A170" s="96" t="s">
        <v>166</v>
      </c>
      <c r="B170" s="186">
        <f>[7]Reconcil!C147</f>
        <v>3313.3000000000006</v>
      </c>
      <c r="C170" s="176"/>
      <c r="D170" s="186">
        <f>[7]Reconcil!I43</f>
        <v>0</v>
      </c>
      <c r="E170" s="176"/>
      <c r="F170" s="186">
        <f>ROUND([7]Reconcil!$K$43*'[7]Cap Str 54.7%'!B29,9)+ROUND([7]Reconcil!$J$43*'[7]Cap Str 54.7%'!C40,9)</f>
        <v>-156.40782956000001</v>
      </c>
      <c r="G170" s="176"/>
      <c r="H170" s="186">
        <f>B170+D170+F170</f>
        <v>3156.8921704400004</v>
      </c>
      <c r="I170" s="97"/>
      <c r="J170" s="187">
        <f>ROUND(H170/$H$171,4)</f>
        <v>1.2999999999999999E-3</v>
      </c>
      <c r="K170" s="97"/>
      <c r="L170" s="105">
        <f>SUM(Y160:Y166)</f>
        <v>7.8902992560939387</v>
      </c>
      <c r="M170" s="97"/>
      <c r="N170" s="188">
        <f>ROUND(L170*$J$170,2)</f>
        <v>0.01</v>
      </c>
      <c r="O170" s="97"/>
      <c r="P170" s="105">
        <f>SUM(AA160:AA166)</f>
        <v>8.491704458985847</v>
      </c>
      <c r="Q170" s="97"/>
      <c r="R170" s="188">
        <f>ROUND(P170*$J$170,2)</f>
        <v>0.01</v>
      </c>
      <c r="S170" s="97"/>
      <c r="T170" s="105">
        <f>SUM(AC160:AC166)</f>
        <v>9.0384364616148556</v>
      </c>
      <c r="U170" s="97"/>
      <c r="V170" s="188">
        <f>ROUND(T170*$J$170,2)</f>
        <v>0.01</v>
      </c>
      <c r="W170" s="16"/>
    </row>
    <row r="171" spans="1:34" ht="15.9" customHeight="1" thickBot="1">
      <c r="A171" s="96" t="s">
        <v>167</v>
      </c>
      <c r="B171" s="111">
        <f>SUM(B160:B170)</f>
        <v>2509268.1800622349</v>
      </c>
      <c r="C171" s="97"/>
      <c r="D171" s="111">
        <f>SUM(D160:D170)</f>
        <v>-11802.79457634515</v>
      </c>
      <c r="E171" s="97"/>
      <c r="F171" s="111">
        <f>H171-D171-B171</f>
        <v>-130677.36630884046</v>
      </c>
      <c r="G171" s="97"/>
      <c r="H171" s="111">
        <f>T92</f>
        <v>2366788.0191770494</v>
      </c>
      <c r="I171" s="97"/>
      <c r="J171" s="189">
        <f>SUM(J160:J170)</f>
        <v>1.0000000000000002</v>
      </c>
      <c r="K171" s="97"/>
      <c r="L171" s="105"/>
      <c r="M171" s="105"/>
      <c r="N171" s="190">
        <f>SUM(N160:N170)</f>
        <v>6.89</v>
      </c>
      <c r="O171" s="105"/>
      <c r="P171" s="105"/>
      <c r="Q171" s="105"/>
      <c r="R171" s="190">
        <f>SUM(R160:R170)</f>
        <v>7.4099999999999993</v>
      </c>
      <c r="S171" s="105"/>
      <c r="T171" s="105"/>
      <c r="U171" s="105"/>
      <c r="V171" s="190">
        <f>SUM(V160:V170)</f>
        <v>7.89</v>
      </c>
      <c r="W171" s="16"/>
    </row>
    <row r="172" spans="1:34" ht="9" customHeight="1" thickTop="1">
      <c r="A172" s="96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16"/>
    </row>
    <row r="173" spans="1:34">
      <c r="A173" s="96"/>
      <c r="B173" s="176">
        <f>+B171-T55</f>
        <v>0.27692307624965906</v>
      </c>
      <c r="C173" s="97"/>
      <c r="D173" s="176">
        <f>+D171-SUM([7]Reconcil!D43:I43)</f>
        <v>0</v>
      </c>
      <c r="E173" s="97"/>
      <c r="F173" s="176">
        <f>+F171-[7]Reconcil!K43-[7]Reconcil!J43</f>
        <v>-0.27692307629331481</v>
      </c>
      <c r="G173" s="97"/>
      <c r="H173" s="176">
        <f>H171-T92</f>
        <v>0</v>
      </c>
      <c r="I173" s="97"/>
      <c r="J173" s="191">
        <f>1-J171</f>
        <v>0</v>
      </c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6"/>
    </row>
    <row r="174" spans="1:34">
      <c r="A174" s="96"/>
      <c r="B174" s="97"/>
      <c r="C174" s="97"/>
      <c r="D174" s="97"/>
      <c r="E174" s="97"/>
      <c r="F174" s="176">
        <f>SUM(F160:F170)-F171</f>
        <v>0.27692307643883396</v>
      </c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6"/>
      <c r="Y174" s="6"/>
      <c r="Z174" s="6"/>
      <c r="AA174" s="97"/>
      <c r="AB174" s="6"/>
      <c r="AC174" s="6"/>
      <c r="AD174" s="6"/>
      <c r="AE174" s="97"/>
      <c r="AF174" s="6"/>
      <c r="AG174" s="6"/>
      <c r="AH174" s="97"/>
    </row>
    <row r="175" spans="1:34">
      <c r="A175" s="96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6"/>
      <c r="AC175" s="6"/>
      <c r="AD175" s="6"/>
      <c r="AE175" s="97"/>
      <c r="AF175" s="6"/>
      <c r="AG175" s="6"/>
      <c r="AH175" s="97"/>
    </row>
    <row r="176" spans="1:34" ht="15">
      <c r="A176" s="116" t="s">
        <v>45</v>
      </c>
      <c r="B176" s="117"/>
      <c r="C176" s="3"/>
      <c r="D176" s="132"/>
      <c r="E176" s="117"/>
      <c r="F176" s="117"/>
      <c r="G176" s="117"/>
      <c r="H176" s="117"/>
      <c r="I176" s="118"/>
      <c r="J176" s="132"/>
      <c r="K176" s="117"/>
      <c r="L176" s="16" t="s">
        <v>168</v>
      </c>
      <c r="M176" s="95"/>
      <c r="N176" s="120"/>
      <c r="O176" s="120"/>
      <c r="P176" s="97"/>
      <c r="Q176" s="6"/>
      <c r="R176" s="192"/>
      <c r="S176" s="6"/>
      <c r="T176" s="175"/>
      <c r="U176" s="6"/>
      <c r="V176" s="97"/>
      <c r="W176" s="97"/>
      <c r="X176" s="97"/>
      <c r="Y176" s="97"/>
      <c r="Z176" s="97"/>
      <c r="AA176" s="97"/>
      <c r="AB176" s="6"/>
      <c r="AC176" s="6"/>
      <c r="AD176" s="6"/>
      <c r="AE176" s="97"/>
      <c r="AF176" s="6"/>
      <c r="AG176" s="6"/>
      <c r="AH176" s="97"/>
    </row>
    <row r="177" spans="1:94" ht="15">
      <c r="A177" s="1" t="s">
        <v>169</v>
      </c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119"/>
      <c r="M177" s="94"/>
      <c r="N177" s="120"/>
      <c r="O177" s="120"/>
      <c r="P177" s="97"/>
      <c r="Q177" s="6"/>
      <c r="R177" s="192"/>
      <c r="S177" s="6"/>
      <c r="T177" s="175"/>
      <c r="U177" s="6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6"/>
      <c r="AG177" s="6"/>
      <c r="AH177" s="97"/>
    </row>
    <row r="178" spans="1:94" ht="15">
      <c r="A178" s="1" t="s">
        <v>147</v>
      </c>
      <c r="B178" s="117"/>
      <c r="C178" s="117"/>
      <c r="D178" s="117"/>
      <c r="E178" s="117"/>
      <c r="F178" s="117"/>
      <c r="G178" s="117"/>
      <c r="H178" s="117"/>
      <c r="I178" s="117"/>
      <c r="J178" s="117"/>
      <c r="K178" s="117"/>
      <c r="L178" s="119"/>
      <c r="M178" s="94"/>
      <c r="N178" s="120"/>
      <c r="O178" s="120"/>
      <c r="P178" s="97"/>
      <c r="Q178" s="6"/>
      <c r="R178" s="192"/>
      <c r="S178" s="6"/>
      <c r="T178" s="175"/>
      <c r="U178" s="6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6"/>
      <c r="AG178" s="6"/>
      <c r="AH178" s="97"/>
    </row>
    <row r="179" spans="1:94" ht="15">
      <c r="A179" s="39" t="str">
        <f>A3</f>
        <v>2024 Budget</v>
      </c>
      <c r="B179" s="117"/>
      <c r="C179" s="117"/>
      <c r="D179" s="117"/>
      <c r="E179" s="117"/>
      <c r="F179" s="117"/>
      <c r="G179" s="117"/>
      <c r="H179" s="117"/>
      <c r="I179" s="117"/>
      <c r="J179" s="117"/>
      <c r="K179" s="117"/>
      <c r="L179" s="119"/>
      <c r="M179" s="94"/>
      <c r="N179" s="6"/>
      <c r="O179" s="6"/>
      <c r="P179" s="192"/>
      <c r="Q179" s="6"/>
      <c r="R179" s="192"/>
      <c r="S179" s="6"/>
      <c r="T179" s="175"/>
      <c r="U179" s="6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</row>
    <row r="180" spans="1:94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92"/>
      <c r="Q180" s="6"/>
      <c r="R180" s="192"/>
      <c r="S180" s="6"/>
      <c r="T180" s="175"/>
      <c r="U180" s="6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</row>
    <row r="181" spans="1:94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92"/>
      <c r="Q181" s="6"/>
      <c r="R181" s="192"/>
      <c r="S181" s="6"/>
      <c r="T181" s="175"/>
      <c r="U181" s="6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</row>
    <row r="182" spans="1:94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92"/>
      <c r="Q182" s="6"/>
      <c r="R182" s="192"/>
      <c r="S182" s="6"/>
      <c r="T182" s="175"/>
      <c r="U182" s="6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</row>
    <row r="183" spans="1:94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92"/>
      <c r="Q183" s="6"/>
      <c r="R183" s="192"/>
      <c r="S183" s="6"/>
      <c r="T183" s="175"/>
      <c r="U183" s="6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</row>
    <row r="184" spans="1:94" ht="15.6">
      <c r="A184" s="23" t="s">
        <v>170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3"/>
      <c r="Q184" s="6"/>
      <c r="R184" s="6"/>
      <c r="S184" s="6"/>
      <c r="T184" s="6"/>
      <c r="U184" s="6"/>
      <c r="V184" s="97"/>
      <c r="W184" s="6"/>
      <c r="X184" s="6"/>
      <c r="Y184" s="6"/>
      <c r="Z184" s="6"/>
      <c r="AC184" s="193"/>
      <c r="AD184" s="97"/>
      <c r="AE184" s="193"/>
      <c r="AF184" s="193"/>
      <c r="AG184" s="6"/>
    </row>
    <row r="185" spans="1:94" ht="12.9" customHeight="1">
      <c r="A185" s="23" t="s">
        <v>171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6"/>
      <c r="Q185" s="6"/>
      <c r="R185" s="6"/>
      <c r="S185" s="6"/>
      <c r="T185" s="6"/>
      <c r="U185" s="6"/>
      <c r="V185" s="97"/>
      <c r="W185" s="6"/>
      <c r="X185" s="6"/>
      <c r="Y185" s="6"/>
      <c r="Z185" s="6"/>
      <c r="AC185" s="193"/>
      <c r="AD185" s="97"/>
      <c r="AE185" s="193"/>
      <c r="AF185" s="193"/>
      <c r="AG185" s="6"/>
      <c r="BE185" s="6"/>
      <c r="BF185" s="6"/>
      <c r="BG185" s="6"/>
      <c r="BH185" s="6"/>
      <c r="BI185" s="6"/>
      <c r="BJ185" s="6"/>
      <c r="BK185" s="6"/>
      <c r="BL185" s="6"/>
      <c r="CI185" s="6"/>
      <c r="CJ185" s="6"/>
      <c r="CK185" s="6"/>
      <c r="CL185" s="6"/>
      <c r="CM185" s="6"/>
      <c r="CN185" s="6"/>
      <c r="CO185" s="6"/>
      <c r="CP185" s="6"/>
    </row>
    <row r="186" spans="1:94" ht="12.9" customHeight="1">
      <c r="A186" s="11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6"/>
      <c r="Q186" s="6"/>
      <c r="R186" s="6"/>
      <c r="S186" s="6"/>
      <c r="T186" s="6"/>
      <c r="U186" s="6"/>
      <c r="V186" s="97"/>
      <c r="W186" s="6"/>
      <c r="X186" s="6"/>
      <c r="Y186" s="6"/>
      <c r="Z186" s="6"/>
      <c r="AA186" s="194"/>
      <c r="AB186" s="195"/>
      <c r="AC186" s="6"/>
      <c r="AD186" s="6"/>
      <c r="AE186" s="6"/>
      <c r="AF186" s="6"/>
      <c r="AG186" s="6"/>
      <c r="BE186" s="6"/>
      <c r="BF186" s="6"/>
      <c r="BG186" s="6"/>
      <c r="BH186" s="6"/>
      <c r="BI186" s="6"/>
      <c r="BJ186" s="6"/>
      <c r="BK186" s="6"/>
      <c r="BL186" s="6"/>
      <c r="CI186" s="6"/>
      <c r="CJ186" s="6"/>
      <c r="CK186" s="6"/>
      <c r="CL186" s="6"/>
      <c r="CM186" s="6"/>
      <c r="CN186" s="6"/>
      <c r="CO186" s="6"/>
      <c r="CP186" s="6"/>
    </row>
    <row r="187" spans="1:94" ht="12.9" customHeight="1">
      <c r="A187" s="11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6"/>
      <c r="Q187" s="6"/>
      <c r="R187" s="6"/>
      <c r="S187" s="6"/>
      <c r="T187" s="6"/>
      <c r="U187" s="6"/>
      <c r="V187" s="97"/>
      <c r="W187" s="6"/>
      <c r="X187" s="6"/>
      <c r="Y187" s="6"/>
      <c r="Z187" s="6"/>
      <c r="AA187" s="194"/>
      <c r="AB187" s="195"/>
      <c r="AC187" s="6"/>
      <c r="AD187" s="6"/>
      <c r="AE187" s="6"/>
      <c r="AF187" s="6"/>
      <c r="AG187" s="6"/>
      <c r="BE187" s="6"/>
      <c r="BF187" s="6"/>
      <c r="BG187" s="6"/>
      <c r="BH187" s="6"/>
      <c r="BI187" s="6"/>
      <c r="BJ187" s="6"/>
      <c r="BK187" s="6"/>
      <c r="BL187" s="6"/>
      <c r="CI187" s="6"/>
      <c r="CJ187" s="6"/>
      <c r="CK187" s="6"/>
      <c r="CL187" s="6"/>
      <c r="CM187" s="6"/>
      <c r="CN187" s="6"/>
      <c r="CO187" s="6"/>
      <c r="CP187" s="6"/>
    </row>
    <row r="188" spans="1:94" ht="12.9" customHeight="1">
      <c r="A188" s="11" t="s">
        <v>172</v>
      </c>
      <c r="B188" s="16"/>
      <c r="C188" s="16"/>
      <c r="D188" s="16"/>
      <c r="E188" s="16"/>
      <c r="F188" s="16"/>
      <c r="G188" s="16"/>
      <c r="H188" s="17">
        <f>J16</f>
        <v>3.0564</v>
      </c>
      <c r="I188" s="16" t="s">
        <v>22</v>
      </c>
      <c r="J188" s="16" t="s">
        <v>173</v>
      </c>
      <c r="K188" s="16"/>
      <c r="L188" s="16"/>
      <c r="M188" s="16"/>
      <c r="N188" s="16"/>
      <c r="O188" s="16"/>
      <c r="P188" s="6"/>
      <c r="Q188" s="6"/>
      <c r="R188" s="6"/>
      <c r="S188" s="6"/>
      <c r="T188" s="6"/>
      <c r="U188" s="6"/>
      <c r="V188" s="97"/>
      <c r="W188" s="6"/>
      <c r="X188" s="6"/>
      <c r="Y188" s="6"/>
      <c r="Z188" s="6"/>
      <c r="AA188" s="194"/>
      <c r="AB188" s="195"/>
      <c r="AC188" s="6"/>
      <c r="AD188" s="6"/>
      <c r="AE188" s="6"/>
      <c r="AF188" s="6"/>
      <c r="AG188" s="6"/>
      <c r="BE188" s="6"/>
      <c r="BF188" s="6"/>
      <c r="BG188" s="6"/>
      <c r="BH188" s="6"/>
      <c r="BI188" s="6"/>
      <c r="BJ188" s="6"/>
      <c r="BK188" s="6"/>
      <c r="BL188" s="6"/>
      <c r="CI188" s="6"/>
      <c r="CJ188" s="6"/>
      <c r="CK188" s="6"/>
      <c r="CL188" s="6"/>
      <c r="CM188" s="6"/>
      <c r="CN188" s="6"/>
      <c r="CO188" s="6"/>
      <c r="CP188" s="6"/>
    </row>
    <row r="189" spans="1:94" ht="12.9" customHeight="1">
      <c r="A189" s="11" t="s">
        <v>174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6"/>
      <c r="Q189" s="6"/>
      <c r="R189" s="6"/>
      <c r="S189" s="6"/>
      <c r="T189" s="6"/>
      <c r="U189" s="6"/>
      <c r="V189" s="97"/>
      <c r="W189" s="6"/>
      <c r="X189" s="6"/>
      <c r="Y189" s="6"/>
      <c r="Z189" s="6"/>
      <c r="AA189" s="195"/>
      <c r="AB189" s="195"/>
      <c r="AC189" s="6"/>
      <c r="AD189" s="6"/>
      <c r="AE189" s="6"/>
      <c r="AF189" s="6"/>
      <c r="AG189" s="6"/>
      <c r="BE189" s="6"/>
      <c r="BF189" s="6"/>
      <c r="BG189" s="6"/>
      <c r="BH189" s="6"/>
      <c r="BI189" s="6"/>
      <c r="BJ189" s="6"/>
      <c r="BK189" s="6"/>
      <c r="BL189" s="6"/>
      <c r="CI189" s="6"/>
      <c r="CJ189" s="6"/>
      <c r="CK189" s="6"/>
      <c r="CL189" s="6"/>
      <c r="CM189" s="6"/>
      <c r="CN189" s="6"/>
      <c r="CO189" s="6"/>
      <c r="CP189" s="6"/>
    </row>
    <row r="190" spans="1:94" ht="12.9" customHeight="1">
      <c r="A190" s="11" t="s">
        <v>175</v>
      </c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BE190" s="6"/>
      <c r="BF190" s="6"/>
      <c r="BG190" s="6"/>
      <c r="BH190" s="6"/>
      <c r="BI190" s="6"/>
      <c r="BJ190" s="6"/>
      <c r="BK190" s="6"/>
      <c r="BL190" s="6"/>
      <c r="CI190" s="6"/>
      <c r="CJ190" s="6"/>
      <c r="CK190" s="6"/>
      <c r="CL190" s="6"/>
      <c r="CM190" s="6"/>
      <c r="CN190" s="6"/>
      <c r="CO190" s="6"/>
      <c r="CP190" s="6"/>
    </row>
    <row r="191" spans="1:94" ht="12.9" customHeight="1">
      <c r="A191" s="11" t="s">
        <v>161</v>
      </c>
      <c r="B191" s="16"/>
      <c r="C191" s="16"/>
      <c r="D191" s="16"/>
      <c r="E191" s="16"/>
      <c r="F191" s="16"/>
      <c r="G191" s="16"/>
      <c r="H191" s="123">
        <f>-R160</f>
        <v>-1.95</v>
      </c>
      <c r="I191" s="16" t="s">
        <v>22</v>
      </c>
      <c r="J191" s="16"/>
      <c r="K191" s="16"/>
      <c r="L191" s="16"/>
      <c r="M191" s="16"/>
      <c r="N191" s="16"/>
      <c r="O191" s="1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BE191" s="6"/>
      <c r="BF191" s="6"/>
      <c r="BG191" s="6"/>
      <c r="BH191" s="6"/>
      <c r="BI191" s="6"/>
      <c r="BJ191" s="6"/>
      <c r="BK191" s="6"/>
      <c r="BL191" s="6"/>
      <c r="CI191" s="6"/>
      <c r="CJ191" s="6"/>
      <c r="CK191" s="6"/>
      <c r="CL191" s="6"/>
      <c r="CM191" s="6"/>
      <c r="CN191" s="6"/>
      <c r="CO191" s="6"/>
      <c r="CP191" s="6"/>
    </row>
    <row r="192" spans="1:94" ht="12.9" customHeight="1">
      <c r="A192" s="11" t="s">
        <v>162</v>
      </c>
      <c r="B192" s="16"/>
      <c r="C192" s="16"/>
      <c r="D192" s="16"/>
      <c r="E192" s="16"/>
      <c r="F192" s="16"/>
      <c r="G192" s="16"/>
      <c r="H192" s="123">
        <f>-R162</f>
        <v>-0.2</v>
      </c>
      <c r="I192" s="16" t="s">
        <v>22</v>
      </c>
      <c r="J192" s="16"/>
      <c r="K192" s="16"/>
      <c r="L192" s="16"/>
      <c r="M192" s="16"/>
      <c r="N192" s="16"/>
      <c r="O192" s="1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BE192" s="6"/>
      <c r="BF192" s="6"/>
      <c r="BG192" s="6"/>
      <c r="BH192" s="6"/>
      <c r="BI192" s="6"/>
      <c r="BJ192" s="6"/>
      <c r="BK192" s="6"/>
      <c r="BL192" s="6"/>
      <c r="CI192" s="6"/>
      <c r="CJ192" s="6"/>
      <c r="CK192" s="6"/>
      <c r="CL192" s="6"/>
      <c r="CM192" s="6"/>
      <c r="CN192" s="6"/>
      <c r="CO192" s="6"/>
      <c r="CP192" s="6"/>
    </row>
    <row r="193" spans="1:94" ht="12.9" customHeight="1">
      <c r="A193" s="11" t="s">
        <v>176</v>
      </c>
      <c r="B193" s="16"/>
      <c r="C193" s="16"/>
      <c r="D193" s="16"/>
      <c r="E193" s="16"/>
      <c r="F193" s="16"/>
      <c r="G193" s="16"/>
      <c r="H193" s="124">
        <v>0</v>
      </c>
      <c r="I193" s="16" t="s">
        <v>22</v>
      </c>
      <c r="J193" s="16"/>
      <c r="K193" s="16"/>
      <c r="L193" s="16"/>
      <c r="M193" s="16"/>
      <c r="N193" s="16"/>
      <c r="O193" s="1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BE193" s="6"/>
      <c r="BF193" s="6"/>
      <c r="BG193" s="6"/>
      <c r="BH193" s="6"/>
      <c r="BI193" s="6"/>
      <c r="BJ193" s="6"/>
      <c r="BK193" s="6"/>
      <c r="BL193" s="6"/>
      <c r="CI193" s="6"/>
      <c r="CJ193" s="6"/>
      <c r="CK193" s="6"/>
      <c r="CL193" s="6"/>
      <c r="CM193" s="6"/>
      <c r="CN193" s="6"/>
      <c r="CO193" s="6"/>
      <c r="CP193" s="6"/>
    </row>
    <row r="194" spans="1:94" ht="12.9" customHeight="1">
      <c r="A194" s="11" t="s">
        <v>163</v>
      </c>
      <c r="B194" s="16"/>
      <c r="C194" s="16"/>
      <c r="D194" s="16"/>
      <c r="E194" s="16"/>
      <c r="F194" s="16"/>
      <c r="G194" s="16"/>
      <c r="H194" s="123">
        <f>-R164</f>
        <v>-0.03</v>
      </c>
      <c r="I194" s="16" t="s">
        <v>22</v>
      </c>
      <c r="J194" s="16"/>
      <c r="K194" s="16"/>
      <c r="L194" s="16"/>
      <c r="M194" s="16"/>
      <c r="N194" s="16"/>
      <c r="O194" s="1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BE194" s="6"/>
      <c r="BF194" s="6"/>
      <c r="BG194" s="6"/>
      <c r="BH194" s="6"/>
      <c r="BI194" s="6"/>
      <c r="BJ194" s="6"/>
      <c r="BK194" s="6"/>
      <c r="BL194" s="6"/>
      <c r="CI194" s="6"/>
      <c r="CJ194" s="6"/>
      <c r="CK194" s="6"/>
      <c r="CL194" s="6"/>
      <c r="CM194" s="6"/>
      <c r="CN194" s="6"/>
      <c r="CO194" s="6"/>
      <c r="CP194" s="6"/>
    </row>
    <row r="195" spans="1:94" ht="12.9" customHeight="1">
      <c r="A195" s="11" t="s">
        <v>177</v>
      </c>
      <c r="B195" s="16"/>
      <c r="C195" s="16"/>
      <c r="D195" s="16"/>
      <c r="E195" s="16"/>
      <c r="F195" s="16"/>
      <c r="G195" s="16"/>
      <c r="H195" s="124">
        <v>0</v>
      </c>
      <c r="I195" s="16" t="s">
        <v>22</v>
      </c>
      <c r="J195" s="16"/>
      <c r="K195" s="16"/>
      <c r="L195" s="16"/>
      <c r="M195" s="16"/>
      <c r="N195" s="16"/>
      <c r="O195" s="1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BE195" s="6"/>
      <c r="BF195" s="6"/>
      <c r="BG195" s="6"/>
      <c r="BH195" s="6"/>
      <c r="BI195" s="6"/>
      <c r="BJ195" s="6"/>
      <c r="BK195" s="6"/>
      <c r="BL195" s="6"/>
      <c r="CI195" s="6"/>
      <c r="CJ195" s="6"/>
      <c r="CK195" s="6"/>
      <c r="CL195" s="6"/>
      <c r="CM195" s="6"/>
      <c r="CN195" s="6"/>
      <c r="CO195" s="6"/>
      <c r="CP195" s="6"/>
    </row>
    <row r="196" spans="1:94" ht="12.9" customHeight="1">
      <c r="A196" s="11" t="s">
        <v>178</v>
      </c>
      <c r="B196" s="16"/>
      <c r="C196" s="16"/>
      <c r="D196" s="16"/>
      <c r="E196" s="16"/>
      <c r="F196" s="16"/>
      <c r="G196" s="16"/>
      <c r="H196" s="125">
        <f>SUM(H191:H195)</f>
        <v>-2.1799999999999997</v>
      </c>
      <c r="I196" s="16" t="s">
        <v>22</v>
      </c>
      <c r="J196" s="16"/>
      <c r="K196" s="16"/>
      <c r="L196" s="16"/>
      <c r="M196" s="16"/>
      <c r="N196" s="16"/>
      <c r="O196" s="1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BE196" s="6"/>
      <c r="BF196" s="6"/>
      <c r="BG196" s="6"/>
      <c r="BH196" s="6"/>
      <c r="BI196" s="6"/>
      <c r="BJ196" s="6"/>
      <c r="BK196" s="6"/>
      <c r="BL196" s="6"/>
      <c r="CI196" s="6"/>
      <c r="CJ196" s="6"/>
      <c r="CK196" s="6"/>
      <c r="CL196" s="6"/>
      <c r="CM196" s="6"/>
      <c r="CN196" s="6"/>
      <c r="CO196" s="6"/>
      <c r="CP196" s="6"/>
    </row>
    <row r="197" spans="1:94" ht="12.9" customHeight="1">
      <c r="A197" s="1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BE197" s="6"/>
      <c r="BF197" s="6"/>
      <c r="BG197" s="6"/>
      <c r="BH197" s="6"/>
      <c r="BI197" s="6"/>
      <c r="BJ197" s="6"/>
      <c r="BK197" s="6"/>
      <c r="BL197" s="6"/>
      <c r="CI197" s="6"/>
      <c r="CJ197" s="6"/>
      <c r="CK197" s="6"/>
      <c r="CL197" s="6"/>
      <c r="CM197" s="6"/>
      <c r="CN197" s="6"/>
      <c r="CO197" s="6"/>
      <c r="CP197" s="6"/>
    </row>
    <row r="198" spans="1:94" ht="12.9" customHeight="1">
      <c r="A198" s="11" t="s">
        <v>167</v>
      </c>
      <c r="B198" s="16"/>
      <c r="C198" s="16"/>
      <c r="D198" s="16"/>
      <c r="E198" s="16"/>
      <c r="F198" s="16"/>
      <c r="G198" s="16"/>
      <c r="H198" s="123">
        <f>ROUND(H188+H196,4)</f>
        <v>0.87639999999999996</v>
      </c>
      <c r="I198" s="16" t="s">
        <v>22</v>
      </c>
      <c r="J198" s="16"/>
      <c r="K198" s="16"/>
      <c r="L198" s="16"/>
      <c r="M198" s="16"/>
      <c r="N198" s="16"/>
      <c r="O198" s="1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BE198" s="6"/>
      <c r="BF198" s="6"/>
      <c r="BG198" s="6"/>
      <c r="BH198" s="6"/>
      <c r="BI198" s="6"/>
      <c r="BJ198" s="6"/>
      <c r="BK198" s="6"/>
      <c r="BL198" s="6"/>
      <c r="CI198" s="6"/>
      <c r="CJ198" s="6"/>
      <c r="CK198" s="6"/>
      <c r="CL198" s="6"/>
      <c r="CM198" s="6"/>
      <c r="CN198" s="6"/>
      <c r="CO198" s="6"/>
      <c r="CP198" s="6"/>
    </row>
    <row r="199" spans="1:94" ht="12.9" customHeight="1">
      <c r="A199" s="11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BE199" s="6"/>
      <c r="BF199" s="6"/>
      <c r="BG199" s="6"/>
      <c r="BH199" s="6"/>
      <c r="BI199" s="6"/>
      <c r="BJ199" s="6"/>
      <c r="BK199" s="6"/>
      <c r="BL199" s="6"/>
      <c r="CI199" s="6"/>
      <c r="CJ199" s="6"/>
      <c r="CK199" s="6"/>
      <c r="CL199" s="6"/>
      <c r="CM199" s="6"/>
      <c r="CN199" s="6"/>
      <c r="CO199" s="6"/>
      <c r="CP199" s="6"/>
    </row>
    <row r="200" spans="1:94" ht="12.9" customHeight="1">
      <c r="A200" s="11" t="s">
        <v>179</v>
      </c>
      <c r="B200" s="16"/>
      <c r="C200" s="16"/>
      <c r="D200" s="16"/>
      <c r="E200" s="16"/>
      <c r="F200" s="16"/>
      <c r="G200" s="16"/>
      <c r="H200" s="126">
        <f>ROUND(J166*100,4)</f>
        <v>47.49</v>
      </c>
      <c r="I200" s="16" t="s">
        <v>22</v>
      </c>
      <c r="J200" s="16"/>
      <c r="K200" s="16"/>
      <c r="L200" s="16"/>
      <c r="M200" s="16"/>
      <c r="N200" s="16"/>
      <c r="O200" s="1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BE200" s="6"/>
      <c r="BF200" s="6"/>
      <c r="BG200" s="6"/>
      <c r="BH200" s="6"/>
      <c r="BI200" s="6"/>
      <c r="BJ200" s="6"/>
      <c r="BK200" s="6"/>
      <c r="BL200" s="6"/>
      <c r="CI200" s="6"/>
      <c r="CJ200" s="6"/>
      <c r="CK200" s="6"/>
      <c r="CL200" s="6"/>
      <c r="CM200" s="6"/>
      <c r="CN200" s="6"/>
      <c r="CO200" s="6"/>
      <c r="CP200" s="6"/>
    </row>
    <row r="201" spans="1:94" ht="12.9" customHeight="1">
      <c r="A201" s="11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BE201" s="6"/>
      <c r="BF201" s="6"/>
      <c r="BG201" s="6"/>
      <c r="BH201" s="6"/>
      <c r="BI201" s="6"/>
      <c r="BJ201" s="6"/>
      <c r="BK201" s="6"/>
      <c r="BL201" s="6"/>
      <c r="CI201" s="6"/>
      <c r="CJ201" s="6"/>
      <c r="CK201" s="6"/>
      <c r="CL201" s="6"/>
      <c r="CM201" s="6"/>
      <c r="CN201" s="6"/>
      <c r="CO201" s="6"/>
      <c r="CP201" s="6"/>
    </row>
    <row r="202" spans="1:94" ht="12.9" customHeight="1" thickBot="1">
      <c r="A202" s="11" t="s">
        <v>180</v>
      </c>
      <c r="B202" s="16"/>
      <c r="C202" s="16"/>
      <c r="D202" s="16"/>
      <c r="E202" s="16"/>
      <c r="F202" s="16"/>
      <c r="G202" s="16"/>
      <c r="H202" s="127">
        <f>ROUND((H198)/(H200/100),4)</f>
        <v>1.8453999999999999</v>
      </c>
      <c r="I202" s="16" t="s">
        <v>22</v>
      </c>
      <c r="J202" s="16"/>
      <c r="K202" s="16"/>
      <c r="L202" s="16"/>
      <c r="M202" s="16"/>
      <c r="N202" s="16"/>
      <c r="O202" s="1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BE202" s="6"/>
      <c r="BF202" s="6"/>
      <c r="BG202" s="6"/>
      <c r="BH202" s="6"/>
      <c r="BI202" s="6"/>
      <c r="BJ202" s="6"/>
      <c r="BK202" s="6"/>
      <c r="BL202" s="6"/>
      <c r="CI202" s="6"/>
      <c r="CJ202" s="6"/>
      <c r="CK202" s="6"/>
      <c r="CL202" s="6"/>
      <c r="CM202" s="6"/>
      <c r="CN202" s="6"/>
      <c r="CO202" s="6"/>
      <c r="CP202" s="6"/>
    </row>
    <row r="203" spans="1:94" ht="12.9" customHeight="1" thickTop="1">
      <c r="A203" s="11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BE203" s="6"/>
      <c r="BF203" s="6"/>
      <c r="BG203" s="6"/>
      <c r="BH203" s="6"/>
      <c r="BI203" s="6"/>
      <c r="BJ203" s="6"/>
      <c r="BK203" s="6"/>
      <c r="BL203" s="6"/>
      <c r="CI203" s="6"/>
      <c r="CJ203" s="6"/>
      <c r="CK203" s="6"/>
      <c r="CL203" s="6"/>
      <c r="CM203" s="6"/>
      <c r="CN203" s="6"/>
      <c r="CO203" s="6"/>
      <c r="CP203" s="6"/>
    </row>
    <row r="204" spans="1:94">
      <c r="A204" s="11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BE204" s="6"/>
      <c r="BF204" s="6"/>
      <c r="BG204" s="6"/>
      <c r="BH204" s="6"/>
      <c r="BI204" s="6"/>
      <c r="BJ204" s="6"/>
      <c r="BK204" s="6"/>
      <c r="BL204" s="6"/>
      <c r="CI204" s="6"/>
      <c r="CJ204" s="6"/>
      <c r="CK204" s="6"/>
      <c r="CL204" s="6"/>
      <c r="CM204" s="6"/>
      <c r="CN204" s="6"/>
      <c r="CO204" s="6"/>
      <c r="CP204" s="6"/>
    </row>
    <row r="205" spans="1:94" ht="12.9" customHeight="1">
      <c r="A205" s="11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BE205" s="6"/>
      <c r="BF205" s="6"/>
      <c r="BG205" s="6"/>
      <c r="BH205" s="6"/>
      <c r="BI205" s="6"/>
      <c r="BJ205" s="6"/>
      <c r="BK205" s="6"/>
      <c r="BL205" s="6"/>
      <c r="CI205" s="6"/>
      <c r="CJ205" s="6"/>
      <c r="CK205" s="6"/>
      <c r="CL205" s="6"/>
      <c r="CM205" s="6"/>
      <c r="CN205" s="6"/>
      <c r="CO205" s="6"/>
      <c r="CP205" s="6"/>
    </row>
    <row r="206" spans="1:94" ht="12.9" customHeight="1">
      <c r="A206" s="11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BE206" s="6"/>
      <c r="BF206" s="6"/>
      <c r="BG206" s="6"/>
      <c r="BH206" s="6"/>
      <c r="BI206" s="6"/>
      <c r="BJ206" s="6"/>
      <c r="BK206" s="6"/>
      <c r="BL206" s="6"/>
      <c r="CI206" s="6"/>
      <c r="CJ206" s="6"/>
      <c r="CK206" s="6"/>
      <c r="CL206" s="6"/>
      <c r="CM206" s="6"/>
      <c r="CN206" s="6"/>
      <c r="CO206" s="6"/>
      <c r="CP206" s="6"/>
    </row>
    <row r="207" spans="1:94" ht="12.9" customHeight="1">
      <c r="A207" s="23" t="s">
        <v>181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BE207" s="6"/>
      <c r="BF207" s="6"/>
      <c r="BG207" s="6"/>
      <c r="BH207" s="6"/>
      <c r="BI207" s="6"/>
      <c r="BJ207" s="6"/>
      <c r="BK207" s="6"/>
      <c r="BL207" s="6"/>
      <c r="CI207" s="6"/>
      <c r="CJ207" s="6"/>
      <c r="CK207" s="6"/>
      <c r="CL207" s="6"/>
      <c r="CM207" s="6"/>
      <c r="CN207" s="6"/>
      <c r="CO207" s="6"/>
      <c r="CP207" s="6"/>
    </row>
    <row r="208" spans="1:94" ht="12.9" customHeight="1">
      <c r="A208" s="23" t="s">
        <v>182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BE208" s="6"/>
      <c r="BF208" s="6"/>
      <c r="BG208" s="6"/>
      <c r="BH208" s="6"/>
      <c r="BI208" s="6"/>
      <c r="BJ208" s="6"/>
      <c r="BK208" s="6"/>
      <c r="BL208" s="6"/>
      <c r="CI208" s="6"/>
      <c r="CJ208" s="6"/>
      <c r="CK208" s="6"/>
      <c r="CL208" s="6"/>
      <c r="CM208" s="6"/>
      <c r="CN208" s="6"/>
      <c r="CO208" s="6"/>
      <c r="CP208" s="6"/>
    </row>
    <row r="209" spans="1:94" ht="12.9" customHeight="1">
      <c r="A209" s="11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BE209" s="6"/>
      <c r="BF209" s="6"/>
      <c r="BG209" s="6"/>
      <c r="BH209" s="6"/>
      <c r="BI209" s="6"/>
      <c r="BJ209" s="6"/>
      <c r="BK209" s="6"/>
      <c r="BL209" s="6"/>
      <c r="CI209" s="6"/>
      <c r="CJ209" s="6"/>
      <c r="CK209" s="6"/>
      <c r="CL209" s="6"/>
      <c r="CM209" s="6"/>
      <c r="CN209" s="6"/>
      <c r="CO209" s="6"/>
      <c r="CP209" s="6"/>
    </row>
    <row r="210" spans="1:94" ht="12.9" customHeight="1">
      <c r="A210" s="11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BE210" s="6"/>
      <c r="BF210" s="6"/>
      <c r="BG210" s="6"/>
      <c r="BH210" s="6"/>
      <c r="BI210" s="6"/>
      <c r="BJ210" s="6"/>
      <c r="BK210" s="6"/>
      <c r="BL210" s="6"/>
      <c r="CI210" s="6"/>
      <c r="CJ210" s="6"/>
      <c r="CK210" s="6"/>
      <c r="CL210" s="6"/>
      <c r="CM210" s="6"/>
      <c r="CN210" s="6"/>
      <c r="CO210" s="6"/>
      <c r="CP210" s="6"/>
    </row>
    <row r="211" spans="1:94" ht="12.9" customHeight="1">
      <c r="A211" s="11" t="s">
        <v>183</v>
      </c>
      <c r="B211" s="16"/>
      <c r="C211" s="16"/>
      <c r="D211" s="16"/>
      <c r="E211" s="16"/>
      <c r="F211" s="16"/>
      <c r="G211" s="16" t="s">
        <v>18</v>
      </c>
      <c r="H211" s="16">
        <f>V132</f>
        <v>69569.162887602724</v>
      </c>
      <c r="I211" s="16"/>
      <c r="J211" s="16" t="s">
        <v>184</v>
      </c>
      <c r="K211" s="16"/>
      <c r="L211" s="16"/>
      <c r="M211" s="16"/>
      <c r="N211" s="16"/>
      <c r="O211" s="1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BE211" s="6"/>
      <c r="BF211" s="6"/>
      <c r="BG211" s="6"/>
      <c r="BH211" s="6"/>
      <c r="BI211" s="6"/>
      <c r="BJ211" s="6"/>
      <c r="BK211" s="6"/>
      <c r="BL211" s="6"/>
      <c r="CI211" s="6"/>
      <c r="CJ211" s="6"/>
      <c r="CK211" s="6"/>
      <c r="CL211" s="6"/>
      <c r="CM211" s="6"/>
      <c r="CN211" s="6"/>
      <c r="CO211" s="6"/>
      <c r="CP211" s="6"/>
    </row>
    <row r="212" spans="1:94" ht="12.9" customHeight="1">
      <c r="A212" s="11"/>
      <c r="B212" s="16"/>
      <c r="C212" s="16"/>
      <c r="D212" s="16"/>
      <c r="E212" s="16"/>
      <c r="F212" s="16"/>
      <c r="G212" s="16"/>
      <c r="H212" s="16"/>
      <c r="I212" s="16"/>
      <c r="J212" s="128"/>
      <c r="K212" s="16"/>
      <c r="L212" s="16"/>
      <c r="M212" s="16"/>
      <c r="N212" s="16"/>
      <c r="O212" s="1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BE212" s="6"/>
      <c r="BF212" s="6"/>
      <c r="BG212" s="6"/>
      <c r="BH212" s="6"/>
      <c r="BI212" s="6"/>
      <c r="BJ212" s="6"/>
      <c r="BK212" s="6"/>
      <c r="BL212" s="6"/>
      <c r="CI212" s="6"/>
      <c r="CJ212" s="6"/>
      <c r="CK212" s="6"/>
      <c r="CL212" s="6"/>
      <c r="CM212" s="6"/>
      <c r="CN212" s="6"/>
      <c r="CO212" s="6"/>
      <c r="CP212" s="6"/>
    </row>
    <row r="213" spans="1:94" ht="12.9" customHeight="1">
      <c r="A213" s="11" t="s">
        <v>185</v>
      </c>
      <c r="B213" s="16"/>
      <c r="C213" s="16"/>
      <c r="D213" s="16"/>
      <c r="E213" s="16"/>
      <c r="F213" s="16"/>
      <c r="G213" s="16" t="s">
        <v>18</v>
      </c>
      <c r="H213" s="15">
        <f>T83</f>
        <v>2366788.0191770494</v>
      </c>
      <c r="I213" s="16"/>
      <c r="J213" s="16" t="s">
        <v>186</v>
      </c>
      <c r="K213" s="16"/>
      <c r="L213" s="16"/>
      <c r="M213" s="16"/>
      <c r="N213" s="16"/>
      <c r="O213" s="1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BE213" s="6"/>
      <c r="BF213" s="6"/>
      <c r="BG213" s="6"/>
      <c r="BH213" s="6"/>
      <c r="BI213" s="6"/>
      <c r="BJ213" s="6"/>
      <c r="BK213" s="6"/>
      <c r="BL213" s="6"/>
      <c r="CI213" s="6"/>
      <c r="CJ213" s="6"/>
      <c r="CK213" s="6"/>
      <c r="CL213" s="6"/>
      <c r="CM213" s="6"/>
      <c r="CN213" s="6"/>
      <c r="CO213" s="6"/>
      <c r="CP213" s="6"/>
    </row>
    <row r="214" spans="1:94" ht="12.9" customHeight="1">
      <c r="A214" s="1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BE214" s="6"/>
      <c r="BF214" s="6"/>
      <c r="BG214" s="6"/>
      <c r="BH214" s="6"/>
      <c r="BI214" s="6"/>
      <c r="BJ214" s="6"/>
      <c r="BK214" s="6"/>
      <c r="BL214" s="6"/>
      <c r="CI214" s="6"/>
      <c r="CJ214" s="6"/>
      <c r="CK214" s="6"/>
      <c r="CL214" s="6"/>
      <c r="CM214" s="6"/>
      <c r="CN214" s="6"/>
      <c r="CO214" s="6"/>
      <c r="CP214" s="6"/>
    </row>
    <row r="215" spans="1:94" ht="12.9" customHeight="1">
      <c r="A215" s="11" t="s">
        <v>172</v>
      </c>
      <c r="B215" s="16"/>
      <c r="C215" s="16"/>
      <c r="D215" s="16"/>
      <c r="E215" s="16"/>
      <c r="F215" s="16"/>
      <c r="G215" s="16"/>
      <c r="H215" s="126">
        <f>(H211/H213)*100</f>
        <v>2.9393913744667537</v>
      </c>
      <c r="I215" s="16" t="s">
        <v>22</v>
      </c>
      <c r="J215" s="16"/>
      <c r="K215" s="16"/>
      <c r="L215" s="16"/>
      <c r="M215" s="16"/>
      <c r="N215" s="16"/>
      <c r="O215" s="1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BE215" s="6"/>
      <c r="BF215" s="6"/>
      <c r="BG215" s="6"/>
      <c r="BH215" s="6"/>
      <c r="BI215" s="6"/>
      <c r="BJ215" s="6"/>
      <c r="BK215" s="6"/>
      <c r="BL215" s="6"/>
      <c r="CI215" s="6"/>
      <c r="CJ215" s="6"/>
      <c r="CK215" s="6"/>
      <c r="CL215" s="6"/>
      <c r="CM215" s="6"/>
      <c r="CN215" s="6"/>
      <c r="CO215" s="6"/>
      <c r="CP215" s="6"/>
    </row>
    <row r="216" spans="1:94" ht="12.9" customHeight="1">
      <c r="A216" s="11" t="s">
        <v>174</v>
      </c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BE216" s="6"/>
      <c r="BF216" s="6"/>
      <c r="BG216" s="6"/>
      <c r="BH216" s="6"/>
      <c r="BI216" s="6"/>
      <c r="BJ216" s="6"/>
      <c r="BK216" s="6"/>
      <c r="BL216" s="6"/>
      <c r="CI216" s="6"/>
      <c r="CJ216" s="6"/>
      <c r="CK216" s="6"/>
      <c r="CL216" s="6"/>
      <c r="CM216" s="6"/>
      <c r="CN216" s="6"/>
      <c r="CO216" s="6"/>
      <c r="CP216" s="6"/>
    </row>
    <row r="217" spans="1:94" ht="12.9" customHeight="1">
      <c r="A217" s="11" t="s">
        <v>175</v>
      </c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BE217" s="6"/>
      <c r="BF217" s="6"/>
      <c r="BG217" s="6"/>
      <c r="BH217" s="6"/>
      <c r="BI217" s="6"/>
      <c r="BJ217" s="6"/>
      <c r="BK217" s="6"/>
      <c r="BL217" s="6"/>
      <c r="CI217" s="6"/>
      <c r="CJ217" s="6"/>
      <c r="CK217" s="6"/>
      <c r="CL217" s="6"/>
      <c r="CM217" s="6"/>
      <c r="CN217" s="6"/>
      <c r="CO217" s="6"/>
      <c r="CP217" s="6"/>
    </row>
    <row r="218" spans="1:94" ht="12.9" customHeight="1">
      <c r="A218" s="11" t="s">
        <v>161</v>
      </c>
      <c r="B218" s="16"/>
      <c r="C218" s="16"/>
      <c r="D218" s="16"/>
      <c r="E218" s="16"/>
      <c r="F218" s="16"/>
      <c r="G218" s="16"/>
      <c r="H218" s="123">
        <f>H191</f>
        <v>-1.95</v>
      </c>
      <c r="I218" s="16" t="s">
        <v>22</v>
      </c>
      <c r="J218" s="16"/>
      <c r="K218" s="16"/>
      <c r="L218" s="16"/>
      <c r="M218" s="16"/>
      <c r="N218" s="16"/>
      <c r="O218" s="1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BE218" s="6"/>
      <c r="BF218" s="6"/>
      <c r="BG218" s="6"/>
      <c r="BH218" s="6"/>
      <c r="BI218" s="6"/>
      <c r="BJ218" s="6"/>
      <c r="BK218" s="6"/>
      <c r="BL218" s="6"/>
      <c r="CI218" s="6"/>
      <c r="CJ218" s="6"/>
      <c r="CK218" s="6"/>
      <c r="CL218" s="6"/>
      <c r="CM218" s="6"/>
      <c r="CN218" s="6"/>
      <c r="CO218" s="6"/>
      <c r="CP218" s="6"/>
    </row>
    <row r="219" spans="1:94" ht="12.9" customHeight="1">
      <c r="A219" s="11" t="s">
        <v>162</v>
      </c>
      <c r="B219" s="16"/>
      <c r="C219" s="16"/>
      <c r="D219" s="16"/>
      <c r="E219" s="16"/>
      <c r="F219" s="16"/>
      <c r="G219" s="16"/>
      <c r="H219" s="123">
        <f>H192</f>
        <v>-0.2</v>
      </c>
      <c r="I219" s="16" t="s">
        <v>22</v>
      </c>
      <c r="J219" s="16"/>
      <c r="K219" s="16"/>
      <c r="L219" s="16"/>
      <c r="M219" s="16"/>
      <c r="N219" s="16"/>
      <c r="O219" s="1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BE219" s="6"/>
      <c r="BF219" s="6"/>
      <c r="BG219" s="6"/>
      <c r="BH219" s="6"/>
      <c r="BI219" s="6"/>
      <c r="BJ219" s="6"/>
      <c r="BK219" s="6"/>
      <c r="BL219" s="6"/>
      <c r="CI219" s="6"/>
      <c r="CJ219" s="6"/>
      <c r="CK219" s="6"/>
      <c r="CL219" s="6"/>
      <c r="CM219" s="6"/>
      <c r="CN219" s="6"/>
      <c r="CO219" s="6"/>
      <c r="CP219" s="6"/>
    </row>
    <row r="220" spans="1:94" ht="12.9" customHeight="1">
      <c r="A220" s="11" t="s">
        <v>176</v>
      </c>
      <c r="B220" s="16"/>
      <c r="C220" s="16"/>
      <c r="D220" s="16"/>
      <c r="E220" s="16"/>
      <c r="F220" s="16"/>
      <c r="G220" s="16"/>
      <c r="H220" s="123">
        <f>H193</f>
        <v>0</v>
      </c>
      <c r="I220" s="16" t="s">
        <v>22</v>
      </c>
      <c r="J220" s="16"/>
      <c r="K220" s="16"/>
      <c r="L220" s="16"/>
      <c r="M220" s="16"/>
      <c r="N220" s="16"/>
      <c r="O220" s="1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BE220" s="6"/>
      <c r="BF220" s="6"/>
      <c r="BG220" s="6"/>
      <c r="BH220" s="6"/>
      <c r="BI220" s="6"/>
      <c r="BJ220" s="6"/>
      <c r="BK220" s="6"/>
      <c r="BL220" s="6"/>
      <c r="CI220" s="6"/>
      <c r="CJ220" s="6"/>
      <c r="CK220" s="6"/>
      <c r="CL220" s="6"/>
      <c r="CM220" s="6"/>
      <c r="CN220" s="6"/>
      <c r="CO220" s="6"/>
      <c r="CP220" s="6"/>
    </row>
    <row r="221" spans="1:94" ht="12.9" customHeight="1">
      <c r="A221" s="11" t="s">
        <v>163</v>
      </c>
      <c r="B221" s="16"/>
      <c r="C221" s="16"/>
      <c r="D221" s="16"/>
      <c r="E221" s="16"/>
      <c r="F221" s="16"/>
      <c r="G221" s="16"/>
      <c r="H221" s="123">
        <f>H194</f>
        <v>-0.03</v>
      </c>
      <c r="I221" s="16" t="s">
        <v>22</v>
      </c>
      <c r="J221" s="16"/>
      <c r="K221" s="16"/>
      <c r="L221" s="16"/>
      <c r="M221" s="16"/>
      <c r="N221" s="16"/>
      <c r="O221" s="1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BE221" s="6"/>
      <c r="BF221" s="6"/>
      <c r="BG221" s="6"/>
      <c r="BH221" s="6"/>
      <c r="BI221" s="6"/>
      <c r="BJ221" s="6"/>
      <c r="BK221" s="6"/>
      <c r="BL221" s="6"/>
      <c r="CI221" s="6"/>
      <c r="CJ221" s="6"/>
      <c r="CK221" s="6"/>
      <c r="CL221" s="6"/>
      <c r="CM221" s="6"/>
      <c r="CN221" s="6"/>
      <c r="CO221" s="6"/>
      <c r="CP221" s="6"/>
    </row>
    <row r="222" spans="1:94" ht="12.9" customHeight="1">
      <c r="A222" s="11" t="s">
        <v>177</v>
      </c>
      <c r="B222" s="16"/>
      <c r="C222" s="16"/>
      <c r="D222" s="16"/>
      <c r="E222" s="16"/>
      <c r="F222" s="16"/>
      <c r="G222" s="16"/>
      <c r="H222" s="123">
        <f>H195</f>
        <v>0</v>
      </c>
      <c r="I222" s="16" t="s">
        <v>22</v>
      </c>
      <c r="J222" s="16"/>
      <c r="K222" s="16"/>
      <c r="L222" s="16"/>
      <c r="M222" s="16"/>
      <c r="N222" s="16"/>
      <c r="O222" s="1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BE222" s="6"/>
      <c r="BF222" s="6"/>
      <c r="BG222" s="6"/>
      <c r="BH222" s="6"/>
      <c r="BI222" s="6"/>
      <c r="BJ222" s="6"/>
      <c r="BK222" s="6"/>
      <c r="BL222" s="6"/>
      <c r="CI222" s="6"/>
      <c r="CJ222" s="6"/>
      <c r="CK222" s="6"/>
      <c r="CL222" s="6"/>
      <c r="CM222" s="6"/>
      <c r="CN222" s="6"/>
      <c r="CO222" s="6"/>
      <c r="CP222" s="6"/>
    </row>
    <row r="223" spans="1:94" ht="12.9" customHeight="1">
      <c r="A223" s="11" t="s">
        <v>178</v>
      </c>
      <c r="B223" s="16"/>
      <c r="C223" s="16"/>
      <c r="D223" s="16"/>
      <c r="E223" s="16"/>
      <c r="F223" s="16"/>
      <c r="G223" s="16"/>
      <c r="H223" s="125">
        <f>SUM(H218:H222)</f>
        <v>-2.1799999999999997</v>
      </c>
      <c r="I223" s="16" t="s">
        <v>22</v>
      </c>
      <c r="J223" s="16"/>
      <c r="K223" s="16"/>
      <c r="L223" s="16"/>
      <c r="M223" s="16"/>
      <c r="N223" s="16"/>
      <c r="O223" s="1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BE223" s="6"/>
      <c r="BF223" s="6"/>
      <c r="BG223" s="6"/>
      <c r="BH223" s="6"/>
      <c r="BI223" s="6"/>
      <c r="BJ223" s="6"/>
      <c r="BK223" s="6"/>
      <c r="BL223" s="6"/>
      <c r="CI223" s="6"/>
      <c r="CJ223" s="6"/>
      <c r="CK223" s="6"/>
      <c r="CL223" s="6"/>
      <c r="CM223" s="6"/>
      <c r="CN223" s="6"/>
      <c r="CO223" s="6"/>
      <c r="CP223" s="6"/>
    </row>
    <row r="224" spans="1:94" ht="12.9" customHeight="1">
      <c r="A224" s="11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BE224" s="6"/>
      <c r="BF224" s="6"/>
      <c r="BG224" s="6"/>
      <c r="BH224" s="6"/>
      <c r="BI224" s="6"/>
      <c r="BJ224" s="6"/>
      <c r="BK224" s="6"/>
      <c r="BL224" s="6"/>
      <c r="CI224" s="6"/>
      <c r="CJ224" s="6"/>
      <c r="CK224" s="6"/>
      <c r="CL224" s="6"/>
      <c r="CM224" s="6"/>
      <c r="CN224" s="6"/>
      <c r="CO224" s="6"/>
      <c r="CP224" s="6"/>
    </row>
    <row r="225" spans="1:94" ht="12.9" customHeight="1">
      <c r="A225" s="11" t="s">
        <v>167</v>
      </c>
      <c r="B225" s="16"/>
      <c r="C225" s="16"/>
      <c r="D225" s="16"/>
      <c r="E225" s="16"/>
      <c r="F225" s="16"/>
      <c r="G225" s="16"/>
      <c r="H225" s="123">
        <f>H215+H223</f>
        <v>0.75939137446675398</v>
      </c>
      <c r="I225" s="16" t="s">
        <v>22</v>
      </c>
      <c r="J225" s="16"/>
      <c r="K225" s="16"/>
      <c r="L225" s="16"/>
      <c r="M225" s="16"/>
      <c r="N225" s="16"/>
      <c r="O225" s="1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BE225" s="6"/>
      <c r="BF225" s="6"/>
      <c r="BG225" s="6"/>
      <c r="BH225" s="6"/>
      <c r="BI225" s="6"/>
      <c r="BJ225" s="6"/>
      <c r="BK225" s="6"/>
      <c r="BL225" s="6"/>
      <c r="CI225" s="6"/>
      <c r="CJ225" s="6"/>
      <c r="CK225" s="6"/>
      <c r="CL225" s="6"/>
      <c r="CM225" s="6"/>
      <c r="CN225" s="6"/>
      <c r="CO225" s="6"/>
      <c r="CP225" s="6"/>
    </row>
    <row r="226" spans="1:94" ht="12.9" customHeight="1">
      <c r="A226" s="11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BE226" s="6"/>
      <c r="BF226" s="6"/>
      <c r="BG226" s="6"/>
      <c r="BH226" s="6"/>
      <c r="BI226" s="6"/>
      <c r="BJ226" s="6"/>
      <c r="BK226" s="6"/>
      <c r="BL226" s="6"/>
      <c r="CI226" s="6"/>
      <c r="CJ226" s="6"/>
      <c r="CK226" s="6"/>
      <c r="CL226" s="6"/>
      <c r="CM226" s="6"/>
      <c r="CN226" s="6"/>
      <c r="CO226" s="6"/>
      <c r="CP226" s="6"/>
    </row>
    <row r="227" spans="1:94" ht="12.9" customHeight="1">
      <c r="A227" s="11" t="s">
        <v>179</v>
      </c>
      <c r="B227" s="16"/>
      <c r="C227" s="16"/>
      <c r="D227" s="16"/>
      <c r="E227" s="16"/>
      <c r="F227" s="16"/>
      <c r="G227" s="16"/>
      <c r="H227" s="126">
        <f>H200</f>
        <v>47.49</v>
      </c>
      <c r="I227" s="16" t="s">
        <v>22</v>
      </c>
      <c r="J227" s="16"/>
      <c r="K227" s="16"/>
      <c r="L227" s="16"/>
      <c r="M227" s="16"/>
      <c r="N227" s="16"/>
      <c r="O227" s="1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BE227" s="6"/>
      <c r="BF227" s="6"/>
      <c r="BG227" s="6"/>
      <c r="BH227" s="6"/>
      <c r="BI227" s="6"/>
      <c r="BJ227" s="6"/>
      <c r="BK227" s="6"/>
      <c r="BL227" s="6"/>
      <c r="CI227" s="6"/>
      <c r="CJ227" s="6"/>
      <c r="CK227" s="6"/>
      <c r="CL227" s="6"/>
      <c r="CM227" s="6"/>
      <c r="CN227" s="6"/>
      <c r="CO227" s="6"/>
      <c r="CP227" s="6"/>
    </row>
    <row r="228" spans="1:94" ht="12.9" customHeight="1">
      <c r="A228" s="11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BE228" s="6"/>
      <c r="BF228" s="6"/>
      <c r="BG228" s="6"/>
      <c r="BH228" s="6"/>
      <c r="BI228" s="6"/>
      <c r="BJ228" s="6"/>
      <c r="BK228" s="6"/>
      <c r="BL228" s="6"/>
      <c r="CI228" s="6"/>
      <c r="CJ228" s="6"/>
      <c r="CK228" s="6"/>
      <c r="CL228" s="6"/>
      <c r="CM228" s="6"/>
      <c r="CN228" s="6"/>
      <c r="CO228" s="6"/>
      <c r="CP228" s="6"/>
    </row>
    <row r="229" spans="1:94" ht="12.9" customHeight="1" thickBot="1">
      <c r="A229" s="11" t="s">
        <v>180</v>
      </c>
      <c r="B229" s="16"/>
      <c r="C229" s="16"/>
      <c r="D229" s="16"/>
      <c r="E229" s="16"/>
      <c r="F229" s="16"/>
      <c r="G229" s="16"/>
      <c r="H229" s="127">
        <f>(H225)/(H227/100)</f>
        <v>1.5990553263144955</v>
      </c>
      <c r="I229" s="16" t="s">
        <v>22</v>
      </c>
      <c r="J229" s="16"/>
      <c r="K229" s="16"/>
      <c r="L229" s="16"/>
      <c r="M229" s="16"/>
      <c r="N229" s="16"/>
      <c r="O229" s="1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BE229" s="6"/>
      <c r="BF229" s="6"/>
      <c r="BG229" s="6"/>
      <c r="BH229" s="6"/>
      <c r="BI229" s="6"/>
      <c r="BJ229" s="6"/>
      <c r="BK229" s="6"/>
      <c r="BL229" s="6"/>
      <c r="CI229" s="6"/>
      <c r="CJ229" s="6"/>
      <c r="CK229" s="6"/>
      <c r="CL229" s="6"/>
      <c r="CM229" s="6"/>
      <c r="CN229" s="6"/>
      <c r="CO229" s="6"/>
      <c r="CP229" s="6"/>
    </row>
    <row r="230" spans="1:94" ht="13.8" thickTop="1">
      <c r="A230" s="11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BE230" s="6"/>
      <c r="BF230" s="6"/>
      <c r="BG230" s="6"/>
      <c r="BH230" s="6"/>
      <c r="BI230" s="6"/>
      <c r="BJ230" s="6"/>
      <c r="BK230" s="6"/>
      <c r="BL230" s="6"/>
      <c r="CI230" s="6"/>
      <c r="CJ230" s="6"/>
      <c r="CK230" s="6"/>
      <c r="CL230" s="6"/>
      <c r="CM230" s="6"/>
      <c r="CN230" s="6"/>
      <c r="CO230" s="6"/>
      <c r="CP230" s="6"/>
    </row>
    <row r="231" spans="1:94">
      <c r="A231" s="4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BE231" s="6"/>
      <c r="BF231" s="6"/>
      <c r="BG231" s="6"/>
      <c r="BH231" s="6"/>
      <c r="BI231" s="6"/>
      <c r="BJ231" s="6"/>
      <c r="BK231" s="6"/>
      <c r="BL231" s="6"/>
      <c r="CI231" s="6"/>
      <c r="CJ231" s="6"/>
      <c r="CK231" s="6"/>
      <c r="CL231" s="6"/>
      <c r="CM231" s="6"/>
      <c r="CN231" s="6"/>
      <c r="CO231" s="6"/>
      <c r="CP231" s="6"/>
    </row>
    <row r="232" spans="1:94">
      <c r="A232" s="4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BE232" s="6"/>
      <c r="BF232" s="6"/>
      <c r="BG232" s="6"/>
      <c r="BH232" s="6"/>
      <c r="BI232" s="6"/>
      <c r="BJ232" s="6"/>
      <c r="BK232" s="6"/>
      <c r="BL232" s="6"/>
      <c r="CI232" s="6"/>
      <c r="CJ232" s="6"/>
      <c r="CK232" s="6"/>
      <c r="CL232" s="6"/>
      <c r="CM232" s="6"/>
      <c r="CN232" s="6"/>
      <c r="CO232" s="6"/>
      <c r="CP232" s="6"/>
    </row>
    <row r="233" spans="1:94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BE233" s="6"/>
      <c r="BF233" s="6"/>
      <c r="BG233" s="6"/>
      <c r="BH233" s="6"/>
      <c r="BI233" s="6"/>
      <c r="BJ233" s="6"/>
      <c r="BK233" s="6"/>
      <c r="BL233" s="6"/>
      <c r="CI233" s="6"/>
      <c r="CJ233" s="6"/>
      <c r="CK233" s="6"/>
      <c r="CL233" s="6"/>
      <c r="CM233" s="6"/>
      <c r="CN233" s="6"/>
      <c r="CO233" s="6"/>
      <c r="CP233" s="6"/>
    </row>
    <row r="237" spans="1:94">
      <c r="A237" s="1" t="s">
        <v>45</v>
      </c>
      <c r="B237" s="117"/>
      <c r="C237" s="117"/>
      <c r="D237" s="117"/>
      <c r="E237" s="117"/>
      <c r="F237" s="117"/>
      <c r="G237" s="117"/>
      <c r="H237" s="117"/>
      <c r="I237" s="132"/>
      <c r="J237" s="3"/>
      <c r="K237" s="117"/>
      <c r="L237" s="119" t="s">
        <v>187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BE237" s="4"/>
      <c r="BF237" s="4"/>
      <c r="BG237" s="4"/>
      <c r="BH237" s="4"/>
      <c r="BI237" s="4"/>
      <c r="BJ237" s="4"/>
      <c r="BK237" s="4"/>
      <c r="BL237" s="4"/>
      <c r="CI237" s="4"/>
      <c r="CJ237" s="4"/>
      <c r="CK237" s="4"/>
      <c r="CL237" s="4"/>
      <c r="CM237" s="4"/>
      <c r="CN237" s="4"/>
      <c r="CO237" s="4"/>
      <c r="CP237" s="4"/>
    </row>
    <row r="238" spans="1:94">
      <c r="A238" s="1" t="s">
        <v>169</v>
      </c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40"/>
      <c r="M238" s="40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BE238" s="4"/>
      <c r="BF238" s="4"/>
      <c r="BG238" s="4"/>
      <c r="BH238" s="4"/>
      <c r="BI238" s="4"/>
      <c r="BJ238" s="4"/>
      <c r="BK238" s="4"/>
      <c r="BL238" s="4"/>
      <c r="CI238" s="4"/>
      <c r="CJ238" s="4"/>
      <c r="CK238" s="4"/>
      <c r="CL238" s="4"/>
      <c r="CM238" s="4"/>
      <c r="CN238" s="4"/>
      <c r="CO238" s="4"/>
      <c r="CP238" s="4"/>
    </row>
    <row r="239" spans="1:94">
      <c r="A239" s="1" t="s">
        <v>188</v>
      </c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40"/>
      <c r="M239" s="40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BE239" s="4"/>
      <c r="BF239" s="4"/>
      <c r="BG239" s="4"/>
      <c r="BH239" s="4"/>
      <c r="BI239" s="4"/>
      <c r="BJ239" s="4"/>
      <c r="BK239" s="4"/>
      <c r="BL239" s="4"/>
      <c r="CI239" s="4"/>
      <c r="CJ239" s="4"/>
      <c r="CK239" s="4"/>
      <c r="CL239" s="4"/>
      <c r="CM239" s="4"/>
      <c r="CN239" s="4"/>
      <c r="CO239" s="4"/>
      <c r="CP239" s="4"/>
    </row>
    <row r="240" spans="1:94">
      <c r="A240" s="39" t="str">
        <f>A3</f>
        <v>2024 Budget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40"/>
      <c r="M240" s="40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BE240" s="4"/>
      <c r="BF240" s="4"/>
      <c r="BG240" s="4"/>
      <c r="BH240" s="4"/>
      <c r="BI240" s="4"/>
      <c r="BJ240" s="4"/>
      <c r="BK240" s="4"/>
      <c r="BL240" s="4"/>
      <c r="CI240" s="4"/>
      <c r="CJ240" s="4"/>
      <c r="CK240" s="4"/>
      <c r="CL240" s="4"/>
      <c r="CM240" s="4"/>
      <c r="CN240" s="4"/>
      <c r="CO240" s="4"/>
      <c r="CP240" s="4"/>
    </row>
    <row r="241" spans="1:94">
      <c r="A241" s="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BE241" s="4"/>
      <c r="BF241" s="4"/>
      <c r="BG241" s="4"/>
      <c r="BH241" s="4"/>
      <c r="BI241" s="4"/>
      <c r="BJ241" s="4"/>
      <c r="BK241" s="4"/>
      <c r="BL241" s="4"/>
      <c r="CI241" s="4"/>
      <c r="CJ241" s="4"/>
      <c r="CK241" s="4"/>
      <c r="CL241" s="4"/>
      <c r="CM241" s="4"/>
      <c r="CN241" s="4"/>
      <c r="CO241" s="4"/>
      <c r="CP241" s="4"/>
    </row>
    <row r="242" spans="1:94">
      <c r="A242" s="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BE242" s="4"/>
      <c r="BF242" s="4"/>
      <c r="BG242" s="4"/>
      <c r="BH242" s="4"/>
      <c r="BI242" s="4"/>
      <c r="BJ242" s="4"/>
      <c r="BK242" s="4"/>
      <c r="BL242" s="4"/>
      <c r="CI242" s="4"/>
      <c r="CJ242" s="4"/>
      <c r="CK242" s="4"/>
      <c r="CL242" s="4"/>
      <c r="CM242" s="4"/>
      <c r="CN242" s="4"/>
      <c r="CO242" s="4"/>
      <c r="CP242" s="4"/>
    </row>
    <row r="243" spans="1:94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BE243" s="4"/>
      <c r="BF243" s="4"/>
      <c r="BG243" s="4"/>
      <c r="BH243" s="4"/>
      <c r="BI243" s="4"/>
      <c r="BJ243" s="4"/>
      <c r="BK243" s="4"/>
      <c r="BL243" s="4"/>
      <c r="CI243" s="4"/>
      <c r="CJ243" s="4"/>
      <c r="CK243" s="4"/>
      <c r="CL243" s="4"/>
      <c r="CM243" s="4"/>
      <c r="CN243" s="4"/>
      <c r="CO243" s="4"/>
      <c r="CP243" s="4"/>
    </row>
    <row r="244" spans="1:94">
      <c r="A244" s="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BE244" s="4"/>
      <c r="BF244" s="4"/>
      <c r="BG244" s="4"/>
      <c r="BH244" s="4"/>
      <c r="BI244" s="4"/>
      <c r="BJ244" s="4"/>
      <c r="BK244" s="4"/>
      <c r="BL244" s="4"/>
      <c r="CI244" s="4"/>
      <c r="CJ244" s="4"/>
      <c r="CK244" s="4"/>
      <c r="CL244" s="4"/>
      <c r="CM244" s="4"/>
      <c r="CN244" s="4"/>
      <c r="CO244" s="4"/>
      <c r="CP244" s="4"/>
    </row>
    <row r="245" spans="1:94">
      <c r="A245" s="23" t="s">
        <v>189</v>
      </c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BE245" s="4"/>
      <c r="BF245" s="4"/>
      <c r="BG245" s="4"/>
      <c r="BH245" s="4"/>
      <c r="BI245" s="4"/>
      <c r="BJ245" s="4"/>
      <c r="BK245" s="4"/>
      <c r="BL245" s="4"/>
      <c r="CI245" s="4"/>
      <c r="CJ245" s="4"/>
      <c r="CK245" s="4"/>
      <c r="CL245" s="4"/>
      <c r="CM245" s="4"/>
      <c r="CN245" s="4"/>
      <c r="CO245" s="4"/>
      <c r="CP245" s="4"/>
    </row>
    <row r="246" spans="1:94">
      <c r="A246" s="23" t="s">
        <v>171</v>
      </c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BE246" s="4"/>
      <c r="BF246" s="4"/>
      <c r="BG246" s="4"/>
      <c r="BH246" s="4"/>
      <c r="BI246" s="4"/>
      <c r="BJ246" s="4"/>
      <c r="BK246" s="4"/>
      <c r="BL246" s="4"/>
      <c r="CI246" s="4"/>
      <c r="CJ246" s="4"/>
      <c r="CK246" s="4"/>
      <c r="CL246" s="4"/>
      <c r="CM246" s="4"/>
      <c r="CN246" s="4"/>
      <c r="CO246" s="4"/>
      <c r="CP246" s="4"/>
    </row>
    <row r="247" spans="1:94">
      <c r="A247" s="11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BE247" s="4"/>
      <c r="BF247" s="4"/>
      <c r="BG247" s="4"/>
      <c r="BH247" s="4"/>
      <c r="BI247" s="4"/>
      <c r="BJ247" s="4"/>
      <c r="BK247" s="4"/>
      <c r="BL247" s="4"/>
      <c r="CI247" s="4"/>
      <c r="CJ247" s="4"/>
      <c r="CK247" s="4"/>
      <c r="CL247" s="4"/>
      <c r="CM247" s="4"/>
      <c r="CN247" s="4"/>
      <c r="CO247" s="4"/>
      <c r="CP247" s="4"/>
    </row>
    <row r="248" spans="1:94">
      <c r="A248" s="11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BE248" s="4"/>
      <c r="BF248" s="4"/>
      <c r="BG248" s="4"/>
      <c r="BH248" s="4"/>
      <c r="BI248" s="4"/>
      <c r="BJ248" s="4"/>
      <c r="BK248" s="4"/>
      <c r="BL248" s="4"/>
      <c r="CI248" s="4"/>
      <c r="CJ248" s="4"/>
      <c r="CK248" s="4"/>
      <c r="CL248" s="4"/>
      <c r="CM248" s="4"/>
      <c r="CN248" s="4"/>
      <c r="CO248" s="4"/>
      <c r="CP248" s="4"/>
    </row>
    <row r="249" spans="1:94">
      <c r="A249" s="11" t="s">
        <v>190</v>
      </c>
      <c r="B249" s="16"/>
      <c r="C249" s="16"/>
      <c r="D249" s="16"/>
      <c r="E249" s="16"/>
      <c r="F249" s="16"/>
      <c r="G249" s="16"/>
      <c r="H249" s="17">
        <f>ROUND(N16,4)</f>
        <v>3.0564</v>
      </c>
      <c r="I249" s="16" t="s">
        <v>22</v>
      </c>
      <c r="J249" s="16" t="s">
        <v>173</v>
      </c>
      <c r="K249" s="16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BE249" s="4"/>
      <c r="BF249" s="4"/>
      <c r="BG249" s="4"/>
      <c r="BH249" s="4"/>
      <c r="BI249" s="4"/>
      <c r="BJ249" s="4"/>
      <c r="BK249" s="4"/>
      <c r="BL249" s="4"/>
      <c r="CI249" s="4"/>
      <c r="CJ249" s="4"/>
      <c r="CK249" s="4"/>
      <c r="CL249" s="4"/>
      <c r="CM249" s="4"/>
      <c r="CN249" s="4"/>
      <c r="CO249" s="4"/>
      <c r="CP249" s="4"/>
    </row>
    <row r="250" spans="1:94">
      <c r="A250" s="11" t="s">
        <v>174</v>
      </c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BE250" s="4"/>
      <c r="BF250" s="4"/>
      <c r="BG250" s="4"/>
      <c r="BH250" s="4"/>
      <c r="BI250" s="4"/>
      <c r="BJ250" s="4"/>
      <c r="BK250" s="4"/>
      <c r="BL250" s="4"/>
      <c r="CI250" s="4"/>
      <c r="CJ250" s="4"/>
      <c r="CK250" s="4"/>
      <c r="CL250" s="4"/>
      <c r="CM250" s="4"/>
      <c r="CN250" s="4"/>
      <c r="CO250" s="4"/>
      <c r="CP250" s="4"/>
    </row>
    <row r="251" spans="1:94">
      <c r="A251" s="11" t="s">
        <v>175</v>
      </c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BE251" s="4"/>
      <c r="BF251" s="4"/>
      <c r="BG251" s="4"/>
      <c r="BH251" s="4"/>
      <c r="BI251" s="4"/>
      <c r="BJ251" s="4"/>
      <c r="BK251" s="4"/>
      <c r="BL251" s="4"/>
      <c r="CI251" s="4"/>
      <c r="CJ251" s="4"/>
      <c r="CK251" s="4"/>
      <c r="CL251" s="4"/>
      <c r="CM251" s="4"/>
      <c r="CN251" s="4"/>
      <c r="CO251" s="4"/>
      <c r="CP251" s="4"/>
    </row>
    <row r="252" spans="1:94">
      <c r="A252" s="11" t="s">
        <v>161</v>
      </c>
      <c r="B252" s="16"/>
      <c r="C252" s="16"/>
      <c r="D252" s="16"/>
      <c r="E252" s="16"/>
      <c r="F252" s="16"/>
      <c r="G252" s="16"/>
      <c r="H252" s="123">
        <f>-R160</f>
        <v>-1.95</v>
      </c>
      <c r="I252" s="16" t="s">
        <v>22</v>
      </c>
      <c r="J252" s="16"/>
      <c r="K252" s="16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BE252" s="4"/>
      <c r="BF252" s="4"/>
      <c r="BG252" s="4"/>
      <c r="BH252" s="4"/>
      <c r="BI252" s="4"/>
      <c r="BJ252" s="4"/>
      <c r="BK252" s="4"/>
      <c r="BL252" s="4"/>
      <c r="CI252" s="4"/>
      <c r="CJ252" s="4"/>
      <c r="CK252" s="4"/>
      <c r="CL252" s="4"/>
      <c r="CM252" s="4"/>
      <c r="CN252" s="4"/>
      <c r="CO252" s="4"/>
      <c r="CP252" s="4"/>
    </row>
    <row r="253" spans="1:94">
      <c r="A253" s="11" t="s">
        <v>162</v>
      </c>
      <c r="B253" s="16"/>
      <c r="C253" s="16"/>
      <c r="D253" s="16"/>
      <c r="E253" s="16"/>
      <c r="F253" s="16"/>
      <c r="G253" s="16"/>
      <c r="H253" s="123">
        <f>-R162</f>
        <v>-0.2</v>
      </c>
      <c r="I253" s="16" t="s">
        <v>22</v>
      </c>
      <c r="J253" s="16"/>
      <c r="K253" s="16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BE253" s="4"/>
      <c r="BF253" s="4"/>
      <c r="BG253" s="4"/>
      <c r="BH253" s="4"/>
      <c r="BI253" s="4"/>
      <c r="BJ253" s="4"/>
      <c r="BK253" s="4"/>
      <c r="BL253" s="4"/>
      <c r="CI253" s="4"/>
      <c r="CJ253" s="4"/>
      <c r="CK253" s="4"/>
      <c r="CL253" s="4"/>
      <c r="CM253" s="4"/>
      <c r="CN253" s="4"/>
      <c r="CO253" s="4"/>
      <c r="CP253" s="4"/>
    </row>
    <row r="254" spans="1:94">
      <c r="A254" s="11" t="s">
        <v>176</v>
      </c>
      <c r="B254" s="16"/>
      <c r="C254" s="16"/>
      <c r="D254" s="16"/>
      <c r="E254" s="16"/>
      <c r="F254" s="16"/>
      <c r="G254" s="16"/>
      <c r="H254" s="124">
        <v>0</v>
      </c>
      <c r="I254" s="16" t="s">
        <v>22</v>
      </c>
      <c r="J254" s="16"/>
      <c r="K254" s="16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BE254" s="4"/>
      <c r="BF254" s="4"/>
      <c r="BG254" s="4"/>
      <c r="BH254" s="4"/>
      <c r="BI254" s="4"/>
      <c r="BJ254" s="4"/>
      <c r="BK254" s="4"/>
      <c r="BL254" s="4"/>
      <c r="CI254" s="4"/>
      <c r="CJ254" s="4"/>
      <c r="CK254" s="4"/>
      <c r="CL254" s="4"/>
      <c r="CM254" s="4"/>
      <c r="CN254" s="4"/>
      <c r="CO254" s="4"/>
      <c r="CP254" s="4"/>
    </row>
    <row r="255" spans="1:94">
      <c r="A255" s="11" t="s">
        <v>163</v>
      </c>
      <c r="B255" s="16"/>
      <c r="C255" s="16"/>
      <c r="D255" s="16"/>
      <c r="E255" s="16"/>
      <c r="F255" s="16"/>
      <c r="G255" s="16"/>
      <c r="H255" s="123">
        <f>ROUND(-R164,4)</f>
        <v>-0.03</v>
      </c>
      <c r="I255" s="16" t="s">
        <v>22</v>
      </c>
      <c r="J255" s="16"/>
      <c r="K255" s="16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BE255" s="4"/>
      <c r="BF255" s="4"/>
      <c r="BG255" s="4"/>
      <c r="BH255" s="4"/>
      <c r="BI255" s="4"/>
      <c r="BJ255" s="4"/>
      <c r="BK255" s="4"/>
      <c r="BL255" s="4"/>
      <c r="CI255" s="4"/>
      <c r="CJ255" s="4"/>
      <c r="CK255" s="4"/>
      <c r="CL255" s="4"/>
      <c r="CM255" s="4"/>
      <c r="CN255" s="4"/>
      <c r="CO255" s="4"/>
      <c r="CP255" s="4"/>
    </row>
    <row r="256" spans="1:94">
      <c r="A256" s="11" t="s">
        <v>177</v>
      </c>
      <c r="B256" s="16"/>
      <c r="C256" s="16"/>
      <c r="D256" s="16"/>
      <c r="E256" s="16"/>
      <c r="F256" s="16"/>
      <c r="G256" s="16"/>
      <c r="H256" s="124">
        <v>0</v>
      </c>
      <c r="I256" s="16" t="s">
        <v>22</v>
      </c>
      <c r="J256" s="16"/>
      <c r="K256" s="16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BE256" s="4"/>
      <c r="BF256" s="4"/>
      <c r="BG256" s="4"/>
      <c r="BH256" s="4"/>
      <c r="BI256" s="4"/>
      <c r="BJ256" s="4"/>
      <c r="BK256" s="4"/>
      <c r="BL256" s="4"/>
      <c r="CI256" s="4"/>
      <c r="CJ256" s="4"/>
      <c r="CK256" s="4"/>
      <c r="CL256" s="4"/>
      <c r="CM256" s="4"/>
      <c r="CN256" s="4"/>
      <c r="CO256" s="4"/>
      <c r="CP256" s="4"/>
    </row>
    <row r="257" spans="1:94">
      <c r="A257" s="11" t="s">
        <v>178</v>
      </c>
      <c r="B257" s="16"/>
      <c r="C257" s="16"/>
      <c r="D257" s="16"/>
      <c r="E257" s="16"/>
      <c r="F257" s="16"/>
      <c r="G257" s="16"/>
      <c r="H257" s="125">
        <f>ROUND(SUM(H252:H256),4)</f>
        <v>-2.1800000000000002</v>
      </c>
      <c r="I257" s="16" t="s">
        <v>22</v>
      </c>
      <c r="J257" s="16"/>
      <c r="K257" s="16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BE257" s="4"/>
      <c r="BF257" s="4"/>
      <c r="BG257" s="4"/>
      <c r="BH257" s="4"/>
      <c r="BI257" s="4"/>
      <c r="BJ257" s="4"/>
      <c r="BK257" s="4"/>
      <c r="BL257" s="4"/>
      <c r="CI257" s="4"/>
      <c r="CJ257" s="4"/>
      <c r="CK257" s="4"/>
      <c r="CL257" s="4"/>
      <c r="CM257" s="4"/>
      <c r="CN257" s="4"/>
      <c r="CO257" s="4"/>
      <c r="CP257" s="4"/>
    </row>
    <row r="258" spans="1:94">
      <c r="A258" s="11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BE258" s="4"/>
      <c r="BF258" s="4"/>
      <c r="BG258" s="4"/>
      <c r="BH258" s="4"/>
      <c r="BI258" s="4"/>
      <c r="BJ258" s="4"/>
      <c r="BK258" s="4"/>
      <c r="BL258" s="4"/>
      <c r="CI258" s="4"/>
      <c r="CJ258" s="4"/>
      <c r="CK258" s="4"/>
      <c r="CL258" s="4"/>
      <c r="CM258" s="4"/>
      <c r="CN258" s="4"/>
      <c r="CO258" s="4"/>
      <c r="CP258" s="4"/>
    </row>
    <row r="259" spans="1:94">
      <c r="A259" s="11" t="s">
        <v>167</v>
      </c>
      <c r="B259" s="16"/>
      <c r="C259" s="16"/>
      <c r="D259" s="16"/>
      <c r="E259" s="16"/>
      <c r="F259" s="16"/>
      <c r="G259" s="16"/>
      <c r="H259" s="123">
        <f>ROUND(H249+H257,4)</f>
        <v>0.87639999999999996</v>
      </c>
      <c r="I259" s="16" t="s">
        <v>22</v>
      </c>
      <c r="J259" s="16"/>
      <c r="K259" s="16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BE259" s="4"/>
      <c r="BF259" s="4"/>
      <c r="BG259" s="4"/>
      <c r="BH259" s="4"/>
      <c r="BI259" s="4"/>
      <c r="BJ259" s="4"/>
      <c r="BK259" s="4"/>
      <c r="BL259" s="4"/>
      <c r="CI259" s="4"/>
      <c r="CJ259" s="4"/>
      <c r="CK259" s="4"/>
      <c r="CL259" s="4"/>
      <c r="CM259" s="4"/>
      <c r="CN259" s="4"/>
      <c r="CO259" s="4"/>
      <c r="CP259" s="4"/>
    </row>
    <row r="260" spans="1:94">
      <c r="A260" s="11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BE260" s="4"/>
      <c r="BF260" s="4"/>
      <c r="BG260" s="4"/>
      <c r="BH260" s="4"/>
      <c r="BI260" s="4"/>
      <c r="BJ260" s="4"/>
      <c r="BK260" s="4"/>
      <c r="BL260" s="4"/>
      <c r="CI260" s="4"/>
      <c r="CJ260" s="4"/>
      <c r="CK260" s="4"/>
      <c r="CL260" s="4"/>
      <c r="CM260" s="4"/>
      <c r="CN260" s="4"/>
      <c r="CO260" s="4"/>
      <c r="CP260" s="4"/>
    </row>
    <row r="261" spans="1:94">
      <c r="A261" s="11" t="s">
        <v>179</v>
      </c>
      <c r="B261" s="16"/>
      <c r="C261" s="16"/>
      <c r="D261" s="16"/>
      <c r="E261" s="16"/>
      <c r="F261" s="16"/>
      <c r="G261" s="16"/>
      <c r="H261" s="126">
        <f>ROUND(J166*100,4)</f>
        <v>47.49</v>
      </c>
      <c r="I261" s="16" t="s">
        <v>22</v>
      </c>
      <c r="J261" s="16"/>
      <c r="K261" s="16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BE261" s="4"/>
      <c r="BF261" s="4"/>
      <c r="BG261" s="4"/>
      <c r="BH261" s="4"/>
      <c r="BI261" s="4"/>
      <c r="BJ261" s="4"/>
      <c r="BK261" s="4"/>
      <c r="BL261" s="4"/>
      <c r="CI261" s="4"/>
      <c r="CJ261" s="4"/>
      <c r="CK261" s="4"/>
      <c r="CL261" s="4"/>
      <c r="CM261" s="4"/>
      <c r="CN261" s="4"/>
      <c r="CO261" s="4"/>
      <c r="CP261" s="4"/>
    </row>
    <row r="262" spans="1:94">
      <c r="A262" s="11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BE262" s="4"/>
      <c r="BF262" s="4"/>
      <c r="BG262" s="4"/>
      <c r="BH262" s="4"/>
      <c r="BI262" s="4"/>
      <c r="BJ262" s="4"/>
      <c r="BK262" s="4"/>
      <c r="BL262" s="4"/>
      <c r="CI262" s="4"/>
      <c r="CJ262" s="4"/>
      <c r="CK262" s="4"/>
      <c r="CL262" s="4"/>
      <c r="CM262" s="4"/>
      <c r="CN262" s="4"/>
      <c r="CO262" s="4"/>
      <c r="CP262" s="4"/>
    </row>
    <row r="263" spans="1:94" ht="13.8" thickBot="1">
      <c r="A263" s="11" t="s">
        <v>180</v>
      </c>
      <c r="B263" s="16"/>
      <c r="C263" s="16"/>
      <c r="D263" s="16"/>
      <c r="E263" s="16"/>
      <c r="F263" s="16"/>
      <c r="G263" s="16"/>
      <c r="H263" s="127">
        <f>ROUND((H259)/(H261/100),4)</f>
        <v>1.8453999999999999</v>
      </c>
      <c r="I263" s="16" t="s">
        <v>22</v>
      </c>
      <c r="J263" s="16"/>
      <c r="K263" s="16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BE263" s="4"/>
      <c r="BF263" s="4"/>
      <c r="BG263" s="4"/>
      <c r="BH263" s="4"/>
      <c r="BI263" s="4"/>
      <c r="BJ263" s="4"/>
      <c r="BK263" s="4"/>
      <c r="BL263" s="4"/>
      <c r="CI263" s="4"/>
      <c r="CJ263" s="4"/>
      <c r="CK263" s="4"/>
      <c r="CL263" s="4"/>
      <c r="CM263" s="4"/>
      <c r="CN263" s="4"/>
      <c r="CO263" s="4"/>
      <c r="CP263" s="4"/>
    </row>
    <row r="264" spans="1:94" ht="13.8" thickTop="1">
      <c r="A264" s="11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BE264" s="4"/>
      <c r="BF264" s="4"/>
      <c r="BG264" s="4"/>
      <c r="BH264" s="4"/>
      <c r="BI264" s="4"/>
      <c r="BJ264" s="4"/>
      <c r="BK264" s="4"/>
      <c r="BL264" s="4"/>
      <c r="CI264" s="4"/>
      <c r="CJ264" s="4"/>
      <c r="CK264" s="4"/>
      <c r="CL264" s="4"/>
      <c r="CM264" s="4"/>
      <c r="CN264" s="4"/>
      <c r="CO264" s="4"/>
      <c r="CP264" s="4"/>
    </row>
    <row r="265" spans="1:94">
      <c r="A265" s="11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BE265" s="4"/>
      <c r="BF265" s="4"/>
      <c r="BG265" s="4"/>
      <c r="BH265" s="4"/>
      <c r="BI265" s="4"/>
      <c r="BJ265" s="4"/>
      <c r="BK265" s="4"/>
      <c r="BL265" s="4"/>
      <c r="CI265" s="4"/>
      <c r="CJ265" s="4"/>
      <c r="CK265" s="4"/>
      <c r="CL265" s="4"/>
      <c r="CM265" s="4"/>
      <c r="CN265" s="4"/>
      <c r="CO265" s="4"/>
      <c r="CP265" s="4"/>
    </row>
    <row r="266" spans="1:94">
      <c r="A266" s="11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BE266" s="4"/>
      <c r="BF266" s="4"/>
      <c r="BG266" s="4"/>
      <c r="BH266" s="4"/>
      <c r="BI266" s="4"/>
      <c r="BJ266" s="4"/>
      <c r="BK266" s="4"/>
      <c r="BL266" s="4"/>
      <c r="CI266" s="4"/>
      <c r="CJ266" s="4"/>
      <c r="CK266" s="4"/>
      <c r="CL266" s="4"/>
      <c r="CM266" s="4"/>
      <c r="CN266" s="4"/>
      <c r="CO266" s="4"/>
      <c r="CP266" s="4"/>
    </row>
    <row r="267" spans="1:94">
      <c r="A267" s="11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BE267" s="4"/>
      <c r="BF267" s="4"/>
      <c r="BG267" s="4"/>
      <c r="BH267" s="4"/>
      <c r="BI267" s="4"/>
      <c r="BJ267" s="4"/>
      <c r="BK267" s="4"/>
      <c r="BL267" s="4"/>
      <c r="CI267" s="4"/>
      <c r="CJ267" s="4"/>
      <c r="CK267" s="4"/>
      <c r="CL267" s="4"/>
      <c r="CM267" s="4"/>
      <c r="CN267" s="4"/>
      <c r="CO267" s="4"/>
      <c r="CP267" s="4"/>
    </row>
    <row r="268" spans="1:94">
      <c r="A268" s="23" t="s">
        <v>191</v>
      </c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BE268" s="4"/>
      <c r="BF268" s="4"/>
      <c r="BG268" s="4"/>
      <c r="BH268" s="4"/>
      <c r="BI268" s="4"/>
      <c r="BJ268" s="4"/>
      <c r="BK268" s="4"/>
      <c r="BL268" s="4"/>
      <c r="CI268" s="4"/>
      <c r="CJ268" s="4"/>
      <c r="CK268" s="4"/>
      <c r="CL268" s="4"/>
      <c r="CM268" s="4"/>
      <c r="CN268" s="4"/>
      <c r="CO268" s="4"/>
      <c r="CP268" s="4"/>
    </row>
    <row r="269" spans="1:94">
      <c r="A269" s="23" t="s">
        <v>182</v>
      </c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BE269" s="4"/>
      <c r="BF269" s="4"/>
      <c r="BG269" s="4"/>
      <c r="BH269" s="4"/>
      <c r="BI269" s="4"/>
      <c r="BJ269" s="4"/>
      <c r="BK269" s="4"/>
      <c r="BL269" s="4"/>
      <c r="CI269" s="4"/>
      <c r="CJ269" s="4"/>
      <c r="CK269" s="4"/>
      <c r="CL269" s="4"/>
      <c r="CM269" s="4"/>
      <c r="CN269" s="4"/>
      <c r="CO269" s="4"/>
      <c r="CP269" s="4"/>
    </row>
    <row r="270" spans="1:94">
      <c r="A270" s="11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BE270" s="4"/>
      <c r="BF270" s="4"/>
      <c r="BG270" s="4"/>
      <c r="BH270" s="4"/>
      <c r="BI270" s="4"/>
      <c r="BJ270" s="4"/>
      <c r="BK270" s="4"/>
      <c r="BL270" s="4"/>
      <c r="CI270" s="4"/>
      <c r="CJ270" s="4"/>
      <c r="CK270" s="4"/>
      <c r="CL270" s="4"/>
      <c r="CM270" s="4"/>
      <c r="CN270" s="4"/>
      <c r="CO270" s="4"/>
      <c r="CP270" s="4"/>
    </row>
    <row r="271" spans="1:94">
      <c r="A271" s="11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BE271" s="4"/>
      <c r="BF271" s="4"/>
      <c r="BG271" s="4"/>
      <c r="BH271" s="4"/>
      <c r="BI271" s="4"/>
      <c r="BJ271" s="4"/>
      <c r="BK271" s="4"/>
      <c r="BL271" s="4"/>
      <c r="CI271" s="4"/>
      <c r="CJ271" s="4"/>
      <c r="CK271" s="4"/>
      <c r="CL271" s="4"/>
      <c r="CM271" s="4"/>
      <c r="CN271" s="4"/>
      <c r="CO271" s="4"/>
      <c r="CP271" s="4"/>
    </row>
    <row r="272" spans="1:94">
      <c r="A272" s="11" t="s">
        <v>183</v>
      </c>
      <c r="B272" s="16"/>
      <c r="C272" s="16"/>
      <c r="D272" s="16"/>
      <c r="E272" s="16"/>
      <c r="F272" s="16"/>
      <c r="G272" s="16" t="s">
        <v>18</v>
      </c>
      <c r="H272" s="16">
        <f>V141+V130</f>
        <v>69569.162887602724</v>
      </c>
      <c r="I272" s="16"/>
      <c r="J272" s="16" t="s">
        <v>192</v>
      </c>
      <c r="K272" s="16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BE272" s="4"/>
      <c r="BF272" s="4"/>
      <c r="BG272" s="4"/>
      <c r="BH272" s="4"/>
      <c r="BI272" s="4"/>
      <c r="BJ272" s="4"/>
      <c r="BK272" s="4"/>
      <c r="BL272" s="4"/>
      <c r="CI272" s="4"/>
      <c r="CJ272" s="4"/>
      <c r="CK272" s="4"/>
      <c r="CL272" s="4"/>
      <c r="CM272" s="4"/>
      <c r="CN272" s="4"/>
      <c r="CO272" s="4"/>
      <c r="CP272" s="4"/>
    </row>
    <row r="273" spans="1:94">
      <c r="A273" s="11"/>
      <c r="B273" s="16"/>
      <c r="C273" s="16"/>
      <c r="D273" s="16"/>
      <c r="E273" s="16"/>
      <c r="F273" s="16"/>
      <c r="G273" s="16"/>
      <c r="H273" s="16"/>
      <c r="I273" s="16"/>
      <c r="J273" s="128"/>
      <c r="K273" s="16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BE273" s="4"/>
      <c r="BF273" s="4"/>
      <c r="BG273" s="4"/>
      <c r="BH273" s="4"/>
      <c r="BI273" s="4"/>
      <c r="BJ273" s="4"/>
      <c r="BK273" s="4"/>
      <c r="BL273" s="4"/>
      <c r="CI273" s="4"/>
      <c r="CJ273" s="4"/>
      <c r="CK273" s="4"/>
      <c r="CL273" s="4"/>
      <c r="CM273" s="4"/>
      <c r="CN273" s="4"/>
      <c r="CO273" s="4"/>
      <c r="CP273" s="4"/>
    </row>
    <row r="274" spans="1:94">
      <c r="A274" s="11" t="s">
        <v>185</v>
      </c>
      <c r="B274" s="16"/>
      <c r="C274" s="16"/>
      <c r="D274" s="16"/>
      <c r="E274" s="16"/>
      <c r="F274" s="16"/>
      <c r="G274" s="16" t="s">
        <v>18</v>
      </c>
      <c r="H274" s="15">
        <f>T92</f>
        <v>2366788.0191770494</v>
      </c>
      <c r="I274" s="16"/>
      <c r="J274" s="16" t="s">
        <v>193</v>
      </c>
      <c r="K274" s="16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BE274" s="4"/>
      <c r="BF274" s="4"/>
      <c r="BG274" s="4"/>
      <c r="BH274" s="4"/>
      <c r="BI274" s="4"/>
      <c r="BJ274" s="4"/>
      <c r="BK274" s="4"/>
      <c r="BL274" s="4"/>
      <c r="CI274" s="4"/>
      <c r="CJ274" s="4"/>
      <c r="CK274" s="4"/>
      <c r="CL274" s="4"/>
      <c r="CM274" s="4"/>
      <c r="CN274" s="4"/>
      <c r="CO274" s="4"/>
      <c r="CP274" s="4"/>
    </row>
    <row r="275" spans="1:94">
      <c r="A275" s="11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BE275" s="4"/>
      <c r="BF275" s="4"/>
      <c r="BG275" s="4"/>
      <c r="BH275" s="4"/>
      <c r="BI275" s="4"/>
      <c r="BJ275" s="4"/>
      <c r="BK275" s="4"/>
      <c r="BL275" s="4"/>
      <c r="CI275" s="4"/>
      <c r="CJ275" s="4"/>
      <c r="CK275" s="4"/>
      <c r="CL275" s="4"/>
      <c r="CM275" s="4"/>
      <c r="CN275" s="4"/>
      <c r="CO275" s="4"/>
      <c r="CP275" s="4"/>
    </row>
    <row r="276" spans="1:94">
      <c r="A276" s="11" t="s">
        <v>172</v>
      </c>
      <c r="B276" s="16"/>
      <c r="C276" s="16"/>
      <c r="D276" s="16"/>
      <c r="E276" s="16"/>
      <c r="F276" s="16"/>
      <c r="G276" s="16"/>
      <c r="H276" s="126">
        <f>(H272/H274)*100</f>
        <v>2.9393913744667537</v>
      </c>
      <c r="I276" s="16" t="s">
        <v>22</v>
      </c>
      <c r="J276" s="16"/>
      <c r="K276" s="16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BE276" s="4"/>
      <c r="BF276" s="4"/>
      <c r="BG276" s="4"/>
      <c r="BH276" s="4"/>
      <c r="BI276" s="4"/>
      <c r="BJ276" s="4"/>
      <c r="BK276" s="4"/>
      <c r="BL276" s="4"/>
      <c r="CI276" s="4"/>
      <c r="CJ276" s="4"/>
      <c r="CK276" s="4"/>
      <c r="CL276" s="4"/>
      <c r="CM276" s="4"/>
      <c r="CN276" s="4"/>
      <c r="CO276" s="4"/>
      <c r="CP276" s="4"/>
    </row>
    <row r="277" spans="1:94">
      <c r="A277" s="11" t="s">
        <v>174</v>
      </c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BE277" s="4"/>
      <c r="BF277" s="4"/>
      <c r="BG277" s="4"/>
      <c r="BH277" s="4"/>
      <c r="BI277" s="4"/>
      <c r="BJ277" s="4"/>
      <c r="BK277" s="4"/>
      <c r="BL277" s="4"/>
      <c r="CI277" s="4"/>
      <c r="CJ277" s="4"/>
      <c r="CK277" s="4"/>
      <c r="CL277" s="4"/>
      <c r="CM277" s="4"/>
      <c r="CN277" s="4"/>
      <c r="CO277" s="4"/>
      <c r="CP277" s="4"/>
    </row>
    <row r="278" spans="1:94">
      <c r="A278" s="11" t="s">
        <v>175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BE278" s="4"/>
      <c r="BF278" s="4"/>
      <c r="BG278" s="4"/>
      <c r="BH278" s="4"/>
      <c r="BI278" s="4"/>
      <c r="BJ278" s="4"/>
      <c r="BK278" s="4"/>
      <c r="BL278" s="4"/>
      <c r="CI278" s="4"/>
      <c r="CJ278" s="4"/>
      <c r="CK278" s="4"/>
      <c r="CL278" s="4"/>
      <c r="CM278" s="4"/>
      <c r="CN278" s="4"/>
      <c r="CO278" s="4"/>
      <c r="CP278" s="4"/>
    </row>
    <row r="279" spans="1:94">
      <c r="A279" s="11" t="s">
        <v>161</v>
      </c>
      <c r="B279" s="16"/>
      <c r="C279" s="16"/>
      <c r="D279" s="16"/>
      <c r="E279" s="16"/>
      <c r="F279" s="16"/>
      <c r="G279" s="16"/>
      <c r="H279" s="123">
        <f>H252</f>
        <v>-1.95</v>
      </c>
      <c r="I279" s="16" t="s">
        <v>22</v>
      </c>
      <c r="J279" s="16"/>
      <c r="K279" s="16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BE279" s="4"/>
      <c r="BF279" s="4"/>
      <c r="BG279" s="4"/>
      <c r="BH279" s="4"/>
      <c r="BI279" s="4"/>
      <c r="BJ279" s="4"/>
      <c r="BK279" s="4"/>
      <c r="BL279" s="4"/>
      <c r="CI279" s="4"/>
      <c r="CJ279" s="4"/>
      <c r="CK279" s="4"/>
      <c r="CL279" s="4"/>
      <c r="CM279" s="4"/>
      <c r="CN279" s="4"/>
      <c r="CO279" s="4"/>
      <c r="CP279" s="4"/>
    </row>
    <row r="280" spans="1:94">
      <c r="A280" s="11" t="s">
        <v>162</v>
      </c>
      <c r="B280" s="16"/>
      <c r="C280" s="16"/>
      <c r="D280" s="16"/>
      <c r="E280" s="16"/>
      <c r="F280" s="16"/>
      <c r="G280" s="16"/>
      <c r="H280" s="123">
        <f>H253</f>
        <v>-0.2</v>
      </c>
      <c r="I280" s="16" t="s">
        <v>22</v>
      </c>
      <c r="J280" s="16"/>
      <c r="K280" s="16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BE280" s="4"/>
      <c r="BF280" s="4"/>
      <c r="BG280" s="4"/>
      <c r="BH280" s="4"/>
      <c r="BI280" s="4"/>
      <c r="BJ280" s="4"/>
      <c r="BK280" s="4"/>
      <c r="BL280" s="4"/>
      <c r="CI280" s="4"/>
      <c r="CJ280" s="4"/>
      <c r="CK280" s="4"/>
      <c r="CL280" s="4"/>
      <c r="CM280" s="4"/>
      <c r="CN280" s="4"/>
      <c r="CO280" s="4"/>
      <c r="CP280" s="4"/>
    </row>
    <row r="281" spans="1:94">
      <c r="A281" s="11" t="s">
        <v>176</v>
      </c>
      <c r="B281" s="16"/>
      <c r="C281" s="16"/>
      <c r="D281" s="16"/>
      <c r="E281" s="16"/>
      <c r="F281" s="16"/>
      <c r="G281" s="16"/>
      <c r="H281" s="123">
        <f>H254</f>
        <v>0</v>
      </c>
      <c r="I281" s="16" t="s">
        <v>22</v>
      </c>
      <c r="J281" s="16"/>
      <c r="K281" s="16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BE281" s="4"/>
      <c r="BF281" s="4"/>
      <c r="BG281" s="4"/>
      <c r="BH281" s="4"/>
      <c r="BI281" s="4"/>
      <c r="BJ281" s="4"/>
      <c r="BK281" s="4"/>
      <c r="BL281" s="4"/>
      <c r="CI281" s="4"/>
      <c r="CJ281" s="4"/>
      <c r="CK281" s="4"/>
      <c r="CL281" s="4"/>
      <c r="CM281" s="4"/>
      <c r="CN281" s="4"/>
      <c r="CO281" s="4"/>
      <c r="CP281" s="4"/>
    </row>
    <row r="282" spans="1:94">
      <c r="A282" s="11" t="s">
        <v>163</v>
      </c>
      <c r="B282" s="16"/>
      <c r="C282" s="16"/>
      <c r="D282" s="16"/>
      <c r="E282" s="16"/>
      <c r="F282" s="16"/>
      <c r="G282" s="16"/>
      <c r="H282" s="123">
        <f>H255</f>
        <v>-0.03</v>
      </c>
      <c r="I282" s="16" t="s">
        <v>22</v>
      </c>
      <c r="J282" s="16"/>
      <c r="K282" s="16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BE282" s="4"/>
      <c r="BF282" s="4"/>
      <c r="BG282" s="4"/>
      <c r="BH282" s="4"/>
      <c r="BI282" s="4"/>
      <c r="BJ282" s="4"/>
      <c r="BK282" s="4"/>
      <c r="BL282" s="4"/>
      <c r="CI282" s="4"/>
      <c r="CJ282" s="4"/>
      <c r="CK282" s="4"/>
      <c r="CL282" s="4"/>
      <c r="CM282" s="4"/>
      <c r="CN282" s="4"/>
      <c r="CO282" s="4"/>
      <c r="CP282" s="4"/>
    </row>
    <row r="283" spans="1:94">
      <c r="A283" s="11" t="s">
        <v>177</v>
      </c>
      <c r="B283" s="16"/>
      <c r="C283" s="16"/>
      <c r="D283" s="16"/>
      <c r="E283" s="16"/>
      <c r="F283" s="16"/>
      <c r="G283" s="16"/>
      <c r="H283" s="123">
        <f>H256</f>
        <v>0</v>
      </c>
      <c r="I283" s="16" t="s">
        <v>22</v>
      </c>
      <c r="J283" s="16"/>
      <c r="K283" s="16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BE283" s="4"/>
      <c r="BF283" s="4"/>
      <c r="BG283" s="4"/>
      <c r="BH283" s="4"/>
      <c r="BI283" s="4"/>
      <c r="BJ283" s="4"/>
      <c r="BK283" s="4"/>
      <c r="BL283" s="4"/>
      <c r="CI283" s="4"/>
      <c r="CJ283" s="4"/>
      <c r="CK283" s="4"/>
      <c r="CL283" s="4"/>
      <c r="CM283" s="4"/>
      <c r="CN283" s="4"/>
      <c r="CO283" s="4"/>
      <c r="CP283" s="4"/>
    </row>
    <row r="284" spans="1:94">
      <c r="A284" s="11" t="s">
        <v>178</v>
      </c>
      <c r="B284" s="16"/>
      <c r="C284" s="16"/>
      <c r="D284" s="16"/>
      <c r="E284" s="16"/>
      <c r="F284" s="16"/>
      <c r="G284" s="16"/>
      <c r="H284" s="125">
        <f>SUM(H279:H283)</f>
        <v>-2.1799999999999997</v>
      </c>
      <c r="I284" s="16" t="s">
        <v>22</v>
      </c>
      <c r="J284" s="16"/>
      <c r="K284" s="16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BE284" s="4"/>
      <c r="BF284" s="4"/>
      <c r="BG284" s="4"/>
      <c r="BH284" s="4"/>
      <c r="BI284" s="4"/>
      <c r="BJ284" s="4"/>
      <c r="BK284" s="4"/>
      <c r="BL284" s="4"/>
      <c r="CI284" s="4"/>
      <c r="CJ284" s="4"/>
      <c r="CK284" s="4"/>
      <c r="CL284" s="4"/>
      <c r="CM284" s="4"/>
      <c r="CN284" s="4"/>
      <c r="CO284" s="4"/>
      <c r="CP284" s="4"/>
    </row>
    <row r="285" spans="1:94">
      <c r="A285" s="11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BE285" s="4"/>
      <c r="BF285" s="4"/>
      <c r="BG285" s="4"/>
      <c r="BH285" s="4"/>
      <c r="BI285" s="4"/>
      <c r="BJ285" s="4"/>
      <c r="BK285" s="4"/>
      <c r="BL285" s="4"/>
      <c r="CI285" s="4"/>
      <c r="CJ285" s="4"/>
      <c r="CK285" s="4"/>
      <c r="CL285" s="4"/>
      <c r="CM285" s="4"/>
      <c r="CN285" s="4"/>
      <c r="CO285" s="4"/>
      <c r="CP285" s="4"/>
    </row>
    <row r="286" spans="1:94">
      <c r="A286" s="11" t="s">
        <v>167</v>
      </c>
      <c r="B286" s="16"/>
      <c r="C286" s="16"/>
      <c r="D286" s="16"/>
      <c r="E286" s="16"/>
      <c r="F286" s="16"/>
      <c r="G286" s="16"/>
      <c r="H286" s="123">
        <f>H276+H284</f>
        <v>0.75939137446675398</v>
      </c>
      <c r="I286" s="16" t="s">
        <v>22</v>
      </c>
      <c r="J286" s="16"/>
      <c r="K286" s="16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BE286" s="4"/>
      <c r="BF286" s="4"/>
      <c r="BG286" s="4"/>
      <c r="BH286" s="4"/>
      <c r="BI286" s="4"/>
      <c r="BJ286" s="4"/>
      <c r="BK286" s="4"/>
      <c r="BL286" s="4"/>
      <c r="CI286" s="4"/>
      <c r="CJ286" s="4"/>
      <c r="CK286" s="4"/>
      <c r="CL286" s="4"/>
      <c r="CM286" s="4"/>
      <c r="CN286" s="4"/>
      <c r="CO286" s="4"/>
      <c r="CP286" s="4"/>
    </row>
    <row r="287" spans="1:94">
      <c r="A287" s="11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BE287" s="4"/>
      <c r="BF287" s="4"/>
      <c r="BG287" s="4"/>
      <c r="BH287" s="4"/>
      <c r="BI287" s="4"/>
      <c r="BJ287" s="4"/>
      <c r="BK287" s="4"/>
      <c r="BL287" s="4"/>
      <c r="CI287" s="4"/>
      <c r="CJ287" s="4"/>
      <c r="CK287" s="4"/>
      <c r="CL287" s="4"/>
      <c r="CM287" s="4"/>
      <c r="CN287" s="4"/>
      <c r="CO287" s="4"/>
      <c r="CP287" s="4"/>
    </row>
    <row r="288" spans="1:94">
      <c r="A288" s="11" t="s">
        <v>179</v>
      </c>
      <c r="B288" s="16"/>
      <c r="C288" s="16"/>
      <c r="D288" s="16"/>
      <c r="E288" s="16"/>
      <c r="F288" s="16"/>
      <c r="G288" s="16"/>
      <c r="H288" s="126">
        <f>H261</f>
        <v>47.49</v>
      </c>
      <c r="I288" s="16" t="s">
        <v>22</v>
      </c>
      <c r="J288" s="16"/>
      <c r="K288" s="16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BE288" s="4"/>
      <c r="BF288" s="4"/>
      <c r="BG288" s="4"/>
      <c r="BH288" s="4"/>
      <c r="BI288" s="4"/>
      <c r="BJ288" s="4"/>
      <c r="BK288" s="4"/>
      <c r="BL288" s="4"/>
      <c r="CI288" s="4"/>
      <c r="CJ288" s="4"/>
      <c r="CK288" s="4"/>
      <c r="CL288" s="4"/>
      <c r="CM288" s="4"/>
      <c r="CN288" s="4"/>
      <c r="CO288" s="4"/>
      <c r="CP288" s="4"/>
    </row>
    <row r="289" spans="1:94">
      <c r="A289" s="11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BE289" s="4"/>
      <c r="BF289" s="4"/>
      <c r="BG289" s="4"/>
      <c r="BH289" s="4"/>
      <c r="BI289" s="4"/>
      <c r="BJ289" s="4"/>
      <c r="BK289" s="4"/>
      <c r="BL289" s="4"/>
      <c r="CI289" s="4"/>
      <c r="CJ289" s="4"/>
      <c r="CK289" s="4"/>
      <c r="CL289" s="4"/>
      <c r="CM289" s="4"/>
      <c r="CN289" s="4"/>
      <c r="CO289" s="4"/>
      <c r="CP289" s="4"/>
    </row>
    <row r="290" spans="1:94" ht="13.8" thickBot="1">
      <c r="A290" s="11" t="s">
        <v>180</v>
      </c>
      <c r="B290" s="16"/>
      <c r="C290" s="16"/>
      <c r="D290" s="16"/>
      <c r="E290" s="16"/>
      <c r="F290" s="16"/>
      <c r="G290" s="16"/>
      <c r="H290" s="127">
        <f>(H286)/(H288/100)</f>
        <v>1.5990553263144955</v>
      </c>
      <c r="I290" s="16" t="s">
        <v>22</v>
      </c>
      <c r="J290" s="16"/>
      <c r="K290" s="16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BE290" s="4"/>
      <c r="BF290" s="4"/>
      <c r="BG290" s="4"/>
      <c r="BH290" s="4"/>
      <c r="BI290" s="4"/>
      <c r="BJ290" s="4"/>
      <c r="BK290" s="4"/>
      <c r="BL290" s="4"/>
      <c r="CI290" s="4"/>
      <c r="CJ290" s="4"/>
      <c r="CK290" s="4"/>
      <c r="CL290" s="4"/>
      <c r="CM290" s="4"/>
      <c r="CN290" s="4"/>
      <c r="CO290" s="4"/>
      <c r="CP290" s="4"/>
    </row>
    <row r="291" spans="1:94" ht="13.8" thickTop="1"/>
    <row r="362" spans="1:80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AJ362" s="11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BN362" s="11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</row>
    <row r="363" spans="1:80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AJ363" s="11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BN363" s="11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</row>
    <row r="364" spans="1:80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AJ364" s="11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BN364" s="11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</row>
    <row r="365" spans="1:80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AJ365" s="11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BN365" s="11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</row>
    <row r="366" spans="1:80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AJ366" s="11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BN366" s="11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</row>
    <row r="367" spans="1:80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AJ367" s="11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BN367" s="11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</row>
    <row r="368" spans="1:80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AJ368" s="11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BN368" s="11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</row>
    <row r="369" spans="1:80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AJ369" s="11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BN369" s="11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</row>
    <row r="370" spans="1:80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AJ370" s="11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BN370" s="11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</row>
  </sheetData>
  <printOptions horizontalCentered="1"/>
  <pageMargins left="0.25" right="0.25" top="0.75" bottom="0.75" header="0.3" footer="0.3"/>
  <pageSetup scale="71" orientation="landscape" blackAndWhite="1" r:id="rId1"/>
  <headerFooter alignWithMargins="0"/>
  <customProperties>
    <customPr name="EpmWorksheetKeyString_GU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40CD-C9FD-43C8-8C46-277C9276ABB3}">
  <dimension ref="B6:H26"/>
  <sheetViews>
    <sheetView topLeftCell="A6" workbookViewId="0">
      <selection activeCell="H11" sqref="H11"/>
    </sheetView>
  </sheetViews>
  <sheetFormatPr defaultRowHeight="13.2"/>
  <cols>
    <col min="3" max="3" width="60.33203125" bestFit="1" customWidth="1"/>
    <col min="4" max="4" width="12.33203125" bestFit="1" customWidth="1"/>
    <col min="6" max="6" width="12.33203125" bestFit="1" customWidth="1"/>
  </cols>
  <sheetData>
    <row r="6" spans="2:8" ht="17.399999999999999">
      <c r="B6" s="207"/>
      <c r="C6" s="208"/>
      <c r="D6" s="208">
        <v>2024</v>
      </c>
      <c r="F6" s="208">
        <v>2021</v>
      </c>
    </row>
    <row r="7" spans="2:8" ht="17.399999999999999">
      <c r="B7" s="207"/>
      <c r="C7" s="209"/>
      <c r="D7" s="210" t="s">
        <v>226</v>
      </c>
      <c r="F7" s="210" t="s">
        <v>9</v>
      </c>
    </row>
    <row r="8" spans="2:8" ht="17.399999999999999">
      <c r="B8" s="207"/>
      <c r="C8" s="209"/>
      <c r="D8" s="211"/>
      <c r="F8" s="211"/>
    </row>
    <row r="9" spans="2:8" ht="21">
      <c r="B9" s="212" t="s">
        <v>227</v>
      </c>
      <c r="C9" s="213" t="s">
        <v>228</v>
      </c>
      <c r="D9" s="214">
        <v>327538</v>
      </c>
      <c r="E9" s="248">
        <f>D9-D10</f>
        <v>325038</v>
      </c>
      <c r="F9" s="214">
        <v>290680</v>
      </c>
      <c r="G9" s="248">
        <f>F9-F10</f>
        <v>289658</v>
      </c>
    </row>
    <row r="10" spans="2:8" ht="21">
      <c r="B10" s="212"/>
      <c r="C10" s="213" t="s">
        <v>229</v>
      </c>
      <c r="D10" s="214">
        <v>2500</v>
      </c>
      <c r="F10" s="214">
        <v>1022</v>
      </c>
    </row>
    <row r="11" spans="2:8" ht="21">
      <c r="B11" s="212" t="s">
        <v>230</v>
      </c>
      <c r="C11" s="213" t="s">
        <v>231</v>
      </c>
      <c r="D11" s="214">
        <v>18651</v>
      </c>
      <c r="E11" s="248">
        <f>D9+D11</f>
        <v>346189</v>
      </c>
      <c r="F11" s="214">
        <v>9849</v>
      </c>
      <c r="G11" s="248">
        <f>F9+F11</f>
        <v>300529</v>
      </c>
      <c r="H11" s="248">
        <f>G11-'Calculation Settlement'!D66</f>
        <v>173.48080000001937</v>
      </c>
    </row>
    <row r="12" spans="2:8" ht="21">
      <c r="B12" s="212" t="s">
        <v>232</v>
      </c>
      <c r="C12" s="213" t="s">
        <v>233</v>
      </c>
      <c r="D12" s="215">
        <v>150571</v>
      </c>
      <c r="F12" s="215">
        <v>114778</v>
      </c>
    </row>
    <row r="13" spans="2:8" ht="21">
      <c r="B13" s="212" t="s">
        <v>234</v>
      </c>
      <c r="C13" s="213" t="s">
        <v>235</v>
      </c>
      <c r="D13" s="214">
        <v>88657</v>
      </c>
      <c r="F13" s="214">
        <v>55626</v>
      </c>
    </row>
    <row r="14" spans="2:8" ht="21">
      <c r="B14" s="212" t="s">
        <v>236</v>
      </c>
      <c r="C14" s="213" t="s">
        <v>225</v>
      </c>
      <c r="D14" s="214">
        <v>24468</v>
      </c>
      <c r="F14" s="214">
        <v>13897</v>
      </c>
    </row>
    <row r="15" spans="2:8" ht="21">
      <c r="B15" s="212" t="s">
        <v>237</v>
      </c>
      <c r="C15" s="213" t="s">
        <v>238</v>
      </c>
      <c r="D15" s="214">
        <v>876</v>
      </c>
      <c r="F15" s="214">
        <v>1243</v>
      </c>
    </row>
    <row r="16" spans="2:8" ht="21">
      <c r="B16" s="212" t="s">
        <v>239</v>
      </c>
      <c r="C16" s="213" t="s">
        <v>240</v>
      </c>
      <c r="D16" s="215">
        <v>-7626</v>
      </c>
      <c r="F16" s="215">
        <v>-4982</v>
      </c>
    </row>
    <row r="17" spans="2:6" ht="21">
      <c r="B17" s="212"/>
      <c r="C17" s="213" t="s">
        <v>241</v>
      </c>
      <c r="D17" s="216">
        <v>75743</v>
      </c>
      <c r="F17" s="216">
        <v>112489</v>
      </c>
    </row>
    <row r="18" spans="2:6" ht="21">
      <c r="B18" s="212" t="s">
        <v>242</v>
      </c>
      <c r="C18" s="213" t="s">
        <v>243</v>
      </c>
      <c r="D18" s="215">
        <v>54531</v>
      </c>
      <c r="F18" s="215">
        <v>21237</v>
      </c>
    </row>
    <row r="19" spans="2:6" ht="21">
      <c r="B19" s="212" t="s">
        <v>244</v>
      </c>
      <c r="C19" s="213" t="s">
        <v>245</v>
      </c>
      <c r="D19" s="215">
        <v>272</v>
      </c>
      <c r="F19" s="215">
        <v>83</v>
      </c>
    </row>
    <row r="20" spans="2:6" ht="21">
      <c r="B20" s="212" t="s">
        <v>246</v>
      </c>
      <c r="C20" s="213" t="s">
        <v>247</v>
      </c>
      <c r="D20" s="215">
        <v>6675</v>
      </c>
      <c r="F20" s="215">
        <v>4347</v>
      </c>
    </row>
    <row r="21" spans="2:6" ht="21">
      <c r="B21" s="212" t="s">
        <v>244</v>
      </c>
      <c r="C21" s="213" t="s">
        <v>248</v>
      </c>
      <c r="D21" s="215">
        <v>3867</v>
      </c>
      <c r="F21" s="215">
        <v>3645</v>
      </c>
    </row>
    <row r="22" spans="2:6" ht="21">
      <c r="B22" s="212" t="s">
        <v>249</v>
      </c>
      <c r="C22" s="213" t="s">
        <v>250</v>
      </c>
      <c r="D22" s="215">
        <v>144</v>
      </c>
      <c r="F22" s="215">
        <v>-309</v>
      </c>
    </row>
    <row r="23" spans="2:6" ht="21">
      <c r="B23" s="212"/>
      <c r="C23" s="213" t="s">
        <v>251</v>
      </c>
      <c r="D23" s="216">
        <v>31898</v>
      </c>
      <c r="F23" s="216">
        <v>98935</v>
      </c>
    </row>
    <row r="24" spans="2:6" ht="21">
      <c r="B24" s="212" t="s">
        <v>252</v>
      </c>
      <c r="C24" s="217" t="s">
        <v>112</v>
      </c>
      <c r="D24" s="215">
        <v>5946</v>
      </c>
      <c r="F24" s="215">
        <v>21654</v>
      </c>
    </row>
    <row r="25" spans="2:6" ht="21" thickBot="1">
      <c r="B25" s="218"/>
      <c r="C25" s="217" t="s">
        <v>253</v>
      </c>
      <c r="D25" s="219">
        <v>25951</v>
      </c>
      <c r="F25" s="219">
        <v>77281</v>
      </c>
    </row>
    <row r="26" spans="2:6" ht="13.8" thickTop="1"/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86A20B-3EA3-4BE3-8AE7-DFBFA8D1ADB9}"/>
</file>

<file path=customXml/itemProps2.xml><?xml version="1.0" encoding="utf-8"?>
<ds:datastoreItem xmlns:ds="http://schemas.openxmlformats.org/officeDocument/2006/customXml" ds:itemID="{1A5B7AC2-0947-439C-84E2-D8F1AA1503CC}"/>
</file>

<file path=customXml/itemProps3.xml><?xml version="1.0" encoding="utf-8"?>
<ds:datastoreItem xmlns:ds="http://schemas.openxmlformats.org/officeDocument/2006/customXml" ds:itemID="{6FF3F394-6C0F-40DF-8E81-ACD8C8C6D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Rev Req Drivers Settlement</vt:lpstr>
      <vt:lpstr>Calculation Settlement</vt:lpstr>
      <vt:lpstr>Rev Req Drivers Actual 2021</vt:lpstr>
      <vt:lpstr>Calculation</vt:lpstr>
      <vt:lpstr>Rev Req Calc Data</vt:lpstr>
      <vt:lpstr>2021 SR Report tab</vt:lpstr>
      <vt:lpstr> 2024 SR Linked</vt:lpstr>
      <vt:lpstr>Earnings Recon</vt:lpstr>
      <vt:lpstr>'Rev Req Drivers Actual 2021'!_Hlk118467835</vt:lpstr>
      <vt:lpstr>'Rev Req Drivers Settlement'!_Hlk118467835</vt:lpstr>
      <vt:lpstr>' 2024 SR Linked'!Print_Area</vt:lpstr>
      <vt:lpstr>'2021 SR Report tab'!Print_Area</vt:lpstr>
      <vt:lpstr>Calculation!Print_Area</vt:lpstr>
      <vt:lpstr>'Calculation Settlement'!Print_Area</vt:lpstr>
      <vt:lpstr>'Rev Req Drivers Actual 2021'!Print_Area</vt:lpstr>
      <vt:lpstr>'Rev Req Drivers Settlement'!Print_Area</vt:lpstr>
      <vt:lpstr>' 2024 SR Linked'!Sched_1</vt:lpstr>
      <vt:lpstr>Sched_1</vt:lpstr>
      <vt:lpstr>' 2024 SR Linked'!Sched_2</vt:lpstr>
      <vt:lpstr>Sched_2</vt:lpstr>
      <vt:lpstr>' 2024 SR Linked'!Sched_3</vt:lpstr>
      <vt:lpstr>Sched_3</vt:lpstr>
      <vt:lpstr>' 2024 SR Linked'!Sched_4</vt:lpstr>
      <vt:lpstr>Sched_4</vt:lpstr>
      <vt:lpstr>' 2024 SR Linked'!Sched_5</vt:lpstr>
      <vt:lpstr>Sched_5</vt:lpstr>
      <vt:lpstr>' 2024 SR Linked'!Sched_5_2</vt:lpstr>
      <vt:lpstr>Sched_5_2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Hillary, Sean P.</dc:creator>
  <cp:lastModifiedBy>Hillary, Sean P.</cp:lastModifiedBy>
  <cp:lastPrinted>2023-02-01T14:05:56Z</cp:lastPrinted>
  <dcterms:created xsi:type="dcterms:W3CDTF">2023-01-28T16:46:10Z</dcterms:created>
  <dcterms:modified xsi:type="dcterms:W3CDTF">2023-03-16T16:23:44Z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  <property fmtid="{D5CDD505-2E9C-101B-9397-08002B2CF9AE}" pid="3" name="Order">
    <vt:r8>50200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_CopySource">
    <vt:lpwstr>https://caseworksprd.tec.net/1347/RachelParsons_DirectTestimony/Library/Final Supporting Workpapers/RP Testimony Rev Req Drivers 01.28.23.xlsx</vt:lpwstr>
  </property>
</Properties>
</file>