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OPC's 1st IRRs (Nos. 1-106)/Drafter Workspace/IRR Attachments/IRR 99/"/>
    </mc:Choice>
  </mc:AlternateContent>
  <xr:revisionPtr revIDLastSave="0" documentId="13_ncr:1_{4D16E31B-EA4A-4B3A-B20C-4621D210658D}" xr6:coauthVersionLast="47" xr6:coauthVersionMax="47" xr10:uidLastSave="{00000000-0000-0000-0000-000000000000}"/>
  <bookViews>
    <workbookView xWindow="-120" yWindow="-120" windowWidth="29040" windowHeight="15840" xr2:uid="{7D8CD0EA-6123-479D-873C-61A9A7D3C0AC}"/>
  </bookViews>
  <sheets>
    <sheet name="OPC 99 Scenario - $10M" sheetId="1" r:id="rId1"/>
  </sheets>
  <definedNames>
    <definedName name="_Key1" hidden="1">#REF!</definedName>
    <definedName name="_Order1" hidden="1">255</definedName>
    <definedName name="_Sort" hidden="1">#REF!</definedName>
    <definedName name="adds">#REF!</definedName>
    <definedName name="DIST">#REF!</definedName>
    <definedName name="DISTLIST">#REF!</definedName>
    <definedName name="l">#REF!</definedName>
    <definedName name="PagePrint">#REF!</definedName>
    <definedName name="_xlnm.Print_Area" localSheetId="0">'OPC 99 Scenario - $10M'!$A$1:$O$58</definedName>
    <definedName name="PrintRangeC1">#REF!</definedName>
    <definedName name="REFORECAST_1">#REF!</definedName>
    <definedName name="REFORECAST_2">#REF!</definedName>
    <definedName name="REFORECAST_3">#REF!</definedName>
    <definedName name="REFORECAST_4">#REF!</definedName>
    <definedName name="REFORECAST_5">#REF!</definedName>
    <definedName name="rev153data">#REF!</definedName>
    <definedName name="rev451data">#REF!</definedName>
    <definedName name="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E41" i="1"/>
  <c r="F41" i="1"/>
  <c r="G41" i="1"/>
  <c r="H41" i="1"/>
  <c r="I41" i="1"/>
  <c r="J41" i="1"/>
  <c r="K41" i="1"/>
  <c r="L41" i="1"/>
  <c r="M41" i="1"/>
  <c r="N41" i="1"/>
  <c r="C41" i="1"/>
  <c r="E35" i="1"/>
  <c r="F35" i="1"/>
  <c r="G35" i="1"/>
  <c r="H35" i="1"/>
  <c r="I35" i="1" s="1"/>
  <c r="J35" i="1" s="1"/>
  <c r="K35" i="1" s="1"/>
  <c r="L35" i="1" s="1"/>
  <c r="M35" i="1" s="1"/>
  <c r="N35" i="1" s="1"/>
  <c r="D35" i="1"/>
  <c r="C35" i="1"/>
  <c r="D29" i="1"/>
  <c r="E29" i="1"/>
  <c r="F29" i="1"/>
  <c r="G29" i="1"/>
  <c r="H29" i="1"/>
  <c r="I29" i="1"/>
  <c r="J29" i="1"/>
  <c r="K29" i="1"/>
  <c r="L29" i="1"/>
  <c r="M29" i="1"/>
  <c r="N29" i="1"/>
  <c r="C29" i="1"/>
  <c r="D23" i="1"/>
  <c r="E23" i="1"/>
  <c r="F23" i="1"/>
  <c r="G23" i="1"/>
  <c r="H23" i="1"/>
  <c r="I23" i="1"/>
  <c r="J23" i="1"/>
  <c r="K23" i="1"/>
  <c r="L23" i="1"/>
  <c r="M23" i="1"/>
  <c r="N23" i="1"/>
  <c r="C23" i="1"/>
  <c r="N17" i="1"/>
  <c r="M17" i="1"/>
  <c r="L17" i="1"/>
  <c r="K17" i="1"/>
  <c r="J17" i="1"/>
  <c r="I17" i="1"/>
  <c r="H17" i="1"/>
  <c r="G17" i="1"/>
  <c r="F17" i="1"/>
  <c r="E17" i="1"/>
  <c r="D17" i="1"/>
  <c r="C17" i="1"/>
  <c r="O16" i="1"/>
  <c r="O15" i="1"/>
  <c r="O17" i="1" s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O9" i="1"/>
  <c r="O41" i="1" l="1"/>
  <c r="O53" i="1" s="1"/>
  <c r="O29" i="1"/>
  <c r="O52" i="1" s="1"/>
  <c r="B47" i="1"/>
  <c r="B48" i="1" s="1"/>
  <c r="N47" i="1"/>
  <c r="M47" i="1"/>
  <c r="L47" i="1"/>
  <c r="K47" i="1"/>
  <c r="J47" i="1"/>
  <c r="I47" i="1"/>
  <c r="H47" i="1"/>
  <c r="G47" i="1"/>
  <c r="F47" i="1"/>
  <c r="E47" i="1"/>
  <c r="C47" i="1"/>
  <c r="B35" i="1"/>
  <c r="B36" i="1" s="1"/>
  <c r="B23" i="1"/>
  <c r="B24" i="1" s="1"/>
  <c r="C48" i="1" l="1"/>
  <c r="C24" i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C36" i="1"/>
  <c r="O24" i="1" l="1"/>
  <c r="D47" i="1"/>
  <c r="D48" i="1" s="1"/>
  <c r="E48" i="1" s="1"/>
  <c r="F48" i="1" s="1"/>
  <c r="G48" i="1" s="1"/>
  <c r="H48" i="1" s="1"/>
  <c r="I48" i="1" s="1"/>
  <c r="J48" i="1" s="1"/>
  <c r="K48" i="1" s="1"/>
  <c r="L48" i="1" s="1"/>
  <c r="M48" i="1" s="1"/>
  <c r="N48" i="1" s="1"/>
  <c r="D36" i="1"/>
  <c r="E36" i="1"/>
  <c r="F36" i="1" s="1"/>
  <c r="G36" i="1" s="1"/>
  <c r="H36" i="1" s="1"/>
  <c r="I36" i="1" s="1"/>
  <c r="J36" i="1" s="1"/>
  <c r="K36" i="1" s="1"/>
  <c r="L36" i="1" s="1"/>
  <c r="M36" i="1" s="1"/>
  <c r="O48" i="1" l="1"/>
  <c r="N55" i="1" s="1"/>
  <c r="O57" i="1" s="1"/>
  <c r="O58" i="1" s="1"/>
  <c r="O36" i="1"/>
</calcChain>
</file>

<file path=xl/sharedStrings.xml><?xml version="1.0" encoding="utf-8"?>
<sst xmlns="http://schemas.openxmlformats.org/spreadsheetml/2006/main" count="84" uniqueCount="34">
  <si>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</si>
  <si>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</si>
  <si>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</si>
  <si>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</si>
  <si>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</si>
  <si>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</si>
  <si>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</si>
  <si>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</si>
  <si>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</si>
  <si>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</si>
  <si>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</si>
  <si>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</si>
  <si>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13-Mth Avg</t>
  </si>
  <si>
    <t>Accumulated Reserve</t>
  </si>
  <si>
    <t>Cumulative Impact</t>
  </si>
  <si>
    <t>12-Mth Tot</t>
  </si>
  <si>
    <t>Depreciation Expense</t>
  </si>
  <si>
    <t>DS Rate Increase</t>
  </si>
  <si>
    <t>Netted Impact</t>
  </si>
  <si>
    <t>Updated Study filed April 4, 2023</t>
  </si>
  <si>
    <t xml:space="preserve"> Increase</t>
  </si>
  <si>
    <t>OPC 99 Scenario</t>
  </si>
  <si>
    <t xml:space="preserve">Revenue Requirement Impact </t>
  </si>
  <si>
    <t>Depreciation Expense increase</t>
  </si>
  <si>
    <t>Depreciation Credit</t>
  </si>
  <si>
    <t>13 mo. Net Rate Base Change</t>
  </si>
  <si>
    <t>MFR G-5 Cost of Capital</t>
  </si>
  <si>
    <t>Total Dep Exp</t>
  </si>
  <si>
    <t>Dep Exp (excl. CI/BSR &amp; Vehicle)</t>
  </si>
  <si>
    <t>Peoples Gas System</t>
  </si>
  <si>
    <t>OPC IRR No. 99 Scenario</t>
  </si>
  <si>
    <t>Annual Surplus Reduction</t>
  </si>
  <si>
    <t>Impact on Revenue Requirements - $10 Million Surplus Reserve Depreciation Credit Scenario</t>
  </si>
  <si>
    <t>2024 Change in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</si>
</sst>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1" applyNumberFormat="1" applyFont="1" applyBorder="1"/>
    <xf numFmtId="43" fontId="0" fillId="0" borderId="0" xfId="0" applyNumberFormat="1"/>
    <xf numFmtId="164" fontId="0" fillId="0" borderId="0" xfId="0" applyNumberFormat="1"/>
    <xf numFmtId="165" fontId="2" fillId="0" borderId="0" xfId="2" applyNumberFormat="1" applyFont="1"/>
    <xf numFmtId="43" fontId="0" fillId="0" borderId="0" xfId="1" applyFont="1"/>
    <xf numFmtId="164" fontId="0" fillId="0" borderId="0" xfId="1" applyNumberFormat="1" applyFont="1"/>
    <xf numFmtId="0" fontId="0" fillId="0" borderId="1" xfId="0" applyBorder="1"/>
    <xf numFmtId="164" fontId="0" fillId="0" borderId="2" xfId="1" applyNumberFormat="1" applyFont="1" applyBorder="1"/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center"/>
    </xf>
    <xf numFmtId="164" fontId="1" fillId="0" borderId="0" xfId="1" applyNumberFormat="1" applyFont="1"/>
    <xf numFmtId="0" fontId="2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165" fontId="1" fillId="0" borderId="0" xfId="0" applyNumberFormat="1" applyFont="1"/>
    <xf numFmtId="164" fontId="2" fillId="0" borderId="0" xfId="1" applyNumberFormat="1" applyFont="1" applyAlignment="1">
      <alignment horizontal="center"/>
    </xf>
    <xf numFmtId="10" fontId="1" fillId="0" borderId="2" xfId="3" applyNumberFormat="1" applyFont="1" applyBorder="1"/>
    <xf numFmtId="164" fontId="2" fillId="0" borderId="2" xfId="1" applyNumberFormat="1" applyFont="1" applyBorder="1"/>
    <xf numFmtId="165" fontId="2" fillId="0" borderId="3" xfId="2" applyNumberFormat="1" applyFont="1" applyBorder="1"/>
    <xf numFmtId="164" fontId="6" fillId="0" borderId="0" xfId="0" applyNumberFormat="1" applyFont="1"/>
    <xf numFmtId="165" fontId="2" fillId="0" borderId="2" xfId="2" applyNumberFormat="1" applyFont="1" applyBorder="1"/>
    <xf numFmtId="0" fontId="0" fillId="0" borderId="2" xfId="0" applyBorder="1"/>
    <xf numFmtId="0" fontId="2" fillId="0" borderId="0" xfId="0" applyFont="1" applyAlignment="1">
      <alignment horizontal="center"/>
    </xf>
  </cellXfs>
  <cellStyles count="5">
    <cellStyle name="Comma" xfId="1" builtinId="3"/>
    <cellStyle name="Comma 2 2 2" xfId="4" xr:uid="{673D1E8C-3068-4C02-A116-B60BC6FFF2DA}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B522-2561-4814-A834-BC41336CD8D7}">
  <sheetPr>
    <tabColor theme="1"/>
    <pageSetUpPr fitToPage="1"/>
  </sheetPr>
  <dimension ref="A1:O59"/>
  <sheetViews>
    <sheetView tabSelected="1" topLeftCell="A33" workbookViewId="0">
      <selection activeCell="L58" sqref="L58"/>
    </sheetView>
  </sheetViews>
  <sheetFormatPr defaultRowHeight="12.75" x14ac:dyDescent="0.2"/>
  <cols>
    <col min="1" max="1" width="28.7109375" customWidth="1"/>
    <col min="2" max="15" width="12.28515625" customWidth="1"/>
    <col min="16" max="16" width="10.85546875" bestFit="1" customWidth="1"/>
  </cols>
  <sheetData>
    <row r="1" spans="1:15" x14ac:dyDescent="0.2">
      <c r="A1" s="28" t="s">
        <v>29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x14ac:dyDescent="0.2">
      <c r="A2" s="28" t="s">
        <v>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x14ac:dyDescent="0.2">
      <c r="A3" s="28" t="s">
        <v>32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5" spans="1:15" ht="13.9" customHeight="1" x14ac:dyDescent="0.2">
      <c r="B5" s="2"/>
      <c r="C5" s="2">
        <v>2024</v>
      </c>
      <c r="D5" s="2">
        <v>2024</v>
      </c>
      <c r="E5" s="2">
        <v>2024</v>
      </c>
      <c r="F5" s="2">
        <v>2024</v>
      </c>
      <c r="G5" s="2">
        <v>2024</v>
      </c>
      <c r="H5" s="2">
        <v>2024</v>
      </c>
      <c r="I5" s="2">
        <v>2024</v>
      </c>
      <c r="J5" s="2">
        <v>2024</v>
      </c>
      <c r="K5" s="2">
        <v>2024</v>
      </c>
      <c r="L5" s="2">
        <v>2024</v>
      </c>
      <c r="M5" s="2">
        <v>2024</v>
      </c>
      <c r="N5" s="2">
        <v>2024</v>
      </c>
    </row>
    <row r="6" spans="1:15" x14ac:dyDescent="0.2">
      <c r="B6" s="4"/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4" t="s">
        <v>10</v>
      </c>
      <c r="M6" s="4" t="s">
        <v>11</v>
      </c>
      <c r="N6" s="4" t="s">
        <v>0</v>
      </c>
    </row>
    <row r="8" spans="1:15" x14ac:dyDescent="0.2">
      <c r="A8" s="3" t="s">
        <v>27</v>
      </c>
    </row>
    <row r="9" spans="1:15" x14ac:dyDescent="0.2">
      <c r="A9" s="1" t="s">
        <v>21</v>
      </c>
      <c r="C9" s="12">
        <v>7773202.9815765657</v>
      </c>
      <c r="D9" s="12">
        <v>7816582.3795470698</v>
      </c>
      <c r="E9" s="12">
        <v>7857092.2897402961</v>
      </c>
      <c r="F9" s="12">
        <v>7902593.4766864367</v>
      </c>
      <c r="G9" s="12">
        <v>7924330.6449440448</v>
      </c>
      <c r="H9" s="12">
        <v>7972355.4563563252</v>
      </c>
      <c r="I9" s="12">
        <v>8037809.0881638695</v>
      </c>
      <c r="J9" s="12">
        <v>8083550.5260988176</v>
      </c>
      <c r="K9" s="12">
        <v>8141833.0002445746</v>
      </c>
      <c r="L9" s="12">
        <v>8201987.6087082233</v>
      </c>
      <c r="M9" s="12">
        <v>8246110.0001386292</v>
      </c>
      <c r="N9" s="12">
        <v>8292417.6127402745</v>
      </c>
      <c r="O9" s="10">
        <f>SUM(C9:N9)</f>
        <v>96249865.064945117</v>
      </c>
    </row>
    <row r="10" spans="1:15" x14ac:dyDescent="0.2">
      <c r="A10" s="1" t="s">
        <v>19</v>
      </c>
      <c r="C10" s="14">
        <v>7369892.1317902245</v>
      </c>
      <c r="D10" s="14">
        <v>7410896.5269529251</v>
      </c>
      <c r="E10" s="14">
        <v>7449052.7218393628</v>
      </c>
      <c r="F10" s="14">
        <v>7491890.6758680139</v>
      </c>
      <c r="G10" s="14">
        <v>7511226.3455875153</v>
      </c>
      <c r="H10" s="14">
        <v>7556189.535676945</v>
      </c>
      <c r="I10" s="14">
        <v>7616718.3244867558</v>
      </c>
      <c r="J10" s="14">
        <v>7659654.1095918184</v>
      </c>
      <c r="K10" s="14">
        <v>7715023.0514902426</v>
      </c>
      <c r="L10" s="14">
        <v>7771929.8399549844</v>
      </c>
      <c r="M10" s="14">
        <v>7813573.2631578026</v>
      </c>
      <c r="N10" s="14">
        <v>7857323.6705539916</v>
      </c>
      <c r="O10" s="26">
        <f>SUM(C10:N10)</f>
        <v>91223370.196950585</v>
      </c>
    </row>
    <row r="11" spans="1:15" x14ac:dyDescent="0.2">
      <c r="A11" s="1" t="s">
        <v>20</v>
      </c>
      <c r="C11" s="9">
        <f>+C9-C10</f>
        <v>403310.84978634119</v>
      </c>
      <c r="D11" s="9">
        <f t="shared" ref="D11:O11" si="0">+D9-D10</f>
        <v>405685.85259414464</v>
      </c>
      <c r="E11" s="9">
        <f t="shared" si="0"/>
        <v>408039.56790093333</v>
      </c>
      <c r="F11" s="9">
        <f t="shared" si="0"/>
        <v>410702.80081842281</v>
      </c>
      <c r="G11" s="9">
        <f t="shared" si="0"/>
        <v>413104.29935652949</v>
      </c>
      <c r="H11" s="9">
        <f t="shared" si="0"/>
        <v>416165.92067938019</v>
      </c>
      <c r="I11" s="9">
        <f t="shared" si="0"/>
        <v>421090.76367711369</v>
      </c>
      <c r="J11" s="9">
        <f t="shared" si="0"/>
        <v>423896.41650699917</v>
      </c>
      <c r="K11" s="9">
        <f t="shared" si="0"/>
        <v>426809.94875433203</v>
      </c>
      <c r="L11" s="9">
        <f t="shared" si="0"/>
        <v>430057.76875323895</v>
      </c>
      <c r="M11" s="9">
        <f t="shared" si="0"/>
        <v>432536.73698082659</v>
      </c>
      <c r="N11" s="9">
        <f t="shared" si="0"/>
        <v>435093.94218628295</v>
      </c>
      <c r="O11" s="10">
        <f t="shared" si="0"/>
        <v>5026494.867994532</v>
      </c>
    </row>
    <row r="14" spans="1:15" x14ac:dyDescent="0.2">
      <c r="A14" s="3" t="s">
        <v>28</v>
      </c>
    </row>
    <row r="15" spans="1:15" x14ac:dyDescent="0.2">
      <c r="A15" s="1" t="s">
        <v>21</v>
      </c>
      <c r="C15" s="12">
        <v>7473118.6440864466</v>
      </c>
      <c r="D15" s="12">
        <v>7511235.0807257127</v>
      </c>
      <c r="E15" s="12">
        <v>7546465.9674526909</v>
      </c>
      <c r="F15" s="12">
        <v>7586349.8485055817</v>
      </c>
      <c r="G15" s="12">
        <v>7602711.5863845404</v>
      </c>
      <c r="H15" s="12">
        <v>7641787.6507350905</v>
      </c>
      <c r="I15" s="12">
        <v>7682624.1143202893</v>
      </c>
      <c r="J15" s="12">
        <v>7717650.425410768</v>
      </c>
      <c r="K15" s="12">
        <v>7769852.6889876314</v>
      </c>
      <c r="L15" s="12">
        <v>7823739.9381375005</v>
      </c>
      <c r="M15" s="12">
        <v>7860745.1385051515</v>
      </c>
      <c r="N15" s="12">
        <v>7901178.2964942455</v>
      </c>
      <c r="O15" s="10">
        <f>SUM(C15:N15)</f>
        <v>92117459.379745647</v>
      </c>
    </row>
    <row r="16" spans="1:15" x14ac:dyDescent="0.2">
      <c r="A16" s="1" t="s">
        <v>19</v>
      </c>
      <c r="C16" s="14">
        <v>7113903.0145438882</v>
      </c>
      <c r="D16" s="14">
        <v>7149952.1981043248</v>
      </c>
      <c r="E16" s="14">
        <v>7183120.824803642</v>
      </c>
      <c r="F16" s="14">
        <v>7220669.6693282025</v>
      </c>
      <c r="G16" s="14">
        <v>7234967.1866135532</v>
      </c>
      <c r="H16" s="14">
        <v>7271637.8431568192</v>
      </c>
      <c r="I16" s="14">
        <v>7309615.0002140636</v>
      </c>
      <c r="J16" s="14">
        <v>7342647.0711019468</v>
      </c>
      <c r="K16" s="14">
        <v>7392328.3902902678</v>
      </c>
      <c r="L16" s="14">
        <v>7443376.2423463222</v>
      </c>
      <c r="M16" s="14">
        <v>7478386.7310674042</v>
      </c>
      <c r="N16" s="14">
        <v>7516634.4458339121</v>
      </c>
      <c r="O16" s="26">
        <f>SUM(C16:N16)</f>
        <v>87657238.617404342</v>
      </c>
    </row>
    <row r="17" spans="1:15" x14ac:dyDescent="0.2">
      <c r="A17" s="1" t="s">
        <v>20</v>
      </c>
      <c r="C17" s="9">
        <f t="shared" ref="C17:O17" si="1">+C15-C16</f>
        <v>359215.62954255845</v>
      </c>
      <c r="D17" s="9">
        <f t="shared" si="1"/>
        <v>361282.88262138795</v>
      </c>
      <c r="E17" s="9">
        <f t="shared" si="1"/>
        <v>363345.14264904894</v>
      </c>
      <c r="F17" s="9">
        <f t="shared" si="1"/>
        <v>365680.17917737924</v>
      </c>
      <c r="G17" s="9">
        <f t="shared" si="1"/>
        <v>367744.39977098722</v>
      </c>
      <c r="H17" s="9">
        <f t="shared" si="1"/>
        <v>370149.80757827125</v>
      </c>
      <c r="I17" s="9">
        <f t="shared" si="1"/>
        <v>373009.11410622578</v>
      </c>
      <c r="J17" s="9">
        <f t="shared" si="1"/>
        <v>375003.35430882126</v>
      </c>
      <c r="K17" s="9">
        <f t="shared" si="1"/>
        <v>377524.29869736359</v>
      </c>
      <c r="L17" s="9">
        <f t="shared" si="1"/>
        <v>380363.69579117838</v>
      </c>
      <c r="M17" s="9">
        <f t="shared" si="1"/>
        <v>382358.40743774734</v>
      </c>
      <c r="N17" s="9">
        <f t="shared" si="1"/>
        <v>384543.85066033341</v>
      </c>
      <c r="O17" s="10">
        <f t="shared" si="1"/>
        <v>4460220.7623413056</v>
      </c>
    </row>
    <row r="20" spans="1:15" x14ac:dyDescent="0.2">
      <c r="A20" s="1"/>
      <c r="B20" s="2">
        <v>2023</v>
      </c>
      <c r="C20" s="2">
        <v>2024</v>
      </c>
      <c r="D20" s="2">
        <v>2024</v>
      </c>
      <c r="E20" s="2">
        <v>2024</v>
      </c>
      <c r="F20" s="2">
        <v>2024</v>
      </c>
      <c r="G20" s="2">
        <v>2024</v>
      </c>
      <c r="H20" s="2">
        <v>2024</v>
      </c>
      <c r="I20" s="2">
        <v>2024</v>
      </c>
      <c r="J20" s="2">
        <v>2024</v>
      </c>
      <c r="K20" s="2">
        <v>2024</v>
      </c>
      <c r="L20" s="2">
        <v>2024</v>
      </c>
      <c r="M20" s="2">
        <v>2024</v>
      </c>
      <c r="N20" s="2">
        <v>2024</v>
      </c>
      <c r="O20" s="2">
        <v>2024</v>
      </c>
    </row>
    <row r="21" spans="1:15" x14ac:dyDescent="0.2">
      <c r="A21" s="3" t="s">
        <v>17</v>
      </c>
      <c r="B21" s="4" t="s">
        <v>0</v>
      </c>
      <c r="C21" s="4" t="s">
        <v>1</v>
      </c>
      <c r="D21" s="4" t="s">
        <v>2</v>
      </c>
      <c r="E21" s="4" t="s">
        <v>3</v>
      </c>
      <c r="F21" s="4" t="s">
        <v>4</v>
      </c>
      <c r="G21" s="4" t="s">
        <v>5</v>
      </c>
      <c r="H21" s="4" t="s">
        <v>6</v>
      </c>
      <c r="I21" s="4" t="s">
        <v>7</v>
      </c>
      <c r="J21" s="4" t="s">
        <v>8</v>
      </c>
      <c r="K21" s="4" t="s">
        <v>9</v>
      </c>
      <c r="L21" s="4" t="s">
        <v>10</v>
      </c>
      <c r="M21" s="4" t="s">
        <v>11</v>
      </c>
      <c r="N21" s="4" t="s">
        <v>0</v>
      </c>
      <c r="O21" s="4" t="s">
        <v>12</v>
      </c>
    </row>
    <row r="22" spans="1:15" x14ac:dyDescent="0.2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5" x14ac:dyDescent="0.2">
      <c r="A23" s="6" t="s">
        <v>13</v>
      </c>
      <c r="B23" s="7">
        <f>B29</f>
        <v>0</v>
      </c>
      <c r="C23" s="7">
        <f>+C17</f>
        <v>359215.62954255845</v>
      </c>
      <c r="D23" s="7">
        <f t="shared" ref="D23:N23" si="2">+D17</f>
        <v>361282.88262138795</v>
      </c>
      <c r="E23" s="7">
        <f t="shared" si="2"/>
        <v>363345.14264904894</v>
      </c>
      <c r="F23" s="7">
        <f t="shared" si="2"/>
        <v>365680.17917737924</v>
      </c>
      <c r="G23" s="7">
        <f t="shared" si="2"/>
        <v>367744.39977098722</v>
      </c>
      <c r="H23" s="7">
        <f t="shared" si="2"/>
        <v>370149.80757827125</v>
      </c>
      <c r="I23" s="7">
        <f t="shared" si="2"/>
        <v>373009.11410622578</v>
      </c>
      <c r="J23" s="7">
        <f t="shared" si="2"/>
        <v>375003.35430882126</v>
      </c>
      <c r="K23" s="7">
        <f t="shared" si="2"/>
        <v>377524.29869736359</v>
      </c>
      <c r="L23" s="7">
        <f t="shared" si="2"/>
        <v>380363.69579117838</v>
      </c>
      <c r="M23" s="7">
        <f t="shared" si="2"/>
        <v>382358.40743774734</v>
      </c>
      <c r="N23" s="7">
        <f t="shared" si="2"/>
        <v>384543.85066033341</v>
      </c>
      <c r="O23" s="8"/>
    </row>
    <row r="24" spans="1:15" x14ac:dyDescent="0.2">
      <c r="A24" s="6" t="s">
        <v>14</v>
      </c>
      <c r="B24" s="9">
        <f>B23</f>
        <v>0</v>
      </c>
      <c r="C24" s="9">
        <f t="shared" ref="C24:N24" si="3">B24+C23</f>
        <v>359215.62954255845</v>
      </c>
      <c r="D24" s="9">
        <f t="shared" si="3"/>
        <v>720498.51216394641</v>
      </c>
      <c r="E24" s="9">
        <f t="shared" si="3"/>
        <v>1083843.6548129953</v>
      </c>
      <c r="F24" s="9">
        <f t="shared" si="3"/>
        <v>1449523.8339903746</v>
      </c>
      <c r="G24" s="9">
        <f t="shared" si="3"/>
        <v>1817268.2337613618</v>
      </c>
      <c r="H24" s="9">
        <f t="shared" si="3"/>
        <v>2187418.0413396331</v>
      </c>
      <c r="I24" s="9">
        <f t="shared" si="3"/>
        <v>2560427.1554458588</v>
      </c>
      <c r="J24" s="9">
        <f t="shared" si="3"/>
        <v>2935430.5097546801</v>
      </c>
      <c r="K24" s="9">
        <f t="shared" si="3"/>
        <v>3312954.8084520437</v>
      </c>
      <c r="L24" s="9">
        <f t="shared" si="3"/>
        <v>3693318.5042432221</v>
      </c>
      <c r="M24" s="9">
        <f t="shared" si="3"/>
        <v>4075676.9116809694</v>
      </c>
      <c r="N24" s="9">
        <f t="shared" si="3"/>
        <v>4460220.7623413028</v>
      </c>
      <c r="O24" s="10">
        <f>SUM(B24:N24)/13</f>
        <v>2204292.042886842</v>
      </c>
    </row>
    <row r="26" spans="1:15" x14ac:dyDescent="0.2">
      <c r="O26" s="2">
        <v>2024</v>
      </c>
    </row>
    <row r="27" spans="1:15" x14ac:dyDescent="0.2">
      <c r="O27" s="4" t="s">
        <v>15</v>
      </c>
    </row>
    <row r="28" spans="1:15" x14ac:dyDescent="0.2">
      <c r="O28" s="4"/>
    </row>
    <row r="29" spans="1:15" x14ac:dyDescent="0.2">
      <c r="A29" s="6" t="s">
        <v>16</v>
      </c>
      <c r="B29" s="11">
        <v>0</v>
      </c>
      <c r="C29" s="12">
        <f>+C17</f>
        <v>359215.62954255845</v>
      </c>
      <c r="D29" s="12">
        <f t="shared" ref="D29:N29" si="4">+D17</f>
        <v>361282.88262138795</v>
      </c>
      <c r="E29" s="12">
        <f t="shared" si="4"/>
        <v>363345.14264904894</v>
      </c>
      <c r="F29" s="12">
        <f t="shared" si="4"/>
        <v>365680.17917737924</v>
      </c>
      <c r="G29" s="12">
        <f t="shared" si="4"/>
        <v>367744.39977098722</v>
      </c>
      <c r="H29" s="12">
        <f t="shared" si="4"/>
        <v>370149.80757827125</v>
      </c>
      <c r="I29" s="12">
        <f t="shared" si="4"/>
        <v>373009.11410622578</v>
      </c>
      <c r="J29" s="12">
        <f t="shared" si="4"/>
        <v>375003.35430882126</v>
      </c>
      <c r="K29" s="12">
        <f t="shared" si="4"/>
        <v>377524.29869736359</v>
      </c>
      <c r="L29" s="12">
        <f t="shared" si="4"/>
        <v>380363.69579117838</v>
      </c>
      <c r="M29" s="12">
        <f t="shared" si="4"/>
        <v>382358.40743774734</v>
      </c>
      <c r="N29" s="12">
        <f t="shared" si="4"/>
        <v>384543.85066033341</v>
      </c>
      <c r="O29" s="10">
        <f>SUM(C29:N29)</f>
        <v>4460220.7623413028</v>
      </c>
    </row>
    <row r="30" spans="1:15" ht="13.5" thickBo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2" spans="1:15" x14ac:dyDescent="0.2">
      <c r="A32" s="1"/>
      <c r="B32" s="2">
        <v>2023</v>
      </c>
      <c r="C32" s="2">
        <v>2024</v>
      </c>
      <c r="D32" s="2">
        <v>2024</v>
      </c>
      <c r="E32" s="2">
        <v>2024</v>
      </c>
      <c r="F32" s="2">
        <v>2024</v>
      </c>
      <c r="G32" s="2">
        <v>2024</v>
      </c>
      <c r="H32" s="2">
        <v>2024</v>
      </c>
      <c r="I32" s="2">
        <v>2024</v>
      </c>
      <c r="J32" s="2">
        <v>2024</v>
      </c>
      <c r="K32" s="2">
        <v>2024</v>
      </c>
      <c r="L32" s="2">
        <v>2024</v>
      </c>
      <c r="M32" s="2">
        <v>2024</v>
      </c>
      <c r="N32" s="2">
        <v>2024</v>
      </c>
      <c r="O32" s="2">
        <v>2024</v>
      </c>
    </row>
    <row r="33" spans="1:15" x14ac:dyDescent="0.2">
      <c r="A33" s="3" t="s">
        <v>31</v>
      </c>
      <c r="B33" s="4" t="s">
        <v>0</v>
      </c>
      <c r="C33" s="4" t="s">
        <v>1</v>
      </c>
      <c r="D33" s="4" t="s">
        <v>2</v>
      </c>
      <c r="E33" s="4" t="s">
        <v>3</v>
      </c>
      <c r="F33" s="4" t="s">
        <v>4</v>
      </c>
      <c r="G33" s="4" t="s">
        <v>5</v>
      </c>
      <c r="H33" s="4" t="s">
        <v>6</v>
      </c>
      <c r="I33" s="4" t="s">
        <v>7</v>
      </c>
      <c r="J33" s="4" t="s">
        <v>8</v>
      </c>
      <c r="K33" s="4" t="s">
        <v>9</v>
      </c>
      <c r="L33" s="4" t="s">
        <v>10</v>
      </c>
      <c r="M33" s="4" t="s">
        <v>11</v>
      </c>
      <c r="N33" s="4" t="s">
        <v>0</v>
      </c>
      <c r="O33" s="4" t="s">
        <v>12</v>
      </c>
    </row>
    <row r="34" spans="1:15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5" x14ac:dyDescent="0.2">
      <c r="A35" s="6" t="s">
        <v>13</v>
      </c>
      <c r="B35" s="7">
        <f>B41</f>
        <v>0</v>
      </c>
      <c r="C35" s="7">
        <f>+N36/12</f>
        <v>-833333.33333333337</v>
      </c>
      <c r="D35" s="7">
        <f>+C35</f>
        <v>-833333.33333333337</v>
      </c>
      <c r="E35" s="7">
        <f t="shared" ref="E35:N35" si="5">+D35</f>
        <v>-833333.33333333337</v>
      </c>
      <c r="F35" s="7">
        <f t="shared" si="5"/>
        <v>-833333.33333333337</v>
      </c>
      <c r="G35" s="7">
        <f t="shared" si="5"/>
        <v>-833333.33333333337</v>
      </c>
      <c r="H35" s="7">
        <f t="shared" si="5"/>
        <v>-833333.33333333337</v>
      </c>
      <c r="I35" s="7">
        <f t="shared" si="5"/>
        <v>-833333.33333333337</v>
      </c>
      <c r="J35" s="7">
        <f t="shared" si="5"/>
        <v>-833333.33333333337</v>
      </c>
      <c r="K35" s="7">
        <f t="shared" si="5"/>
        <v>-833333.33333333337</v>
      </c>
      <c r="L35" s="7">
        <f t="shared" si="5"/>
        <v>-833333.33333333337</v>
      </c>
      <c r="M35" s="7">
        <f t="shared" si="5"/>
        <v>-833333.33333333337</v>
      </c>
      <c r="N35" s="7">
        <f t="shared" si="5"/>
        <v>-833333.33333333337</v>
      </c>
      <c r="O35" s="8"/>
    </row>
    <row r="36" spans="1:15" x14ac:dyDescent="0.2">
      <c r="A36" s="6" t="s">
        <v>14</v>
      </c>
      <c r="B36" s="9">
        <f>B35</f>
        <v>0</v>
      </c>
      <c r="C36" s="9">
        <f>B36+C35</f>
        <v>-833333.33333333337</v>
      </c>
      <c r="D36" s="9">
        <f t="shared" ref="D36:M36" si="6">C36+D35</f>
        <v>-1666666.6666666667</v>
      </c>
      <c r="E36" s="9">
        <f t="shared" si="6"/>
        <v>-2500000</v>
      </c>
      <c r="F36" s="9">
        <f t="shared" si="6"/>
        <v>-3333333.3333333335</v>
      </c>
      <c r="G36" s="9">
        <f t="shared" si="6"/>
        <v>-4166666.666666667</v>
      </c>
      <c r="H36" s="9">
        <f t="shared" si="6"/>
        <v>-5000000</v>
      </c>
      <c r="I36" s="9">
        <f t="shared" si="6"/>
        <v>-5833333.333333333</v>
      </c>
      <c r="J36" s="9">
        <f t="shared" si="6"/>
        <v>-6666666.666666666</v>
      </c>
      <c r="K36" s="9">
        <f t="shared" si="6"/>
        <v>-7499999.9999999991</v>
      </c>
      <c r="L36" s="9">
        <f t="shared" si="6"/>
        <v>-8333333.3333333321</v>
      </c>
      <c r="M36" s="9">
        <f t="shared" si="6"/>
        <v>-9166666.666666666</v>
      </c>
      <c r="N36" s="25">
        <v>-10000000</v>
      </c>
      <c r="O36" s="10">
        <f>SUM(B36:N36)/13</f>
        <v>-4999999.9999999991</v>
      </c>
    </row>
    <row r="38" spans="1:15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>
        <v>2024</v>
      </c>
    </row>
    <row r="39" spans="1:15" x14ac:dyDescent="0.2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 t="s">
        <v>15</v>
      </c>
    </row>
    <row r="40" spans="1:15" x14ac:dyDescent="0.2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">
      <c r="A41" s="6" t="s">
        <v>16</v>
      </c>
      <c r="B41" s="11">
        <v>0</v>
      </c>
      <c r="C41" s="12">
        <f>+C35</f>
        <v>-833333.33333333337</v>
      </c>
      <c r="D41" s="12">
        <f t="shared" ref="D41:N41" si="7">+D35</f>
        <v>-833333.33333333337</v>
      </c>
      <c r="E41" s="12">
        <f t="shared" si="7"/>
        <v>-833333.33333333337</v>
      </c>
      <c r="F41" s="12">
        <f t="shared" si="7"/>
        <v>-833333.33333333337</v>
      </c>
      <c r="G41" s="12">
        <f t="shared" si="7"/>
        <v>-833333.33333333337</v>
      </c>
      <c r="H41" s="12">
        <f t="shared" si="7"/>
        <v>-833333.33333333337</v>
      </c>
      <c r="I41" s="12">
        <f t="shared" si="7"/>
        <v>-833333.33333333337</v>
      </c>
      <c r="J41" s="12">
        <f t="shared" si="7"/>
        <v>-833333.33333333337</v>
      </c>
      <c r="K41" s="12">
        <f t="shared" si="7"/>
        <v>-833333.33333333337</v>
      </c>
      <c r="L41" s="12">
        <f t="shared" si="7"/>
        <v>-833333.33333333337</v>
      </c>
      <c r="M41" s="12">
        <f t="shared" si="7"/>
        <v>-833333.33333333337</v>
      </c>
      <c r="N41" s="12">
        <f t="shared" si="7"/>
        <v>-833333.33333333337</v>
      </c>
      <c r="O41" s="10">
        <f>SUM(C41:N41)</f>
        <v>-10000000</v>
      </c>
    </row>
    <row r="42" spans="1:15" ht="13.5" thickBot="1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4" spans="1:15" x14ac:dyDescent="0.2">
      <c r="A44" s="1"/>
      <c r="B44" s="2">
        <v>2023</v>
      </c>
      <c r="C44" s="2">
        <v>2024</v>
      </c>
      <c r="D44" s="2">
        <v>2024</v>
      </c>
      <c r="E44" s="2">
        <v>2024</v>
      </c>
      <c r="F44" s="2">
        <v>2024</v>
      </c>
      <c r="G44" s="2">
        <v>2024</v>
      </c>
      <c r="H44" s="2">
        <v>2024</v>
      </c>
      <c r="I44" s="2">
        <v>2024</v>
      </c>
      <c r="J44" s="2">
        <v>2024</v>
      </c>
      <c r="K44" s="2">
        <v>2024</v>
      </c>
      <c r="L44" s="2">
        <v>2024</v>
      </c>
      <c r="M44" s="2">
        <v>2024</v>
      </c>
      <c r="N44" s="2">
        <v>2024</v>
      </c>
      <c r="O44" s="2">
        <v>2024</v>
      </c>
    </row>
    <row r="45" spans="1:15" x14ac:dyDescent="0.2">
      <c r="A45" s="3" t="s">
        <v>18</v>
      </c>
      <c r="B45" s="4" t="s">
        <v>0</v>
      </c>
      <c r="C45" s="4" t="s">
        <v>1</v>
      </c>
      <c r="D45" s="4" t="s">
        <v>2</v>
      </c>
      <c r="E45" s="4" t="s">
        <v>3</v>
      </c>
      <c r="F45" s="4" t="s">
        <v>4</v>
      </c>
      <c r="G45" s="4" t="s">
        <v>5</v>
      </c>
      <c r="H45" s="4" t="s">
        <v>6</v>
      </c>
      <c r="I45" s="4" t="s">
        <v>7</v>
      </c>
      <c r="J45" s="4" t="s">
        <v>8</v>
      </c>
      <c r="K45" s="4" t="s">
        <v>9</v>
      </c>
      <c r="L45" s="4" t="s">
        <v>10</v>
      </c>
      <c r="M45" s="4" t="s">
        <v>11</v>
      </c>
      <c r="N45" s="4" t="s">
        <v>0</v>
      </c>
      <c r="O45" s="4" t="s">
        <v>12</v>
      </c>
    </row>
    <row r="46" spans="1:15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5" x14ac:dyDescent="0.2">
      <c r="A47" s="6" t="s">
        <v>13</v>
      </c>
      <c r="B47" s="7">
        <f>B54</f>
        <v>0</v>
      </c>
      <c r="C47" s="7">
        <f t="shared" ref="C47:N47" si="8">+C23+C35</f>
        <v>-474117.70379077492</v>
      </c>
      <c r="D47" s="7">
        <f t="shared" si="8"/>
        <v>-472050.45071194542</v>
      </c>
      <c r="E47" s="7">
        <f t="shared" si="8"/>
        <v>-469988.19068428443</v>
      </c>
      <c r="F47" s="7">
        <f t="shared" si="8"/>
        <v>-467653.15415595414</v>
      </c>
      <c r="G47" s="7">
        <f t="shared" si="8"/>
        <v>-465588.93356234615</v>
      </c>
      <c r="H47" s="7">
        <f t="shared" si="8"/>
        <v>-463183.52575506212</v>
      </c>
      <c r="I47" s="7">
        <f t="shared" si="8"/>
        <v>-460324.21922710759</v>
      </c>
      <c r="J47" s="7">
        <f t="shared" si="8"/>
        <v>-458329.97902451211</v>
      </c>
      <c r="K47" s="7">
        <f t="shared" si="8"/>
        <v>-455809.03463596979</v>
      </c>
      <c r="L47" s="7">
        <f t="shared" si="8"/>
        <v>-452969.63754215499</v>
      </c>
      <c r="M47" s="7">
        <f t="shared" si="8"/>
        <v>-450974.92589558603</v>
      </c>
      <c r="N47" s="7">
        <f t="shared" si="8"/>
        <v>-448789.48267299996</v>
      </c>
      <c r="O47" s="8"/>
    </row>
    <row r="48" spans="1:15" x14ac:dyDescent="0.2">
      <c r="A48" s="6" t="s">
        <v>14</v>
      </c>
      <c r="B48" s="9">
        <f>B47</f>
        <v>0</v>
      </c>
      <c r="C48" s="9">
        <f>B48+C47</f>
        <v>-474117.70379077492</v>
      </c>
      <c r="D48" s="9">
        <f t="shared" ref="D48:N48" si="9">C48+D47</f>
        <v>-946168.15450272034</v>
      </c>
      <c r="E48" s="9">
        <f t="shared" si="9"/>
        <v>-1416156.3451870047</v>
      </c>
      <c r="F48" s="9">
        <f t="shared" si="9"/>
        <v>-1883809.4993429589</v>
      </c>
      <c r="G48" s="9">
        <f t="shared" si="9"/>
        <v>-2349398.4329053052</v>
      </c>
      <c r="H48" s="9">
        <f t="shared" si="9"/>
        <v>-2812581.9586603674</v>
      </c>
      <c r="I48" s="9">
        <f t="shared" si="9"/>
        <v>-3272906.1778874751</v>
      </c>
      <c r="J48" s="9">
        <f t="shared" si="9"/>
        <v>-3731236.1569119873</v>
      </c>
      <c r="K48" s="9">
        <f t="shared" si="9"/>
        <v>-4187045.1915479572</v>
      </c>
      <c r="L48" s="9">
        <f t="shared" si="9"/>
        <v>-4640014.8290901119</v>
      </c>
      <c r="M48" s="9">
        <f t="shared" si="9"/>
        <v>-5090989.7549856976</v>
      </c>
      <c r="N48" s="9">
        <f t="shared" si="9"/>
        <v>-5539779.2376586972</v>
      </c>
      <c r="O48" s="10">
        <f>SUM(B48:N48)/13</f>
        <v>-2795707.9571131584</v>
      </c>
    </row>
    <row r="50" spans="1:15" x14ac:dyDescent="0.2">
      <c r="N50" s="15"/>
    </row>
    <row r="51" spans="1:15" x14ac:dyDescent="0.2">
      <c r="B51" s="2"/>
      <c r="C51" s="2"/>
      <c r="D51" s="2"/>
      <c r="E51" s="2"/>
      <c r="F51" s="2"/>
      <c r="G51" s="2"/>
      <c r="H51" s="2"/>
      <c r="I51" s="2"/>
      <c r="J51" s="2"/>
      <c r="L51" s="18" t="s">
        <v>22</v>
      </c>
      <c r="M51" s="27"/>
      <c r="N51" s="27"/>
      <c r="O51" s="2"/>
    </row>
    <row r="52" spans="1:15" x14ac:dyDescent="0.2">
      <c r="B52" s="4"/>
      <c r="C52" s="4"/>
      <c r="D52" s="4"/>
      <c r="E52" s="4"/>
      <c r="F52" s="4"/>
      <c r="G52" s="4"/>
      <c r="H52" s="4"/>
      <c r="I52" s="4"/>
      <c r="J52" s="4"/>
      <c r="L52" s="19" t="s">
        <v>23</v>
      </c>
      <c r="M52" s="4"/>
      <c r="O52" s="16">
        <f>+O29</f>
        <v>4460220.7623413028</v>
      </c>
    </row>
    <row r="53" spans="1:15" x14ac:dyDescent="0.2">
      <c r="B53" s="4"/>
      <c r="C53" s="4"/>
      <c r="D53" s="4"/>
      <c r="E53" s="4"/>
      <c r="F53" s="4"/>
      <c r="G53" s="4"/>
      <c r="H53" s="4"/>
      <c r="I53" s="4"/>
      <c r="J53" s="4"/>
      <c r="K53" s="4"/>
      <c r="L53" s="19" t="s">
        <v>24</v>
      </c>
      <c r="M53" s="4"/>
      <c r="O53" s="21">
        <f>+O41</f>
        <v>-10000000</v>
      </c>
    </row>
    <row r="54" spans="1:15" x14ac:dyDescent="0.2">
      <c r="A54" s="6"/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O54" s="10"/>
    </row>
    <row r="55" spans="1:15" x14ac:dyDescent="0.2">
      <c r="L55" s="17" t="s">
        <v>25</v>
      </c>
      <c r="N55" s="20">
        <f>-O48</f>
        <v>2795707.9571131584</v>
      </c>
    </row>
    <row r="56" spans="1:15" x14ac:dyDescent="0.2">
      <c r="L56" s="1" t="s">
        <v>26</v>
      </c>
      <c r="N56" s="22">
        <v>7.4151777813719497E-2</v>
      </c>
      <c r="O56" s="6"/>
    </row>
    <row r="57" spans="1:15" x14ac:dyDescent="0.2">
      <c r="O57" s="23">
        <f>+N55*N56</f>
        <v>207306.71526790256</v>
      </c>
    </row>
    <row r="58" spans="1:15" ht="13.5" thickBot="1" x14ac:dyDescent="0.25">
      <c r="L58" s="6" t="s">
        <v>33</v>
      </c>
      <c r="O58" s="24">
        <f>+O52+O53+O57</f>
        <v>-5332472.5223907949</v>
      </c>
    </row>
    <row r="59" spans="1:15" ht="13.5" thickTop="1" x14ac:dyDescent="0.2"/>
  </sheetData>
  <mergeCells count="3">
    <mergeCell ref="A1:O1"/>
    <mergeCell ref="A2:O2"/>
    <mergeCell ref="A3:O3"/>
  </mergeCells>
  <printOptions horizontalCentered="1"/>
  <pageMargins left="0.7" right="0.7" top="0.75" bottom="0.75" header="0.3" footer="0.3"/>
  <pageSetup scale="61" orientation="landscape" horizontalDpi="90" verticalDpi="90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B507BB-9F19-47D7-B2BF-E87A1F30D286}"/>
</file>

<file path=customXml/itemProps2.xml><?xml version="1.0" encoding="utf-8"?>
<ds:datastoreItem xmlns:ds="http://schemas.openxmlformats.org/officeDocument/2006/customXml" ds:itemID="{543CE279-1CDB-4A23-A787-D4AF810405AA}"/>
</file>

<file path=customXml/itemProps3.xml><?xml version="1.0" encoding="utf-8"?>
<ds:datastoreItem xmlns:ds="http://schemas.openxmlformats.org/officeDocument/2006/customXml" ds:itemID="{3F6AB802-00D0-4719-B863-0A2F28C65D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OPC 99 Scenario - $10M</vt:lpstr>
      <vt:lpstr>'OPC 99 Scenario - $10M'!Print_Area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Trask, Anthony M.</dc:creator>
  <cp:lastModifiedBy>Vega, Tison</cp:lastModifiedBy>
  <cp:lastPrinted>2023-05-02T00:47:50Z</cp:lastPrinted>
  <dcterms:created xsi:type="dcterms:W3CDTF">2023-04-24T12:50:34Z</dcterms:created>
  <dcterms:modified xsi:type="dcterms:W3CDTF">2023-05-05T13:41:57Z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2023-04-24T12:50:42Z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1972cde4-b523-4aca-a82a-295e22016364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