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fileSharing readOnlyRecommended="1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OPC's 7th IRR's (Nos. 232-234)/Drafter Workspace/Attachments/IRR 232-Excel/"/>
    </mc:Choice>
  </mc:AlternateContent>
  <xr:revisionPtr revIDLastSave="0" documentId="13_ncr:1_{7DD1661C-2B2B-4C25-AB18-8176EE630427}" xr6:coauthVersionLast="47" xr6:coauthVersionMax="47" xr10:uidLastSave="{00000000-0000-0000-0000-000000000000}"/>
  <bookViews>
    <workbookView xWindow="-26070" yWindow="1530" windowWidth="21600" windowHeight="11385" tabRatio="819" firstSheet="5" activeTab="5" xr2:uid="{00000000-000D-0000-FFFF-FFFF00000000}"/>
  </bookViews>
  <sheets>
    <sheet name="Comparative" sheetId="5" state="hidden" r:id="rId1"/>
    <sheet name="Annual Status" sheetId="6" state="hidden" r:id="rId2"/>
    <sheet name="ASR Assets" sheetId="7" state="hidden" r:id="rId3"/>
    <sheet name="ASR Reserves" sheetId="8" state="hidden" r:id="rId4"/>
    <sheet name="COR Reserve" sheetId="9" state="hidden" r:id="rId5"/>
    <sheet name="Theoreitcal Reserve" sheetId="10" r:id="rId6"/>
    <sheet name="Sheet1" sheetId="11" r:id="rId7"/>
  </sheets>
  <definedNames>
    <definedName name="_Key1" hidden="1">#REF!</definedName>
    <definedName name="_Order1" hidden="1">255</definedName>
    <definedName name="_Sort" hidden="1">#REF!</definedName>
    <definedName name="adds">#REF!</definedName>
    <definedName name="DIST">#REF!</definedName>
    <definedName name="DISTLIST">#REF!</definedName>
    <definedName name="l">#REF!</definedName>
    <definedName name="PagePrint">#REF!</definedName>
    <definedName name="_xlnm.Print_Area" localSheetId="2">'ASR Assets'!$A$1:$H$56</definedName>
    <definedName name="_xlnm.Print_Area" localSheetId="3">'ASR Reserves'!$A$1:$J$58</definedName>
    <definedName name="_xlnm.Print_Area" localSheetId="0">Comparative!$A$1:$R$290</definedName>
    <definedName name="_xlnm.Print_Titles" localSheetId="0">Comparative!$1:$12</definedName>
    <definedName name="PrintRangeC1">#REF!</definedName>
    <definedName name="REFORECAST_1">#REF!</definedName>
    <definedName name="REFORECAST_2">#REF!</definedName>
    <definedName name="REFORECAST_3">#REF!</definedName>
    <definedName name="REFORECAST_4">#REF!</definedName>
    <definedName name="REFORECAST_5">#REF!</definedName>
    <definedName name="rev153data">#REF!</definedName>
    <definedName name="rev451data">#REF!</definedName>
    <definedName name="TAB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10" l="1"/>
  <c r="G109" i="10"/>
  <c r="F109" i="10"/>
  <c r="I1311" i="10"/>
  <c r="G16" i="10"/>
  <c r="F16" i="10"/>
  <c r="E16" i="10"/>
  <c r="D16" i="10"/>
  <c r="G1303" i="10"/>
  <c r="F1303" i="10"/>
  <c r="E1303" i="10"/>
  <c r="D1303" i="10"/>
  <c r="C1303" i="10"/>
  <c r="H1302" i="10" l="1"/>
  <c r="H1301" i="10"/>
  <c r="H1300" i="10"/>
  <c r="H1303" i="10" s="1"/>
  <c r="H1298" i="10"/>
  <c r="H1297" i="10"/>
  <c r="J1216" i="10"/>
  <c r="J1311" i="10" s="1"/>
  <c r="H57" i="10"/>
  <c r="L1303" i="10"/>
  <c r="G287" i="10"/>
  <c r="H377" i="10" l="1"/>
  <c r="H378" i="10"/>
  <c r="H379" i="10"/>
  <c r="H380" i="10"/>
  <c r="H381" i="10"/>
  <c r="H382" i="10"/>
  <c r="H383" i="10"/>
  <c r="H384" i="10"/>
  <c r="H385" i="10"/>
  <c r="H386" i="10"/>
  <c r="H387" i="10"/>
  <c r="H388" i="10"/>
  <c r="H389" i="10"/>
  <c r="H390" i="10"/>
  <c r="H391" i="10"/>
  <c r="H392" i="10"/>
  <c r="H393" i="10"/>
  <c r="H394" i="10"/>
  <c r="H395" i="10"/>
  <c r="H396" i="10"/>
  <c r="H397" i="10"/>
  <c r="H398" i="10"/>
  <c r="H399" i="10"/>
  <c r="H400" i="10"/>
  <c r="H401" i="10"/>
  <c r="H402" i="10"/>
  <c r="H403" i="10"/>
  <c r="H404" i="10"/>
  <c r="H405" i="10"/>
  <c r="H406" i="10"/>
  <c r="H407" i="10"/>
  <c r="H408" i="10"/>
  <c r="H409" i="10"/>
  <c r="H410" i="10"/>
  <c r="H411" i="10"/>
  <c r="H412" i="10"/>
  <c r="H413" i="10"/>
  <c r="H414" i="10"/>
  <c r="H415" i="10"/>
  <c r="H416" i="10"/>
  <c r="H417" i="10"/>
  <c r="H418" i="10"/>
  <c r="H419" i="10"/>
  <c r="H420" i="10"/>
  <c r="H421" i="10"/>
  <c r="H422" i="10"/>
  <c r="H423" i="10"/>
  <c r="H424" i="10"/>
  <c r="H425" i="10"/>
  <c r="H426" i="10"/>
  <c r="H427" i="10"/>
  <c r="H428" i="10"/>
  <c r="H429" i="10"/>
  <c r="H430" i="10"/>
  <c r="H431" i="10"/>
  <c r="H432" i="10"/>
  <c r="G204" i="10" l="1"/>
  <c r="G212" i="10"/>
  <c r="G211" i="10"/>
  <c r="G210" i="10"/>
  <c r="G209" i="10"/>
  <c r="G208" i="10"/>
  <c r="G207" i="10"/>
  <c r="G206" i="10"/>
  <c r="G205" i="10"/>
  <c r="G213" i="10"/>
  <c r="G307" i="10"/>
  <c r="G308" i="10"/>
  <c r="G348" i="10"/>
  <c r="H433" i="10"/>
  <c r="G442" i="10"/>
  <c r="G443" i="10"/>
  <c r="G477" i="10"/>
  <c r="G478" i="10"/>
  <c r="G479" i="10"/>
  <c r="G488" i="10"/>
  <c r="G487" i="10"/>
  <c r="G486" i="10"/>
  <c r="G485" i="10"/>
  <c r="G484" i="10"/>
  <c r="G483" i="10"/>
  <c r="G482" i="10"/>
  <c r="G481" i="10"/>
  <c r="G480" i="10"/>
  <c r="G503" i="10"/>
  <c r="G502" i="10"/>
  <c r="G501" i="10"/>
  <c r="G500" i="10"/>
  <c r="G499" i="10"/>
  <c r="G498" i="10"/>
  <c r="G497" i="10"/>
  <c r="G496" i="10"/>
  <c r="G495" i="10"/>
  <c r="G494" i="10"/>
  <c r="G493" i="10"/>
  <c r="G492" i="10"/>
  <c r="G491" i="10"/>
  <c r="G490" i="10"/>
  <c r="G489" i="10"/>
  <c r="G504" i="10"/>
  <c r="E571" i="10"/>
  <c r="G644" i="10"/>
  <c r="G652" i="10"/>
  <c r="G655" i="10"/>
  <c r="G656" i="10"/>
  <c r="G658" i="10"/>
  <c r="G659" i="10"/>
  <c r="G661" i="10"/>
  <c r="G688" i="10"/>
  <c r="G735" i="10"/>
  <c r="G736" i="10"/>
  <c r="G737" i="10"/>
  <c r="G747" i="10"/>
  <c r="G746" i="10"/>
  <c r="G745" i="10"/>
  <c r="G744" i="10"/>
  <c r="G743" i="10"/>
  <c r="G742" i="10"/>
  <c r="G741" i="10"/>
  <c r="G740" i="10"/>
  <c r="G739" i="10"/>
  <c r="G738" i="10"/>
  <c r="G754" i="10"/>
  <c r="G753" i="10"/>
  <c r="G752" i="10"/>
  <c r="G751" i="10"/>
  <c r="G750" i="10"/>
  <c r="G749" i="10"/>
  <c r="G755" i="10"/>
  <c r="G1000" i="10"/>
  <c r="G1001" i="10"/>
  <c r="E1074" i="10"/>
  <c r="G1200" i="10"/>
  <c r="G1201" i="10"/>
  <c r="G1202" i="10"/>
  <c r="C1183" i="10"/>
  <c r="C1210" i="10"/>
  <c r="G1255" i="10"/>
  <c r="G1256" i="10"/>
  <c r="G1290" i="10"/>
  <c r="G1293" i="10"/>
  <c r="G1292" i="10"/>
  <c r="G1291" i="10"/>
  <c r="G1294" i="10"/>
  <c r="E8" i="10"/>
  <c r="C281" i="10" l="1"/>
  <c r="G309" i="10"/>
  <c r="F309" i="10"/>
  <c r="E309" i="10"/>
  <c r="D309" i="10"/>
  <c r="G371" i="10"/>
  <c r="F371" i="10"/>
  <c r="E371" i="10"/>
  <c r="G444" i="10"/>
  <c r="F444" i="10"/>
  <c r="G505" i="10"/>
  <c r="F505" i="10"/>
  <c r="G600" i="10"/>
  <c r="F600" i="10"/>
  <c r="E600" i="10"/>
  <c r="F662" i="10"/>
  <c r="D662" i="10"/>
  <c r="F688" i="10"/>
  <c r="E688" i="10"/>
  <c r="G748" i="10"/>
  <c r="F756" i="10"/>
  <c r="G809" i="10"/>
  <c r="G817" i="10"/>
  <c r="G818" i="10"/>
  <c r="F820" i="10"/>
  <c r="E820" i="10"/>
  <c r="G214" i="10"/>
  <c r="F214" i="10"/>
  <c r="C127" i="10"/>
  <c r="G1002" i="10"/>
  <c r="F1002" i="10"/>
  <c r="G1088" i="10"/>
  <c r="F1088" i="10"/>
  <c r="G1110" i="10"/>
  <c r="F1110" i="10"/>
  <c r="G1174" i="10"/>
  <c r="F1174" i="10"/>
  <c r="D1174" i="10"/>
  <c r="G1203" i="10"/>
  <c r="F1203" i="10"/>
  <c r="E1203" i="10"/>
  <c r="G1257" i="10"/>
  <c r="F1257" i="10"/>
  <c r="E1257" i="10"/>
  <c r="E1273" i="10"/>
  <c r="E214" i="10" l="1"/>
  <c r="E756" i="10"/>
  <c r="E1002" i="10"/>
  <c r="E662" i="10"/>
  <c r="E505" i="10"/>
  <c r="G662" i="10"/>
  <c r="E444" i="10"/>
  <c r="E1174" i="10"/>
  <c r="E1110" i="10"/>
  <c r="E1088" i="10"/>
  <c r="E1295" i="10"/>
  <c r="G812" i="10" l="1"/>
  <c r="G811" i="10"/>
  <c r="G810" i="10"/>
  <c r="G815" i="10"/>
  <c r="G814" i="10"/>
  <c r="G813" i="10"/>
  <c r="G816" i="10"/>
  <c r="H1201" i="10"/>
  <c r="H1199" i="10"/>
  <c r="H1198" i="10"/>
  <c r="H1197" i="10"/>
  <c r="H1196" i="10"/>
  <c r="H1195" i="10"/>
  <c r="H1194" i="10"/>
  <c r="H1193" i="10"/>
  <c r="H1192" i="10"/>
  <c r="H1191" i="10"/>
  <c r="H1190" i="10"/>
  <c r="H1189" i="10"/>
  <c r="H1188" i="10"/>
  <c r="H1187" i="10"/>
  <c r="H1186" i="10"/>
  <c r="H1185" i="10"/>
  <c r="H1184" i="10"/>
  <c r="H1183" i="10"/>
  <c r="H1182" i="10"/>
  <c r="H1181" i="10"/>
  <c r="H1180" i="10"/>
  <c r="H1200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31" i="10"/>
  <c r="G51" i="10"/>
  <c r="F51" i="10"/>
  <c r="D51" i="10"/>
  <c r="C51" i="10"/>
  <c r="G756" i="10" l="1"/>
  <c r="G820" i="10"/>
  <c r="G1299" i="10"/>
  <c r="F1299" i="10"/>
  <c r="E1299" i="10"/>
  <c r="D1299" i="10"/>
  <c r="C1299" i="10"/>
  <c r="G1295" i="10"/>
  <c r="F1295" i="10"/>
  <c r="D1295" i="10"/>
  <c r="C1295" i="10"/>
  <c r="G1273" i="10"/>
  <c r="F1273" i="10"/>
  <c r="D1273" i="10"/>
  <c r="C1273" i="10"/>
  <c r="D1257" i="10"/>
  <c r="C1257" i="10"/>
  <c r="G1220" i="10"/>
  <c r="F1220" i="10"/>
  <c r="E1220" i="10"/>
  <c r="D1220" i="10"/>
  <c r="C1220" i="10"/>
  <c r="G1216" i="10"/>
  <c r="F1216" i="10"/>
  <c r="E1216" i="10"/>
  <c r="D1216" i="10"/>
  <c r="C1216" i="10"/>
  <c r="D1203" i="10"/>
  <c r="C1203" i="10"/>
  <c r="G1179" i="10"/>
  <c r="F1179" i="10"/>
  <c r="E1179" i="10"/>
  <c r="D1179" i="10"/>
  <c r="C1179" i="10"/>
  <c r="C1174" i="10"/>
  <c r="G1155" i="10"/>
  <c r="F1155" i="10"/>
  <c r="E1155" i="10"/>
  <c r="D1155" i="10"/>
  <c r="C1155" i="10"/>
  <c r="G1114" i="10"/>
  <c r="F1114" i="10"/>
  <c r="E1114" i="10"/>
  <c r="D1114" i="10"/>
  <c r="C1114" i="10"/>
  <c r="D1110" i="10"/>
  <c r="C1110" i="10"/>
  <c r="D1088" i="10"/>
  <c r="C1088" i="10"/>
  <c r="G1064" i="10"/>
  <c r="F1064" i="10"/>
  <c r="E1064" i="10"/>
  <c r="D1064" i="10"/>
  <c r="C1064" i="10"/>
  <c r="G1060" i="10"/>
  <c r="F1060" i="10"/>
  <c r="D1060" i="10"/>
  <c r="C1060" i="10"/>
  <c r="G1038" i="10"/>
  <c r="F1038" i="10"/>
  <c r="E1038" i="10"/>
  <c r="D1038" i="10"/>
  <c r="C1038" i="10"/>
  <c r="G1024" i="10"/>
  <c r="F1024" i="10"/>
  <c r="E1024" i="10"/>
  <c r="D1024" i="10"/>
  <c r="C1024" i="10"/>
  <c r="G1006" i="10"/>
  <c r="F1006" i="10"/>
  <c r="E1006" i="10"/>
  <c r="D1006" i="10"/>
  <c r="C1006" i="10"/>
  <c r="D1002" i="10"/>
  <c r="C1002" i="10"/>
  <c r="G991" i="10"/>
  <c r="F991" i="10"/>
  <c r="D991" i="10"/>
  <c r="C991" i="10"/>
  <c r="G945" i="10"/>
  <c r="F945" i="10"/>
  <c r="E945" i="10"/>
  <c r="D945" i="10"/>
  <c r="C945" i="10"/>
  <c r="G941" i="10"/>
  <c r="F941" i="10"/>
  <c r="E941" i="10"/>
  <c r="D941" i="10"/>
  <c r="C941" i="10"/>
  <c r="G937" i="10"/>
  <c r="F937" i="10"/>
  <c r="E937" i="10"/>
  <c r="D937" i="10"/>
  <c r="C937" i="10"/>
  <c r="G887" i="10"/>
  <c r="F887" i="10"/>
  <c r="E887" i="10"/>
  <c r="D887" i="10"/>
  <c r="C887" i="10"/>
  <c r="D820" i="10"/>
  <c r="C820" i="10"/>
  <c r="D756" i="10"/>
  <c r="C756" i="10"/>
  <c r="D688" i="10"/>
  <c r="C688" i="10"/>
  <c r="C662" i="10"/>
  <c r="D600" i="10"/>
  <c r="C600" i="10"/>
  <c r="D505" i="10"/>
  <c r="C505" i="10"/>
  <c r="D444" i="10"/>
  <c r="C444" i="10"/>
  <c r="G376" i="10"/>
  <c r="F376" i="10"/>
  <c r="E376" i="10"/>
  <c r="D376" i="10"/>
  <c r="C376" i="10"/>
  <c r="D371" i="10"/>
  <c r="C371" i="10"/>
  <c r="C309" i="10"/>
  <c r="D214" i="10"/>
  <c r="C214" i="10"/>
  <c r="G150" i="10"/>
  <c r="F150" i="10"/>
  <c r="E150" i="10"/>
  <c r="D150" i="10"/>
  <c r="C150" i="10"/>
  <c r="E109" i="10"/>
  <c r="D109" i="10"/>
  <c r="C109" i="10"/>
  <c r="F63" i="10"/>
  <c r="E63" i="10"/>
  <c r="D63" i="10"/>
  <c r="C63" i="10"/>
  <c r="G59" i="10"/>
  <c r="F59" i="10"/>
  <c r="E59" i="10"/>
  <c r="D59" i="10"/>
  <c r="C59" i="10"/>
  <c r="G55" i="10"/>
  <c r="F55" i="10"/>
  <c r="E55" i="10"/>
  <c r="D55" i="10"/>
  <c r="C55" i="10"/>
  <c r="G27" i="10"/>
  <c r="F27" i="10"/>
  <c r="E27" i="10"/>
  <c r="D27" i="10"/>
  <c r="C27" i="10"/>
  <c r="G20" i="10"/>
  <c r="F20" i="10"/>
  <c r="E20" i="10"/>
  <c r="L20" i="10" s="1"/>
  <c r="D20" i="10"/>
  <c r="C20" i="10"/>
  <c r="C16" i="10"/>
  <c r="G12" i="10"/>
  <c r="F12" i="10"/>
  <c r="E12" i="10"/>
  <c r="D12" i="10"/>
  <c r="C12" i="10"/>
  <c r="G8" i="10"/>
  <c r="F8" i="10"/>
  <c r="D8" i="10"/>
  <c r="C8" i="10"/>
  <c r="H1296" i="10"/>
  <c r="H1294" i="10"/>
  <c r="H1293" i="10"/>
  <c r="H1292" i="10"/>
  <c r="H1291" i="10"/>
  <c r="H1290" i="10"/>
  <c r="H1289" i="10"/>
  <c r="H1288" i="10"/>
  <c r="H1287" i="10"/>
  <c r="H1286" i="10"/>
  <c r="H1285" i="10"/>
  <c r="H1284" i="10"/>
  <c r="H1283" i="10"/>
  <c r="H1282" i="10"/>
  <c r="H1281" i="10"/>
  <c r="H1280" i="10"/>
  <c r="H1279" i="10"/>
  <c r="H1278" i="10"/>
  <c r="H1277" i="10"/>
  <c r="H1276" i="10"/>
  <c r="H1275" i="10"/>
  <c r="H1274" i="10"/>
  <c r="H1272" i="10"/>
  <c r="H1271" i="10"/>
  <c r="H1270" i="10"/>
  <c r="H1269" i="10"/>
  <c r="H1268" i="10"/>
  <c r="H1267" i="10"/>
  <c r="H1266" i="10"/>
  <c r="H1265" i="10"/>
  <c r="H1264" i="10"/>
  <c r="H1263" i="10"/>
  <c r="H1262" i="10"/>
  <c r="H1261" i="10"/>
  <c r="H1260" i="10"/>
  <c r="H1259" i="10"/>
  <c r="H1258" i="10"/>
  <c r="H1256" i="10"/>
  <c r="H1255" i="10"/>
  <c r="H1254" i="10"/>
  <c r="H1253" i="10"/>
  <c r="H1252" i="10"/>
  <c r="H1251" i="10"/>
  <c r="H1250" i="10"/>
  <c r="H1249" i="10"/>
  <c r="H1248" i="10"/>
  <c r="H1247" i="10"/>
  <c r="H1246" i="10"/>
  <c r="H1245" i="10"/>
  <c r="H1244" i="10"/>
  <c r="H1243" i="10"/>
  <c r="H1242" i="10"/>
  <c r="H1241" i="10"/>
  <c r="H1240" i="10"/>
  <c r="H1239" i="10"/>
  <c r="H1238" i="10"/>
  <c r="H1237" i="10"/>
  <c r="H1236" i="10"/>
  <c r="H1235" i="10"/>
  <c r="H1234" i="10"/>
  <c r="H1233" i="10"/>
  <c r="H1232" i="10"/>
  <c r="H1231" i="10"/>
  <c r="H1230" i="10"/>
  <c r="H1229" i="10"/>
  <c r="H1228" i="10"/>
  <c r="H1227" i="10"/>
  <c r="H1226" i="10"/>
  <c r="H1225" i="10"/>
  <c r="H1224" i="10"/>
  <c r="H1223" i="10"/>
  <c r="H1222" i="10"/>
  <c r="H1221" i="10"/>
  <c r="H1219" i="10"/>
  <c r="H1218" i="10"/>
  <c r="H1217" i="10"/>
  <c r="H1215" i="10"/>
  <c r="H1214" i="10"/>
  <c r="H1213" i="10"/>
  <c r="H1212" i="10"/>
  <c r="H1211" i="10"/>
  <c r="H1210" i="10"/>
  <c r="H1209" i="10"/>
  <c r="H1208" i="10"/>
  <c r="H1207" i="10"/>
  <c r="H1206" i="10"/>
  <c r="H1205" i="10"/>
  <c r="H1204" i="10"/>
  <c r="H1202" i="10"/>
  <c r="H1178" i="10"/>
  <c r="H1177" i="10"/>
  <c r="H1176" i="10"/>
  <c r="H1175" i="10"/>
  <c r="H1173" i="10"/>
  <c r="H1172" i="10"/>
  <c r="H1171" i="10"/>
  <c r="H1170" i="10"/>
  <c r="H1169" i="10"/>
  <c r="H1168" i="10"/>
  <c r="H1167" i="10"/>
  <c r="H1166" i="10"/>
  <c r="H1165" i="10"/>
  <c r="H1164" i="10"/>
  <c r="H1163" i="10"/>
  <c r="H1162" i="10"/>
  <c r="H1161" i="10"/>
  <c r="H1160" i="10"/>
  <c r="H1159" i="10"/>
  <c r="H1158" i="10"/>
  <c r="H1157" i="10"/>
  <c r="H1156" i="10"/>
  <c r="H1154" i="10"/>
  <c r="H1153" i="10"/>
  <c r="H1152" i="10"/>
  <c r="H1151" i="10"/>
  <c r="H1150" i="10"/>
  <c r="H1149" i="10"/>
  <c r="H1148" i="10"/>
  <c r="H1147" i="10"/>
  <c r="H1146" i="10"/>
  <c r="H1145" i="10"/>
  <c r="H1144" i="10"/>
  <c r="H1143" i="10"/>
  <c r="H1142" i="10"/>
  <c r="H1141" i="10"/>
  <c r="H1140" i="10"/>
  <c r="H1139" i="10"/>
  <c r="H1138" i="10"/>
  <c r="H1137" i="10"/>
  <c r="H1136" i="10"/>
  <c r="H1135" i="10"/>
  <c r="H1134" i="10"/>
  <c r="H1133" i="10"/>
  <c r="H1132" i="10"/>
  <c r="H1131" i="10"/>
  <c r="H1130" i="10"/>
  <c r="H1129" i="10"/>
  <c r="H1128" i="10"/>
  <c r="H1127" i="10"/>
  <c r="H1126" i="10"/>
  <c r="H1125" i="10"/>
  <c r="H1124" i="10"/>
  <c r="H1123" i="10"/>
  <c r="H1122" i="10"/>
  <c r="H1121" i="10"/>
  <c r="H1120" i="10"/>
  <c r="H1119" i="10"/>
  <c r="H1118" i="10"/>
  <c r="H1117" i="10"/>
  <c r="H1116" i="10"/>
  <c r="H1115" i="10"/>
  <c r="H1113" i="10"/>
  <c r="H1112" i="10"/>
  <c r="H1111" i="10"/>
  <c r="H1109" i="10"/>
  <c r="H1108" i="10"/>
  <c r="H1107" i="10"/>
  <c r="H1106" i="10"/>
  <c r="H1105" i="10"/>
  <c r="H1104" i="10"/>
  <c r="H1103" i="10"/>
  <c r="H1102" i="10"/>
  <c r="H1101" i="10"/>
  <c r="H1100" i="10"/>
  <c r="H1099" i="10"/>
  <c r="H1098" i="10"/>
  <c r="H1097" i="10"/>
  <c r="H1096" i="10"/>
  <c r="H1095" i="10"/>
  <c r="H1094" i="10"/>
  <c r="H1093" i="10"/>
  <c r="H1092" i="10"/>
  <c r="H1091" i="10"/>
  <c r="H1090" i="10"/>
  <c r="H1089" i="10"/>
  <c r="H1087" i="10"/>
  <c r="H1086" i="10"/>
  <c r="H1085" i="10"/>
  <c r="H1084" i="10"/>
  <c r="H1083" i="10"/>
  <c r="H1082" i="10"/>
  <c r="H1081" i="10"/>
  <c r="H1080" i="10"/>
  <c r="H1079" i="10"/>
  <c r="H1078" i="10"/>
  <c r="H1077" i="10"/>
  <c r="H1076" i="10"/>
  <c r="H1075" i="10"/>
  <c r="H1074" i="10"/>
  <c r="H1073" i="10"/>
  <c r="H1072" i="10"/>
  <c r="H1071" i="10"/>
  <c r="H1070" i="10"/>
  <c r="H1069" i="10"/>
  <c r="H1068" i="10"/>
  <c r="H1067" i="10"/>
  <c r="H1066" i="10"/>
  <c r="H1065" i="10"/>
  <c r="H1063" i="10"/>
  <c r="H1062" i="10"/>
  <c r="H1061" i="10"/>
  <c r="H1059" i="10"/>
  <c r="H1058" i="10"/>
  <c r="H1057" i="10"/>
  <c r="H1056" i="10"/>
  <c r="H1055" i="10"/>
  <c r="H1054" i="10"/>
  <c r="H1053" i="10"/>
  <c r="H1052" i="10"/>
  <c r="H1051" i="10"/>
  <c r="H1050" i="10"/>
  <c r="H1049" i="10"/>
  <c r="H1048" i="10"/>
  <c r="H1047" i="10"/>
  <c r="H1046" i="10"/>
  <c r="H1045" i="10"/>
  <c r="H1044" i="10"/>
  <c r="H1043" i="10"/>
  <c r="H1042" i="10"/>
  <c r="H1041" i="10"/>
  <c r="H1040" i="10"/>
  <c r="H1039" i="10"/>
  <c r="H1037" i="10"/>
  <c r="H1036" i="10"/>
  <c r="H1035" i="10"/>
  <c r="H1034" i="10"/>
  <c r="H1033" i="10"/>
  <c r="H1032" i="10"/>
  <c r="H1031" i="10"/>
  <c r="H1030" i="10"/>
  <c r="H1029" i="10"/>
  <c r="H1028" i="10"/>
  <c r="H1027" i="10"/>
  <c r="H1026" i="10"/>
  <c r="H1025" i="10"/>
  <c r="H1023" i="10"/>
  <c r="H1022" i="10"/>
  <c r="H1021" i="10"/>
  <c r="H1020" i="10"/>
  <c r="H1019" i="10"/>
  <c r="H1018" i="10"/>
  <c r="H1017" i="10"/>
  <c r="H1016" i="10"/>
  <c r="H1015" i="10"/>
  <c r="H1014" i="10"/>
  <c r="H1013" i="10"/>
  <c r="H1012" i="10"/>
  <c r="H1011" i="10"/>
  <c r="H1010" i="10"/>
  <c r="H1009" i="10"/>
  <c r="H1008" i="10"/>
  <c r="H1007" i="10"/>
  <c r="H1005" i="10"/>
  <c r="H1004" i="10"/>
  <c r="H1003" i="10"/>
  <c r="H1001" i="10"/>
  <c r="H1000" i="10"/>
  <c r="H999" i="10"/>
  <c r="H998" i="10"/>
  <c r="H997" i="10"/>
  <c r="H996" i="10"/>
  <c r="H995" i="10"/>
  <c r="H994" i="10"/>
  <c r="H993" i="10"/>
  <c r="H992" i="10"/>
  <c r="H990" i="10"/>
  <c r="H989" i="10"/>
  <c r="H988" i="10"/>
  <c r="H987" i="10"/>
  <c r="H986" i="10"/>
  <c r="H985" i="10"/>
  <c r="H984" i="10"/>
  <c r="H983" i="10"/>
  <c r="H982" i="10"/>
  <c r="H981" i="10"/>
  <c r="H980" i="10"/>
  <c r="H979" i="10"/>
  <c r="H978" i="10"/>
  <c r="H977" i="10"/>
  <c r="H976" i="10"/>
  <c r="H975" i="10"/>
  <c r="H974" i="10"/>
  <c r="H973" i="10"/>
  <c r="H972" i="10"/>
  <c r="H971" i="10"/>
  <c r="H970" i="10"/>
  <c r="H969" i="10"/>
  <c r="H968" i="10"/>
  <c r="H967" i="10"/>
  <c r="H966" i="10"/>
  <c r="H965" i="10"/>
  <c r="H964" i="10"/>
  <c r="H963" i="10"/>
  <c r="H962" i="10"/>
  <c r="H961" i="10"/>
  <c r="H960" i="10"/>
  <c r="H959" i="10"/>
  <c r="H958" i="10"/>
  <c r="H957" i="10"/>
  <c r="H956" i="10"/>
  <c r="H955" i="10"/>
  <c r="H954" i="10"/>
  <c r="H953" i="10"/>
  <c r="H952" i="10"/>
  <c r="H951" i="10"/>
  <c r="H950" i="10"/>
  <c r="H949" i="10"/>
  <c r="H948" i="10"/>
  <c r="H947" i="10"/>
  <c r="H946" i="10"/>
  <c r="H944" i="10"/>
  <c r="H943" i="10"/>
  <c r="H942" i="10"/>
  <c r="H940" i="10"/>
  <c r="H939" i="10"/>
  <c r="H938" i="10"/>
  <c r="H936" i="10"/>
  <c r="H935" i="10"/>
  <c r="H934" i="10"/>
  <c r="H933" i="10"/>
  <c r="H932" i="10"/>
  <c r="H931" i="10"/>
  <c r="H930" i="10"/>
  <c r="H929" i="10"/>
  <c r="H928" i="10"/>
  <c r="H927" i="10"/>
  <c r="H926" i="10"/>
  <c r="H925" i="10"/>
  <c r="H924" i="10"/>
  <c r="H923" i="10"/>
  <c r="H922" i="10"/>
  <c r="H921" i="10"/>
  <c r="H920" i="10"/>
  <c r="H919" i="10"/>
  <c r="H918" i="10"/>
  <c r="H917" i="10"/>
  <c r="H916" i="10"/>
  <c r="H915" i="10"/>
  <c r="H914" i="10"/>
  <c r="H913" i="10"/>
  <c r="H912" i="10"/>
  <c r="H911" i="10"/>
  <c r="H910" i="10"/>
  <c r="H909" i="10"/>
  <c r="H908" i="10"/>
  <c r="H907" i="10"/>
  <c r="H906" i="10"/>
  <c r="H905" i="10"/>
  <c r="H904" i="10"/>
  <c r="H903" i="10"/>
  <c r="H902" i="10"/>
  <c r="H901" i="10"/>
  <c r="H900" i="10"/>
  <c r="H899" i="10"/>
  <c r="H898" i="10"/>
  <c r="H897" i="10"/>
  <c r="H896" i="10"/>
  <c r="H895" i="10"/>
  <c r="H894" i="10"/>
  <c r="H893" i="10"/>
  <c r="H892" i="10"/>
  <c r="H891" i="10"/>
  <c r="H890" i="10"/>
  <c r="H889" i="10"/>
  <c r="H888" i="10"/>
  <c r="H886" i="10"/>
  <c r="H885" i="10"/>
  <c r="H884" i="10"/>
  <c r="H883" i="10"/>
  <c r="H882" i="10"/>
  <c r="H881" i="10"/>
  <c r="H880" i="10"/>
  <c r="H879" i="10"/>
  <c r="H878" i="10"/>
  <c r="H877" i="10"/>
  <c r="H876" i="10"/>
  <c r="H875" i="10"/>
  <c r="H874" i="10"/>
  <c r="H873" i="10"/>
  <c r="H872" i="10"/>
  <c r="H871" i="10"/>
  <c r="H870" i="10"/>
  <c r="H869" i="10"/>
  <c r="H868" i="10"/>
  <c r="H867" i="10"/>
  <c r="H866" i="10"/>
  <c r="H865" i="10"/>
  <c r="H864" i="10"/>
  <c r="H863" i="10"/>
  <c r="H862" i="10"/>
  <c r="H861" i="10"/>
  <c r="H860" i="10"/>
  <c r="H859" i="10"/>
  <c r="H858" i="10"/>
  <c r="H857" i="10"/>
  <c r="H856" i="10"/>
  <c r="H855" i="10"/>
  <c r="H854" i="10"/>
  <c r="H853" i="10"/>
  <c r="H852" i="10"/>
  <c r="H851" i="10"/>
  <c r="H850" i="10"/>
  <c r="H849" i="10"/>
  <c r="H848" i="10"/>
  <c r="H847" i="10"/>
  <c r="H846" i="10"/>
  <c r="H845" i="10"/>
  <c r="H844" i="10"/>
  <c r="H843" i="10"/>
  <c r="H842" i="10"/>
  <c r="H841" i="10"/>
  <c r="H840" i="10"/>
  <c r="H839" i="10"/>
  <c r="H838" i="10"/>
  <c r="H837" i="10"/>
  <c r="H836" i="10"/>
  <c r="H835" i="10"/>
  <c r="H834" i="10"/>
  <c r="H833" i="10"/>
  <c r="H832" i="10"/>
  <c r="H831" i="10"/>
  <c r="H830" i="10"/>
  <c r="H829" i="10"/>
  <c r="H828" i="10"/>
  <c r="H827" i="10"/>
  <c r="H826" i="10"/>
  <c r="H825" i="10"/>
  <c r="H824" i="10"/>
  <c r="H823" i="10"/>
  <c r="H822" i="10"/>
  <c r="H821" i="10"/>
  <c r="H819" i="10"/>
  <c r="H818" i="10"/>
  <c r="H817" i="10"/>
  <c r="H816" i="10"/>
  <c r="H815" i="10"/>
  <c r="H814" i="10"/>
  <c r="H813" i="10"/>
  <c r="H812" i="10"/>
  <c r="H811" i="10"/>
  <c r="H810" i="10"/>
  <c r="H809" i="10"/>
  <c r="H808" i="10"/>
  <c r="H807" i="10"/>
  <c r="H806" i="10"/>
  <c r="H805" i="10"/>
  <c r="H804" i="10"/>
  <c r="H803" i="10"/>
  <c r="H802" i="10"/>
  <c r="H801" i="10"/>
  <c r="H800" i="10"/>
  <c r="H799" i="10"/>
  <c r="H798" i="10"/>
  <c r="H797" i="10"/>
  <c r="H796" i="10"/>
  <c r="H795" i="10"/>
  <c r="H794" i="10"/>
  <c r="H793" i="10"/>
  <c r="H792" i="10"/>
  <c r="H791" i="10"/>
  <c r="H790" i="10"/>
  <c r="H789" i="10"/>
  <c r="H788" i="10"/>
  <c r="H787" i="10"/>
  <c r="H786" i="10"/>
  <c r="H785" i="10"/>
  <c r="H784" i="10"/>
  <c r="H783" i="10"/>
  <c r="H782" i="10"/>
  <c r="H781" i="10"/>
  <c r="H780" i="10"/>
  <c r="H779" i="10"/>
  <c r="H778" i="10"/>
  <c r="H777" i="10"/>
  <c r="H776" i="10"/>
  <c r="H775" i="10"/>
  <c r="H774" i="10"/>
  <c r="H773" i="10"/>
  <c r="H772" i="10"/>
  <c r="H771" i="10"/>
  <c r="H770" i="10"/>
  <c r="H769" i="10"/>
  <c r="H768" i="10"/>
  <c r="H767" i="10"/>
  <c r="H766" i="10"/>
  <c r="H765" i="10"/>
  <c r="H764" i="10"/>
  <c r="H763" i="10"/>
  <c r="H762" i="10"/>
  <c r="H761" i="10"/>
  <c r="H760" i="10"/>
  <c r="H759" i="10"/>
  <c r="H758" i="10"/>
  <c r="H757" i="10"/>
  <c r="H755" i="10"/>
  <c r="H754" i="10"/>
  <c r="H753" i="10"/>
  <c r="H752" i="10"/>
  <c r="H751" i="10"/>
  <c r="H750" i="10"/>
  <c r="H749" i="10"/>
  <c r="H748" i="10"/>
  <c r="H747" i="10"/>
  <c r="H746" i="10"/>
  <c r="H745" i="10"/>
  <c r="H744" i="10"/>
  <c r="H743" i="10"/>
  <c r="H742" i="10"/>
  <c r="H741" i="10"/>
  <c r="H740" i="10"/>
  <c r="H739" i="10"/>
  <c r="H738" i="10"/>
  <c r="H737" i="10"/>
  <c r="H736" i="10"/>
  <c r="H735" i="10"/>
  <c r="H734" i="10"/>
  <c r="H733" i="10"/>
  <c r="H732" i="10"/>
  <c r="H731" i="10"/>
  <c r="H730" i="10"/>
  <c r="H729" i="10"/>
  <c r="H728" i="10"/>
  <c r="H727" i="10"/>
  <c r="H726" i="10"/>
  <c r="H725" i="10"/>
  <c r="H724" i="10"/>
  <c r="H723" i="10"/>
  <c r="H722" i="10"/>
  <c r="H721" i="10"/>
  <c r="H720" i="10"/>
  <c r="H719" i="10"/>
  <c r="H718" i="10"/>
  <c r="H717" i="10"/>
  <c r="H716" i="10"/>
  <c r="H715" i="10"/>
  <c r="H714" i="10"/>
  <c r="H713" i="10"/>
  <c r="H712" i="10"/>
  <c r="H711" i="10"/>
  <c r="H710" i="10"/>
  <c r="H709" i="10"/>
  <c r="H708" i="10"/>
  <c r="H707" i="10"/>
  <c r="H706" i="10"/>
  <c r="H705" i="10"/>
  <c r="H704" i="10"/>
  <c r="H703" i="10"/>
  <c r="H702" i="10"/>
  <c r="H701" i="10"/>
  <c r="H700" i="10"/>
  <c r="H699" i="10"/>
  <c r="H698" i="10"/>
  <c r="H697" i="10"/>
  <c r="H696" i="10"/>
  <c r="H695" i="10"/>
  <c r="H694" i="10"/>
  <c r="H693" i="10"/>
  <c r="H692" i="10"/>
  <c r="H691" i="10"/>
  <c r="H690" i="10"/>
  <c r="H689" i="10"/>
  <c r="H687" i="10"/>
  <c r="H686" i="10"/>
  <c r="H685" i="10"/>
  <c r="H684" i="10"/>
  <c r="H683" i="10"/>
  <c r="H682" i="10"/>
  <c r="H681" i="10"/>
  <c r="H680" i="10"/>
  <c r="H679" i="10"/>
  <c r="H678" i="10"/>
  <c r="H677" i="10"/>
  <c r="H676" i="10"/>
  <c r="H675" i="10"/>
  <c r="H674" i="10"/>
  <c r="H673" i="10"/>
  <c r="H672" i="10"/>
  <c r="H671" i="10"/>
  <c r="H670" i="10"/>
  <c r="H669" i="10"/>
  <c r="H668" i="10"/>
  <c r="H667" i="10"/>
  <c r="H666" i="10"/>
  <c r="H665" i="10"/>
  <c r="H664" i="10"/>
  <c r="H663" i="10"/>
  <c r="H661" i="10"/>
  <c r="H660" i="10"/>
  <c r="H659" i="10"/>
  <c r="H658" i="10"/>
  <c r="H657" i="10"/>
  <c r="H656" i="10"/>
  <c r="H655" i="10"/>
  <c r="H654" i="10"/>
  <c r="H653" i="10"/>
  <c r="H652" i="10"/>
  <c r="H651" i="10"/>
  <c r="H650" i="10"/>
  <c r="H649" i="10"/>
  <c r="H648" i="10"/>
  <c r="H647" i="10"/>
  <c r="H646" i="10"/>
  <c r="H645" i="10"/>
  <c r="H644" i="10"/>
  <c r="H643" i="10"/>
  <c r="H642" i="10"/>
  <c r="H641" i="10"/>
  <c r="H640" i="10"/>
  <c r="H639" i="10"/>
  <c r="H638" i="10"/>
  <c r="H637" i="10"/>
  <c r="H636" i="10"/>
  <c r="H635" i="10"/>
  <c r="H634" i="10"/>
  <c r="H633" i="10"/>
  <c r="H632" i="10"/>
  <c r="H631" i="10"/>
  <c r="H630" i="10"/>
  <c r="H629" i="10"/>
  <c r="H628" i="10"/>
  <c r="H627" i="10"/>
  <c r="H626" i="10"/>
  <c r="H625" i="10"/>
  <c r="H624" i="10"/>
  <c r="H623" i="10"/>
  <c r="H622" i="10"/>
  <c r="H621" i="10"/>
  <c r="H620" i="10"/>
  <c r="H619" i="10"/>
  <c r="H618" i="10"/>
  <c r="H617" i="10"/>
  <c r="H616" i="10"/>
  <c r="H615" i="10"/>
  <c r="H614" i="10"/>
  <c r="H613" i="10"/>
  <c r="H612" i="10"/>
  <c r="H611" i="10"/>
  <c r="H610" i="10"/>
  <c r="H609" i="10"/>
  <c r="H608" i="10"/>
  <c r="H607" i="10"/>
  <c r="H606" i="10"/>
  <c r="H605" i="10"/>
  <c r="H604" i="10"/>
  <c r="H603" i="10"/>
  <c r="H602" i="10"/>
  <c r="H601" i="10"/>
  <c r="H599" i="10"/>
  <c r="H598" i="10"/>
  <c r="H597" i="10"/>
  <c r="H596" i="10"/>
  <c r="H595" i="10"/>
  <c r="H594" i="10"/>
  <c r="H593" i="10"/>
  <c r="H592" i="10"/>
  <c r="H591" i="10"/>
  <c r="H590" i="10"/>
  <c r="H589" i="10"/>
  <c r="H588" i="10"/>
  <c r="H587" i="10"/>
  <c r="H586" i="10"/>
  <c r="H585" i="10"/>
  <c r="H584" i="10"/>
  <c r="H583" i="10"/>
  <c r="H582" i="10"/>
  <c r="H581" i="10"/>
  <c r="H580" i="10"/>
  <c r="H579" i="10"/>
  <c r="H578" i="10"/>
  <c r="H577" i="10"/>
  <c r="H576" i="10"/>
  <c r="H575" i="10"/>
  <c r="H574" i="10"/>
  <c r="H573" i="10"/>
  <c r="H572" i="10"/>
  <c r="H571" i="10"/>
  <c r="H570" i="10"/>
  <c r="H569" i="10"/>
  <c r="H568" i="10"/>
  <c r="H567" i="10"/>
  <c r="H566" i="10"/>
  <c r="H565" i="10"/>
  <c r="H564" i="10"/>
  <c r="H563" i="10"/>
  <c r="H562" i="10"/>
  <c r="H561" i="10"/>
  <c r="H560" i="10"/>
  <c r="H559" i="10"/>
  <c r="H558" i="10"/>
  <c r="H557" i="10"/>
  <c r="H556" i="10"/>
  <c r="H555" i="10"/>
  <c r="H554" i="10"/>
  <c r="H553" i="10"/>
  <c r="H552" i="10"/>
  <c r="H551" i="10"/>
  <c r="H550" i="10"/>
  <c r="H549" i="10"/>
  <c r="H548" i="10"/>
  <c r="H547" i="10"/>
  <c r="H546" i="10"/>
  <c r="H545" i="10"/>
  <c r="H544" i="10"/>
  <c r="H543" i="10"/>
  <c r="H542" i="10"/>
  <c r="H541" i="10"/>
  <c r="H540" i="10"/>
  <c r="H539" i="10"/>
  <c r="H538" i="10"/>
  <c r="H537" i="10"/>
  <c r="H536" i="10"/>
  <c r="H535" i="10"/>
  <c r="H534" i="10"/>
  <c r="H533" i="10"/>
  <c r="H532" i="10"/>
  <c r="H531" i="10"/>
  <c r="H530" i="10"/>
  <c r="H529" i="10"/>
  <c r="H528" i="10"/>
  <c r="H527" i="10"/>
  <c r="H526" i="10"/>
  <c r="H525" i="10"/>
  <c r="H524" i="10"/>
  <c r="H523" i="10"/>
  <c r="H522" i="10"/>
  <c r="H521" i="10"/>
  <c r="H520" i="10"/>
  <c r="H519" i="10"/>
  <c r="H518" i="10"/>
  <c r="H517" i="10"/>
  <c r="H516" i="10"/>
  <c r="H515" i="10"/>
  <c r="H514" i="10"/>
  <c r="H513" i="10"/>
  <c r="H512" i="10"/>
  <c r="H511" i="10"/>
  <c r="H510" i="10"/>
  <c r="H509" i="10"/>
  <c r="H508" i="10"/>
  <c r="H507" i="10"/>
  <c r="H506" i="10"/>
  <c r="H504" i="10"/>
  <c r="H503" i="10"/>
  <c r="H502" i="10"/>
  <c r="H501" i="10"/>
  <c r="H500" i="10"/>
  <c r="H499" i="10"/>
  <c r="H498" i="10"/>
  <c r="H497" i="10"/>
  <c r="H496" i="10"/>
  <c r="H495" i="10"/>
  <c r="H494" i="10"/>
  <c r="H493" i="10"/>
  <c r="H492" i="10"/>
  <c r="H491" i="10"/>
  <c r="H490" i="10"/>
  <c r="H489" i="10"/>
  <c r="H488" i="10"/>
  <c r="H487" i="10"/>
  <c r="H486" i="10"/>
  <c r="H485" i="10"/>
  <c r="H484" i="10"/>
  <c r="H483" i="10"/>
  <c r="H482" i="10"/>
  <c r="H481" i="10"/>
  <c r="H480" i="10"/>
  <c r="H479" i="10"/>
  <c r="H478" i="10"/>
  <c r="H477" i="10"/>
  <c r="H476" i="10"/>
  <c r="H475" i="10"/>
  <c r="H474" i="10"/>
  <c r="H473" i="10"/>
  <c r="H472" i="10"/>
  <c r="H471" i="10"/>
  <c r="H470" i="10"/>
  <c r="H469" i="10"/>
  <c r="H468" i="10"/>
  <c r="H467" i="10"/>
  <c r="H466" i="10"/>
  <c r="H465" i="10"/>
  <c r="H464" i="10"/>
  <c r="H463" i="10"/>
  <c r="H462" i="10"/>
  <c r="H461" i="10"/>
  <c r="H460" i="10"/>
  <c r="H459" i="10"/>
  <c r="H458" i="10"/>
  <c r="H457" i="10"/>
  <c r="H456" i="10"/>
  <c r="H455" i="10"/>
  <c r="H454" i="10"/>
  <c r="H453" i="10"/>
  <c r="H452" i="10"/>
  <c r="H451" i="10"/>
  <c r="H450" i="10"/>
  <c r="H449" i="10"/>
  <c r="H448" i="10"/>
  <c r="H447" i="10"/>
  <c r="H446" i="10"/>
  <c r="H445" i="10"/>
  <c r="H443" i="10"/>
  <c r="H442" i="10"/>
  <c r="H441" i="10"/>
  <c r="H440" i="10"/>
  <c r="H439" i="10"/>
  <c r="H438" i="10"/>
  <c r="H437" i="10"/>
  <c r="H436" i="10"/>
  <c r="H435" i="10"/>
  <c r="H434" i="10"/>
  <c r="H375" i="10"/>
  <c r="H374" i="10"/>
  <c r="H373" i="10"/>
  <c r="H372" i="10"/>
  <c r="H370" i="10"/>
  <c r="H369" i="10"/>
  <c r="H368" i="10"/>
  <c r="H367" i="10"/>
  <c r="H366" i="10"/>
  <c r="H365" i="10"/>
  <c r="H364" i="10"/>
  <c r="H363" i="10"/>
  <c r="H362" i="10"/>
  <c r="H361" i="10"/>
  <c r="H360" i="10"/>
  <c r="H359" i="10"/>
  <c r="H358" i="10"/>
  <c r="H357" i="10"/>
  <c r="H356" i="10"/>
  <c r="H355" i="10"/>
  <c r="H354" i="10"/>
  <c r="H353" i="10"/>
  <c r="H352" i="10"/>
  <c r="H351" i="10"/>
  <c r="H350" i="10"/>
  <c r="H349" i="10"/>
  <c r="H348" i="10"/>
  <c r="H347" i="10"/>
  <c r="H346" i="10"/>
  <c r="H345" i="10"/>
  <c r="H344" i="10"/>
  <c r="H343" i="10"/>
  <c r="H342" i="10"/>
  <c r="H341" i="10"/>
  <c r="H340" i="10"/>
  <c r="H339" i="10"/>
  <c r="H338" i="10"/>
  <c r="H337" i="10"/>
  <c r="H336" i="10"/>
  <c r="H335" i="10"/>
  <c r="H334" i="10"/>
  <c r="H333" i="10"/>
  <c r="H332" i="10"/>
  <c r="H331" i="10"/>
  <c r="H330" i="10"/>
  <c r="H329" i="10"/>
  <c r="H328" i="10"/>
  <c r="H327" i="10"/>
  <c r="H326" i="10"/>
  <c r="H325" i="10"/>
  <c r="H324" i="10"/>
  <c r="H323" i="10"/>
  <c r="H322" i="10"/>
  <c r="H321" i="10"/>
  <c r="H320" i="10"/>
  <c r="H319" i="10"/>
  <c r="H318" i="10"/>
  <c r="H317" i="10"/>
  <c r="H316" i="10"/>
  <c r="H315" i="10"/>
  <c r="H314" i="10"/>
  <c r="H313" i="10"/>
  <c r="H312" i="10"/>
  <c r="H311" i="10"/>
  <c r="H310" i="10"/>
  <c r="H308" i="10"/>
  <c r="H307" i="10"/>
  <c r="H306" i="10"/>
  <c r="H305" i="10"/>
  <c r="H304" i="10"/>
  <c r="H303" i="10"/>
  <c r="H302" i="10"/>
  <c r="H301" i="10"/>
  <c r="H300" i="10"/>
  <c r="H299" i="10"/>
  <c r="H298" i="10"/>
  <c r="H297" i="10"/>
  <c r="H296" i="10"/>
  <c r="H295" i="10"/>
  <c r="H294" i="10"/>
  <c r="H293" i="10"/>
  <c r="H292" i="10"/>
  <c r="H291" i="10"/>
  <c r="H290" i="10"/>
  <c r="H289" i="10"/>
  <c r="H288" i="10"/>
  <c r="H287" i="10"/>
  <c r="H286" i="10"/>
  <c r="H285" i="10"/>
  <c r="H284" i="10"/>
  <c r="H283" i="10"/>
  <c r="H282" i="10"/>
  <c r="H281" i="10"/>
  <c r="H280" i="10"/>
  <c r="H279" i="10"/>
  <c r="H278" i="10"/>
  <c r="H277" i="10"/>
  <c r="H276" i="10"/>
  <c r="H275" i="10"/>
  <c r="H274" i="10"/>
  <c r="H273" i="10"/>
  <c r="H272" i="10"/>
  <c r="H271" i="10"/>
  <c r="H270" i="10"/>
  <c r="H269" i="10"/>
  <c r="H268" i="10"/>
  <c r="H267" i="10"/>
  <c r="H266" i="10"/>
  <c r="H265" i="10"/>
  <c r="H264" i="10"/>
  <c r="H263" i="10"/>
  <c r="H262" i="10"/>
  <c r="H261" i="10"/>
  <c r="H260" i="10"/>
  <c r="H259" i="10"/>
  <c r="H258" i="10"/>
  <c r="H257" i="10"/>
  <c r="H256" i="10"/>
  <c r="H255" i="10"/>
  <c r="H254" i="10"/>
  <c r="H253" i="10"/>
  <c r="H252" i="10"/>
  <c r="H251" i="10"/>
  <c r="H250" i="10"/>
  <c r="H249" i="10"/>
  <c r="H248" i="10"/>
  <c r="H247" i="10"/>
  <c r="H246" i="10"/>
  <c r="H245" i="10"/>
  <c r="H244" i="10"/>
  <c r="H243" i="10"/>
  <c r="H242" i="10"/>
  <c r="H241" i="10"/>
  <c r="H240" i="10"/>
  <c r="H239" i="10"/>
  <c r="H238" i="10"/>
  <c r="H237" i="10"/>
  <c r="H236" i="10"/>
  <c r="H235" i="10"/>
  <c r="H234" i="10"/>
  <c r="H233" i="10"/>
  <c r="H232" i="10"/>
  <c r="H231" i="10"/>
  <c r="H230" i="10"/>
  <c r="H229" i="10"/>
  <c r="H228" i="10"/>
  <c r="H227" i="10"/>
  <c r="H226" i="10"/>
  <c r="H225" i="10"/>
  <c r="H224" i="10"/>
  <c r="H223" i="10"/>
  <c r="H222" i="10"/>
  <c r="H221" i="10"/>
  <c r="H220" i="10"/>
  <c r="H219" i="10"/>
  <c r="H218" i="10"/>
  <c r="H217" i="10"/>
  <c r="H216" i="10"/>
  <c r="H215" i="10"/>
  <c r="H213" i="10"/>
  <c r="H212" i="10"/>
  <c r="H211" i="10"/>
  <c r="H210" i="10"/>
  <c r="H209" i="10"/>
  <c r="H208" i="10"/>
  <c r="H207" i="10"/>
  <c r="H206" i="10"/>
  <c r="H205" i="10"/>
  <c r="H204" i="10"/>
  <c r="H203" i="10"/>
  <c r="H202" i="10"/>
  <c r="H201" i="10"/>
  <c r="H200" i="10"/>
  <c r="H199" i="10"/>
  <c r="H198" i="10"/>
  <c r="H197" i="10"/>
  <c r="H196" i="10"/>
  <c r="H195" i="10"/>
  <c r="H194" i="10"/>
  <c r="H193" i="10"/>
  <c r="H192" i="10"/>
  <c r="H191" i="10"/>
  <c r="H190" i="10"/>
  <c r="H189" i="10"/>
  <c r="H188" i="10"/>
  <c r="H187" i="10"/>
  <c r="H186" i="10"/>
  <c r="H185" i="10"/>
  <c r="H184" i="10"/>
  <c r="H183" i="10"/>
  <c r="H182" i="10"/>
  <c r="H181" i="10"/>
  <c r="H180" i="10"/>
  <c r="H179" i="10"/>
  <c r="H178" i="10"/>
  <c r="H177" i="10"/>
  <c r="H176" i="10"/>
  <c r="H175" i="10"/>
  <c r="H174" i="10"/>
  <c r="H173" i="10"/>
  <c r="H172" i="10"/>
  <c r="H171" i="10"/>
  <c r="H170" i="10"/>
  <c r="H169" i="10"/>
  <c r="H168" i="10"/>
  <c r="H167" i="10"/>
  <c r="H166" i="10"/>
  <c r="H165" i="10"/>
  <c r="H164" i="10"/>
  <c r="H163" i="10"/>
  <c r="H162" i="10"/>
  <c r="H161" i="10"/>
  <c r="H160" i="10"/>
  <c r="H159" i="10"/>
  <c r="H158" i="10"/>
  <c r="H157" i="10"/>
  <c r="H156" i="10"/>
  <c r="H155" i="10"/>
  <c r="H154" i="10"/>
  <c r="H153" i="10"/>
  <c r="H152" i="10"/>
  <c r="H151" i="10"/>
  <c r="H149" i="10"/>
  <c r="H148" i="10"/>
  <c r="H147" i="10"/>
  <c r="H146" i="10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62" i="10"/>
  <c r="H61" i="10"/>
  <c r="H60" i="10"/>
  <c r="H58" i="10"/>
  <c r="H56" i="10"/>
  <c r="H54" i="10"/>
  <c r="H53" i="10"/>
  <c r="H52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0" i="10"/>
  <c r="H29" i="10"/>
  <c r="H28" i="10"/>
  <c r="H26" i="10"/>
  <c r="H25" i="10"/>
  <c r="H24" i="10"/>
  <c r="H23" i="10"/>
  <c r="H22" i="10"/>
  <c r="H21" i="10"/>
  <c r="H19" i="10"/>
  <c r="H18" i="10"/>
  <c r="H17" i="10"/>
  <c r="H15" i="10"/>
  <c r="H14" i="10"/>
  <c r="H13" i="10"/>
  <c r="H16" i="10" s="1"/>
  <c r="H11" i="10"/>
  <c r="H10" i="10"/>
  <c r="H9" i="10"/>
  <c r="H7" i="10"/>
  <c r="H6" i="10"/>
  <c r="C292" i="5"/>
  <c r="A292" i="5"/>
  <c r="R298" i="5"/>
  <c r="O298" i="5"/>
  <c r="R297" i="5"/>
  <c r="O297" i="5"/>
  <c r="R296" i="5"/>
  <c r="O296" i="5"/>
  <c r="R295" i="5"/>
  <c r="O295" i="5"/>
  <c r="R294" i="5"/>
  <c r="O294" i="5"/>
  <c r="R293" i="5"/>
  <c r="O293" i="5"/>
  <c r="R290" i="5"/>
  <c r="O290" i="5"/>
  <c r="O289" i="5"/>
  <c r="R288" i="5"/>
  <c r="O288" i="5"/>
  <c r="R287" i="5"/>
  <c r="O287" i="5"/>
  <c r="R286" i="5"/>
  <c r="O286" i="5"/>
  <c r="O285" i="5"/>
  <c r="R282" i="5"/>
  <c r="O282" i="5"/>
  <c r="O281" i="5"/>
  <c r="R280" i="5"/>
  <c r="O280" i="5"/>
  <c r="R279" i="5"/>
  <c r="O279" i="5"/>
  <c r="R278" i="5"/>
  <c r="O278" i="5"/>
  <c r="O277" i="5"/>
  <c r="R274" i="5"/>
  <c r="O274" i="5"/>
  <c r="O273" i="5"/>
  <c r="R272" i="5"/>
  <c r="O272" i="5"/>
  <c r="R271" i="5"/>
  <c r="O271" i="5"/>
  <c r="R270" i="5"/>
  <c r="O270" i="5"/>
  <c r="O269" i="5"/>
  <c r="R266" i="5"/>
  <c r="O266" i="5"/>
  <c r="O265" i="5"/>
  <c r="R264" i="5"/>
  <c r="O264" i="5"/>
  <c r="R263" i="5"/>
  <c r="O263" i="5"/>
  <c r="R262" i="5"/>
  <c r="O262" i="5"/>
  <c r="O261" i="5"/>
  <c r="R258" i="5"/>
  <c r="O258" i="5"/>
  <c r="O257" i="5"/>
  <c r="R256" i="5"/>
  <c r="O256" i="5"/>
  <c r="R255" i="5"/>
  <c r="O255" i="5"/>
  <c r="R254" i="5"/>
  <c r="O254" i="5"/>
  <c r="O253" i="5"/>
  <c r="R250" i="5"/>
  <c r="O250" i="5"/>
  <c r="O249" i="5"/>
  <c r="R248" i="5"/>
  <c r="O248" i="5"/>
  <c r="R247" i="5"/>
  <c r="O247" i="5"/>
  <c r="R246" i="5"/>
  <c r="O246" i="5"/>
  <c r="O245" i="5"/>
  <c r="R242" i="5"/>
  <c r="O242" i="5"/>
  <c r="O241" i="5"/>
  <c r="R240" i="5"/>
  <c r="O240" i="5"/>
  <c r="R239" i="5"/>
  <c r="O239" i="5"/>
  <c r="R238" i="5"/>
  <c r="O238" i="5"/>
  <c r="O237" i="5"/>
  <c r="R234" i="5"/>
  <c r="O234" i="5"/>
  <c r="O233" i="5"/>
  <c r="R232" i="5"/>
  <c r="O232" i="5"/>
  <c r="R231" i="5"/>
  <c r="O231" i="5"/>
  <c r="R230" i="5"/>
  <c r="O230" i="5"/>
  <c r="O229" i="5"/>
  <c r="R226" i="5"/>
  <c r="O226" i="5"/>
  <c r="O225" i="5"/>
  <c r="R224" i="5"/>
  <c r="O224" i="5"/>
  <c r="R223" i="5"/>
  <c r="O223" i="5"/>
  <c r="R222" i="5"/>
  <c r="O222" i="5"/>
  <c r="O221" i="5"/>
  <c r="R218" i="5"/>
  <c r="O218" i="5"/>
  <c r="O217" i="5"/>
  <c r="R215" i="5"/>
  <c r="O215" i="5"/>
  <c r="O214" i="5"/>
  <c r="O213" i="5"/>
  <c r="R210" i="5"/>
  <c r="O210" i="5"/>
  <c r="O209" i="5"/>
  <c r="R207" i="5"/>
  <c r="O207" i="5"/>
  <c r="O206" i="5"/>
  <c r="O205" i="5"/>
  <c r="R202" i="5"/>
  <c r="O202" i="5"/>
  <c r="O201" i="5"/>
  <c r="R199" i="5"/>
  <c r="O199" i="5"/>
  <c r="O198" i="5"/>
  <c r="O197" i="5"/>
  <c r="R194" i="5"/>
  <c r="O194" i="5"/>
  <c r="O193" i="5"/>
  <c r="R191" i="5"/>
  <c r="O191" i="5"/>
  <c r="O190" i="5"/>
  <c r="O189" i="5"/>
  <c r="C186" i="5"/>
  <c r="C177" i="5"/>
  <c r="A177" i="5"/>
  <c r="R183" i="5"/>
  <c r="O183" i="5"/>
  <c r="R182" i="5"/>
  <c r="O182" i="5"/>
  <c r="R181" i="5"/>
  <c r="O181" i="5"/>
  <c r="R180" i="5"/>
  <c r="O180" i="5"/>
  <c r="R179" i="5"/>
  <c r="O179" i="5"/>
  <c r="R178" i="5"/>
  <c r="O178" i="5"/>
  <c r="R175" i="5"/>
  <c r="O175" i="5"/>
  <c r="O174" i="5"/>
  <c r="R173" i="5"/>
  <c r="O173" i="5"/>
  <c r="R172" i="5"/>
  <c r="O172" i="5"/>
  <c r="R171" i="5"/>
  <c r="O171" i="5"/>
  <c r="O170" i="5"/>
  <c r="R167" i="5"/>
  <c r="O167" i="5"/>
  <c r="O166" i="5"/>
  <c r="R165" i="5"/>
  <c r="O165" i="5"/>
  <c r="R164" i="5"/>
  <c r="O164" i="5"/>
  <c r="R163" i="5"/>
  <c r="O163" i="5"/>
  <c r="O162" i="5"/>
  <c r="R159" i="5"/>
  <c r="O159" i="5"/>
  <c r="O158" i="5"/>
  <c r="R157" i="5"/>
  <c r="O157" i="5"/>
  <c r="R156" i="5"/>
  <c r="O156" i="5"/>
  <c r="R155" i="5"/>
  <c r="O155" i="5"/>
  <c r="O154" i="5"/>
  <c r="R151" i="5"/>
  <c r="O151" i="5"/>
  <c r="O150" i="5"/>
  <c r="R149" i="5"/>
  <c r="O149" i="5"/>
  <c r="R148" i="5"/>
  <c r="O148" i="5"/>
  <c r="R147" i="5"/>
  <c r="O147" i="5"/>
  <c r="O146" i="5"/>
  <c r="R143" i="5"/>
  <c r="R141" i="5"/>
  <c r="R140" i="5"/>
  <c r="R139" i="5"/>
  <c r="C135" i="5"/>
  <c r="R133" i="5"/>
  <c r="O133" i="5"/>
  <c r="O132" i="5"/>
  <c r="R131" i="5"/>
  <c r="O131" i="5"/>
  <c r="R130" i="5"/>
  <c r="O130" i="5"/>
  <c r="R129" i="5"/>
  <c r="O129" i="5"/>
  <c r="O128" i="5"/>
  <c r="R125" i="5"/>
  <c r="O125" i="5"/>
  <c r="O124" i="5"/>
  <c r="R123" i="5"/>
  <c r="O123" i="5"/>
  <c r="R122" i="5"/>
  <c r="O122" i="5"/>
  <c r="R121" i="5"/>
  <c r="O121" i="5"/>
  <c r="O120" i="5"/>
  <c r="R117" i="5"/>
  <c r="O117" i="5"/>
  <c r="O116" i="5"/>
  <c r="R115" i="5"/>
  <c r="O115" i="5"/>
  <c r="R114" i="5"/>
  <c r="O114" i="5"/>
  <c r="R113" i="5"/>
  <c r="O113" i="5"/>
  <c r="O112" i="5"/>
  <c r="R109" i="5"/>
  <c r="O109" i="5"/>
  <c r="O108" i="5"/>
  <c r="R107" i="5"/>
  <c r="O107" i="5"/>
  <c r="R106" i="5"/>
  <c r="O106" i="5"/>
  <c r="R105" i="5"/>
  <c r="O105" i="5"/>
  <c r="O104" i="5"/>
  <c r="R101" i="5"/>
  <c r="O101" i="5"/>
  <c r="O100" i="5"/>
  <c r="R99" i="5"/>
  <c r="O99" i="5"/>
  <c r="R98" i="5"/>
  <c r="O98" i="5"/>
  <c r="R97" i="5"/>
  <c r="O97" i="5"/>
  <c r="O96" i="5"/>
  <c r="R93" i="5"/>
  <c r="O93" i="5"/>
  <c r="O92" i="5"/>
  <c r="R91" i="5"/>
  <c r="O91" i="5"/>
  <c r="R90" i="5"/>
  <c r="O90" i="5"/>
  <c r="R89" i="5"/>
  <c r="O89" i="5"/>
  <c r="O88" i="5"/>
  <c r="R85" i="5"/>
  <c r="O85" i="5"/>
  <c r="O84" i="5"/>
  <c r="R83" i="5"/>
  <c r="O83" i="5"/>
  <c r="R82" i="5"/>
  <c r="O82" i="5"/>
  <c r="R81" i="5"/>
  <c r="O81" i="5"/>
  <c r="O80" i="5"/>
  <c r="R77" i="5"/>
  <c r="O77" i="5"/>
  <c r="O76" i="5"/>
  <c r="R75" i="5"/>
  <c r="O75" i="5"/>
  <c r="R74" i="5"/>
  <c r="O74" i="5"/>
  <c r="R73" i="5"/>
  <c r="O73" i="5"/>
  <c r="O72" i="5"/>
  <c r="R69" i="5"/>
  <c r="O69" i="5"/>
  <c r="O68" i="5"/>
  <c r="R67" i="5"/>
  <c r="O67" i="5"/>
  <c r="R66" i="5"/>
  <c r="O66" i="5"/>
  <c r="R65" i="5"/>
  <c r="O65" i="5"/>
  <c r="O64" i="5"/>
  <c r="R61" i="5"/>
  <c r="O61" i="5"/>
  <c r="O60" i="5"/>
  <c r="R59" i="5"/>
  <c r="O59" i="5"/>
  <c r="R58" i="5"/>
  <c r="O58" i="5"/>
  <c r="R57" i="5"/>
  <c r="O57" i="5"/>
  <c r="O56" i="5"/>
  <c r="R53" i="5"/>
  <c r="O53" i="5"/>
  <c r="O52" i="5"/>
  <c r="R51" i="5"/>
  <c r="O51" i="5"/>
  <c r="R50" i="5"/>
  <c r="O50" i="5"/>
  <c r="R49" i="5"/>
  <c r="O49" i="5"/>
  <c r="O48" i="5"/>
  <c r="R45" i="5"/>
  <c r="O45" i="5"/>
  <c r="O44" i="5"/>
  <c r="R43" i="5"/>
  <c r="O43" i="5"/>
  <c r="R42" i="5"/>
  <c r="O42" i="5"/>
  <c r="R41" i="5"/>
  <c r="O41" i="5"/>
  <c r="O40" i="5"/>
  <c r="R37" i="5"/>
  <c r="O37" i="5"/>
  <c r="O36" i="5"/>
  <c r="R35" i="5"/>
  <c r="O35" i="5"/>
  <c r="R34" i="5"/>
  <c r="O34" i="5"/>
  <c r="R33" i="5"/>
  <c r="O33" i="5"/>
  <c r="O32" i="5"/>
  <c r="R29" i="5"/>
  <c r="O29" i="5"/>
  <c r="O28" i="5"/>
  <c r="R27" i="5"/>
  <c r="O27" i="5"/>
  <c r="R26" i="5"/>
  <c r="O26" i="5"/>
  <c r="R25" i="5"/>
  <c r="O25" i="5"/>
  <c r="O24" i="5"/>
  <c r="R21" i="5"/>
  <c r="O21" i="5"/>
  <c r="O20" i="5"/>
  <c r="R19" i="5"/>
  <c r="O19" i="5"/>
  <c r="R18" i="5"/>
  <c r="O18" i="5"/>
  <c r="R17" i="5"/>
  <c r="O17" i="5"/>
  <c r="O16" i="5"/>
  <c r="C13" i="5"/>
  <c r="A3" i="5"/>
  <c r="H1299" i="10" l="1"/>
  <c r="C1311" i="10"/>
  <c r="C1317" i="10" s="1"/>
  <c r="D1311" i="10"/>
  <c r="E1311" i="10"/>
  <c r="F1311" i="10"/>
  <c r="G1311" i="10"/>
  <c r="L1307" i="10"/>
  <c r="H756" i="10"/>
  <c r="H55" i="10"/>
  <c r="H109" i="10"/>
  <c r="L109" i="10" s="1"/>
  <c r="H1179" i="10"/>
  <c r="L1179" i="10" s="1"/>
  <c r="H1220" i="10"/>
  <c r="L1220" i="10" s="1"/>
  <c r="H20" i="10"/>
  <c r="H1060" i="10"/>
  <c r="L1060" i="10" s="1"/>
  <c r="H1088" i="10"/>
  <c r="L1088" i="10" s="1"/>
  <c r="H991" i="10"/>
  <c r="L991" i="10" s="1"/>
  <c r="H941" i="10"/>
  <c r="L941" i="10" s="1"/>
  <c r="H820" i="10"/>
  <c r="L820" i="10" s="1"/>
  <c r="H945" i="10"/>
  <c r="L945" i="10" s="1"/>
  <c r="H1273" i="10"/>
  <c r="L1273" i="10" s="1"/>
  <c r="H600" i="10"/>
  <c r="L600" i="10" s="1"/>
  <c r="H12" i="10"/>
  <c r="L12" i="10" s="1"/>
  <c r="H59" i="10"/>
  <c r="L59" i="10" s="1"/>
  <c r="H309" i="10"/>
  <c r="L309" i="10" s="1"/>
  <c r="H1038" i="10"/>
  <c r="L1038" i="10" s="1"/>
  <c r="H444" i="10"/>
  <c r="L444" i="10" s="1"/>
  <c r="H1024" i="10"/>
  <c r="L1024" i="10" s="1"/>
  <c r="H27" i="10"/>
  <c r="L27" i="10" s="1"/>
  <c r="H150" i="10"/>
  <c r="L150" i="10" s="1"/>
  <c r="H214" i="10"/>
  <c r="L214" i="10" s="1"/>
  <c r="H688" i="10"/>
  <c r="L688" i="10" s="1"/>
  <c r="H1114" i="10"/>
  <c r="L1114" i="10" s="1"/>
  <c r="H1216" i="10"/>
  <c r="L1216" i="10" s="1"/>
  <c r="H1257" i="10"/>
  <c r="L1257" i="10" s="1"/>
  <c r="H51" i="10"/>
  <c r="L51" i="10" s="1"/>
  <c r="H505" i="10"/>
  <c r="L756" i="10"/>
  <c r="H1002" i="10"/>
  <c r="L1002" i="10" s="1"/>
  <c r="H1064" i="10"/>
  <c r="L1064" i="10" s="1"/>
  <c r="H1203" i="10"/>
  <c r="L1203" i="10" s="1"/>
  <c r="H937" i="10"/>
  <c r="L937" i="10" s="1"/>
  <c r="L16" i="10"/>
  <c r="H63" i="10"/>
  <c r="L63" i="10" s="1"/>
  <c r="H376" i="10"/>
  <c r="L376" i="10" s="1"/>
  <c r="H371" i="10"/>
  <c r="L371" i="10" s="1"/>
  <c r="H662" i="10"/>
  <c r="L662" i="10" s="1"/>
  <c r="H887" i="10"/>
  <c r="L887" i="10" s="1"/>
  <c r="H1006" i="10"/>
  <c r="H1110" i="10"/>
  <c r="L1110" i="10" s="1"/>
  <c r="H1155" i="10"/>
  <c r="L1155" i="10" s="1"/>
  <c r="H1174" i="10"/>
  <c r="L1174" i="10" s="1"/>
  <c r="H1295" i="10"/>
  <c r="L1295" i="10" s="1"/>
  <c r="H8" i="10"/>
  <c r="C260" i="5"/>
  <c r="C15" i="5"/>
  <c r="C127" i="5"/>
  <c r="A127" i="5"/>
  <c r="C284" i="5"/>
  <c r="A284" i="5"/>
  <c r="C276" i="5"/>
  <c r="A276" i="5"/>
  <c r="C268" i="5"/>
  <c r="C252" i="5"/>
  <c r="C244" i="5"/>
  <c r="A244" i="5"/>
  <c r="C236" i="5"/>
  <c r="C228" i="5"/>
  <c r="A228" i="5"/>
  <c r="C220" i="5"/>
  <c r="C204" i="5"/>
  <c r="A204" i="5"/>
  <c r="C196" i="5"/>
  <c r="A196" i="5"/>
  <c r="C188" i="5"/>
  <c r="A188" i="5"/>
  <c r="C169" i="5"/>
  <c r="A169" i="5"/>
  <c r="C161" i="5"/>
  <c r="A161" i="5"/>
  <c r="C153" i="5"/>
  <c r="A153" i="5"/>
  <c r="C145" i="5"/>
  <c r="A145" i="5"/>
  <c r="C212" i="5"/>
  <c r="A212" i="5"/>
  <c r="C119" i="5"/>
  <c r="C111" i="5"/>
  <c r="A111" i="5"/>
  <c r="C103" i="5"/>
  <c r="A103" i="5"/>
  <c r="C95" i="5"/>
  <c r="A95" i="5"/>
  <c r="C87" i="5"/>
  <c r="A87" i="5"/>
  <c r="C79" i="5"/>
  <c r="A79" i="5"/>
  <c r="C71" i="5"/>
  <c r="C63" i="5"/>
  <c r="A63" i="5"/>
  <c r="C55" i="5"/>
  <c r="A55" i="5"/>
  <c r="C47" i="5"/>
  <c r="A47" i="5"/>
  <c r="C39" i="5"/>
  <c r="C31" i="5"/>
  <c r="A31" i="5"/>
  <c r="A23" i="5"/>
  <c r="C23" i="5"/>
  <c r="H1311" i="10" l="1"/>
  <c r="H1318" i="10" s="1"/>
  <c r="L8" i="10"/>
  <c r="L505" i="10"/>
  <c r="A15" i="5"/>
  <c r="R193" i="5"/>
  <c r="A260" i="5"/>
  <c r="A39" i="5"/>
  <c r="A71" i="5"/>
  <c r="A119" i="5"/>
  <c r="A220" i="5"/>
  <c r="A236" i="5"/>
  <c r="A252" i="5"/>
  <c r="A268" i="5"/>
  <c r="R142" i="5"/>
  <c r="R124" i="5"/>
  <c r="R189" i="5" l="1"/>
  <c r="R265" i="5"/>
  <c r="R138" i="5"/>
  <c r="R120" i="5"/>
  <c r="R261" i="5" l="1"/>
  <c r="R52" i="5" l="1"/>
  <c r="R132" i="5"/>
  <c r="R92" i="5"/>
  <c r="R76" i="5"/>
  <c r="R108" i="5"/>
  <c r="R100" i="5"/>
  <c r="R44" i="5"/>
  <c r="R28" i="5" l="1"/>
  <c r="R84" i="5"/>
  <c r="R48" i="5"/>
  <c r="R116" i="5"/>
  <c r="R40" i="5"/>
  <c r="R72" i="5"/>
  <c r="R36" i="5"/>
  <c r="R96" i="5"/>
  <c r="R128" i="5"/>
  <c r="R68" i="5"/>
  <c r="R88" i="5"/>
  <c r="R60" i="5"/>
  <c r="R104" i="5"/>
  <c r="R20" i="5"/>
  <c r="R166" i="5" l="1"/>
  <c r="R150" i="5"/>
  <c r="R112" i="5"/>
  <c r="R32" i="5"/>
  <c r="R80" i="5"/>
  <c r="R64" i="5"/>
  <c r="R56" i="5"/>
  <c r="R24" i="5"/>
  <c r="R16" i="5"/>
  <c r="R146" i="5" l="1"/>
  <c r="R174" i="5"/>
  <c r="R162" i="5"/>
  <c r="R158" i="5"/>
  <c r="R225" i="5" l="1"/>
  <c r="R241" i="5"/>
  <c r="R170" i="5"/>
  <c r="R154" i="5"/>
  <c r="R249" i="5"/>
  <c r="R257" i="5"/>
  <c r="R273" i="5"/>
  <c r="R281" i="5"/>
  <c r="R289" i="5"/>
  <c r="R217" i="5" l="1"/>
  <c r="R233" i="5"/>
  <c r="R237" i="5"/>
  <c r="R221" i="5"/>
  <c r="R209" i="5"/>
  <c r="R201" i="5"/>
  <c r="R253" i="5"/>
  <c r="R245" i="5"/>
  <c r="R285" i="5"/>
  <c r="R277" i="5"/>
  <c r="R269" i="5"/>
  <c r="R213" i="5" l="1"/>
  <c r="R229" i="5"/>
  <c r="R205" i="5"/>
  <c r="R19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Hensley, Marianella</author>
  </authors>
  <commentList>
    <comment ref="W3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ask Anthony 04/15. Not use at this moment New for 2015</t>
        </r>
      </text>
    </comment>
    <comment ref="W297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ask Anthony 04/15</t>
        </r>
      </text>
    </comment>
  </commentList>
</comments>
</file>

<file path=xl/sharedStrings.xml><?xml version="1.0" encoding="utf-8"?>
<sst xmlns="http://schemas.openxmlformats.org/spreadsheetml/2006/main" count="5641" uniqueCount="1133">
  <si>
    <t>Approved</t>
  </si>
  <si>
    <t>Account</t>
  </si>
  <si>
    <t>Number</t>
  </si>
  <si>
    <t>Account Title</t>
  </si>
  <si>
    <t>Salvage</t>
  </si>
  <si>
    <t>Rate</t>
  </si>
  <si>
    <t>R3</t>
  </si>
  <si>
    <t>R4</t>
  </si>
  <si>
    <t>Total</t>
  </si>
  <si>
    <t>Depreciation</t>
  </si>
  <si>
    <t>Comparative Analysis</t>
  </si>
  <si>
    <t>Company</t>
  </si>
  <si>
    <t>Current</t>
  </si>
  <si>
    <t>Depreciation Rate</t>
  </si>
  <si>
    <t>Average Remaining Life</t>
  </si>
  <si>
    <t>Future Net Salvage %</t>
  </si>
  <si>
    <t>Reserve Ratio</t>
  </si>
  <si>
    <t>Curve Type</t>
  </si>
  <si>
    <t>L1</t>
  </si>
  <si>
    <t>Proposed</t>
  </si>
  <si>
    <t>Variance</t>
  </si>
  <si>
    <t>Retirements</t>
  </si>
  <si>
    <t>COR</t>
  </si>
  <si>
    <t>Average Service Life</t>
  </si>
  <si>
    <t>Additions</t>
  </si>
  <si>
    <t>-</t>
  </si>
  <si>
    <t>Depr</t>
  </si>
  <si>
    <t>PEOPLES GAS SYSTEM</t>
  </si>
  <si>
    <t>Peoples Gas System</t>
  </si>
  <si>
    <t>Comparative Analysis of Latest Rates</t>
  </si>
  <si>
    <t>ANNUAL STATUS REPORT</t>
  </si>
  <si>
    <t>PLANT</t>
  </si>
  <si>
    <t>RESERVE</t>
  </si>
  <si>
    <t>Gross</t>
  </si>
  <si>
    <t>Division</t>
  </si>
  <si>
    <t>PowerPlant Depr Group</t>
  </si>
  <si>
    <t>Depr Description</t>
  </si>
  <si>
    <t>BOP</t>
  </si>
  <si>
    <t>Adj / Xfers</t>
  </si>
  <si>
    <t>EOP</t>
  </si>
  <si>
    <t>13-mth Avg</t>
  </si>
  <si>
    <t>Subtotal</t>
  </si>
  <si>
    <t>PGS - ANNUAL STATUS REPORT</t>
  </si>
  <si>
    <t>ASSETS</t>
  </si>
  <si>
    <t>Data</t>
  </si>
  <si>
    <t>Sum of BOP</t>
  </si>
  <si>
    <t>Sum of Additions</t>
  </si>
  <si>
    <t>Sum of Retirements</t>
  </si>
  <si>
    <t>Sum of Adj / Xfers</t>
  </si>
  <si>
    <t>Sum of EOP</t>
  </si>
  <si>
    <t>Sum of 13-mth Avg</t>
  </si>
  <si>
    <t>30100 - Organization</t>
  </si>
  <si>
    <t>30200 - Franchise &amp; Consents</t>
  </si>
  <si>
    <t>30300 - Misc Intangible Plant</t>
  </si>
  <si>
    <t>30301 - Custom Intangible Plant</t>
  </si>
  <si>
    <t>37400 - Land Distribution</t>
  </si>
  <si>
    <t>37402 - Land Rights</t>
  </si>
  <si>
    <t>37500 - Structures &amp; Improvements</t>
  </si>
  <si>
    <t>37600 - Mains Steel</t>
  </si>
  <si>
    <t>37602 - Mains Plastic</t>
  </si>
  <si>
    <t>37800 - Meas &amp; Reg Station Eqp Gen</t>
  </si>
  <si>
    <t>37900 - Meas &amp; Reg Station Eqp City</t>
  </si>
  <si>
    <t>38000 - Services Steel</t>
  </si>
  <si>
    <t>38002 - Services Plastic</t>
  </si>
  <si>
    <t>38100 - Meters</t>
  </si>
  <si>
    <t>38200 - Meter Installations</t>
  </si>
  <si>
    <t>38300 - House Regulators</t>
  </si>
  <si>
    <t>38400 - House Regulator Installs</t>
  </si>
  <si>
    <t>38500 - Meas &amp; Reg Station Eqp Ind</t>
  </si>
  <si>
    <t>38700 - Other Equipment</t>
  </si>
  <si>
    <t>39000 - Structures &amp; Improvements</t>
  </si>
  <si>
    <t>39002 - Structur &amp; Improv Leasehold</t>
  </si>
  <si>
    <t>39100 - Office Furniture</t>
  </si>
  <si>
    <t>39101 - Computer Equipment</t>
  </si>
  <si>
    <t>39102 - Office Equipment</t>
  </si>
  <si>
    <t>39103 - Office Furniture</t>
  </si>
  <si>
    <t>39201 - Vehicles up to 1/2 Tons</t>
  </si>
  <si>
    <t>39202 - Vehicles from 1/2 - 1 Tons</t>
  </si>
  <si>
    <t>39203 - Airplane</t>
  </si>
  <si>
    <t>39204 - Trailers &amp; Other</t>
  </si>
  <si>
    <t>39205 - Vehicles over 1 Ton</t>
  </si>
  <si>
    <t xml:space="preserve">39300 - Stores Equipment </t>
  </si>
  <si>
    <t>39400 - Tools, Shop &amp; Garage Equip</t>
  </si>
  <si>
    <t>39500 - Laboratory Equipment</t>
  </si>
  <si>
    <t>39600 - Power Operated Equipment</t>
  </si>
  <si>
    <t>39700 - Communication Equipment</t>
  </si>
  <si>
    <t>39800 - Miscellaneous Equipment</t>
  </si>
  <si>
    <t>Grand Total</t>
  </si>
  <si>
    <t>105 Property Held for Future Use</t>
  </si>
  <si>
    <t>114 Acquisition Adjustments</t>
  </si>
  <si>
    <t>Total Plant</t>
  </si>
  <si>
    <t>Check Figure Variance</t>
  </si>
  <si>
    <t>RESERVES</t>
  </si>
  <si>
    <t>Sum of Depreciation</t>
  </si>
  <si>
    <t>Sum of Salvage</t>
  </si>
  <si>
    <t>Sum of COR</t>
  </si>
  <si>
    <t>115 Acquisition Adjustments</t>
  </si>
  <si>
    <t>Total Reserve</t>
  </si>
  <si>
    <t>001 / 01 - DADE - BROWARD / 30100</t>
  </si>
  <si>
    <t>001 / 01 - DADE - BROWARD / 30200</t>
  </si>
  <si>
    <t>001 / 01 - DADE - BROWARD / 30301</t>
  </si>
  <si>
    <t>001 / 01 - DADE - BROWARD / 37400</t>
  </si>
  <si>
    <t>001 / 01 - DADE - BROWARD / 37402</t>
  </si>
  <si>
    <t>001 / 01 - DADE - BROWARD / 37500</t>
  </si>
  <si>
    <t>001 / 01 - DADE - BROWARD / 37600</t>
  </si>
  <si>
    <t>001 / 01 - DADE - BROWARD / 37602</t>
  </si>
  <si>
    <t>001 / 01 - DADE - BROWARD / 37602S</t>
  </si>
  <si>
    <t>001 / 01 - DADE - BROWARD / 37800</t>
  </si>
  <si>
    <t>001 / 01 - DADE - BROWARD / 37900</t>
  </si>
  <si>
    <t>001 / 01 - DADE - BROWARD / 38000</t>
  </si>
  <si>
    <t>001 / 01 - DADE - BROWARD / 38002</t>
  </si>
  <si>
    <t>001 / 01 - DADE - BROWARD / 38200</t>
  </si>
  <si>
    <t>001 / 01 - DADE - BROWARD / 38300</t>
  </si>
  <si>
    <t>001 / 01 - DADE - BROWARD / 38400</t>
  </si>
  <si>
    <t>001 / 01 - DADE - BROWARD / 38500</t>
  </si>
  <si>
    <t>001 / 01 - DADE - BROWARD / 38700</t>
  </si>
  <si>
    <t>001 / 01 - DADE - BROWARD / 39000</t>
  </si>
  <si>
    <t>001 / 01 - DADE - BROWARD / 39002</t>
  </si>
  <si>
    <t>001 / 01 - DADE - BROWARD / 39100</t>
  </si>
  <si>
    <t>001 / 01 - DADE - BROWARD / 39101</t>
  </si>
  <si>
    <t>001 / 01 - DADE - BROWARD / 39102</t>
  </si>
  <si>
    <t>001 / 01 - DADE - BROWARD / 39201</t>
  </si>
  <si>
    <t>001 / 01 - DADE - BROWARD / 39202</t>
  </si>
  <si>
    <t>001 / 01 - DADE - BROWARD / 39204</t>
  </si>
  <si>
    <t>001 / 01 - DADE - BROWARD / 39205</t>
  </si>
  <si>
    <t>001 / 01 - DADE - BROWARD / 39300</t>
  </si>
  <si>
    <t>001 / 01 - DADE - BROWARD / 39400</t>
  </si>
  <si>
    <t>001 / 01 - DADE - BROWARD / 39500</t>
  </si>
  <si>
    <t>001 / 01 - DADE - BROWARD / 39600</t>
  </si>
  <si>
    <t>001 / 01 - DADE - BROWARD / 39700</t>
  </si>
  <si>
    <t>001 / 01 - DADE - BROWARD / 39800</t>
  </si>
  <si>
    <t>001 / 02 - TAMPA / 30301</t>
  </si>
  <si>
    <t>001 / 02 - TAMPA / 37400</t>
  </si>
  <si>
    <t>001 / 02 - TAMPA / 37500</t>
  </si>
  <si>
    <t>001 / 02 - TAMPA / 37600</t>
  </si>
  <si>
    <t>001 / 02 - TAMPA / 37602</t>
  </si>
  <si>
    <t>001 / 02 - TAMPA / 37602D</t>
  </si>
  <si>
    <t>001 / 02 - TAMPA / 37602S</t>
  </si>
  <si>
    <t>001 / 02 - TAMPA / 37800</t>
  </si>
  <si>
    <t>001 / 02 - TAMPA / 37900</t>
  </si>
  <si>
    <t>001 / 02 - TAMPA / 38000</t>
  </si>
  <si>
    <t>001 / 02 - TAMPA / 38002</t>
  </si>
  <si>
    <t>001 / 02 - TAMPA / 38200</t>
  </si>
  <si>
    <t>001 / 02 - TAMPA / 38300</t>
  </si>
  <si>
    <t>001 / 02 - TAMPA / 38400</t>
  </si>
  <si>
    <t>001 / 02 - TAMPA / 38500</t>
  </si>
  <si>
    <t>001 / 02 - TAMPA / 38700</t>
  </si>
  <si>
    <t>001 / 02 - TAMPA / 39100</t>
  </si>
  <si>
    <t>001 / 02 - TAMPA / 39101</t>
  </si>
  <si>
    <t>001 / 02 - TAMPA / 39102</t>
  </si>
  <si>
    <t>001 / 02 - TAMPA / 39201</t>
  </si>
  <si>
    <t>001 / 02 - TAMPA / 39202</t>
  </si>
  <si>
    <t>001 / 02 - TAMPA / 39204</t>
  </si>
  <si>
    <t>001 / 02 - TAMPA / 39205</t>
  </si>
  <si>
    <t>001 / 02 - TAMPA / 39300</t>
  </si>
  <si>
    <t>001 / 02 - TAMPA / 39400</t>
  </si>
  <si>
    <t>001 / 02 - TAMPA / 39500</t>
  </si>
  <si>
    <t>001 / 02 - TAMPA / 39600</t>
  </si>
  <si>
    <t>001 / 02 - TAMPA / 39700</t>
  </si>
  <si>
    <t>001 / 02 - TAMPA / 39800</t>
  </si>
  <si>
    <t>001 / 03 - ST PETERSBURG / 30100</t>
  </si>
  <si>
    <t>001 / 03 - ST PETERSBURG / 30200</t>
  </si>
  <si>
    <t>001 / 03 - ST PETERSBURG / 30301</t>
  </si>
  <si>
    <t>001 / 03 - ST PETERSBURG / 37400</t>
  </si>
  <si>
    <t>001 / 03 - ST PETERSBURG / 37402</t>
  </si>
  <si>
    <t>001 / 03 - ST PETERSBURG / 37500</t>
  </si>
  <si>
    <t>001 / 03 - ST PETERSBURG / 37600</t>
  </si>
  <si>
    <t>001 / 03 - ST PETERSBURG / 37602</t>
  </si>
  <si>
    <t>001 / 03 - ST PETERSBURG / 37602D</t>
  </si>
  <si>
    <t>001 / 03 - ST PETERSBURG / 37602S</t>
  </si>
  <si>
    <t>001 / 03 - ST PETERSBURG / 37800</t>
  </si>
  <si>
    <t>001 / 03 - ST PETERSBURG / 37900</t>
  </si>
  <si>
    <t>001 / 03 - ST PETERSBURG / 38000</t>
  </si>
  <si>
    <t>001 / 03 - ST PETERSBURG / 38002</t>
  </si>
  <si>
    <t>001 / 03 - ST PETERSBURG / 38200</t>
  </si>
  <si>
    <t>001 / 03 - ST PETERSBURG / 38300</t>
  </si>
  <si>
    <t>001 / 03 - ST PETERSBURG / 38400</t>
  </si>
  <si>
    <t>001 / 03 - ST PETERSBURG / 38500</t>
  </si>
  <si>
    <t>001 / 03 - ST PETERSBURG / 38700</t>
  </si>
  <si>
    <t>001 / 03 - ST PETERSBURG / 39100</t>
  </si>
  <si>
    <t>001 / 03 - ST PETERSBURG / 39101</t>
  </si>
  <si>
    <t>001 / 03 - ST PETERSBURG / 39102</t>
  </si>
  <si>
    <t>001 / 03 - ST PETERSBURG / 39201</t>
  </si>
  <si>
    <t>001 / 03 - ST PETERSBURG / 39202</t>
  </si>
  <si>
    <t>001 / 03 - ST PETERSBURG / 39204</t>
  </si>
  <si>
    <t>001 / 03 - ST PETERSBURG / 39205</t>
  </si>
  <si>
    <t>001 / 03 - ST PETERSBURG / 39300</t>
  </si>
  <si>
    <t>001 / 03 - ST PETERSBURG / 39400</t>
  </si>
  <si>
    <t>001 / 03 - ST PETERSBURG / 39600</t>
  </si>
  <si>
    <t>001 / 03 - ST PETERSBURG / 39700</t>
  </si>
  <si>
    <t>001 / 03 - ST PETERSBURG / 39800</t>
  </si>
  <si>
    <t>001 / 04 - ORLANDO / 30301</t>
  </si>
  <si>
    <t>001 / 04 - ORLANDO / 37400</t>
  </si>
  <si>
    <t>001 / 04 - ORLANDO / 37402</t>
  </si>
  <si>
    <t>001 / 04 - ORLANDO / 37500</t>
  </si>
  <si>
    <t>001 / 04 - ORLANDO / 37600</t>
  </si>
  <si>
    <t>001 / 04 - ORLANDO / 37602</t>
  </si>
  <si>
    <t>001 / 04 - ORLANDO / 37602D</t>
  </si>
  <si>
    <t>001 / 04 - ORLANDO / 37602S</t>
  </si>
  <si>
    <t>001 / 04 - ORLANDO / 37800</t>
  </si>
  <si>
    <t>001 / 04 - ORLANDO / 37900</t>
  </si>
  <si>
    <t>001 / 04 - ORLANDO / 38000</t>
  </si>
  <si>
    <t>001 / 04 - ORLANDO / 38002</t>
  </si>
  <si>
    <t>001 / 04 - ORLANDO / 38200</t>
  </si>
  <si>
    <t>001 / 04 - ORLANDO / 38300</t>
  </si>
  <si>
    <t>001 / 04 - ORLANDO / 38400</t>
  </si>
  <si>
    <t>001 / 04 - ORLANDO / 38500</t>
  </si>
  <si>
    <t>001 / 04 - ORLANDO / 38700</t>
  </si>
  <si>
    <t>001 / 04 - ORLANDO / 39002</t>
  </si>
  <si>
    <t>001 / 04 - ORLANDO / 39100</t>
  </si>
  <si>
    <t>001 / 04 - ORLANDO / 39101</t>
  </si>
  <si>
    <t>001 / 04 - ORLANDO / 39102</t>
  </si>
  <si>
    <t>001 / 04 - ORLANDO / 39201</t>
  </si>
  <si>
    <t>001 / 04 - ORLANDO / 39202</t>
  </si>
  <si>
    <t>001 / 04 - ORLANDO / 39204</t>
  </si>
  <si>
    <t>001 / 04 - ORLANDO / 39205</t>
  </si>
  <si>
    <t>001 / 04 - ORLANDO / 39300</t>
  </si>
  <si>
    <t>001 / 04 - ORLANDO / 39400</t>
  </si>
  <si>
    <t>001 / 04 - ORLANDO / 39600</t>
  </si>
  <si>
    <t>001 / 04 - ORLANDO / 39700</t>
  </si>
  <si>
    <t>001 / 04 - ORLANDO / 39800</t>
  </si>
  <si>
    <t>001 / 05 - TRIANGLE / 30200</t>
  </si>
  <si>
    <t>001 / 05 - TRIANGLE / 30301</t>
  </si>
  <si>
    <t>001 / 05 - TRIANGLE / 37400</t>
  </si>
  <si>
    <t>001 / 05 - TRIANGLE / 37402</t>
  </si>
  <si>
    <t>001 / 05 - TRIANGLE / 37500</t>
  </si>
  <si>
    <t>001 / 05 - TRIANGLE / 37600</t>
  </si>
  <si>
    <t>001 / 05 - TRIANGLE / 37602</t>
  </si>
  <si>
    <t>001 / 05 - TRIANGLE / 37602D</t>
  </si>
  <si>
    <t>001 / 05 - TRIANGLE / 37800</t>
  </si>
  <si>
    <t>001 / 05 - TRIANGLE / 37900</t>
  </si>
  <si>
    <t>001 / 05 - TRIANGLE / 38000</t>
  </si>
  <si>
    <t>001 / 05 - TRIANGLE / 38002</t>
  </si>
  <si>
    <t>001 / 05 - TRIANGLE / 38200</t>
  </si>
  <si>
    <t>001 / 05 - TRIANGLE / 38300</t>
  </si>
  <si>
    <t>001 / 05 - TRIANGLE / 38400</t>
  </si>
  <si>
    <t>001 / 05 - TRIANGLE / 38500</t>
  </si>
  <si>
    <t>001 / 05 - TRIANGLE / 38700</t>
  </si>
  <si>
    <t>001 / 05 - TRIANGLE / 39000</t>
  </si>
  <si>
    <t>001 / 05 - TRIANGLE / 39100</t>
  </si>
  <si>
    <t>001 / 05 - TRIANGLE / 39101</t>
  </si>
  <si>
    <t>001 / 05 - TRIANGLE / 39102</t>
  </si>
  <si>
    <t>001 / 05 - TRIANGLE / 39201</t>
  </si>
  <si>
    <t>001 / 05 - TRIANGLE / 39202</t>
  </si>
  <si>
    <t>001 / 05 - TRIANGLE / 39204</t>
  </si>
  <si>
    <t>001 / 05 - TRIANGLE / 39205</t>
  </si>
  <si>
    <t>001 / 05 - TRIANGLE / 39300</t>
  </si>
  <si>
    <t>001 / 05 - TRIANGLE / 39400</t>
  </si>
  <si>
    <t>001 / 05 - TRIANGLE / 39600</t>
  </si>
  <si>
    <t>001 / 05 - TRIANGLE / 39700</t>
  </si>
  <si>
    <t>001 / 05 - TRIANGLE / 39800</t>
  </si>
  <si>
    <t>001 / 06 - JACKSONVILLE / 30301</t>
  </si>
  <si>
    <t>001 / 06 - JACKSONVILLE / 37400</t>
  </si>
  <si>
    <t>001 / 06 - JACKSONVILLE / 37402</t>
  </si>
  <si>
    <t>001 / 06 - JACKSONVILLE / 37500</t>
  </si>
  <si>
    <t>001 / 06 - JACKSONVILLE / 37600</t>
  </si>
  <si>
    <t>001 / 06 - JACKSONVILLE / 37602</t>
  </si>
  <si>
    <t>001 / 06 - JACKSONVILLE / 37602D</t>
  </si>
  <si>
    <t>001 / 06 - JACKSONVILLE / 37602S</t>
  </si>
  <si>
    <t>001 / 06 - JACKSONVILLE / 37800</t>
  </si>
  <si>
    <t>001 / 06 - JACKSONVILLE / 37900</t>
  </si>
  <si>
    <t>001 / 06 - JACKSONVILLE / 38000</t>
  </si>
  <si>
    <t>001 / 06 - JACKSONVILLE / 38002</t>
  </si>
  <si>
    <t>001 / 06 - JACKSONVILLE / 38200</t>
  </si>
  <si>
    <t>001 / 06 - JACKSONVILLE / 38300</t>
  </si>
  <si>
    <t>001 / 06 - JACKSONVILLE / 38400</t>
  </si>
  <si>
    <t>001 / 06 - JACKSONVILLE / 38500</t>
  </si>
  <si>
    <t>001 / 06 - JACKSONVILLE / 38700</t>
  </si>
  <si>
    <t>001 / 06 - JACKSONVILLE / 39000</t>
  </si>
  <si>
    <t>001 / 06 - JACKSONVILLE / 39100</t>
  </si>
  <si>
    <t>001 / 06 - JACKSONVILLE / 39101</t>
  </si>
  <si>
    <t>001 / 06 - JACKSONVILLE / 39102</t>
  </si>
  <si>
    <t>001 / 06 - JACKSONVILLE / 39201</t>
  </si>
  <si>
    <t>001 / 06 - JACKSONVILLE / 39202</t>
  </si>
  <si>
    <t>001 / 06 - JACKSONVILLE / 39204</t>
  </si>
  <si>
    <t>001 / 06 - JACKSONVILLE / 39205</t>
  </si>
  <si>
    <t>001 / 06 - JACKSONVILLE / 39300</t>
  </si>
  <si>
    <t>001 / 06 - JACKSONVILLE / 39400</t>
  </si>
  <si>
    <t>001 / 06 - JACKSONVILLE / 39600</t>
  </si>
  <si>
    <t>001 / 06 - JACKSONVILLE / 39700</t>
  </si>
  <si>
    <t>001 / 06 - JACKSONVILLE / 39800</t>
  </si>
  <si>
    <t>001 / 07 - MIAMI / 37500</t>
  </si>
  <si>
    <t>001 / 07 - MIAMI / 37600</t>
  </si>
  <si>
    <t>001 / 07 - MIAMI / 37602</t>
  </si>
  <si>
    <t>001 / 07 - MIAMI / 37800</t>
  </si>
  <si>
    <t>001 / 08 - LAKELAND / 30301</t>
  </si>
  <si>
    <t>001 / 08 - LAKELAND / 37400</t>
  </si>
  <si>
    <t>001 / 08 - LAKELAND / 37402</t>
  </si>
  <si>
    <t>001 / 08 - LAKELAND / 37500</t>
  </si>
  <si>
    <t>001 / 08 - LAKELAND / 37600</t>
  </si>
  <si>
    <t>001 / 08 - LAKELAND / 37602</t>
  </si>
  <si>
    <t>001 / 08 - LAKELAND / 37602S</t>
  </si>
  <si>
    <t>001 / 08 - LAKELAND / 37800</t>
  </si>
  <si>
    <t>001 / 08 - LAKELAND / 37900</t>
  </si>
  <si>
    <t>001 / 08 - LAKELAND / 38000</t>
  </si>
  <si>
    <t>001 / 08 - LAKELAND / 38002</t>
  </si>
  <si>
    <t>001 / 08 - LAKELAND / 38200</t>
  </si>
  <si>
    <t>001 / 08 - LAKELAND / 38300</t>
  </si>
  <si>
    <t>001 / 08 - LAKELAND / 38400</t>
  </si>
  <si>
    <t>001 / 08 - LAKELAND / 38500</t>
  </si>
  <si>
    <t>001 / 08 - LAKELAND / 38700</t>
  </si>
  <si>
    <t>001 / 08 - LAKELAND / 39100</t>
  </si>
  <si>
    <t>001 / 08 - LAKELAND / 39101</t>
  </si>
  <si>
    <t>001 / 08 - LAKELAND / 39102</t>
  </si>
  <si>
    <t>001 / 08 - LAKELAND / 39201</t>
  </si>
  <si>
    <t>001 / 08 - LAKELAND / 39202</t>
  </si>
  <si>
    <t>001 / 08 - LAKELAND / 39204</t>
  </si>
  <si>
    <t>001 / 08 - LAKELAND / 39205</t>
  </si>
  <si>
    <t>001 / 08 - LAKELAND / 39300</t>
  </si>
  <si>
    <t>001 / 08 - LAKELAND / 39400</t>
  </si>
  <si>
    <t>001 / 08 - LAKELAND / 39600</t>
  </si>
  <si>
    <t>001 / 08 - LAKELAND / 39700</t>
  </si>
  <si>
    <t>001 / 08 - LAKELAND / 39800</t>
  </si>
  <si>
    <t>001 / 09 - DAYTONA / 30200</t>
  </si>
  <si>
    <t>001 / 09 - DAYTONA / 37400</t>
  </si>
  <si>
    <t>001 / 09 - DAYTONA / 37402</t>
  </si>
  <si>
    <t>001 / 09 - DAYTONA / 37500</t>
  </si>
  <si>
    <t>001 / 09 - DAYTONA / 37600</t>
  </si>
  <si>
    <t>001 / 09 - DAYTONA / 37602</t>
  </si>
  <si>
    <t>001 / 09 - DAYTONA / 37800</t>
  </si>
  <si>
    <t>001 / 09 - DAYTONA / 37900</t>
  </si>
  <si>
    <t>001 / 09 - DAYTONA / 38000</t>
  </si>
  <si>
    <t>001 / 09 - DAYTONA / 38002</t>
  </si>
  <si>
    <t>001 / 09 - DAYTONA / 38200</t>
  </si>
  <si>
    <t>001 / 09 - DAYTONA / 38300</t>
  </si>
  <si>
    <t>001 / 09 - DAYTONA / 38400</t>
  </si>
  <si>
    <t>001 / 09 - DAYTONA / 38500</t>
  </si>
  <si>
    <t>001 / 09 - DAYTONA / 38700</t>
  </si>
  <si>
    <t>001 / 09 - DAYTONA / 39002</t>
  </si>
  <si>
    <t>001 / 09 - DAYTONA / 39100</t>
  </si>
  <si>
    <t>001 / 09 - DAYTONA / 39101</t>
  </si>
  <si>
    <t>001 / 09 - DAYTONA / 39102</t>
  </si>
  <si>
    <t>001 / 09 - DAYTONA / 39201</t>
  </si>
  <si>
    <t>001 / 09 - DAYTONA / 39202</t>
  </si>
  <si>
    <t>001 / 09 - DAYTONA / 39204</t>
  </si>
  <si>
    <t>001 / 09 - DAYTONA / 39205</t>
  </si>
  <si>
    <t>001 / 09 - DAYTONA / 39400</t>
  </si>
  <si>
    <t>001 / 09 - DAYTONA / 39600</t>
  </si>
  <si>
    <t>001 / 09 - DAYTONA / 39700</t>
  </si>
  <si>
    <t>001 / 09 - DAYTONA / 39800</t>
  </si>
  <si>
    <t>001 / 10 - HIGHLANDS / 30301</t>
  </si>
  <si>
    <t>001 / 10 - HIGHLANDS / 37402</t>
  </si>
  <si>
    <t>001 / 10 - HIGHLANDS / 37500</t>
  </si>
  <si>
    <t>001 / 10 - HIGHLANDS / 37600</t>
  </si>
  <si>
    <t>001 / 10 - HIGHLANDS / 37602</t>
  </si>
  <si>
    <t>001 / 10 - HIGHLANDS / 37800</t>
  </si>
  <si>
    <t>001 / 10 - HIGHLANDS / 37900</t>
  </si>
  <si>
    <t>001 / 10 - HIGHLANDS / 38000</t>
  </si>
  <si>
    <t>001 / 10 - HIGHLANDS / 38002</t>
  </si>
  <si>
    <t>001 / 10 - HIGHLANDS / 38200</t>
  </si>
  <si>
    <t>001 / 10 - HIGHLANDS / 38300</t>
  </si>
  <si>
    <t>001 / 10 - HIGHLANDS / 38400</t>
  </si>
  <si>
    <t>001 / 10 - HIGHLANDS / 38500</t>
  </si>
  <si>
    <t>001 / 10 - HIGHLANDS / 38700</t>
  </si>
  <si>
    <t>001 / 10 - HIGHLANDS / 39002</t>
  </si>
  <si>
    <t>001 / 10 - HIGHLANDS / 39100</t>
  </si>
  <si>
    <t>001 / 10 - HIGHLANDS / 39101</t>
  </si>
  <si>
    <t>001 / 10 - HIGHLANDS / 39102</t>
  </si>
  <si>
    <t>001 / 10 - HIGHLANDS / 39201</t>
  </si>
  <si>
    <t>001 / 10 - HIGHLANDS / 39202</t>
  </si>
  <si>
    <t>001 / 10 - HIGHLANDS / 39204</t>
  </si>
  <si>
    <t>001 / 10 - HIGHLANDS / 39400</t>
  </si>
  <si>
    <t>001 / 10 - HIGHLANDS / 39600</t>
  </si>
  <si>
    <t>001 / 10 - HIGHLANDS / 39700</t>
  </si>
  <si>
    <t>001 / 10 - HIGHLANDS / 39800</t>
  </si>
  <si>
    <t>001 / 11 - SARASOTA / 30301</t>
  </si>
  <si>
    <t>001 / 11 - SARASOTA / 37400</t>
  </si>
  <si>
    <t>001 / 11 - SARASOTA / 37402</t>
  </si>
  <si>
    <t>001 / 11 - SARASOTA / 37500</t>
  </si>
  <si>
    <t>001 / 11 - SARASOTA / 37600</t>
  </si>
  <si>
    <t>001 / 11 - SARASOTA / 37602</t>
  </si>
  <si>
    <t>001 / 11 - SARASOTA / 37602D</t>
  </si>
  <si>
    <t>001 / 11 - SARASOTA / 37602S</t>
  </si>
  <si>
    <t>001 / 11 - SARASOTA / 37800</t>
  </si>
  <si>
    <t>001 / 11 - SARASOTA / 37900</t>
  </si>
  <si>
    <t>001 / 11 - SARASOTA / 38000</t>
  </si>
  <si>
    <t>001 / 11 - SARASOTA / 38002</t>
  </si>
  <si>
    <t>001 / 11 - SARASOTA / 38200</t>
  </si>
  <si>
    <t>001 / 11 - SARASOTA / 38300</t>
  </si>
  <si>
    <t>001 / 11 - SARASOTA / 38400</t>
  </si>
  <si>
    <t>001 / 11 - SARASOTA / 38500</t>
  </si>
  <si>
    <t>001 / 11 - SARASOTA / 38700</t>
  </si>
  <si>
    <t>001 / 11 - SARASOTA / 39100</t>
  </si>
  <si>
    <t>001 / 11 - SARASOTA / 39101</t>
  </si>
  <si>
    <t>001 / 11 - SARASOTA / 39102</t>
  </si>
  <si>
    <t>001 / 11 - SARASOTA / 39201</t>
  </si>
  <si>
    <t>001 / 11 - SARASOTA / 39202</t>
  </si>
  <si>
    <t>001 / 11 - SARASOTA / 39204</t>
  </si>
  <si>
    <t>001 / 11 - SARASOTA / 39400</t>
  </si>
  <si>
    <t>001 / 11 - SARASOTA / 39600</t>
  </si>
  <si>
    <t>001 / 11 - SARASOTA / 39700</t>
  </si>
  <si>
    <t>001 / 11 - SARASOTA / 39800</t>
  </si>
  <si>
    <t>001 / 13 - PALM BEACH / 30301</t>
  </si>
  <si>
    <t>001 / 13 - PALM BEACH / 37400</t>
  </si>
  <si>
    <t>001 / 13 - PALM BEACH / 37402</t>
  </si>
  <si>
    <t>001 / 13 - PALM BEACH / 37500</t>
  </si>
  <si>
    <t>001 / 13 - PALM BEACH / 37600</t>
  </si>
  <si>
    <t>001 / 13 - PALM BEACH / 37602</t>
  </si>
  <si>
    <t>001 / 13 - PALM BEACH / 37602D</t>
  </si>
  <si>
    <t>001 / 13 - PALM BEACH / 37602S</t>
  </si>
  <si>
    <t>001 / 13 - PALM BEACH / 37800</t>
  </si>
  <si>
    <t>001 / 13 - PALM BEACH / 37900</t>
  </si>
  <si>
    <t>001 / 13 - PALM BEACH / 38000</t>
  </si>
  <si>
    <t>001 / 13 - PALM BEACH / 38002</t>
  </si>
  <si>
    <t>001 / 13 - PALM BEACH / 38200</t>
  </si>
  <si>
    <t>001 / 13 - PALM BEACH / 38300</t>
  </si>
  <si>
    <t>001 / 13 - PALM BEACH / 38400</t>
  </si>
  <si>
    <t>001 / 13 - PALM BEACH / 38500</t>
  </si>
  <si>
    <t>001 / 13 - PALM BEACH / 38700</t>
  </si>
  <si>
    <t>001 / 13 - PALM BEACH / 39000</t>
  </si>
  <si>
    <t>001 / 13 - PALM BEACH / 39002</t>
  </si>
  <si>
    <t>001 / 13 - PALM BEACH / 39100</t>
  </si>
  <si>
    <t>001 / 13 - PALM BEACH / 39101</t>
  </si>
  <si>
    <t>001 / 13 - PALM BEACH / 39102</t>
  </si>
  <si>
    <t>001 / 13 - PALM BEACH / 39201</t>
  </si>
  <si>
    <t>001 / 13 - PALM BEACH / 39202</t>
  </si>
  <si>
    <t>001 / 13 - PALM BEACH / 39204</t>
  </si>
  <si>
    <t>001 / 13 - PALM BEACH / 39205</t>
  </si>
  <si>
    <t>001 / 13 - PALM BEACH / 39300</t>
  </si>
  <si>
    <t>001 / 13 - PALM BEACH / 39400</t>
  </si>
  <si>
    <t>001 / 13 - PALM BEACH / 39600</t>
  </si>
  <si>
    <t>001 / 13 - PALM BEACH / 39700</t>
  </si>
  <si>
    <t>001 / 13 - PALM BEACH / 39800</t>
  </si>
  <si>
    <t>001 / 14 - PANAMA CITY / 30100</t>
  </si>
  <si>
    <t>001 / 14 - PANAMA CITY / 30200</t>
  </si>
  <si>
    <t>001 / 14 - PANAMA CITY / 30300</t>
  </si>
  <si>
    <t>001 / 14 - PANAMA CITY / 30301</t>
  </si>
  <si>
    <t>001 / 14 - PANAMA CITY / 37400</t>
  </si>
  <si>
    <t>001 / 14 - PANAMA CITY / 37500</t>
  </si>
  <si>
    <t>001 / 14 - PANAMA CITY / 37600</t>
  </si>
  <si>
    <t>001 / 14 - PANAMA CITY / 37602</t>
  </si>
  <si>
    <t>001 / 14 - PANAMA CITY / 37602D</t>
  </si>
  <si>
    <t>001 / 14 - PANAMA CITY / 37602S</t>
  </si>
  <si>
    <t>001 / 14 - PANAMA CITY / 37800</t>
  </si>
  <si>
    <t>001 / 14 - PANAMA CITY / 37801</t>
  </si>
  <si>
    <t>001 / 14 - PANAMA CITY / 37900</t>
  </si>
  <si>
    <t>001 / 14 - PANAMA CITY / 37901</t>
  </si>
  <si>
    <t>001 / 14 - PANAMA CITY / 38000</t>
  </si>
  <si>
    <t>001 / 14 - PANAMA CITY / 38002</t>
  </si>
  <si>
    <t>001 / 14 - PANAMA CITY / 38100</t>
  </si>
  <si>
    <t>001 / 14 - PANAMA CITY / 38200</t>
  </si>
  <si>
    <t>001 / 14 - PANAMA CITY / 38300</t>
  </si>
  <si>
    <t>001 / 14 - PANAMA CITY / 38400</t>
  </si>
  <si>
    <t>001 / 14 - PANAMA CITY / 38500</t>
  </si>
  <si>
    <t>001 / 14 - PANAMA CITY / 38700</t>
  </si>
  <si>
    <t>001 / 14 - PANAMA CITY / 39000</t>
  </si>
  <si>
    <t>001 / 14 - PANAMA CITY / 39100</t>
  </si>
  <si>
    <t>001 / 14 - PANAMA CITY / 39101</t>
  </si>
  <si>
    <t>001 / 14 - PANAMA CITY / 39102</t>
  </si>
  <si>
    <t>001 / 14 - PANAMA CITY / 39103</t>
  </si>
  <si>
    <t>001 / 14 - PANAMA CITY / 39201</t>
  </si>
  <si>
    <t>001 / 14 - PANAMA CITY / 39202</t>
  </si>
  <si>
    <t>001 / 14 - PANAMA CITY / 39204</t>
  </si>
  <si>
    <t>001 / 14 - PANAMA CITY / 39205</t>
  </si>
  <si>
    <t>001 / 14 - PANAMA CITY / 39400</t>
  </si>
  <si>
    <t>001 / 14 - PANAMA CITY / 39401</t>
  </si>
  <si>
    <t>001 / 14 - PANAMA CITY / 39500</t>
  </si>
  <si>
    <t>001 / 14 - PANAMA CITY / 39600</t>
  </si>
  <si>
    <t>001 / 14 - PANAMA CITY / 39700</t>
  </si>
  <si>
    <t>001 / 14 - PANAMA CITY / 39800</t>
  </si>
  <si>
    <t>001 / 15 - OCALA / 30100</t>
  </si>
  <si>
    <t>001 / 15 - OCALA / 30200</t>
  </si>
  <si>
    <t>001 / 15 - OCALA / 30300</t>
  </si>
  <si>
    <t>001 / 15 - OCALA / 37400</t>
  </si>
  <si>
    <t>001 / 15 - OCALA / 37402</t>
  </si>
  <si>
    <t>001 / 15 - OCALA / 37500</t>
  </si>
  <si>
    <t>001 / 15 - OCALA / 37600</t>
  </si>
  <si>
    <t>001 / 15 - OCALA / 37602</t>
  </si>
  <si>
    <t>001 / 15 - OCALA / 37602D</t>
  </si>
  <si>
    <t>001 / 15 - OCALA / 37800</t>
  </si>
  <si>
    <t>001 / 15 - OCALA / 37801</t>
  </si>
  <si>
    <t>001 / 15 - OCALA / 37900</t>
  </si>
  <si>
    <t>001 / 15 - OCALA / 37901</t>
  </si>
  <si>
    <t>001 / 15 - OCALA / 38000</t>
  </si>
  <si>
    <t>001 / 15 - OCALA / 38002</t>
  </si>
  <si>
    <t>001 / 15 - OCALA / 38100</t>
  </si>
  <si>
    <t>001 / 15 - OCALA / 38101</t>
  </si>
  <si>
    <t>001 / 15 - OCALA / 38200</t>
  </si>
  <si>
    <t>001 / 15 - OCALA / 38300</t>
  </si>
  <si>
    <t>001 / 15 - OCALA / 38400</t>
  </si>
  <si>
    <t>001 / 15 - OCALA / 38500</t>
  </si>
  <si>
    <t>001 / 15 - OCALA / 38700</t>
  </si>
  <si>
    <t>001 / 15 - OCALA / 39000</t>
  </si>
  <si>
    <t>001 / 15 - OCALA / 39100</t>
  </si>
  <si>
    <t>001 / 15 - OCALA / 39101</t>
  </si>
  <si>
    <t>001 / 15 - OCALA / 39102</t>
  </si>
  <si>
    <t>001 / 15 - OCALA / 39103</t>
  </si>
  <si>
    <t>001 / 15 - OCALA / 39201</t>
  </si>
  <si>
    <t>001 / 15 - OCALA / 39202</t>
  </si>
  <si>
    <t>001 / 15 - OCALA / 39204</t>
  </si>
  <si>
    <t>001 / 15 - OCALA / 39205</t>
  </si>
  <si>
    <t>001 / 15 - OCALA / 39400</t>
  </si>
  <si>
    <t>001 / 15 - OCALA / 39401</t>
  </si>
  <si>
    <t>001 / 15 - OCALA / 39600</t>
  </si>
  <si>
    <t>001 / 15 - OCALA / 39700</t>
  </si>
  <si>
    <t>001 / 15 - OCALA / 39800</t>
  </si>
  <si>
    <t>001 / 16 - S.W.FL / 37400</t>
  </si>
  <si>
    <t>001 / 16 - S.W.FL / 37402</t>
  </si>
  <si>
    <t>001 / 16 - S.W.FL / 37500</t>
  </si>
  <si>
    <t>001 / 16 - S.W.FL / 37600</t>
  </si>
  <si>
    <t>001 / 16 - S.W.FL / 37602</t>
  </si>
  <si>
    <t>001 / 16 - S.W.FL / 37602D</t>
  </si>
  <si>
    <t>001 / 16 - S.W.FL / 37602S</t>
  </si>
  <si>
    <t>001 / 16 - S.W.FL / 37800</t>
  </si>
  <si>
    <t>001 / 16 - S.W.FL / 37900</t>
  </si>
  <si>
    <t>001 / 16 - S.W.FL / 38000</t>
  </si>
  <si>
    <t>001 / 16 - S.W.FL / 38002</t>
  </si>
  <si>
    <t>001 / 16 - S.W.FL / 38200</t>
  </si>
  <si>
    <t>001 / 16 - S.W.FL / 38300</t>
  </si>
  <si>
    <t>001 / 16 - S.W.FL / 38400</t>
  </si>
  <si>
    <t>001 / 16 - S.W.FL / 38500</t>
  </si>
  <si>
    <t>001 / 16 - S.W.FL / 38700</t>
  </si>
  <si>
    <t>001 / 16 - S.W.FL / 39100</t>
  </si>
  <si>
    <t>001 / 16 - S.W.FL / 39101</t>
  </si>
  <si>
    <t>001 / 16 - S.W.FL / 39102</t>
  </si>
  <si>
    <t>001 / 16 - S.W.FL / 39201</t>
  </si>
  <si>
    <t>001 / 16 - S.W.FL / 39202</t>
  </si>
  <si>
    <t>001 / 16 - S.W.FL / 39204</t>
  </si>
  <si>
    <t>001 / 16 - S.W.FL / 39205</t>
  </si>
  <si>
    <t>001 / 16 - S.W.FL / 39300</t>
  </si>
  <si>
    <t>001 / 16 - S.W.FL / 39400</t>
  </si>
  <si>
    <t>001 / 16 - S.W.FL / 39600</t>
  </si>
  <si>
    <t>001 / 16 - S.W.FL / 39700</t>
  </si>
  <si>
    <t>001 / 16 - S.W.FL / 39800</t>
  </si>
  <si>
    <t>001 / 55 - CALL CENTER / 30301</t>
  </si>
  <si>
    <t>001 / 55 - CALL CENTER / 37500</t>
  </si>
  <si>
    <t>001 / 55 - CALL CENTER / 39100</t>
  </si>
  <si>
    <t>001 / 55 - CALL CENTER / 39101</t>
  </si>
  <si>
    <t>001 / 55 - CALL CENTER / 39102</t>
  </si>
  <si>
    <t>001 / 55 - CALL CENTER / 39700</t>
  </si>
  <si>
    <t>001 / 90 - CORPORATE / 30100</t>
  </si>
  <si>
    <t>001 / 90 - CORPORATE / 30200</t>
  </si>
  <si>
    <t>001 / 90 - CORPORATE / 30301</t>
  </si>
  <si>
    <t>001 / 90 - CORPORATE / 37400</t>
  </si>
  <si>
    <t>001 / 90 - CORPORATE / 37402</t>
  </si>
  <si>
    <t>001 / 90 - CORPORATE / 37500</t>
  </si>
  <si>
    <t>001 / 90 - CORPORATE / 37600</t>
  </si>
  <si>
    <t>001 / 90 - CORPORATE / 37900</t>
  </si>
  <si>
    <t>001 / 90 - CORPORATE / 38100</t>
  </si>
  <si>
    <t>001 / 90 - CORPORATE / 38300</t>
  </si>
  <si>
    <t>001 / 90 - CORPORATE / 38500</t>
  </si>
  <si>
    <t>001 / 90 - CORPORATE / 38602</t>
  </si>
  <si>
    <t>001 / 90 - CORPORATE / 38608</t>
  </si>
  <si>
    <t>001 / 90 - CORPORATE / 38700</t>
  </si>
  <si>
    <t>001 / 90 - CORPORATE / 39002</t>
  </si>
  <si>
    <t>001 / 90 - CORPORATE / 39100</t>
  </si>
  <si>
    <t>001 / 90 - CORPORATE / 39101</t>
  </si>
  <si>
    <t>001 / 90 - CORPORATE / 39102</t>
  </si>
  <si>
    <t>001 / 90 - CORPORATE / 39201</t>
  </si>
  <si>
    <t>001 / 90 - CORPORATE / 39202</t>
  </si>
  <si>
    <t>001 / 90 - CORPORATE / 39203</t>
  </si>
  <si>
    <t>001 / 90 - CORPORATE / 39204</t>
  </si>
  <si>
    <t>001 / 90 - CORPORATE / 39205</t>
  </si>
  <si>
    <t>001 / 90 - CORPORATE / 39400</t>
  </si>
  <si>
    <t>001 / 90 - CORPORATE / 39500</t>
  </si>
  <si>
    <t>001 / 90 - CORPORATE / 39600</t>
  </si>
  <si>
    <t>001 / 90 - CORPORATE / 39700</t>
  </si>
  <si>
    <t>001 / 90 - CORPORATE / 39800</t>
  </si>
  <si>
    <t>Florida Public Utilities</t>
  </si>
  <si>
    <t>PSC-09-0229-PAA-GU</t>
  </si>
  <si>
    <t>Florida City Gas</t>
  </si>
  <si>
    <t>PSC-09-0835-PAA-GU</t>
  </si>
  <si>
    <t>NA</t>
  </si>
  <si>
    <t>SQ</t>
  </si>
  <si>
    <t>PAA</t>
  </si>
  <si>
    <t>As Filed</t>
  </si>
  <si>
    <t>&gt;</t>
  </si>
  <si>
    <t>Includes RWIP</t>
  </si>
  <si>
    <t>Lookup</t>
  </si>
  <si>
    <t>Count of Rate</t>
  </si>
  <si>
    <t>(blank)</t>
  </si>
  <si>
    <t>Not used at the moment</t>
  </si>
  <si>
    <t>001 / 01 - DADE - BROWARD / 10500</t>
  </si>
  <si>
    <t>001 / 01 - DADE - BROWARD / 39401</t>
  </si>
  <si>
    <t>39401 - CNC Station Equipment</t>
  </si>
  <si>
    <t>001 / 02 - TAMPA / 10500</t>
  </si>
  <si>
    <t>001 / 11 - SARASOTA / 39300</t>
  </si>
  <si>
    <t>001 / 15 - OCALA / 30301</t>
  </si>
  <si>
    <t>001 / 90 - CORPORATE / 11500</t>
  </si>
  <si>
    <t>30302 - SAP Intangible Plant</t>
  </si>
  <si>
    <t>001 / 90 - CORPORATE / 37800</t>
  </si>
  <si>
    <t>38602 - Other Property Cust Premise</t>
  </si>
  <si>
    <t>38608 - Other Property Cust Premise</t>
  </si>
  <si>
    <t>001 / 90 - CORPORATE / 39900</t>
  </si>
  <si>
    <t>39900 - Other Tangible Property</t>
  </si>
  <si>
    <t>2015 ACTUALS</t>
  </si>
  <si>
    <t>108 RWIP Unallocated</t>
  </si>
  <si>
    <t>start_month</t>
  </si>
  <si>
    <t>end_month</t>
  </si>
  <si>
    <t>depr_group</t>
  </si>
  <si>
    <t>company</t>
  </si>
  <si>
    <t>set_of_books</t>
  </si>
  <si>
    <t>external_account_code</t>
  </si>
  <si>
    <t>begin_bal</t>
  </si>
  <si>
    <t>provision</t>
  </si>
  <si>
    <t>cost_of_removal</t>
  </si>
  <si>
    <t>transfers</t>
  </si>
  <si>
    <t>end_bal</t>
  </si>
  <si>
    <t>12/2015</t>
  </si>
  <si>
    <t>Financial</t>
  </si>
  <si>
    <t>1080000</t>
  </si>
  <si>
    <t>1150000</t>
  </si>
  <si>
    <t>PS Colorado Gas</t>
  </si>
  <si>
    <t>2011-2015</t>
  </si>
  <si>
    <t>00S-422G-02S-31SEG</t>
  </si>
  <si>
    <t>R5</t>
  </si>
  <si>
    <t>R2.5</t>
  </si>
  <si>
    <t>R1.5</t>
  </si>
  <si>
    <t>O1</t>
  </si>
  <si>
    <t>R0.5</t>
  </si>
  <si>
    <t>Gas Transportation Equipment</t>
  </si>
  <si>
    <t>L2</t>
  </si>
  <si>
    <t>01</t>
  </si>
  <si>
    <t>0110500</t>
  </si>
  <si>
    <t>10500 - Future Use</t>
  </si>
  <si>
    <t>0130100</t>
  </si>
  <si>
    <t>0130200</t>
  </si>
  <si>
    <t>0130301</t>
  </si>
  <si>
    <t>0137400</t>
  </si>
  <si>
    <t>0137402</t>
  </si>
  <si>
    <t>0137500</t>
  </si>
  <si>
    <t>0137600</t>
  </si>
  <si>
    <t>0137602</t>
  </si>
  <si>
    <t>0137800</t>
  </si>
  <si>
    <t>0137900</t>
  </si>
  <si>
    <t>0138000</t>
  </si>
  <si>
    <t>0138002</t>
  </si>
  <si>
    <t>0138200</t>
  </si>
  <si>
    <t>0138300</t>
  </si>
  <si>
    <t>0138400</t>
  </si>
  <si>
    <t>0138500</t>
  </si>
  <si>
    <t>0138700</t>
  </si>
  <si>
    <t>0139000</t>
  </si>
  <si>
    <t>0139002</t>
  </si>
  <si>
    <t>0139100</t>
  </si>
  <si>
    <t>0139101</t>
  </si>
  <si>
    <t>0139102</t>
  </si>
  <si>
    <t>0139201</t>
  </si>
  <si>
    <t>0139202</t>
  </si>
  <si>
    <t>0139204</t>
  </si>
  <si>
    <t>0139205</t>
  </si>
  <si>
    <t>0139300</t>
  </si>
  <si>
    <t>0139400</t>
  </si>
  <si>
    <t>0139401</t>
  </si>
  <si>
    <t>0139500</t>
  </si>
  <si>
    <t>0139600</t>
  </si>
  <si>
    <t>0139700</t>
  </si>
  <si>
    <t>0139800</t>
  </si>
  <si>
    <t>02</t>
  </si>
  <si>
    <t>0210500</t>
  </si>
  <si>
    <t>0230301</t>
  </si>
  <si>
    <t>0237400</t>
  </si>
  <si>
    <t>0237500</t>
  </si>
  <si>
    <t>0237600</t>
  </si>
  <si>
    <t>0237602</t>
  </si>
  <si>
    <t>0237800</t>
  </si>
  <si>
    <t>0237900</t>
  </si>
  <si>
    <t>0238000</t>
  </si>
  <si>
    <t>0238002</t>
  </si>
  <si>
    <t>0238200</t>
  </si>
  <si>
    <t>0238300</t>
  </si>
  <si>
    <t>0238400</t>
  </si>
  <si>
    <t>0238500</t>
  </si>
  <si>
    <t>0238700</t>
  </si>
  <si>
    <t>0239100</t>
  </si>
  <si>
    <t>0239101</t>
  </si>
  <si>
    <t>0239102</t>
  </si>
  <si>
    <t>0239201</t>
  </si>
  <si>
    <t>0239202</t>
  </si>
  <si>
    <t>0239204</t>
  </si>
  <si>
    <t>0239205</t>
  </si>
  <si>
    <t>0239300</t>
  </si>
  <si>
    <t>0239400</t>
  </si>
  <si>
    <t>0239500</t>
  </si>
  <si>
    <t>0239600</t>
  </si>
  <si>
    <t>0239700</t>
  </si>
  <si>
    <t>0239800</t>
  </si>
  <si>
    <t>03</t>
  </si>
  <si>
    <t>0330100</t>
  </si>
  <si>
    <t>0330200</t>
  </si>
  <si>
    <t>0330301</t>
  </si>
  <si>
    <t>0337400</t>
  </si>
  <si>
    <t>0337402</t>
  </si>
  <si>
    <t>0337500</t>
  </si>
  <si>
    <t>0337600</t>
  </si>
  <si>
    <t>0337602</t>
  </si>
  <si>
    <t>0337800</t>
  </si>
  <si>
    <t>0337900</t>
  </si>
  <si>
    <t>0338000</t>
  </si>
  <si>
    <t>0338002</t>
  </si>
  <si>
    <t>0338200</t>
  </si>
  <si>
    <t>0338300</t>
  </si>
  <si>
    <t>0338400</t>
  </si>
  <si>
    <t>0338500</t>
  </si>
  <si>
    <t>0338700</t>
  </si>
  <si>
    <t>0339100</t>
  </si>
  <si>
    <t>0339101</t>
  </si>
  <si>
    <t>0339102</t>
  </si>
  <si>
    <t>0339201</t>
  </si>
  <si>
    <t>0339202</t>
  </si>
  <si>
    <t>0339204</t>
  </si>
  <si>
    <t>0339205</t>
  </si>
  <si>
    <t>0339300</t>
  </si>
  <si>
    <t>0339400</t>
  </si>
  <si>
    <t>0339600</t>
  </si>
  <si>
    <t>0339700</t>
  </si>
  <si>
    <t>0339800</t>
  </si>
  <si>
    <t>04</t>
  </si>
  <si>
    <t>0430301</t>
  </si>
  <si>
    <t>0437400</t>
  </si>
  <si>
    <t>0437402</t>
  </si>
  <si>
    <t>0437500</t>
  </si>
  <si>
    <t>0437600</t>
  </si>
  <si>
    <t>0437602</t>
  </si>
  <si>
    <t>0437800</t>
  </si>
  <si>
    <t>0437900</t>
  </si>
  <si>
    <t>0438000</t>
  </si>
  <si>
    <t>0438002</t>
  </si>
  <si>
    <t>0438200</t>
  </si>
  <si>
    <t>0438300</t>
  </si>
  <si>
    <t>0438400</t>
  </si>
  <si>
    <t>0438500</t>
  </si>
  <si>
    <t>0438700</t>
  </si>
  <si>
    <t>0439002</t>
  </si>
  <si>
    <t>0439100</t>
  </si>
  <si>
    <t>0439101</t>
  </si>
  <si>
    <t>0439102</t>
  </si>
  <si>
    <t>0439201</t>
  </si>
  <si>
    <t>0439202</t>
  </si>
  <si>
    <t>0439204</t>
  </si>
  <si>
    <t>0439205</t>
  </si>
  <si>
    <t>0439300</t>
  </si>
  <si>
    <t>0439400</t>
  </si>
  <si>
    <t>0439600</t>
  </si>
  <si>
    <t>0439700</t>
  </si>
  <si>
    <t>0439800</t>
  </si>
  <si>
    <t>05</t>
  </si>
  <si>
    <t>0530200</t>
  </si>
  <si>
    <t>0530301</t>
  </si>
  <si>
    <t>0537400</t>
  </si>
  <si>
    <t>0537402</t>
  </si>
  <si>
    <t>0537500</t>
  </si>
  <si>
    <t>0537600</t>
  </si>
  <si>
    <t>0537602</t>
  </si>
  <si>
    <t>0537800</t>
  </si>
  <si>
    <t>0537900</t>
  </si>
  <si>
    <t>0538000</t>
  </si>
  <si>
    <t>0538002</t>
  </si>
  <si>
    <t>0538200</t>
  </si>
  <si>
    <t>0538300</t>
  </si>
  <si>
    <t>0538400</t>
  </si>
  <si>
    <t>0538500</t>
  </si>
  <si>
    <t>0538700</t>
  </si>
  <si>
    <t>0539000</t>
  </si>
  <si>
    <t>0539100</t>
  </si>
  <si>
    <t>0539101</t>
  </si>
  <si>
    <t>0539102</t>
  </si>
  <si>
    <t>0539201</t>
  </si>
  <si>
    <t>0539202</t>
  </si>
  <si>
    <t>0539204</t>
  </si>
  <si>
    <t>0539205</t>
  </si>
  <si>
    <t>0539300</t>
  </si>
  <si>
    <t>0539400</t>
  </si>
  <si>
    <t>0539600</t>
  </si>
  <si>
    <t>0539700</t>
  </si>
  <si>
    <t>0539800</t>
  </si>
  <si>
    <t>06</t>
  </si>
  <si>
    <t>0630301</t>
  </si>
  <si>
    <t>0637400</t>
  </si>
  <si>
    <t>0637402</t>
  </si>
  <si>
    <t>0637500</t>
  </si>
  <si>
    <t>0637600</t>
  </si>
  <si>
    <t>0637602</t>
  </si>
  <si>
    <t>0637800</t>
  </si>
  <si>
    <t>0637900</t>
  </si>
  <si>
    <t>0638000</t>
  </si>
  <si>
    <t>0638002</t>
  </si>
  <si>
    <t>0638200</t>
  </si>
  <si>
    <t>0638300</t>
  </si>
  <si>
    <t>0638400</t>
  </si>
  <si>
    <t>0638500</t>
  </si>
  <si>
    <t>0638700</t>
  </si>
  <si>
    <t>0639000</t>
  </si>
  <si>
    <t>0639100</t>
  </si>
  <si>
    <t>0639101</t>
  </si>
  <si>
    <t>0639102</t>
  </si>
  <si>
    <t>0639201</t>
  </si>
  <si>
    <t>0639202</t>
  </si>
  <si>
    <t>0639204</t>
  </si>
  <si>
    <t>0639205</t>
  </si>
  <si>
    <t>0639300</t>
  </si>
  <si>
    <t>0639400</t>
  </si>
  <si>
    <t>0639600</t>
  </si>
  <si>
    <t>0639700</t>
  </si>
  <si>
    <t>0639800</t>
  </si>
  <si>
    <t>07</t>
  </si>
  <si>
    <t>0737500</t>
  </si>
  <si>
    <t>0737600</t>
  </si>
  <si>
    <t>0737602</t>
  </si>
  <si>
    <t>0737800</t>
  </si>
  <si>
    <t>08</t>
  </si>
  <si>
    <t>0830301</t>
  </si>
  <si>
    <t>0837400</t>
  </si>
  <si>
    <t>0837402</t>
  </si>
  <si>
    <t>0837500</t>
  </si>
  <si>
    <t>0837600</t>
  </si>
  <si>
    <t>0837602</t>
  </si>
  <si>
    <t>0837800</t>
  </si>
  <si>
    <t>0837900</t>
  </si>
  <si>
    <t>0838000</t>
  </si>
  <si>
    <t>0838002</t>
  </si>
  <si>
    <t>0838200</t>
  </si>
  <si>
    <t>0838300</t>
  </si>
  <si>
    <t>0838400</t>
  </si>
  <si>
    <t>0838500</t>
  </si>
  <si>
    <t>0838700</t>
  </si>
  <si>
    <t>0839100</t>
  </si>
  <si>
    <t>0839101</t>
  </si>
  <si>
    <t>0839102</t>
  </si>
  <si>
    <t>0839201</t>
  </si>
  <si>
    <t>0839202</t>
  </si>
  <si>
    <t>0839204</t>
  </si>
  <si>
    <t>0839205</t>
  </si>
  <si>
    <t>0839300</t>
  </si>
  <si>
    <t>0839400</t>
  </si>
  <si>
    <t>0839600</t>
  </si>
  <si>
    <t>0839700</t>
  </si>
  <si>
    <t>0839800</t>
  </si>
  <si>
    <t>09</t>
  </si>
  <si>
    <t>0930200</t>
  </si>
  <si>
    <t>0937400</t>
  </si>
  <si>
    <t>0937402</t>
  </si>
  <si>
    <t>0937500</t>
  </si>
  <si>
    <t>0937600</t>
  </si>
  <si>
    <t>0937602</t>
  </si>
  <si>
    <t>0937800</t>
  </si>
  <si>
    <t>0937900</t>
  </si>
  <si>
    <t>0938000</t>
  </si>
  <si>
    <t>0938002</t>
  </si>
  <si>
    <t>0938200</t>
  </si>
  <si>
    <t>0938300</t>
  </si>
  <si>
    <t>0938400</t>
  </si>
  <si>
    <t>0938500</t>
  </si>
  <si>
    <t>0938700</t>
  </si>
  <si>
    <t>0939002</t>
  </si>
  <si>
    <t>0939100</t>
  </si>
  <si>
    <t>0939101</t>
  </si>
  <si>
    <t>0939102</t>
  </si>
  <si>
    <t>0939201</t>
  </si>
  <si>
    <t>0939202</t>
  </si>
  <si>
    <t>0939204</t>
  </si>
  <si>
    <t>0939205</t>
  </si>
  <si>
    <t>0939400</t>
  </si>
  <si>
    <t>0939600</t>
  </si>
  <si>
    <t>0939700</t>
  </si>
  <si>
    <t>0939800</t>
  </si>
  <si>
    <t>10</t>
  </si>
  <si>
    <t>1030301</t>
  </si>
  <si>
    <t>1037402</t>
  </si>
  <si>
    <t>1037500</t>
  </si>
  <si>
    <t>1037600</t>
  </si>
  <si>
    <t>1037602</t>
  </si>
  <si>
    <t>1037800</t>
  </si>
  <si>
    <t>1037900</t>
  </si>
  <si>
    <t>1038000</t>
  </si>
  <si>
    <t>1038002</t>
  </si>
  <si>
    <t>1038200</t>
  </si>
  <si>
    <t>1038300</t>
  </si>
  <si>
    <t>1038400</t>
  </si>
  <si>
    <t>1038500</t>
  </si>
  <si>
    <t>1038700</t>
  </si>
  <si>
    <t>1039002</t>
  </si>
  <si>
    <t>1039100</t>
  </si>
  <si>
    <t>1039101</t>
  </si>
  <si>
    <t>1039102</t>
  </si>
  <si>
    <t>1039201</t>
  </si>
  <si>
    <t>1039202</t>
  </si>
  <si>
    <t>1039204</t>
  </si>
  <si>
    <t>1039400</t>
  </si>
  <si>
    <t>1039600</t>
  </si>
  <si>
    <t>1039700</t>
  </si>
  <si>
    <t>1039800</t>
  </si>
  <si>
    <t>11</t>
  </si>
  <si>
    <t>1130301</t>
  </si>
  <si>
    <t>1137400</t>
  </si>
  <si>
    <t>1137402</t>
  </si>
  <si>
    <t>1137500</t>
  </si>
  <si>
    <t>1137600</t>
  </si>
  <si>
    <t>1137602</t>
  </si>
  <si>
    <t>1137800</t>
  </si>
  <si>
    <t>1137900</t>
  </si>
  <si>
    <t>1138000</t>
  </si>
  <si>
    <t>1138002</t>
  </si>
  <si>
    <t>1138200</t>
  </si>
  <si>
    <t>1138300</t>
  </si>
  <si>
    <t>1138400</t>
  </si>
  <si>
    <t>1138500</t>
  </si>
  <si>
    <t>1138700</t>
  </si>
  <si>
    <t>1139100</t>
  </si>
  <si>
    <t>1139101</t>
  </si>
  <si>
    <t>1139102</t>
  </si>
  <si>
    <t>1139201</t>
  </si>
  <si>
    <t>1139202</t>
  </si>
  <si>
    <t>1139204</t>
  </si>
  <si>
    <t>1139300</t>
  </si>
  <si>
    <t>1139400</t>
  </si>
  <si>
    <t>1139600</t>
  </si>
  <si>
    <t>1139700</t>
  </si>
  <si>
    <t>1139800</t>
  </si>
  <si>
    <t>13</t>
  </si>
  <si>
    <t>1330301</t>
  </si>
  <si>
    <t>1337400</t>
  </si>
  <si>
    <t>1337402</t>
  </si>
  <si>
    <t>1337500</t>
  </si>
  <si>
    <t>1337600</t>
  </si>
  <si>
    <t>1337602</t>
  </si>
  <si>
    <t>1337800</t>
  </si>
  <si>
    <t>1337900</t>
  </si>
  <si>
    <t>1338000</t>
  </si>
  <si>
    <t>1338002</t>
  </si>
  <si>
    <t>1338200</t>
  </si>
  <si>
    <t>1338300</t>
  </si>
  <si>
    <t>1338400</t>
  </si>
  <si>
    <t>1338500</t>
  </si>
  <si>
    <t>1338700</t>
  </si>
  <si>
    <t>1339000</t>
  </si>
  <si>
    <t>1339002</t>
  </si>
  <si>
    <t>1339100</t>
  </si>
  <si>
    <t>1339101</t>
  </si>
  <si>
    <t>1339102</t>
  </si>
  <si>
    <t>1339201</t>
  </si>
  <si>
    <t>1339202</t>
  </si>
  <si>
    <t>1339204</t>
  </si>
  <si>
    <t>1339205</t>
  </si>
  <si>
    <t>1339300</t>
  </si>
  <si>
    <t>1339400</t>
  </si>
  <si>
    <t>1339600</t>
  </si>
  <si>
    <t>1339700</t>
  </si>
  <si>
    <t>1339800</t>
  </si>
  <si>
    <t>14</t>
  </si>
  <si>
    <t>1430100</t>
  </si>
  <si>
    <t>1430200</t>
  </si>
  <si>
    <t>1430300</t>
  </si>
  <si>
    <t>1430301</t>
  </si>
  <si>
    <t>1437400</t>
  </si>
  <si>
    <t>1437500</t>
  </si>
  <si>
    <t>1437600</t>
  </si>
  <si>
    <t>1437602</t>
  </si>
  <si>
    <t>1437800</t>
  </si>
  <si>
    <t>1437900</t>
  </si>
  <si>
    <t>1438000</t>
  </si>
  <si>
    <t>1438002</t>
  </si>
  <si>
    <t>1438100</t>
  </si>
  <si>
    <t>1438200</t>
  </si>
  <si>
    <t>1438300</t>
  </si>
  <si>
    <t>1438400</t>
  </si>
  <si>
    <t>1438500</t>
  </si>
  <si>
    <t>1438700</t>
  </si>
  <si>
    <t>1439000</t>
  </si>
  <si>
    <t>1439100</t>
  </si>
  <si>
    <t>1439101</t>
  </si>
  <si>
    <t>1439102</t>
  </si>
  <si>
    <t>1439103</t>
  </si>
  <si>
    <t>1439201</t>
  </si>
  <si>
    <t>1439202</t>
  </si>
  <si>
    <t>1439204</t>
  </si>
  <si>
    <t>1439205</t>
  </si>
  <si>
    <t>1439400</t>
  </si>
  <si>
    <t>1439500</t>
  </si>
  <si>
    <t>1439600</t>
  </si>
  <si>
    <t>1439700</t>
  </si>
  <si>
    <t>1439800</t>
  </si>
  <si>
    <t>15</t>
  </si>
  <si>
    <t>1530100</t>
  </si>
  <si>
    <t>1530200</t>
  </si>
  <si>
    <t>1530300</t>
  </si>
  <si>
    <t>1530301</t>
  </si>
  <si>
    <t>1537400</t>
  </si>
  <si>
    <t>1537402</t>
  </si>
  <si>
    <t>1537500</t>
  </si>
  <si>
    <t>1537600</t>
  </si>
  <si>
    <t>1537602</t>
  </si>
  <si>
    <t>1537800</t>
  </si>
  <si>
    <t>1537900</t>
  </si>
  <si>
    <t>1538000</t>
  </si>
  <si>
    <t>1538002</t>
  </si>
  <si>
    <t>1538100</t>
  </si>
  <si>
    <t>1538200</t>
  </si>
  <si>
    <t>1538300</t>
  </si>
  <si>
    <t>1538400</t>
  </si>
  <si>
    <t>1538500</t>
  </si>
  <si>
    <t>1538700</t>
  </si>
  <si>
    <t>1539000</t>
  </si>
  <si>
    <t>1539100</t>
  </si>
  <si>
    <t>1539101</t>
  </si>
  <si>
    <t>1539102</t>
  </si>
  <si>
    <t>1539103</t>
  </si>
  <si>
    <t>1539201</t>
  </si>
  <si>
    <t>1539202</t>
  </si>
  <si>
    <t>1539204</t>
  </si>
  <si>
    <t>1539205</t>
  </si>
  <si>
    <t>1539400</t>
  </si>
  <si>
    <t>1539600</t>
  </si>
  <si>
    <t>1539700</t>
  </si>
  <si>
    <t>1539800</t>
  </si>
  <si>
    <t>16</t>
  </si>
  <si>
    <t>1637400</t>
  </si>
  <si>
    <t>1637402</t>
  </si>
  <si>
    <t>1637500</t>
  </si>
  <si>
    <t>1637600</t>
  </si>
  <si>
    <t>1637602</t>
  </si>
  <si>
    <t>1637800</t>
  </si>
  <si>
    <t>1637900</t>
  </si>
  <si>
    <t>1638000</t>
  </si>
  <si>
    <t>1638002</t>
  </si>
  <si>
    <t>1638200</t>
  </si>
  <si>
    <t>1638300</t>
  </si>
  <si>
    <t>1638400</t>
  </si>
  <si>
    <t>1638500</t>
  </si>
  <si>
    <t>1638700</t>
  </si>
  <si>
    <t>1639100</t>
  </si>
  <si>
    <t>1639101</t>
  </si>
  <si>
    <t>1639102</t>
  </si>
  <si>
    <t>1639201</t>
  </si>
  <si>
    <t>1639202</t>
  </si>
  <si>
    <t>1639204</t>
  </si>
  <si>
    <t>1639205</t>
  </si>
  <si>
    <t>1639300</t>
  </si>
  <si>
    <t>1639400</t>
  </si>
  <si>
    <t>1639600</t>
  </si>
  <si>
    <t>1639700</t>
  </si>
  <si>
    <t>1639800</t>
  </si>
  <si>
    <t>55</t>
  </si>
  <si>
    <t>5530301</t>
  </si>
  <si>
    <t>5537500</t>
  </si>
  <si>
    <t>5539100</t>
  </si>
  <si>
    <t>5539101</t>
  </si>
  <si>
    <t>5539102</t>
  </si>
  <si>
    <t>5539700</t>
  </si>
  <si>
    <t>90</t>
  </si>
  <si>
    <t>9011501</t>
  </si>
  <si>
    <t>11501 - PGS Acq Adj (Reserve)</t>
  </si>
  <si>
    <t>9030100</t>
  </si>
  <si>
    <t>9030200</t>
  </si>
  <si>
    <t>9030301</t>
  </si>
  <si>
    <t>9030302</t>
  </si>
  <si>
    <t>001 / 90 - CORPORATE / 30302</t>
  </si>
  <si>
    <t>9037400</t>
  </si>
  <si>
    <t>9037402</t>
  </si>
  <si>
    <t>9037500</t>
  </si>
  <si>
    <t>9037600</t>
  </si>
  <si>
    <t>9037800</t>
  </si>
  <si>
    <t>9037900</t>
  </si>
  <si>
    <t>9038100</t>
  </si>
  <si>
    <t>9038300</t>
  </si>
  <si>
    <t>9038500</t>
  </si>
  <si>
    <t>9038602</t>
  </si>
  <si>
    <t>9038608</t>
  </si>
  <si>
    <t>9038700</t>
  </si>
  <si>
    <t>9039002</t>
  </si>
  <si>
    <t>9039100</t>
  </si>
  <si>
    <t>9039101</t>
  </si>
  <si>
    <t>9039102</t>
  </si>
  <si>
    <t>9039201</t>
  </si>
  <si>
    <t>9039202</t>
  </si>
  <si>
    <t>9039203</t>
  </si>
  <si>
    <t>9039204</t>
  </si>
  <si>
    <t>9039205</t>
  </si>
  <si>
    <t>9039400</t>
  </si>
  <si>
    <t>9039500</t>
  </si>
  <si>
    <t>9039600</t>
  </si>
  <si>
    <t>9039700</t>
  </si>
  <si>
    <t>9039800</t>
  </si>
  <si>
    <t>9039900</t>
  </si>
  <si>
    <t xml:space="preserve"> </t>
  </si>
  <si>
    <t>12/31/21 Plant</t>
  </si>
  <si>
    <t>Add 2022</t>
  </si>
  <si>
    <t>Ret 2022</t>
  </si>
  <si>
    <t>Add 2023</t>
  </si>
  <si>
    <t>Ret 2023</t>
  </si>
  <si>
    <t>Ending Balance</t>
  </si>
  <si>
    <t>10500 Total</t>
  </si>
  <si>
    <t>11501 Total</t>
  </si>
  <si>
    <t>30100 Total</t>
  </si>
  <si>
    <t>30200 Total</t>
  </si>
  <si>
    <t>30300 Total</t>
  </si>
  <si>
    <t>30301 Total</t>
  </si>
  <si>
    <t>30302 Total</t>
  </si>
  <si>
    <t>33600 Total</t>
  </si>
  <si>
    <t>36400 Total</t>
  </si>
  <si>
    <t>37400 Total</t>
  </si>
  <si>
    <t>37402 Total</t>
  </si>
  <si>
    <t>37500 Total</t>
  </si>
  <si>
    <t>37600 Total</t>
  </si>
  <si>
    <t>37602 Total</t>
  </si>
  <si>
    <t>37700 Total</t>
  </si>
  <si>
    <t>37800 Total</t>
  </si>
  <si>
    <t>37900 Total</t>
  </si>
  <si>
    <t>38000 Total</t>
  </si>
  <si>
    <t>38002 Total</t>
  </si>
  <si>
    <t>38100 Total</t>
  </si>
  <si>
    <t>38200 Total</t>
  </si>
  <si>
    <t>38300 Total</t>
  </si>
  <si>
    <t>38400 Total</t>
  </si>
  <si>
    <t>38500 Total</t>
  </si>
  <si>
    <t>38602 Total</t>
  </si>
  <si>
    <t>38608 Total</t>
  </si>
  <si>
    <t>38700 Total</t>
  </si>
  <si>
    <t>39000 Total</t>
  </si>
  <si>
    <t>39002 Total</t>
  </si>
  <si>
    <t>39100 Total</t>
  </si>
  <si>
    <t>39101 Total</t>
  </si>
  <si>
    <t>39102 Total</t>
  </si>
  <si>
    <t>39103 Total</t>
  </si>
  <si>
    <t>39201 Total</t>
  </si>
  <si>
    <t>39202 Total</t>
  </si>
  <si>
    <t>39203 Total</t>
  </si>
  <si>
    <t>39204 Total</t>
  </si>
  <si>
    <t>39205 Total</t>
  </si>
  <si>
    <t>39300 Total</t>
  </si>
  <si>
    <t>39400 Total</t>
  </si>
  <si>
    <t>39401 Total</t>
  </si>
  <si>
    <t>39500 Total</t>
  </si>
  <si>
    <t>39600 Total</t>
  </si>
  <si>
    <t>39700 Total</t>
  </si>
  <si>
    <t>39800 Total</t>
  </si>
  <si>
    <t>39900 Total</t>
  </si>
  <si>
    <t xml:space="preserve">                     -  </t>
  </si>
  <si>
    <t>ASR Report</t>
  </si>
  <si>
    <t>Difference</t>
  </si>
  <si>
    <t>Acct</t>
  </si>
  <si>
    <t>Vintage</t>
  </si>
  <si>
    <t>Derviation of Vintaged Plant at 12/31/23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</si>
</sst>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_);_(@_)"/>
    <numFmt numFmtId="165" formatCode="_(* #,##0_);_(* \(#,##0\);_(* &quot;-&quot;??_);_(@_)"/>
    <numFmt numFmtId="166" formatCode="0.0"/>
    <numFmt numFmtId="167" formatCode="0.000000"/>
    <numFmt numFmtId="168" formatCode="0.0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8">
    <xf numFmtId="0" fontId="0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20" fillId="0" borderId="0"/>
    <xf numFmtId="0" fontId="16" fillId="5" borderId="15" applyNumberFormat="0" applyFont="0" applyAlignment="0" applyProtection="0"/>
    <xf numFmtId="9" fontId="7" fillId="0" borderId="0" applyFont="0" applyFill="0" applyBorder="0" applyAlignment="0" applyProtection="0"/>
    <xf numFmtId="167" fontId="7" fillId="0" borderId="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167" fontId="5" fillId="0" borderId="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167" fontId="5" fillId="0" borderId="0">
      <alignment horizontal="left" wrapText="1"/>
    </xf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 vertical="top"/>
    </xf>
    <xf numFmtId="0" fontId="6" fillId="0" borderId="0" xfId="0" applyFont="1"/>
    <xf numFmtId="0" fontId="0" fillId="0" borderId="0" xfId="0" quotePrefix="1" applyAlignment="1">
      <alignment horizontal="center"/>
    </xf>
    <xf numFmtId="0" fontId="0" fillId="0" borderId="0" xfId="0" applyAlignment="1">
      <alignment horizontal="right"/>
    </xf>
    <xf numFmtId="0" fontId="6" fillId="0" borderId="0" xfId="0" quotePrefix="1" applyFont="1" applyAlignment="1">
      <alignment horizontal="center" vertical="top"/>
    </xf>
    <xf numFmtId="165" fontId="0" fillId="0" borderId="0" xfId="1" applyNumberFormat="1" applyFont="1"/>
    <xf numFmtId="165" fontId="0" fillId="0" borderId="0" xfId="0" applyNumberFormat="1"/>
    <xf numFmtId="0" fontId="8" fillId="0" borderId="0" xfId="0" applyFont="1"/>
    <xf numFmtId="164" fontId="8" fillId="0" borderId="0" xfId="0" applyNumberFormat="1" applyFont="1"/>
    <xf numFmtId="41" fontId="8" fillId="0" borderId="0" xfId="0" applyNumberFormat="1" applyFont="1"/>
    <xf numFmtId="43" fontId="8" fillId="0" borderId="0" xfId="0" applyNumberFormat="1" applyFont="1"/>
    <xf numFmtId="0" fontId="8" fillId="0" borderId="0" xfId="0" applyFont="1" applyAlignment="1">
      <alignment horizontal="right"/>
    </xf>
    <xf numFmtId="41" fontId="8" fillId="0" borderId="0" xfId="0" applyNumberFormat="1" applyFont="1" applyAlignment="1">
      <alignment horizontal="right"/>
    </xf>
    <xf numFmtId="0" fontId="9" fillId="0" borderId="0" xfId="0" applyFont="1"/>
    <xf numFmtId="0" fontId="9" fillId="0" borderId="1" xfId="0" applyFont="1" applyBorder="1" applyAlignment="1">
      <alignment horizontal="centerContinuous"/>
    </xf>
    <xf numFmtId="0" fontId="9" fillId="0" borderId="0" xfId="0" applyFont="1" applyAlignment="1">
      <alignment horizontal="center"/>
    </xf>
    <xf numFmtId="0" fontId="10" fillId="2" borderId="0" xfId="0" applyFont="1" applyFill="1"/>
    <xf numFmtId="41" fontId="8" fillId="0" borderId="0" xfId="0" applyNumberFormat="1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1" xfId="0" quotePrefix="1" applyFont="1" applyBorder="1" applyAlignment="1">
      <alignment horizontal="centerContinuous"/>
    </xf>
    <xf numFmtId="0" fontId="0" fillId="3" borderId="0" xfId="0" applyFill="1"/>
    <xf numFmtId="164" fontId="0" fillId="0" borderId="0" xfId="0" applyNumberFormat="1"/>
    <xf numFmtId="41" fontId="0" fillId="0" borderId="0" xfId="0" applyNumberFormat="1"/>
    <xf numFmtId="43" fontId="0" fillId="0" borderId="0" xfId="0" applyNumberFormat="1"/>
    <xf numFmtId="43" fontId="0" fillId="0" borderId="0" xfId="0" applyNumberFormat="1" applyAlignment="1">
      <alignment horizontal="right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14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0" fillId="0" borderId="4" xfId="0" applyBorder="1"/>
    <xf numFmtId="0" fontId="9" fillId="0" borderId="4" xfId="0" applyFont="1" applyBorder="1" applyAlignment="1">
      <alignment horizontal="center"/>
    </xf>
    <xf numFmtId="164" fontId="0" fillId="0" borderId="4" xfId="0" applyNumberFormat="1" applyBorder="1"/>
    <xf numFmtId="41" fontId="0" fillId="0" borderId="4" xfId="0" applyNumberFormat="1" applyBorder="1"/>
    <xf numFmtId="43" fontId="0" fillId="0" borderId="4" xfId="0" applyNumberFormat="1" applyBorder="1"/>
    <xf numFmtId="43" fontId="0" fillId="0" borderId="4" xfId="0" applyNumberFormat="1" applyBorder="1" applyAlignment="1">
      <alignment horizontal="right"/>
    </xf>
    <xf numFmtId="0" fontId="15" fillId="0" borderId="0" xfId="0" applyFont="1" applyAlignment="1">
      <alignment horizontal="center"/>
    </xf>
    <xf numFmtId="164" fontId="9" fillId="4" borderId="0" xfId="0" applyNumberFormat="1" applyFont="1" applyFill="1"/>
    <xf numFmtId="41" fontId="9" fillId="4" borderId="0" xfId="0" applyNumberFormat="1" applyFont="1" applyFill="1"/>
    <xf numFmtId="43" fontId="9" fillId="4" borderId="0" xfId="0" applyNumberFormat="1" applyFont="1" applyFill="1"/>
    <xf numFmtId="0" fontId="9" fillId="4" borderId="0" xfId="0" applyFont="1" applyFill="1" applyAlignment="1">
      <alignment horizontal="right"/>
    </xf>
    <xf numFmtId="43" fontId="9" fillId="0" borderId="0" xfId="0" applyNumberFormat="1" applyFont="1" applyAlignment="1">
      <alignment horizontal="right"/>
    </xf>
    <xf numFmtId="0" fontId="17" fillId="2" borderId="0" xfId="0" applyFont="1" applyFill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5" xfId="0" applyFont="1" applyBorder="1" applyAlignment="1">
      <alignment horizontal="center"/>
    </xf>
    <xf numFmtId="0" fontId="18" fillId="2" borderId="0" xfId="0" quotePrefix="1" applyFont="1" applyFill="1" applyAlignment="1">
      <alignment horizontal="left"/>
    </xf>
    <xf numFmtId="0" fontId="0" fillId="2" borderId="0" xfId="0" applyFill="1"/>
    <xf numFmtId="0" fontId="18" fillId="2" borderId="0" xfId="0" applyFont="1" applyFill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6" xfId="0" applyBorder="1" applyAlignment="1">
      <alignment horizontal="center"/>
    </xf>
    <xf numFmtId="165" fontId="0" fillId="0" borderId="6" xfId="0" applyNumberFormat="1" applyBorder="1"/>
    <xf numFmtId="165" fontId="0" fillId="0" borderId="9" xfId="0" applyNumberFormat="1" applyBorder="1"/>
    <xf numFmtId="165" fontId="0" fillId="0" borderId="10" xfId="0" applyNumberFormat="1" applyBorder="1"/>
    <xf numFmtId="165" fontId="9" fillId="0" borderId="3" xfId="0" applyNumberFormat="1" applyFont="1" applyBorder="1"/>
    <xf numFmtId="0" fontId="0" fillId="0" borderId="6" xfId="0" pivotButton="1" applyBorder="1"/>
    <xf numFmtId="0" fontId="0" fillId="0" borderId="6" xfId="0" pivotButton="1" applyBorder="1" applyAlignment="1">
      <alignment horizontal="center"/>
    </xf>
    <xf numFmtId="164" fontId="8" fillId="0" borderId="0" xfId="0" applyNumberFormat="1" applyFont="1" applyAlignment="1">
      <alignment horizontal="right"/>
    </xf>
    <xf numFmtId="43" fontId="8" fillId="0" borderId="0" xfId="0" applyNumberFormat="1" applyFont="1" applyAlignment="1">
      <alignment horizontal="right"/>
    </xf>
    <xf numFmtId="41" fontId="9" fillId="4" borderId="0" xfId="0" applyNumberFormat="1" applyFont="1" applyFill="1" applyAlignment="1">
      <alignment horizontal="right"/>
    </xf>
    <xf numFmtId="0" fontId="19" fillId="0" borderId="0" xfId="0" applyFont="1" applyAlignment="1">
      <alignment horizontal="centerContinuous"/>
    </xf>
    <xf numFmtId="14" fontId="15" fillId="0" borderId="0" xfId="0" applyNumberFormat="1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19" fillId="0" borderId="0" xfId="0" quotePrefix="1" applyFont="1" applyAlignment="1">
      <alignment horizontal="centerContinuous"/>
    </xf>
    <xf numFmtId="14" fontId="19" fillId="0" borderId="0" xfId="0" applyNumberFormat="1" applyFont="1" applyAlignment="1">
      <alignment horizontal="centerContinuous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2" fontId="8" fillId="0" borderId="0" xfId="0" applyNumberFormat="1" applyFont="1" applyAlignment="1">
      <alignment horizontal="right"/>
    </xf>
    <xf numFmtId="0" fontId="9" fillId="4" borderId="0" xfId="0" applyFont="1" applyFill="1"/>
    <xf numFmtId="43" fontId="9" fillId="4" borderId="0" xfId="1" applyFont="1" applyFill="1" applyAlignment="1">
      <alignment horizontal="right"/>
    </xf>
    <xf numFmtId="166" fontId="0" fillId="0" borderId="0" xfId="0" applyNumberFormat="1"/>
    <xf numFmtId="166" fontId="9" fillId="4" borderId="0" xfId="0" applyNumberFormat="1" applyFont="1" applyFill="1"/>
    <xf numFmtId="10" fontId="0" fillId="0" borderId="0" xfId="0" applyNumberFormat="1"/>
    <xf numFmtId="0" fontId="5" fillId="0" borderId="0" xfId="0" applyFont="1" applyAlignment="1">
      <alignment horizontal="right"/>
    </xf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165" fontId="0" fillId="0" borderId="0" xfId="14" applyNumberFormat="1" applyFont="1"/>
    <xf numFmtId="165" fontId="0" fillId="0" borderId="4" xfId="14" applyNumberFormat="1" applyFont="1" applyBorder="1"/>
    <xf numFmtId="168" fontId="21" fillId="0" borderId="0" xfId="14" applyNumberFormat="1" applyFont="1" applyFill="1" applyAlignment="1">
      <alignment horizontal="center"/>
    </xf>
    <xf numFmtId="168" fontId="9" fillId="0" borderId="0" xfId="0" applyNumberFormat="1" applyFont="1" applyAlignment="1">
      <alignment horizontal="center"/>
    </xf>
    <xf numFmtId="168" fontId="21" fillId="8" borderId="0" xfId="14" applyNumberFormat="1" applyFont="1" applyFill="1" applyAlignment="1">
      <alignment horizontal="center"/>
    </xf>
    <xf numFmtId="0" fontId="0" fillId="8" borderId="0" xfId="0" applyFill="1"/>
    <xf numFmtId="168" fontId="21" fillId="7" borderId="0" xfId="14" applyNumberFormat="1" applyFont="1" applyFill="1" applyAlignment="1">
      <alignment horizontal="center"/>
    </xf>
    <xf numFmtId="0" fontId="0" fillId="7" borderId="0" xfId="0" applyFill="1"/>
    <xf numFmtId="168" fontId="21" fillId="6" borderId="0" xfId="14" applyNumberFormat="1" applyFont="1" applyFill="1" applyAlignment="1">
      <alignment horizontal="center"/>
    </xf>
    <xf numFmtId="0" fontId="0" fillId="0" borderId="5" xfId="0" applyBorder="1"/>
    <xf numFmtId="165" fontId="9" fillId="0" borderId="3" xfId="14" applyNumberFormat="1" applyFont="1" applyBorder="1"/>
    <xf numFmtId="43" fontId="9" fillId="0" borderId="3" xfId="1" applyFont="1" applyBorder="1"/>
    <xf numFmtId="0" fontId="5" fillId="3" borderId="0" xfId="0" applyFont="1" applyFill="1"/>
    <xf numFmtId="165" fontId="5" fillId="3" borderId="0" xfId="14" applyNumberFormat="1" applyFont="1" applyFill="1" applyAlignment="1"/>
    <xf numFmtId="0" fontId="0" fillId="0" borderId="0" xfId="0" pivotButton="1"/>
    <xf numFmtId="0" fontId="22" fillId="2" borderId="0" xfId="0" quotePrefix="1" applyFont="1" applyFill="1" applyAlignment="1">
      <alignment horizontal="center"/>
    </xf>
    <xf numFmtId="0" fontId="9" fillId="0" borderId="6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9" fillId="0" borderId="11" xfId="0" applyFont="1" applyBorder="1"/>
    <xf numFmtId="0" fontId="9" fillId="0" borderId="12" xfId="0" applyFont="1" applyBorder="1"/>
    <xf numFmtId="165" fontId="9" fillId="0" borderId="11" xfId="0" applyNumberFormat="1" applyFont="1" applyBorder="1"/>
    <xf numFmtId="165" fontId="9" fillId="0" borderId="13" xfId="0" applyNumberFormat="1" applyFont="1" applyBorder="1"/>
    <xf numFmtId="165" fontId="9" fillId="0" borderId="14" xfId="0" applyNumberFormat="1" applyFont="1" applyBorder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43" fontId="0" fillId="0" borderId="0" xfId="14" applyFont="1"/>
    <xf numFmtId="0" fontId="23" fillId="7" borderId="2" xfId="0" applyFont="1" applyFill="1" applyBorder="1" applyAlignment="1">
      <alignment horizontal="center"/>
    </xf>
    <xf numFmtId="0" fontId="23" fillId="7" borderId="2" xfId="0" applyFont="1" applyFill="1" applyBorder="1"/>
    <xf numFmtId="165" fontId="9" fillId="0" borderId="0" xfId="1" applyNumberFormat="1" applyFont="1"/>
    <xf numFmtId="0" fontId="9" fillId="6" borderId="2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43" fontId="23" fillId="7" borderId="2" xfId="1" applyFont="1" applyFill="1" applyBorder="1" applyAlignment="1">
      <alignment horizontal="right"/>
    </xf>
    <xf numFmtId="165" fontId="0" fillId="6" borderId="0" xfId="14" applyNumberFormat="1" applyFont="1" applyFill="1"/>
    <xf numFmtId="39" fontId="0" fillId="0" borderId="0" xfId="0" applyNumberFormat="1"/>
    <xf numFmtId="39" fontId="9" fillId="4" borderId="0" xfId="0" applyNumberFormat="1" applyFont="1" applyFill="1"/>
    <xf numFmtId="39" fontId="9" fillId="4" borderId="0" xfId="0" applyNumberFormat="1" applyFont="1" applyFill="1" applyAlignment="1">
      <alignment horizontal="right"/>
    </xf>
    <xf numFmtId="39" fontId="0" fillId="0" borderId="0" xfId="0" quotePrefix="1" applyNumberFormat="1" applyAlignment="1">
      <alignment horizontal="center"/>
    </xf>
    <xf numFmtId="39" fontId="9" fillId="0" borderId="0" xfId="0" applyNumberFormat="1" applyFont="1"/>
    <xf numFmtId="43" fontId="0" fillId="0" borderId="0" xfId="1" applyFont="1" applyFill="1"/>
    <xf numFmtId="0" fontId="9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43" fontId="5" fillId="0" borderId="0" xfId="1" applyFont="1" applyFill="1"/>
    <xf numFmtId="3" fontId="0" fillId="0" borderId="0" xfId="0" applyNumberFormat="1"/>
    <xf numFmtId="0" fontId="5" fillId="0" borderId="2" xfId="0" applyFont="1" applyBorder="1" applyAlignment="1">
      <alignment horizontal="right"/>
    </xf>
    <xf numFmtId="0" fontId="5" fillId="0" borderId="2" xfId="0" applyFont="1" applyBorder="1"/>
    <xf numFmtId="43" fontId="0" fillId="0" borderId="2" xfId="1" applyFont="1" applyFill="1" applyBorder="1"/>
    <xf numFmtId="0" fontId="0" fillId="0" borderId="2" xfId="0" applyBorder="1"/>
    <xf numFmtId="43" fontId="5" fillId="0" borderId="2" xfId="1" applyFont="1" applyFill="1" applyBorder="1"/>
    <xf numFmtId="164" fontId="5" fillId="4" borderId="0" xfId="0" applyNumberFormat="1" applyFont="1" applyFill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68">
    <cellStyle name="Comma" xfId="1" builtinId="3"/>
    <cellStyle name="Comma 2" xfId="2" xr:uid="{00000000-0005-0000-0000-000001000000}"/>
    <cellStyle name="Comma 2 2" xfId="3" xr:uid="{00000000-0005-0000-0000-000002000000}"/>
    <cellStyle name="Comma 2 2 2" xfId="4" xr:uid="{00000000-0005-0000-0000-000003000000}"/>
    <cellStyle name="Comma 2 2 2 2" xfId="36" xr:uid="{00000000-0005-0000-0000-000004000000}"/>
    <cellStyle name="Comma 2 2 2 3" xfId="26" xr:uid="{00000000-0005-0000-0000-000005000000}"/>
    <cellStyle name="Comma 2 2 2 4" xfId="17" xr:uid="{00000000-0005-0000-0000-000006000000}"/>
    <cellStyle name="Comma 2 2 3" xfId="35" xr:uid="{00000000-0005-0000-0000-000007000000}"/>
    <cellStyle name="Comma 2 2 4" xfId="25" xr:uid="{00000000-0005-0000-0000-000008000000}"/>
    <cellStyle name="Comma 2 2 5" xfId="16" xr:uid="{00000000-0005-0000-0000-000009000000}"/>
    <cellStyle name="Comma 2 3" xfId="34" xr:uid="{00000000-0005-0000-0000-00000A000000}"/>
    <cellStyle name="Comma 2 4" xfId="24" xr:uid="{00000000-0005-0000-0000-00000B000000}"/>
    <cellStyle name="Comma 2 5" xfId="15" xr:uid="{00000000-0005-0000-0000-00000C000000}"/>
    <cellStyle name="Comma 3" xfId="5" xr:uid="{00000000-0005-0000-0000-00000D000000}"/>
    <cellStyle name="Comma 3 2" xfId="6" xr:uid="{00000000-0005-0000-0000-00000E000000}"/>
    <cellStyle name="Comma 3 2 2" xfId="37" xr:uid="{00000000-0005-0000-0000-00000F000000}"/>
    <cellStyle name="Comma 3 2 3" xfId="27" xr:uid="{00000000-0005-0000-0000-000010000000}"/>
    <cellStyle name="Comma 3 2 4" xfId="18" xr:uid="{00000000-0005-0000-0000-000011000000}"/>
    <cellStyle name="Comma 4" xfId="7" xr:uid="{00000000-0005-0000-0000-000012000000}"/>
    <cellStyle name="Comma 4 3" xfId="14" xr:uid="{00000000-0005-0000-0000-000013000000}"/>
    <cellStyle name="Currency 2" xfId="8" xr:uid="{00000000-0005-0000-0000-000014000000}"/>
    <cellStyle name="Currency 2 2" xfId="38" xr:uid="{00000000-0005-0000-0000-000015000000}"/>
    <cellStyle name="Currency 2 3" xfId="28" xr:uid="{00000000-0005-0000-0000-000016000000}"/>
    <cellStyle name="Currency 2 4" xfId="19" xr:uid="{00000000-0005-0000-0000-000017000000}"/>
    <cellStyle name="Normal" xfId="0" builtinId="0"/>
    <cellStyle name="Normal 2" xfId="9" xr:uid="{00000000-0005-0000-0000-000019000000}"/>
    <cellStyle name="Normal 2 2" xfId="39" xr:uid="{00000000-0005-0000-0000-00001A000000}"/>
    <cellStyle name="Normal 2 3" xfId="29" xr:uid="{00000000-0005-0000-0000-00001B000000}"/>
    <cellStyle name="Normal 2 4" xfId="20" xr:uid="{00000000-0005-0000-0000-00001C000000}"/>
    <cellStyle name="Normal 3" xfId="10" xr:uid="{00000000-0005-0000-0000-00001D000000}"/>
    <cellStyle name="Normal 3 2" xfId="40" xr:uid="{00000000-0005-0000-0000-00001E000000}"/>
    <cellStyle name="Normal 3 2 2" xfId="48" xr:uid="{00000000-0005-0000-0000-00001F000000}"/>
    <cellStyle name="Normal 3 2 2 2" xfId="56" xr:uid="{00000000-0005-0000-0000-000020000000}"/>
    <cellStyle name="Normal 3 2 2 3" xfId="66" xr:uid="{00000000-0005-0000-0000-000021000000}"/>
    <cellStyle name="Normal 3 2 3" xfId="51" xr:uid="{00000000-0005-0000-0000-000022000000}"/>
    <cellStyle name="Normal 3 2 3 2" xfId="59" xr:uid="{00000000-0005-0000-0000-000023000000}"/>
    <cellStyle name="Normal 3 2 3 3" xfId="64" xr:uid="{00000000-0005-0000-0000-000024000000}"/>
    <cellStyle name="Normal 3 2 4" xfId="46" xr:uid="{00000000-0005-0000-0000-000025000000}"/>
    <cellStyle name="Normal 3 2 5" xfId="54" xr:uid="{00000000-0005-0000-0000-000026000000}"/>
    <cellStyle name="Normal 3 2 6" xfId="61" xr:uid="{00000000-0005-0000-0000-000027000000}"/>
    <cellStyle name="Normal 3 3" xfId="30" xr:uid="{00000000-0005-0000-0000-000028000000}"/>
    <cellStyle name="Normal 3 3 2" xfId="50" xr:uid="{00000000-0005-0000-0000-000029000000}"/>
    <cellStyle name="Normal 3 3 2 2" xfId="58" xr:uid="{00000000-0005-0000-0000-00002A000000}"/>
    <cellStyle name="Normal 3 3 2 3" xfId="67" xr:uid="{00000000-0005-0000-0000-00002B000000}"/>
    <cellStyle name="Normal 3 3 3" xfId="45" xr:uid="{00000000-0005-0000-0000-00002C000000}"/>
    <cellStyle name="Normal 3 3 4" xfId="53" xr:uid="{00000000-0005-0000-0000-00002D000000}"/>
    <cellStyle name="Normal 3 3 5" xfId="63" xr:uid="{00000000-0005-0000-0000-00002E000000}"/>
    <cellStyle name="Normal 3 4" xfId="21" xr:uid="{00000000-0005-0000-0000-00002F000000}"/>
    <cellStyle name="Normal 3 4 2" xfId="47" xr:uid="{00000000-0005-0000-0000-000030000000}"/>
    <cellStyle name="Normal 3 4 3" xfId="55" xr:uid="{00000000-0005-0000-0000-000031000000}"/>
    <cellStyle name="Normal 3 4 4" xfId="65" xr:uid="{00000000-0005-0000-0000-000032000000}"/>
    <cellStyle name="Normal 3 5" xfId="49" xr:uid="{00000000-0005-0000-0000-000033000000}"/>
    <cellStyle name="Normal 3 5 2" xfId="57" xr:uid="{00000000-0005-0000-0000-000034000000}"/>
    <cellStyle name="Normal 3 5 3" xfId="62" xr:uid="{00000000-0005-0000-0000-000035000000}"/>
    <cellStyle name="Normal 3 6" xfId="44" xr:uid="{00000000-0005-0000-0000-000036000000}"/>
    <cellStyle name="Normal 3 7" xfId="52" xr:uid="{00000000-0005-0000-0000-000037000000}"/>
    <cellStyle name="Normal 3 8" xfId="60" xr:uid="{00000000-0005-0000-0000-000038000000}"/>
    <cellStyle name="Normal 4" xfId="33" xr:uid="{00000000-0005-0000-0000-000039000000}"/>
    <cellStyle name="Note 2" xfId="11" xr:uid="{00000000-0005-0000-0000-00003B000000}"/>
    <cellStyle name="Percent 2" xfId="12" xr:uid="{00000000-0005-0000-0000-00003D000000}"/>
    <cellStyle name="Percent 2 2" xfId="42" xr:uid="{00000000-0005-0000-0000-00003E000000}"/>
    <cellStyle name="Percent 2 3" xfId="31" xr:uid="{00000000-0005-0000-0000-00003F000000}"/>
    <cellStyle name="Percent 2 4" xfId="22" xr:uid="{00000000-0005-0000-0000-000040000000}"/>
    <cellStyle name="Percent 3" xfId="41" xr:uid="{00000000-0005-0000-0000-000041000000}"/>
    <cellStyle name="Style 1" xfId="13" xr:uid="{00000000-0005-0000-0000-000042000000}"/>
    <cellStyle name="Style 1 2" xfId="43" xr:uid="{00000000-0005-0000-0000-000043000000}"/>
    <cellStyle name="Style 1 3" xfId="32" xr:uid="{00000000-0005-0000-0000-000044000000}"/>
    <cellStyle name="Style 1 4" xfId="23" xr:uid="{00000000-0005-0000-0000-00004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R302"/>
  <sheetViews>
    <sheetView zoomScaleNormal="100" workbookViewId="0">
      <pane xSplit="4" ySplit="11" topLeftCell="E279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ColWidth="8.85546875" defaultRowHeight="12.75" x14ac:dyDescent="0.2"/>
  <cols>
    <col min="1" max="1" width="7.7109375" customWidth="1"/>
    <col min="2" max="2" width="1.7109375" customWidth="1"/>
    <col min="3" max="3" width="4.7109375" customWidth="1"/>
    <col min="4" max="4" width="20.42578125" bestFit="1" customWidth="1"/>
    <col min="5" max="5" width="1.7109375" customWidth="1"/>
    <col min="6" max="7" width="10.42578125" customWidth="1"/>
    <col min="8" max="8" width="1.7109375" customWidth="1"/>
    <col min="9" max="10" width="10.42578125" customWidth="1"/>
    <col min="11" max="11" width="1.7109375" customWidth="1"/>
    <col min="12" max="13" width="10.42578125" customWidth="1"/>
    <col min="14" max="14" width="1.7109375" customWidth="1"/>
    <col min="15" max="15" width="10.42578125" customWidth="1"/>
    <col min="16" max="17" width="1.42578125" customWidth="1"/>
    <col min="18" max="18" width="10.42578125" customWidth="1"/>
  </cols>
  <sheetData>
    <row r="1" spans="1:18" s="65" customFormat="1" ht="16.5" x14ac:dyDescent="0.25">
      <c r="A1" s="27" t="s">
        <v>27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s="65" customFormat="1" ht="16.5" x14ac:dyDescent="0.25">
      <c r="A2" s="27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s="65" customFormat="1" ht="16.5" x14ac:dyDescent="0.25">
      <c r="A3" s="27" t="e">
        <f>#REF!</f>
        <v>#REF!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s="65" customFormat="1" x14ac:dyDescent="0.2"/>
    <row r="5" spans="1:18" s="65" customFormat="1" x14ac:dyDescent="0.2"/>
    <row r="6" spans="1:18" s="65" customFormat="1" x14ac:dyDescent="0.2"/>
    <row r="7" spans="1:18" s="65" customFormat="1" ht="13.5" thickBot="1" x14ac:dyDescent="0.25">
      <c r="F7" s="21" t="s">
        <v>29</v>
      </c>
      <c r="G7" s="21"/>
      <c r="H7" s="66"/>
      <c r="I7" s="66"/>
      <c r="J7" s="66"/>
      <c r="K7" s="66"/>
      <c r="L7" s="66"/>
      <c r="M7" s="67"/>
      <c r="O7" s="16" t="s">
        <v>28</v>
      </c>
      <c r="P7" s="16"/>
      <c r="Q7" s="16"/>
      <c r="R7" s="66"/>
    </row>
    <row r="8" spans="1:18" s="65" customFormat="1" x14ac:dyDescent="0.2">
      <c r="A8" s="17"/>
      <c r="B8" s="17"/>
      <c r="C8" s="17"/>
      <c r="D8" s="17"/>
      <c r="E8" s="17"/>
      <c r="F8" s="63" t="s">
        <v>558</v>
      </c>
      <c r="G8" s="63"/>
      <c r="H8" s="17"/>
      <c r="I8" s="63" t="s">
        <v>560</v>
      </c>
      <c r="J8" s="63"/>
      <c r="K8" s="17"/>
      <c r="L8" s="68" t="s">
        <v>602</v>
      </c>
      <c r="M8" s="68"/>
      <c r="N8" s="17"/>
      <c r="O8" s="20" t="s">
        <v>603</v>
      </c>
      <c r="P8" s="32"/>
      <c r="Q8" s="17"/>
      <c r="R8" s="29">
        <v>42370</v>
      </c>
    </row>
    <row r="9" spans="1:18" s="65" customFormat="1" x14ac:dyDescent="0.2">
      <c r="A9" s="17"/>
      <c r="B9" s="17"/>
      <c r="C9" s="17"/>
      <c r="D9" s="17"/>
      <c r="E9" s="17"/>
      <c r="F9" s="63" t="s">
        <v>559</v>
      </c>
      <c r="G9" s="63"/>
      <c r="H9" s="37"/>
      <c r="I9" s="63" t="s">
        <v>561</v>
      </c>
      <c r="J9" s="63"/>
      <c r="K9" s="37"/>
      <c r="L9" s="63" t="s">
        <v>604</v>
      </c>
      <c r="M9" s="63"/>
      <c r="N9" s="17"/>
      <c r="O9" s="20"/>
      <c r="P9" s="32"/>
      <c r="Q9" s="17"/>
      <c r="R9" s="29"/>
    </row>
    <row r="10" spans="1:18" s="65" customFormat="1" x14ac:dyDescent="0.2">
      <c r="A10" s="17" t="s">
        <v>1</v>
      </c>
      <c r="B10" s="17"/>
      <c r="C10" s="17"/>
      <c r="D10" s="17"/>
      <c r="E10" s="17"/>
      <c r="F10" s="69">
        <v>39814</v>
      </c>
      <c r="G10" s="69"/>
      <c r="H10" s="64"/>
      <c r="I10" s="69">
        <v>39814</v>
      </c>
      <c r="J10" s="69"/>
      <c r="K10" s="64"/>
      <c r="L10" s="69">
        <v>38718</v>
      </c>
      <c r="M10" s="69"/>
      <c r="N10" s="17"/>
      <c r="O10" s="17" t="s">
        <v>12</v>
      </c>
      <c r="P10" s="32"/>
      <c r="Q10" s="17"/>
      <c r="R10" s="30" t="s">
        <v>11</v>
      </c>
    </row>
    <row r="11" spans="1:18" s="65" customFormat="1" ht="13.5" thickBot="1" x14ac:dyDescent="0.25">
      <c r="A11" s="70" t="s">
        <v>2</v>
      </c>
      <c r="B11" s="17"/>
      <c r="C11" s="16" t="s">
        <v>3</v>
      </c>
      <c r="D11" s="16"/>
      <c r="E11" s="17"/>
      <c r="F11" s="71" t="s">
        <v>565</v>
      </c>
      <c r="G11" s="71" t="s">
        <v>564</v>
      </c>
      <c r="H11" s="17"/>
      <c r="I11" s="71" t="s">
        <v>565</v>
      </c>
      <c r="J11" s="71" t="s">
        <v>564</v>
      </c>
      <c r="K11" s="17"/>
      <c r="L11" s="71" t="s">
        <v>565</v>
      </c>
      <c r="M11" s="71" t="s">
        <v>564</v>
      </c>
      <c r="N11" s="17"/>
      <c r="O11" s="70" t="s">
        <v>0</v>
      </c>
      <c r="P11" s="17"/>
      <c r="Q11" s="17"/>
      <c r="R11" s="72" t="s">
        <v>19</v>
      </c>
    </row>
    <row r="12" spans="1:18" x14ac:dyDescent="0.2">
      <c r="A12" s="1"/>
      <c r="F12" s="6"/>
      <c r="G12" s="6"/>
      <c r="H12" s="3"/>
      <c r="I12" s="6"/>
      <c r="J12" s="6"/>
      <c r="K12" s="3"/>
      <c r="L12" s="6"/>
      <c r="M12" s="6"/>
      <c r="O12" s="2"/>
      <c r="P12" s="32"/>
      <c r="Q12" s="17"/>
      <c r="R12" s="2"/>
    </row>
    <row r="13" spans="1:18" x14ac:dyDescent="0.2">
      <c r="A13" s="1"/>
      <c r="C13" s="18" t="e">
        <f>#REF!</f>
        <v>#REF!</v>
      </c>
      <c r="D13" s="18"/>
      <c r="F13" s="3"/>
      <c r="G13" s="3"/>
      <c r="H13" s="3"/>
      <c r="I13" s="3"/>
      <c r="J13" s="3"/>
      <c r="K13" s="3"/>
      <c r="L13" s="3"/>
      <c r="M13" s="3"/>
      <c r="P13" s="32"/>
      <c r="Q13" s="17"/>
    </row>
    <row r="14" spans="1:18" x14ac:dyDescent="0.2">
      <c r="A14" s="1"/>
      <c r="F14" s="3"/>
      <c r="G14" s="3"/>
      <c r="H14" s="3"/>
      <c r="I14" s="3"/>
      <c r="J14" s="3"/>
      <c r="K14" s="3"/>
      <c r="L14" s="3"/>
      <c r="M14" s="3"/>
      <c r="P14" s="31"/>
    </row>
    <row r="15" spans="1:18" x14ac:dyDescent="0.2">
      <c r="A15" s="4" t="e">
        <f>#REF!</f>
        <v>#REF!</v>
      </c>
      <c r="C15" s="15" t="e">
        <f>#REF!</f>
        <v>#REF!</v>
      </c>
      <c r="F15" s="9"/>
      <c r="G15" s="9"/>
      <c r="H15" s="9"/>
      <c r="I15" s="9"/>
      <c r="J15" s="9"/>
      <c r="K15" s="9"/>
      <c r="L15" s="9"/>
      <c r="M15" s="9"/>
      <c r="P15" s="31"/>
      <c r="R15" s="15"/>
    </row>
    <row r="16" spans="1:18" x14ac:dyDescent="0.2">
      <c r="A16" s="4"/>
      <c r="D16" t="s">
        <v>13</v>
      </c>
      <c r="F16" s="60"/>
      <c r="G16" s="60">
        <v>3.3</v>
      </c>
      <c r="H16" s="10"/>
      <c r="I16" s="60" t="s">
        <v>562</v>
      </c>
      <c r="J16" s="60" t="s">
        <v>562</v>
      </c>
      <c r="K16" s="10"/>
      <c r="L16" s="60">
        <v>1.71</v>
      </c>
      <c r="M16" s="60">
        <v>1.53</v>
      </c>
      <c r="O16" s="23" t="e">
        <f>#REF!</f>
        <v>#REF!</v>
      </c>
      <c r="P16" s="33"/>
      <c r="Q16" s="23"/>
      <c r="R16" s="38" t="e">
        <f>#REF!</f>
        <v>#REF!</v>
      </c>
    </row>
    <row r="17" spans="1:18" x14ac:dyDescent="0.2">
      <c r="A17" s="4"/>
      <c r="D17" t="s">
        <v>23</v>
      </c>
      <c r="F17" s="60"/>
      <c r="G17" s="60"/>
      <c r="H17" s="11"/>
      <c r="I17" s="60" t="s">
        <v>562</v>
      </c>
      <c r="J17" s="60" t="s">
        <v>562</v>
      </c>
      <c r="K17" s="11"/>
      <c r="L17" s="60"/>
      <c r="M17" s="60"/>
      <c r="O17" s="24" t="e">
        <f>#REF!</f>
        <v>#REF!</v>
      </c>
      <c r="P17" s="34"/>
      <c r="Q17" s="24"/>
      <c r="R17" s="39" t="e">
        <f>#REF!</f>
        <v>#REF!</v>
      </c>
    </row>
    <row r="18" spans="1:18" x14ac:dyDescent="0.2">
      <c r="A18" s="4"/>
      <c r="D18" t="s">
        <v>14</v>
      </c>
      <c r="F18" s="60"/>
      <c r="G18" s="60">
        <v>30</v>
      </c>
      <c r="H18" s="10"/>
      <c r="I18" s="60" t="s">
        <v>562</v>
      </c>
      <c r="J18" s="60" t="s">
        <v>562</v>
      </c>
      <c r="K18" s="10"/>
      <c r="L18" s="60">
        <v>65</v>
      </c>
      <c r="M18" s="60">
        <v>65</v>
      </c>
      <c r="O18" s="23" t="e">
        <f>#REF!</f>
        <v>#REF!</v>
      </c>
      <c r="P18" s="33"/>
      <c r="Q18" s="23"/>
      <c r="R18" s="38" t="e">
        <f>#REF!</f>
        <v>#REF!</v>
      </c>
    </row>
    <row r="19" spans="1:18" x14ac:dyDescent="0.2">
      <c r="A19" s="4"/>
      <c r="D19" t="s">
        <v>15</v>
      </c>
      <c r="F19" s="60"/>
      <c r="G19" s="60">
        <v>0</v>
      </c>
      <c r="H19" s="11"/>
      <c r="I19" s="60" t="s">
        <v>562</v>
      </c>
      <c r="J19" s="60" t="s">
        <v>562</v>
      </c>
      <c r="K19" s="11"/>
      <c r="L19" s="60">
        <v>0</v>
      </c>
      <c r="M19" s="60">
        <v>0</v>
      </c>
      <c r="O19" t="e">
        <f>#REF!</f>
        <v>#REF!</v>
      </c>
      <c r="P19" s="34"/>
      <c r="Q19" s="24"/>
      <c r="R19" s="74" t="e">
        <f>#REF!</f>
        <v>#REF!</v>
      </c>
    </row>
    <row r="20" spans="1:18" x14ac:dyDescent="0.2">
      <c r="A20" s="4"/>
      <c r="D20" t="s">
        <v>16</v>
      </c>
      <c r="F20" s="60"/>
      <c r="G20" s="60"/>
      <c r="H20" s="12"/>
      <c r="I20" s="60" t="s">
        <v>562</v>
      </c>
      <c r="J20" s="60" t="s">
        <v>562</v>
      </c>
      <c r="K20" s="12"/>
      <c r="L20" s="60" t="s">
        <v>562</v>
      </c>
      <c r="M20" s="60" t="s">
        <v>562</v>
      </c>
      <c r="O20" s="25" t="e">
        <f>#REF!</f>
        <v>#REF!</v>
      </c>
      <c r="P20" s="35"/>
      <c r="Q20" s="25"/>
      <c r="R20" s="40" t="e">
        <f>#REF!</f>
        <v>#REF!</v>
      </c>
    </row>
    <row r="21" spans="1:18" x14ac:dyDescent="0.2">
      <c r="A21" s="4"/>
      <c r="D21" t="s">
        <v>17</v>
      </c>
      <c r="F21" s="60"/>
      <c r="G21" s="60"/>
      <c r="H21" s="13"/>
      <c r="I21" s="60" t="s">
        <v>562</v>
      </c>
      <c r="J21" s="60" t="s">
        <v>562</v>
      </c>
      <c r="K21" s="13"/>
      <c r="L21" s="60" t="s">
        <v>605</v>
      </c>
      <c r="M21" s="60" t="s">
        <v>605</v>
      </c>
      <c r="O21" s="26" t="e">
        <f>#REF!</f>
        <v>#REF!</v>
      </c>
      <c r="P21" s="36"/>
      <c r="Q21" s="26"/>
      <c r="R21" s="41" t="e">
        <f>#REF!</f>
        <v>#REF!</v>
      </c>
    </row>
    <row r="22" spans="1:18" x14ac:dyDescent="0.2">
      <c r="A22" s="1"/>
      <c r="F22" s="3"/>
      <c r="G22" s="3"/>
      <c r="H22" s="3"/>
      <c r="I22" s="3"/>
      <c r="J22" s="3"/>
      <c r="K22" s="3"/>
      <c r="L22" s="3"/>
      <c r="M22" s="3"/>
      <c r="P22" s="31"/>
    </row>
    <row r="23" spans="1:18" x14ac:dyDescent="0.2">
      <c r="A23" s="4" t="e">
        <f>#REF!</f>
        <v>#REF!</v>
      </c>
      <c r="C23" s="15" t="e">
        <f>#REF!</f>
        <v>#REF!</v>
      </c>
      <c r="F23" s="9"/>
      <c r="G23" s="9"/>
      <c r="H23" s="9"/>
      <c r="I23" s="9"/>
      <c r="J23" s="9"/>
      <c r="K23" s="9"/>
      <c r="L23" s="9"/>
      <c r="M23" s="9"/>
      <c r="P23" s="31"/>
      <c r="R23" s="15"/>
    </row>
    <row r="24" spans="1:18" x14ac:dyDescent="0.2">
      <c r="A24" s="4"/>
      <c r="D24" t="s">
        <v>13</v>
      </c>
      <c r="F24" s="10"/>
      <c r="G24" s="10">
        <v>3.1</v>
      </c>
      <c r="H24" s="10"/>
      <c r="I24" s="10">
        <v>2.2000000000000002</v>
      </c>
      <c r="J24" s="10">
        <v>2.5</v>
      </c>
      <c r="K24" s="10"/>
      <c r="L24" s="10">
        <v>1.54</v>
      </c>
      <c r="M24" s="10">
        <v>1.62</v>
      </c>
      <c r="O24" s="23" t="e">
        <f>#REF!</f>
        <v>#REF!</v>
      </c>
      <c r="P24" s="33"/>
      <c r="Q24" s="23"/>
      <c r="R24" s="38" t="e">
        <f>#REF!</f>
        <v>#REF!</v>
      </c>
    </row>
    <row r="25" spans="1:18" x14ac:dyDescent="0.2">
      <c r="A25" s="4"/>
      <c r="D25" t="s">
        <v>23</v>
      </c>
      <c r="F25" s="11"/>
      <c r="G25" s="11"/>
      <c r="H25" s="11"/>
      <c r="I25" s="11"/>
      <c r="J25" s="11"/>
      <c r="K25" s="11"/>
      <c r="L25" s="19"/>
      <c r="M25" s="19"/>
      <c r="O25" s="24" t="e">
        <f>#REF!</f>
        <v>#REF!</v>
      </c>
      <c r="P25" s="34"/>
      <c r="Q25" s="24"/>
      <c r="R25" s="39" t="e">
        <f>#REF!</f>
        <v>#REF!</v>
      </c>
    </row>
    <row r="26" spans="1:18" x14ac:dyDescent="0.2">
      <c r="A26" s="4"/>
      <c r="D26" t="s">
        <v>14</v>
      </c>
      <c r="F26" s="10"/>
      <c r="G26" s="10">
        <v>14.4</v>
      </c>
      <c r="H26" s="10"/>
      <c r="I26" s="10">
        <v>27</v>
      </c>
      <c r="J26" s="10">
        <v>25.6</v>
      </c>
      <c r="K26" s="10"/>
      <c r="L26" s="10">
        <v>60</v>
      </c>
      <c r="M26" s="10">
        <v>60</v>
      </c>
      <c r="O26" s="23" t="e">
        <f>#REF!</f>
        <v>#REF!</v>
      </c>
      <c r="P26" s="33"/>
      <c r="Q26" s="23"/>
      <c r="R26" s="38" t="e">
        <f>#REF!</f>
        <v>#REF!</v>
      </c>
    </row>
    <row r="27" spans="1:18" x14ac:dyDescent="0.2">
      <c r="A27" s="4"/>
      <c r="D27" t="s">
        <v>15</v>
      </c>
      <c r="F27" s="13"/>
      <c r="G27" s="13">
        <v>0</v>
      </c>
      <c r="H27" s="11"/>
      <c r="I27" s="13">
        <v>0</v>
      </c>
      <c r="J27" s="13">
        <v>0</v>
      </c>
      <c r="K27" s="11"/>
      <c r="L27" s="11">
        <v>0</v>
      </c>
      <c r="M27" s="11">
        <v>0</v>
      </c>
      <c r="O27" t="e">
        <f>#REF!</f>
        <v>#REF!</v>
      </c>
      <c r="P27" s="34"/>
      <c r="Q27" s="24"/>
      <c r="R27" s="74" t="e">
        <f>#REF!</f>
        <v>#REF!</v>
      </c>
    </row>
    <row r="28" spans="1:18" x14ac:dyDescent="0.2">
      <c r="A28" s="4"/>
      <c r="D28" t="s">
        <v>16</v>
      </c>
      <c r="F28" s="12"/>
      <c r="G28" s="12">
        <v>55.6</v>
      </c>
      <c r="H28" s="12"/>
      <c r="I28" s="12"/>
      <c r="J28" s="12">
        <v>36</v>
      </c>
      <c r="K28" s="12"/>
      <c r="L28" s="61"/>
      <c r="M28" s="61"/>
      <c r="O28" s="25" t="e">
        <f>#REF!</f>
        <v>#REF!</v>
      </c>
      <c r="P28" s="35"/>
      <c r="Q28" s="25"/>
      <c r="R28" s="40" t="e">
        <f>#REF!</f>
        <v>#REF!</v>
      </c>
    </row>
    <row r="29" spans="1:18" x14ac:dyDescent="0.2">
      <c r="A29" s="4"/>
      <c r="D29" t="s">
        <v>17</v>
      </c>
      <c r="F29" s="13"/>
      <c r="G29" s="13"/>
      <c r="H29" s="13"/>
      <c r="I29" s="13"/>
      <c r="J29" s="13"/>
      <c r="K29" s="13"/>
      <c r="L29" s="61" t="s">
        <v>606</v>
      </c>
      <c r="M29" s="61" t="s">
        <v>607</v>
      </c>
      <c r="O29" s="26" t="e">
        <f>#REF!</f>
        <v>#REF!</v>
      </c>
      <c r="P29" s="36"/>
      <c r="Q29" s="26"/>
      <c r="R29" s="41" t="e">
        <f>#REF!</f>
        <v>#REF!</v>
      </c>
    </row>
    <row r="30" spans="1:18" x14ac:dyDescent="0.2">
      <c r="A30" s="4"/>
      <c r="F30" s="13"/>
      <c r="G30" s="13"/>
      <c r="H30" s="13"/>
      <c r="I30" s="13"/>
      <c r="J30" s="13"/>
      <c r="K30" s="13"/>
      <c r="L30" s="13"/>
      <c r="M30" s="13"/>
      <c r="O30" s="26"/>
      <c r="P30" s="36"/>
      <c r="Q30" s="26"/>
      <c r="R30" s="42"/>
    </row>
    <row r="31" spans="1:18" x14ac:dyDescent="0.2">
      <c r="A31" s="4" t="e">
        <f>#REF!</f>
        <v>#REF!</v>
      </c>
      <c r="C31" s="15" t="e">
        <f>#REF!</f>
        <v>#REF!</v>
      </c>
      <c r="F31" s="9"/>
      <c r="G31" s="9"/>
      <c r="H31" s="9"/>
      <c r="I31" s="9"/>
      <c r="J31" s="9"/>
      <c r="K31" s="9"/>
      <c r="L31" s="9"/>
      <c r="M31" s="9"/>
      <c r="P31" s="31"/>
      <c r="R31" s="15"/>
    </row>
    <row r="32" spans="1:18" x14ac:dyDescent="0.2">
      <c r="A32" s="4"/>
      <c r="D32" t="s">
        <v>13</v>
      </c>
      <c r="F32" s="10"/>
      <c r="G32" s="10">
        <v>2.8</v>
      </c>
      <c r="H32" s="10"/>
      <c r="I32" s="10">
        <v>2.8</v>
      </c>
      <c r="J32" s="10">
        <v>3</v>
      </c>
      <c r="K32" s="10"/>
      <c r="L32" s="10">
        <v>1.96</v>
      </c>
      <c r="M32" s="10">
        <v>2.1</v>
      </c>
      <c r="O32" s="23" t="e">
        <f>#REF!</f>
        <v>#REF!</v>
      </c>
      <c r="P32" s="33"/>
      <c r="Q32" s="23"/>
      <c r="R32" s="38" t="e">
        <f>#REF!</f>
        <v>#REF!</v>
      </c>
    </row>
    <row r="33" spans="1:18" x14ac:dyDescent="0.2">
      <c r="A33" s="4"/>
      <c r="D33" t="s">
        <v>23</v>
      </c>
      <c r="F33" s="11"/>
      <c r="G33" s="11"/>
      <c r="H33" s="11"/>
      <c r="I33" s="11"/>
      <c r="J33" s="11"/>
      <c r="K33" s="11"/>
      <c r="L33" s="11"/>
      <c r="M33" s="11"/>
      <c r="O33" s="24" t="e">
        <f>#REF!</f>
        <v>#REF!</v>
      </c>
      <c r="P33" s="34"/>
      <c r="Q33" s="24"/>
      <c r="R33" s="39" t="e">
        <f>#REF!</f>
        <v>#REF!</v>
      </c>
    </row>
    <row r="34" spans="1:18" x14ac:dyDescent="0.2">
      <c r="A34" s="4"/>
      <c r="D34" t="s">
        <v>14</v>
      </c>
      <c r="F34" s="10"/>
      <c r="G34" s="10">
        <v>23</v>
      </c>
      <c r="H34" s="10"/>
      <c r="I34" s="10">
        <v>26</v>
      </c>
      <c r="J34" s="10">
        <v>20.7</v>
      </c>
      <c r="K34" s="10"/>
      <c r="L34" s="10">
        <v>65</v>
      </c>
      <c r="M34" s="10">
        <v>65</v>
      </c>
      <c r="O34" s="23" t="e">
        <f>#REF!</f>
        <v>#REF!</v>
      </c>
      <c r="P34" s="33"/>
      <c r="Q34" s="23"/>
      <c r="R34" s="38" t="e">
        <f>#REF!</f>
        <v>#REF!</v>
      </c>
    </row>
    <row r="35" spans="1:18" x14ac:dyDescent="0.2">
      <c r="A35" s="4"/>
      <c r="D35" t="s">
        <v>15</v>
      </c>
      <c r="F35" s="11"/>
      <c r="G35" s="11">
        <v>-20</v>
      </c>
      <c r="H35" s="11"/>
      <c r="I35" s="11">
        <v>-20</v>
      </c>
      <c r="J35" s="11">
        <v>-20</v>
      </c>
      <c r="K35" s="11"/>
      <c r="L35" s="11">
        <v>-30</v>
      </c>
      <c r="M35" s="11">
        <v>-40</v>
      </c>
      <c r="O35" s="24" t="e">
        <f>#REF!</f>
        <v>#REF!</v>
      </c>
      <c r="P35" s="34"/>
      <c r="Q35" s="24"/>
      <c r="R35" s="39" t="e">
        <f>#REF!</f>
        <v>#REF!</v>
      </c>
    </row>
    <row r="36" spans="1:18" x14ac:dyDescent="0.2">
      <c r="A36" s="4"/>
      <c r="D36" t="s">
        <v>16</v>
      </c>
      <c r="F36" s="12"/>
      <c r="G36" s="12">
        <v>54.54</v>
      </c>
      <c r="H36" s="12"/>
      <c r="I36" s="12"/>
      <c r="J36" s="12">
        <v>57.3</v>
      </c>
      <c r="K36" s="12"/>
      <c r="L36" s="12"/>
      <c r="M36" s="12"/>
      <c r="O36" s="25" t="e">
        <f>#REF!</f>
        <v>#REF!</v>
      </c>
      <c r="P36" s="35"/>
      <c r="Q36" s="25"/>
      <c r="R36" s="40" t="e">
        <f>#REF!</f>
        <v>#REF!</v>
      </c>
    </row>
    <row r="37" spans="1:18" x14ac:dyDescent="0.2">
      <c r="A37" s="4"/>
      <c r="D37" t="s">
        <v>17</v>
      </c>
      <c r="F37" s="13"/>
      <c r="G37" s="13"/>
      <c r="H37" s="13"/>
      <c r="I37" s="13"/>
      <c r="J37" s="13"/>
      <c r="K37" s="13"/>
      <c r="L37" s="13" t="s">
        <v>6</v>
      </c>
      <c r="M37" s="13" t="s">
        <v>6</v>
      </c>
      <c r="O37" s="26" t="e">
        <f>#REF!</f>
        <v>#REF!</v>
      </c>
      <c r="P37" s="36"/>
      <c r="Q37" s="26"/>
      <c r="R37" s="41" t="e">
        <f>#REF!</f>
        <v>#REF!</v>
      </c>
    </row>
    <row r="38" spans="1:18" x14ac:dyDescent="0.2">
      <c r="A38" s="4"/>
      <c r="F38" s="13"/>
      <c r="G38" s="13"/>
      <c r="H38" s="13"/>
      <c r="I38" s="13"/>
      <c r="J38" s="13"/>
      <c r="K38" s="13"/>
      <c r="L38" s="13"/>
      <c r="M38" s="13"/>
      <c r="O38" s="26"/>
      <c r="P38" s="36"/>
      <c r="Q38" s="26"/>
      <c r="R38" s="42"/>
    </row>
    <row r="39" spans="1:18" x14ac:dyDescent="0.2">
      <c r="A39" s="4" t="e">
        <f>#REF!</f>
        <v>#REF!</v>
      </c>
      <c r="C39" s="15" t="e">
        <f>#REF!</f>
        <v>#REF!</v>
      </c>
      <c r="F39" s="9"/>
      <c r="G39" s="9"/>
      <c r="H39" s="9"/>
      <c r="I39" s="9"/>
      <c r="J39" s="9"/>
      <c r="K39" s="9"/>
      <c r="L39" s="9"/>
      <c r="M39" s="9"/>
      <c r="P39" s="31"/>
      <c r="R39" s="15"/>
    </row>
    <row r="40" spans="1:18" x14ac:dyDescent="0.2">
      <c r="A40" s="4"/>
      <c r="D40" t="s">
        <v>13</v>
      </c>
      <c r="F40" s="10"/>
      <c r="G40" s="10">
        <v>2.5</v>
      </c>
      <c r="H40" s="10"/>
      <c r="I40" s="10">
        <v>2.9</v>
      </c>
      <c r="J40" s="10">
        <v>3</v>
      </c>
      <c r="K40" s="10"/>
      <c r="L40" s="10"/>
      <c r="M40" s="10"/>
      <c r="O40" s="23" t="e">
        <f>#REF!</f>
        <v>#REF!</v>
      </c>
      <c r="P40" s="33"/>
      <c r="Q40" s="23"/>
      <c r="R40" s="38" t="e">
        <f>#REF!</f>
        <v>#REF!</v>
      </c>
    </row>
    <row r="41" spans="1:18" x14ac:dyDescent="0.2">
      <c r="A41" s="4"/>
      <c r="D41" t="s">
        <v>23</v>
      </c>
      <c r="F41" s="11"/>
      <c r="G41" s="11"/>
      <c r="H41" s="11"/>
      <c r="I41" s="11"/>
      <c r="J41" s="11"/>
      <c r="K41" s="11"/>
      <c r="L41" s="11"/>
      <c r="M41" s="11"/>
      <c r="O41" s="24" t="e">
        <f>#REF!</f>
        <v>#REF!</v>
      </c>
      <c r="P41" s="34"/>
      <c r="Q41" s="24"/>
      <c r="R41" s="39" t="e">
        <f>#REF!</f>
        <v>#REF!</v>
      </c>
    </row>
    <row r="42" spans="1:18" x14ac:dyDescent="0.2">
      <c r="A42" s="4"/>
      <c r="D42" t="s">
        <v>14</v>
      </c>
      <c r="F42" s="10"/>
      <c r="G42" s="10">
        <v>37</v>
      </c>
      <c r="H42" s="10"/>
      <c r="I42" s="10">
        <v>32</v>
      </c>
      <c r="J42" s="10">
        <v>29.1</v>
      </c>
      <c r="K42" s="10"/>
      <c r="L42" s="10"/>
      <c r="M42" s="10"/>
      <c r="O42" s="23" t="e">
        <f>#REF!</f>
        <v>#REF!</v>
      </c>
      <c r="P42" s="33"/>
      <c r="Q42" s="23"/>
      <c r="R42" s="38" t="e">
        <f>#REF!</f>
        <v>#REF!</v>
      </c>
    </row>
    <row r="43" spans="1:18" x14ac:dyDescent="0.2">
      <c r="A43" s="4"/>
      <c r="D43" t="s">
        <v>15</v>
      </c>
      <c r="F43" s="11"/>
      <c r="G43" s="11">
        <v>-10</v>
      </c>
      <c r="H43" s="11"/>
      <c r="I43" s="11">
        <v>-20</v>
      </c>
      <c r="J43" s="11">
        <v>-20</v>
      </c>
      <c r="K43" s="11"/>
      <c r="L43" s="11"/>
      <c r="M43" s="11"/>
      <c r="O43" s="24" t="e">
        <f>#REF!</f>
        <v>#REF!</v>
      </c>
      <c r="P43" s="34"/>
      <c r="Q43" s="24"/>
      <c r="R43" s="39" t="e">
        <f>#REF!</f>
        <v>#REF!</v>
      </c>
    </row>
    <row r="44" spans="1:18" x14ac:dyDescent="0.2">
      <c r="A44" s="4"/>
      <c r="D44" t="s">
        <v>16</v>
      </c>
      <c r="F44" s="12"/>
      <c r="G44" s="12">
        <v>19.28</v>
      </c>
      <c r="H44" s="12"/>
      <c r="I44" s="12"/>
      <c r="J44" s="12">
        <v>42.64</v>
      </c>
      <c r="K44" s="12"/>
      <c r="L44" s="12"/>
      <c r="M44" s="12"/>
      <c r="O44" s="25" t="e">
        <f>#REF!</f>
        <v>#REF!</v>
      </c>
      <c r="P44" s="35"/>
      <c r="Q44" s="25"/>
      <c r="R44" s="40" t="e">
        <f>#REF!</f>
        <v>#REF!</v>
      </c>
    </row>
    <row r="45" spans="1:18" x14ac:dyDescent="0.2">
      <c r="A45" s="4"/>
      <c r="D45" t="s">
        <v>17</v>
      </c>
      <c r="F45" s="13"/>
      <c r="G45" s="13"/>
      <c r="H45" s="13"/>
      <c r="I45" s="13"/>
      <c r="J45" s="13"/>
      <c r="K45" s="13"/>
      <c r="L45" s="12"/>
      <c r="M45" s="12"/>
      <c r="O45" s="26" t="e">
        <f>#REF!</f>
        <v>#REF!</v>
      </c>
      <c r="P45" s="36"/>
      <c r="Q45" s="26"/>
      <c r="R45" s="41" t="e">
        <f>#REF!</f>
        <v>#REF!</v>
      </c>
    </row>
    <row r="46" spans="1:18" x14ac:dyDescent="0.2">
      <c r="A46" s="4"/>
      <c r="F46" s="13"/>
      <c r="G46" s="13"/>
      <c r="H46" s="13"/>
      <c r="I46" s="13"/>
      <c r="J46" s="13"/>
      <c r="K46" s="13"/>
      <c r="L46" s="13"/>
      <c r="M46" s="13"/>
      <c r="O46" s="26"/>
      <c r="P46" s="36"/>
      <c r="Q46" s="26"/>
      <c r="R46" s="42"/>
    </row>
    <row r="47" spans="1:18" x14ac:dyDescent="0.2">
      <c r="A47" s="4" t="e">
        <f>#REF!</f>
        <v>#REF!</v>
      </c>
      <c r="C47" s="15" t="e">
        <f>#REF!</f>
        <v>#REF!</v>
      </c>
      <c r="F47" s="9"/>
      <c r="G47" s="9"/>
      <c r="H47" s="9"/>
      <c r="I47" s="9"/>
      <c r="J47" s="9"/>
      <c r="K47" s="9"/>
      <c r="L47" s="9"/>
      <c r="M47" s="9"/>
      <c r="P47" s="31"/>
      <c r="R47" s="15"/>
    </row>
    <row r="48" spans="1:18" x14ac:dyDescent="0.2">
      <c r="A48" s="4"/>
      <c r="D48" t="s">
        <v>13</v>
      </c>
      <c r="F48" s="10"/>
      <c r="G48" s="10">
        <v>3.8</v>
      </c>
      <c r="H48" s="10"/>
      <c r="I48" s="60" t="s">
        <v>562</v>
      </c>
      <c r="J48" s="60" t="s">
        <v>562</v>
      </c>
      <c r="K48" s="10"/>
      <c r="L48" s="10">
        <v>1.7</v>
      </c>
      <c r="M48" s="10">
        <v>1.51</v>
      </c>
      <c r="O48" s="23" t="e">
        <f>#REF!</f>
        <v>#REF!</v>
      </c>
      <c r="P48" s="33"/>
      <c r="Q48" s="23"/>
      <c r="R48" s="38" t="e">
        <f>#REF!</f>
        <v>#REF!</v>
      </c>
    </row>
    <row r="49" spans="1:18" x14ac:dyDescent="0.2">
      <c r="A49" s="4"/>
      <c r="D49" t="s">
        <v>23</v>
      </c>
      <c r="F49" s="11"/>
      <c r="G49" s="11"/>
      <c r="H49" s="11"/>
      <c r="I49" s="60" t="s">
        <v>562</v>
      </c>
      <c r="J49" s="60" t="s">
        <v>562</v>
      </c>
      <c r="K49" s="11"/>
      <c r="L49" s="11"/>
      <c r="M49" s="11"/>
      <c r="O49" s="24" t="e">
        <f>#REF!</f>
        <v>#REF!</v>
      </c>
      <c r="P49" s="34"/>
      <c r="Q49" s="24"/>
      <c r="R49" s="39" t="e">
        <f>#REF!</f>
        <v>#REF!</v>
      </c>
    </row>
    <row r="50" spans="1:18" x14ac:dyDescent="0.2">
      <c r="A50" s="4"/>
      <c r="D50" t="s">
        <v>14</v>
      </c>
      <c r="F50" s="10"/>
      <c r="G50" s="10">
        <v>19</v>
      </c>
      <c r="H50" s="10"/>
      <c r="I50" s="60" t="s">
        <v>562</v>
      </c>
      <c r="J50" s="60" t="s">
        <v>562</v>
      </c>
      <c r="K50" s="10"/>
      <c r="L50" s="10">
        <v>59</v>
      </c>
      <c r="M50" s="10">
        <v>55</v>
      </c>
      <c r="O50" s="23" t="e">
        <f>#REF!</f>
        <v>#REF!</v>
      </c>
      <c r="P50" s="33"/>
      <c r="Q50" s="23"/>
      <c r="R50" s="38" t="e">
        <f>#REF!</f>
        <v>#REF!</v>
      </c>
    </row>
    <row r="51" spans="1:18" x14ac:dyDescent="0.2">
      <c r="A51" s="4"/>
      <c r="D51" t="s">
        <v>15</v>
      </c>
      <c r="F51" s="11"/>
      <c r="G51" s="11">
        <v>-5</v>
      </c>
      <c r="H51" s="11"/>
      <c r="I51" s="60" t="s">
        <v>562</v>
      </c>
      <c r="J51" s="60" t="s">
        <v>562</v>
      </c>
      <c r="K51" s="11"/>
      <c r="L51" s="11">
        <v>-10</v>
      </c>
      <c r="M51" s="11">
        <v>-5</v>
      </c>
      <c r="O51" s="24" t="e">
        <f>#REF!</f>
        <v>#REF!</v>
      </c>
      <c r="P51" s="34"/>
      <c r="Q51" s="24"/>
      <c r="R51" s="39" t="e">
        <f>#REF!</f>
        <v>#REF!</v>
      </c>
    </row>
    <row r="52" spans="1:18" x14ac:dyDescent="0.2">
      <c r="A52" s="4"/>
      <c r="D52" t="s">
        <v>16</v>
      </c>
      <c r="F52" s="12"/>
      <c r="G52" s="12">
        <v>32.57</v>
      </c>
      <c r="H52" s="12"/>
      <c r="I52" s="60" t="s">
        <v>562</v>
      </c>
      <c r="J52" s="60" t="s">
        <v>562</v>
      </c>
      <c r="K52" s="12"/>
      <c r="L52" s="12"/>
      <c r="M52" s="12"/>
      <c r="O52" s="25" t="e">
        <f>#REF!</f>
        <v>#REF!</v>
      </c>
      <c r="P52" s="35"/>
      <c r="Q52" s="25"/>
      <c r="R52" s="40" t="e">
        <f>#REF!</f>
        <v>#REF!</v>
      </c>
    </row>
    <row r="53" spans="1:18" x14ac:dyDescent="0.2">
      <c r="A53" s="4"/>
      <c r="D53" t="s">
        <v>17</v>
      </c>
      <c r="F53" s="13"/>
      <c r="G53" s="13"/>
      <c r="H53" s="13"/>
      <c r="I53" s="60" t="s">
        <v>562</v>
      </c>
      <c r="J53" s="60" t="s">
        <v>562</v>
      </c>
      <c r="K53" s="13"/>
      <c r="L53" s="61" t="s">
        <v>608</v>
      </c>
      <c r="M53" s="61" t="s">
        <v>608</v>
      </c>
      <c r="O53" s="26" t="e">
        <f>#REF!</f>
        <v>#REF!</v>
      </c>
      <c r="P53" s="36"/>
      <c r="Q53" s="26"/>
      <c r="R53" s="41" t="e">
        <f>#REF!</f>
        <v>#REF!</v>
      </c>
    </row>
    <row r="54" spans="1:18" x14ac:dyDescent="0.2">
      <c r="A54" s="4"/>
      <c r="F54" s="13"/>
      <c r="G54" s="13"/>
      <c r="H54" s="13"/>
      <c r="I54" s="13"/>
      <c r="J54" s="13"/>
      <c r="K54" s="13"/>
      <c r="L54" s="13"/>
      <c r="M54" s="13"/>
      <c r="O54" s="26"/>
      <c r="P54" s="36"/>
      <c r="Q54" s="26"/>
      <c r="R54" s="42"/>
    </row>
    <row r="55" spans="1:18" x14ac:dyDescent="0.2">
      <c r="A55" s="4" t="e">
        <f>#REF!</f>
        <v>#REF!</v>
      </c>
      <c r="C55" s="15" t="e">
        <f>#REF!</f>
        <v>#REF!</v>
      </c>
      <c r="F55" s="9"/>
      <c r="G55" s="9"/>
      <c r="H55" s="9"/>
      <c r="I55" s="9"/>
      <c r="J55" s="9"/>
      <c r="K55" s="9"/>
      <c r="L55" s="9"/>
      <c r="M55" s="9"/>
      <c r="P55" s="31"/>
      <c r="R55" s="15"/>
    </row>
    <row r="56" spans="1:18" x14ac:dyDescent="0.2">
      <c r="A56" s="4"/>
      <c r="D56" t="s">
        <v>13</v>
      </c>
      <c r="F56" s="10"/>
      <c r="G56" s="10">
        <v>3.8</v>
      </c>
      <c r="H56" s="10"/>
      <c r="I56" s="10">
        <v>2.9</v>
      </c>
      <c r="J56" s="10">
        <v>3.3</v>
      </c>
      <c r="K56" s="10"/>
      <c r="L56" s="10">
        <v>2.79</v>
      </c>
      <c r="M56" s="10">
        <v>2.64</v>
      </c>
      <c r="O56" s="23" t="e">
        <f>#REF!</f>
        <v>#REF!</v>
      </c>
      <c r="P56" s="33"/>
      <c r="Q56" s="23"/>
      <c r="R56" s="38" t="e">
        <f>#REF!</f>
        <v>#REF!</v>
      </c>
    </row>
    <row r="57" spans="1:18" x14ac:dyDescent="0.2">
      <c r="A57" s="4"/>
      <c r="D57" t="s">
        <v>23</v>
      </c>
      <c r="F57" s="11"/>
      <c r="G57" s="11"/>
      <c r="H57" s="11"/>
      <c r="I57" s="11"/>
      <c r="J57" s="11"/>
      <c r="K57" s="11"/>
      <c r="L57" s="11"/>
      <c r="M57" s="11"/>
      <c r="O57" s="24" t="e">
        <f>#REF!</f>
        <v>#REF!</v>
      </c>
      <c r="P57" s="34"/>
      <c r="Q57" s="24"/>
      <c r="R57" s="39" t="e">
        <f>#REF!</f>
        <v>#REF!</v>
      </c>
    </row>
    <row r="58" spans="1:18" x14ac:dyDescent="0.2">
      <c r="A58" s="4"/>
      <c r="D58" t="s">
        <v>14</v>
      </c>
      <c r="F58" s="10"/>
      <c r="G58" s="10">
        <v>21</v>
      </c>
      <c r="H58" s="10"/>
      <c r="I58" s="10">
        <v>26</v>
      </c>
      <c r="J58" s="10">
        <v>17.3</v>
      </c>
      <c r="K58" s="10"/>
      <c r="L58" s="10">
        <v>41</v>
      </c>
      <c r="M58" s="10">
        <v>35</v>
      </c>
      <c r="O58" s="23" t="e">
        <f>#REF!</f>
        <v>#REF!</v>
      </c>
      <c r="P58" s="33"/>
      <c r="Q58" s="23"/>
      <c r="R58" s="38" t="e">
        <f>#REF!</f>
        <v>#REF!</v>
      </c>
    </row>
    <row r="59" spans="1:18" x14ac:dyDescent="0.2">
      <c r="A59" s="4"/>
      <c r="D59" t="s">
        <v>15</v>
      </c>
      <c r="F59" s="13"/>
      <c r="G59" s="11">
        <v>-5</v>
      </c>
      <c r="H59" s="11"/>
      <c r="I59" s="13">
        <v>-5</v>
      </c>
      <c r="J59" s="13">
        <v>0</v>
      </c>
      <c r="K59" s="11"/>
      <c r="L59" s="11">
        <v>-30</v>
      </c>
      <c r="M59" s="11">
        <v>-5</v>
      </c>
      <c r="O59" s="24" t="e">
        <f>#REF!</f>
        <v>#REF!</v>
      </c>
      <c r="P59" s="34"/>
      <c r="Q59" s="24"/>
      <c r="R59" s="39" t="e">
        <f>#REF!</f>
        <v>#REF!</v>
      </c>
    </row>
    <row r="60" spans="1:18" x14ac:dyDescent="0.2">
      <c r="A60" s="4"/>
      <c r="D60" t="s">
        <v>16</v>
      </c>
      <c r="F60" s="12"/>
      <c r="G60" s="12">
        <v>25.23</v>
      </c>
      <c r="H60" s="12"/>
      <c r="I60" s="12"/>
      <c r="J60" s="12">
        <v>42.64</v>
      </c>
      <c r="K60" s="12"/>
      <c r="L60" s="12"/>
      <c r="M60" s="12"/>
      <c r="O60" s="25" t="e">
        <f>#REF!</f>
        <v>#REF!</v>
      </c>
      <c r="P60" s="35"/>
      <c r="Q60" s="25"/>
      <c r="R60" s="40" t="e">
        <f>#REF!</f>
        <v>#REF!</v>
      </c>
    </row>
    <row r="61" spans="1:18" x14ac:dyDescent="0.2">
      <c r="A61" s="4"/>
      <c r="D61" t="s">
        <v>17</v>
      </c>
      <c r="F61" s="13"/>
      <c r="G61" s="13"/>
      <c r="H61" s="13"/>
      <c r="I61" s="13"/>
      <c r="J61" s="13"/>
      <c r="K61" s="13"/>
      <c r="L61" s="61" t="s">
        <v>609</v>
      </c>
      <c r="M61" s="61" t="s">
        <v>607</v>
      </c>
      <c r="O61" s="26" t="e">
        <f>#REF!</f>
        <v>#REF!</v>
      </c>
      <c r="P61" s="36"/>
      <c r="Q61" s="26"/>
      <c r="R61" s="41" t="e">
        <f>#REF!</f>
        <v>#REF!</v>
      </c>
    </row>
    <row r="62" spans="1:18" x14ac:dyDescent="0.2">
      <c r="A62" s="4"/>
      <c r="F62" s="13"/>
      <c r="G62" s="13"/>
      <c r="H62" s="13"/>
      <c r="I62" s="13"/>
      <c r="J62" s="13"/>
      <c r="K62" s="13"/>
      <c r="L62" s="13"/>
      <c r="M62" s="13"/>
      <c r="O62" s="26"/>
      <c r="P62" s="36"/>
      <c r="Q62" s="26"/>
      <c r="R62" s="42"/>
    </row>
    <row r="63" spans="1:18" x14ac:dyDescent="0.2">
      <c r="A63" s="4" t="e">
        <f>#REF!</f>
        <v>#REF!</v>
      </c>
      <c r="C63" s="15" t="e">
        <f>#REF!</f>
        <v>#REF!</v>
      </c>
      <c r="F63" s="9"/>
      <c r="G63" s="9"/>
      <c r="H63" s="9"/>
      <c r="I63" s="9"/>
      <c r="J63" s="9"/>
      <c r="K63" s="9"/>
      <c r="L63" s="9"/>
      <c r="M63" s="9"/>
      <c r="P63" s="31"/>
      <c r="R63" s="15"/>
    </row>
    <row r="64" spans="1:18" x14ac:dyDescent="0.2">
      <c r="A64" s="4"/>
      <c r="D64" t="s">
        <v>13</v>
      </c>
      <c r="F64" s="10"/>
      <c r="G64" s="10">
        <v>11.1</v>
      </c>
      <c r="H64" s="10"/>
      <c r="I64" s="10">
        <v>7.1</v>
      </c>
      <c r="J64" s="10">
        <v>7</v>
      </c>
      <c r="K64" s="10"/>
      <c r="L64" s="10">
        <v>3.57</v>
      </c>
      <c r="M64" s="10">
        <v>2.4700000000000002</v>
      </c>
      <c r="O64" s="23" t="e">
        <f>#REF!</f>
        <v>#REF!</v>
      </c>
      <c r="P64" s="33"/>
      <c r="Q64" s="23"/>
      <c r="R64" s="38" t="e">
        <f>#REF!</f>
        <v>#REF!</v>
      </c>
    </row>
    <row r="65" spans="1:18" x14ac:dyDescent="0.2">
      <c r="A65" s="4"/>
      <c r="D65" t="s">
        <v>23</v>
      </c>
      <c r="F65" s="11"/>
      <c r="G65" s="11"/>
      <c r="H65" s="11"/>
      <c r="I65" s="11"/>
      <c r="J65" s="11"/>
      <c r="K65" s="11"/>
      <c r="L65" s="11"/>
      <c r="M65" s="11"/>
      <c r="O65" s="24" t="e">
        <f>#REF!</f>
        <v>#REF!</v>
      </c>
      <c r="P65" s="34"/>
      <c r="Q65" s="24"/>
      <c r="R65" s="39" t="e">
        <f>#REF!</f>
        <v>#REF!</v>
      </c>
    </row>
    <row r="66" spans="1:18" x14ac:dyDescent="0.2">
      <c r="A66" s="4"/>
      <c r="D66" t="s">
        <v>14</v>
      </c>
      <c r="F66" s="10"/>
      <c r="G66" s="10">
        <v>12.3</v>
      </c>
      <c r="H66" s="10"/>
      <c r="I66" s="10">
        <v>11.8</v>
      </c>
      <c r="J66" s="10">
        <v>7.6</v>
      </c>
      <c r="K66" s="10"/>
      <c r="L66" s="10">
        <v>57</v>
      </c>
      <c r="M66" s="10">
        <v>57</v>
      </c>
      <c r="O66" s="23" t="e">
        <f>#REF!</f>
        <v>#REF!</v>
      </c>
      <c r="P66" s="33"/>
      <c r="Q66" s="23"/>
      <c r="R66" s="38" t="e">
        <f>#REF!</f>
        <v>#REF!</v>
      </c>
    </row>
    <row r="67" spans="1:18" x14ac:dyDescent="0.2">
      <c r="A67" s="4"/>
      <c r="D67" t="s">
        <v>15</v>
      </c>
      <c r="F67" s="11"/>
      <c r="G67" s="11">
        <v>-125</v>
      </c>
      <c r="H67" s="11"/>
      <c r="I67" s="11">
        <v>-80</v>
      </c>
      <c r="J67" s="11">
        <v>-80</v>
      </c>
      <c r="K67" s="11"/>
      <c r="L67" s="11">
        <v>-100</v>
      </c>
      <c r="M67" s="11">
        <v>-50</v>
      </c>
      <c r="O67" s="24" t="e">
        <f>#REF!</f>
        <v>#REF!</v>
      </c>
      <c r="P67" s="34"/>
      <c r="Q67" s="24"/>
      <c r="R67" s="39" t="e">
        <f>#REF!</f>
        <v>#REF!</v>
      </c>
    </row>
    <row r="68" spans="1:18" x14ac:dyDescent="0.2">
      <c r="A68" s="4"/>
      <c r="D68" t="s">
        <v>16</v>
      </c>
      <c r="F68" s="12"/>
      <c r="G68" s="12">
        <v>89.06</v>
      </c>
      <c r="H68" s="12"/>
      <c r="I68" s="12"/>
      <c r="J68" s="12">
        <v>126.57</v>
      </c>
      <c r="K68" s="12"/>
      <c r="L68" s="13"/>
      <c r="M68" s="13"/>
      <c r="O68" s="25" t="e">
        <f>#REF!</f>
        <v>#REF!</v>
      </c>
      <c r="P68" s="35"/>
      <c r="Q68" s="25"/>
      <c r="R68" s="40" t="e">
        <f>#REF!</f>
        <v>#REF!</v>
      </c>
    </row>
    <row r="69" spans="1:18" x14ac:dyDescent="0.2">
      <c r="A69" s="4"/>
      <c r="D69" t="s">
        <v>17</v>
      </c>
      <c r="F69" s="13"/>
      <c r="G69" s="13"/>
      <c r="H69" s="13"/>
      <c r="I69" s="13"/>
      <c r="J69" s="13"/>
      <c r="K69" s="13"/>
      <c r="O69" s="26" t="e">
        <f>#REF!</f>
        <v>#REF!</v>
      </c>
      <c r="P69" s="36"/>
      <c r="Q69" s="26"/>
      <c r="R69" s="41" t="e">
        <f>#REF!</f>
        <v>#REF!</v>
      </c>
    </row>
    <row r="70" spans="1:18" x14ac:dyDescent="0.2">
      <c r="A70" s="4"/>
      <c r="F70" s="13"/>
      <c r="G70" s="13"/>
      <c r="H70" s="13"/>
      <c r="I70" s="13"/>
      <c r="J70" s="13"/>
      <c r="K70" s="13"/>
      <c r="L70" s="13"/>
      <c r="M70" s="13"/>
      <c r="O70" s="26"/>
      <c r="P70" s="36"/>
      <c r="Q70" s="26"/>
      <c r="R70" s="42"/>
    </row>
    <row r="71" spans="1:18" x14ac:dyDescent="0.2">
      <c r="A71" s="4" t="e">
        <f>#REF!</f>
        <v>#REF!</v>
      </c>
      <c r="C71" s="15" t="e">
        <f>#REF!</f>
        <v>#REF!</v>
      </c>
      <c r="F71" s="9"/>
      <c r="G71" s="9"/>
      <c r="H71" s="9"/>
      <c r="I71" s="9"/>
      <c r="J71" s="9"/>
      <c r="K71" s="9"/>
      <c r="L71" s="9"/>
      <c r="M71" s="9"/>
      <c r="P71" s="31"/>
      <c r="R71" s="15"/>
    </row>
    <row r="72" spans="1:18" x14ac:dyDescent="0.2">
      <c r="A72" s="4"/>
      <c r="D72" t="s">
        <v>13</v>
      </c>
      <c r="F72" s="10"/>
      <c r="G72" s="10">
        <v>3.4</v>
      </c>
      <c r="H72" s="10"/>
      <c r="I72" s="10">
        <v>3.8</v>
      </c>
      <c r="J72" s="10">
        <v>3.9</v>
      </c>
      <c r="K72" s="10"/>
      <c r="L72" s="10"/>
      <c r="M72" s="10"/>
      <c r="O72" s="23" t="e">
        <f>#REF!</f>
        <v>#REF!</v>
      </c>
      <c r="P72" s="33"/>
      <c r="Q72" s="23"/>
      <c r="R72" s="38" t="e">
        <f>#REF!</f>
        <v>#REF!</v>
      </c>
    </row>
    <row r="73" spans="1:18" x14ac:dyDescent="0.2">
      <c r="A73" s="4"/>
      <c r="D73" t="s">
        <v>23</v>
      </c>
      <c r="F73" s="11"/>
      <c r="G73" s="11"/>
      <c r="H73" s="11"/>
      <c r="I73" s="11"/>
      <c r="J73" s="11"/>
      <c r="K73" s="11"/>
      <c r="L73" s="11"/>
      <c r="M73" s="11"/>
      <c r="O73" s="24" t="e">
        <f>#REF!</f>
        <v>#REF!</v>
      </c>
      <c r="P73" s="34"/>
      <c r="Q73" s="24"/>
      <c r="R73" s="39" t="e">
        <f>#REF!</f>
        <v>#REF!</v>
      </c>
    </row>
    <row r="74" spans="1:18" x14ac:dyDescent="0.2">
      <c r="A74" s="4"/>
      <c r="D74" t="s">
        <v>14</v>
      </c>
      <c r="F74" s="10"/>
      <c r="G74" s="10">
        <v>26</v>
      </c>
      <c r="H74" s="10"/>
      <c r="I74" s="10">
        <v>27</v>
      </c>
      <c r="J74" s="10">
        <v>23.1</v>
      </c>
      <c r="K74" s="10"/>
      <c r="L74" s="10"/>
      <c r="M74" s="10"/>
      <c r="O74" s="23" t="e">
        <f>#REF!</f>
        <v>#REF!</v>
      </c>
      <c r="P74" s="33"/>
      <c r="Q74" s="23"/>
      <c r="R74" s="38" t="e">
        <f>#REF!</f>
        <v>#REF!</v>
      </c>
    </row>
    <row r="75" spans="1:18" x14ac:dyDescent="0.2">
      <c r="A75" s="4"/>
      <c r="D75" t="s">
        <v>15</v>
      </c>
      <c r="F75" s="11"/>
      <c r="G75" s="11">
        <v>-15</v>
      </c>
      <c r="H75" s="11"/>
      <c r="I75" s="11">
        <v>-35</v>
      </c>
      <c r="J75" s="11">
        <v>-30</v>
      </c>
      <c r="K75" s="11"/>
      <c r="L75" s="11"/>
      <c r="M75" s="11"/>
      <c r="O75" s="24" t="e">
        <f>#REF!</f>
        <v>#REF!</v>
      </c>
      <c r="P75" s="34"/>
      <c r="Q75" s="24"/>
      <c r="R75" s="39" t="e">
        <f>#REF!</f>
        <v>#REF!</v>
      </c>
    </row>
    <row r="76" spans="1:18" x14ac:dyDescent="0.2">
      <c r="A76" s="4"/>
      <c r="D76" t="s">
        <v>16</v>
      </c>
      <c r="F76" s="12"/>
      <c r="G76" s="12">
        <v>26.91</v>
      </c>
      <c r="H76" s="12"/>
      <c r="I76" s="12"/>
      <c r="J76" s="12">
        <v>39.380000000000003</v>
      </c>
      <c r="K76" s="12"/>
      <c r="L76" s="12"/>
      <c r="M76" s="12"/>
      <c r="O76" s="25" t="e">
        <f>#REF!</f>
        <v>#REF!</v>
      </c>
      <c r="P76" s="35"/>
      <c r="Q76" s="25"/>
      <c r="R76" s="40" t="e">
        <f>#REF!</f>
        <v>#REF!</v>
      </c>
    </row>
    <row r="77" spans="1:18" x14ac:dyDescent="0.2">
      <c r="A77" s="4"/>
      <c r="D77" t="s">
        <v>17</v>
      </c>
      <c r="F77" s="13"/>
      <c r="G77" s="13"/>
      <c r="H77" s="13"/>
      <c r="I77" s="13"/>
      <c r="J77" s="13"/>
      <c r="K77" s="13"/>
      <c r="L77" s="12"/>
      <c r="M77" s="12"/>
      <c r="O77" s="26" t="e">
        <f>#REF!</f>
        <v>#REF!</v>
      </c>
      <c r="P77" s="36"/>
      <c r="Q77" s="26"/>
      <c r="R77" s="41" t="e">
        <f>#REF!</f>
        <v>#REF!</v>
      </c>
    </row>
    <row r="78" spans="1:18" x14ac:dyDescent="0.2">
      <c r="A78" s="4"/>
      <c r="F78" s="13"/>
      <c r="G78" s="13"/>
      <c r="H78" s="13"/>
      <c r="I78" s="13"/>
      <c r="J78" s="13"/>
      <c r="K78" s="13"/>
      <c r="L78" s="13"/>
      <c r="M78" s="13"/>
      <c r="O78" s="26"/>
      <c r="P78" s="36"/>
      <c r="Q78" s="26"/>
      <c r="R78" s="42"/>
    </row>
    <row r="79" spans="1:18" x14ac:dyDescent="0.2">
      <c r="A79" s="4" t="e">
        <f>#REF!</f>
        <v>#REF!</v>
      </c>
      <c r="C79" s="15" t="e">
        <f>#REF!</f>
        <v>#REF!</v>
      </c>
      <c r="F79" s="9"/>
      <c r="G79" s="9"/>
      <c r="H79" s="9"/>
      <c r="I79" s="9"/>
      <c r="J79" s="9"/>
      <c r="K79" s="9"/>
      <c r="L79" s="9"/>
      <c r="M79" s="9"/>
      <c r="P79" s="31"/>
      <c r="R79" s="15"/>
    </row>
    <row r="80" spans="1:18" x14ac:dyDescent="0.2">
      <c r="A80" s="4"/>
      <c r="D80" t="s">
        <v>13</v>
      </c>
      <c r="F80" s="10"/>
      <c r="G80" s="10">
        <v>3.4</v>
      </c>
      <c r="H80" s="10"/>
      <c r="I80" s="10">
        <v>4.2</v>
      </c>
      <c r="J80" s="10">
        <v>4.5</v>
      </c>
      <c r="K80" s="10"/>
      <c r="L80" s="10">
        <v>2.04</v>
      </c>
      <c r="M80" s="10">
        <v>1.69</v>
      </c>
      <c r="O80" s="23" t="e">
        <f>#REF!</f>
        <v>#REF!</v>
      </c>
      <c r="P80" s="33"/>
      <c r="Q80" s="23"/>
      <c r="R80" s="38" t="e">
        <f>#REF!</f>
        <v>#REF!</v>
      </c>
    </row>
    <row r="81" spans="1:18" x14ac:dyDescent="0.2">
      <c r="A81" s="4"/>
      <c r="D81" t="s">
        <v>23</v>
      </c>
      <c r="F81" s="11"/>
      <c r="G81" s="11"/>
      <c r="H81" s="11"/>
      <c r="I81" s="11"/>
      <c r="J81" s="11"/>
      <c r="K81" s="11"/>
      <c r="L81" s="11"/>
      <c r="M81" s="11"/>
      <c r="O81" s="24" t="e">
        <f>#REF!</f>
        <v>#REF!</v>
      </c>
      <c r="P81" s="34"/>
      <c r="Q81" s="24"/>
      <c r="R81" s="39" t="e">
        <f>#REF!</f>
        <v>#REF!</v>
      </c>
    </row>
    <row r="82" spans="1:18" x14ac:dyDescent="0.2">
      <c r="A82" s="4"/>
      <c r="D82" t="s">
        <v>14</v>
      </c>
      <c r="F82" s="10"/>
      <c r="G82" s="10">
        <v>17.8</v>
      </c>
      <c r="H82" s="10"/>
      <c r="I82" s="10">
        <v>14.5</v>
      </c>
      <c r="J82" s="10">
        <v>16.8</v>
      </c>
      <c r="K82" s="10"/>
      <c r="L82" s="10">
        <v>50</v>
      </c>
      <c r="M82" s="10">
        <v>50</v>
      </c>
      <c r="O82" s="23" t="e">
        <f>#REF!</f>
        <v>#REF!</v>
      </c>
      <c r="P82" s="33"/>
      <c r="Q82" s="23"/>
      <c r="R82" s="38" t="e">
        <f>#REF!</f>
        <v>#REF!</v>
      </c>
    </row>
    <row r="83" spans="1:18" x14ac:dyDescent="0.2">
      <c r="A83" s="4"/>
      <c r="D83" t="s">
        <v>15</v>
      </c>
      <c r="F83" s="13"/>
      <c r="G83" s="13">
        <v>0</v>
      </c>
      <c r="H83" s="11"/>
      <c r="I83" s="11">
        <v>0.2</v>
      </c>
      <c r="J83" s="11">
        <v>0.2</v>
      </c>
      <c r="K83" s="11"/>
      <c r="L83" s="11">
        <v>0.2</v>
      </c>
      <c r="M83" s="11">
        <v>5</v>
      </c>
      <c r="O83" s="24" t="e">
        <f>#REF!</f>
        <v>#REF!</v>
      </c>
      <c r="P83" s="34"/>
      <c r="Q83" s="24"/>
      <c r="R83" s="39" t="e">
        <f>#REF!</f>
        <v>#REF!</v>
      </c>
    </row>
    <row r="84" spans="1:18" x14ac:dyDescent="0.2">
      <c r="A84" s="4"/>
      <c r="D84" t="s">
        <v>16</v>
      </c>
      <c r="F84" s="12"/>
      <c r="G84" s="12">
        <v>39.49</v>
      </c>
      <c r="H84" s="12"/>
      <c r="I84" s="12"/>
      <c r="J84" s="12">
        <v>23.93</v>
      </c>
      <c r="K84" s="12"/>
      <c r="L84" s="12"/>
      <c r="M84" s="12"/>
      <c r="O84" s="25" t="e">
        <f>#REF!</f>
        <v>#REF!</v>
      </c>
      <c r="P84" s="35"/>
      <c r="Q84" s="25"/>
      <c r="R84" s="40" t="e">
        <f>#REF!</f>
        <v>#REF!</v>
      </c>
    </row>
    <row r="85" spans="1:18" x14ac:dyDescent="0.2">
      <c r="A85" s="4"/>
      <c r="D85" t="s">
        <v>17</v>
      </c>
      <c r="F85" s="13"/>
      <c r="G85" s="13"/>
      <c r="H85" s="13"/>
      <c r="I85" s="13"/>
      <c r="J85" s="13"/>
      <c r="K85" s="13"/>
      <c r="L85" s="13" t="s">
        <v>7</v>
      </c>
      <c r="M85" s="13" t="s">
        <v>7</v>
      </c>
      <c r="O85" s="26" t="e">
        <f>#REF!</f>
        <v>#REF!</v>
      </c>
      <c r="P85" s="36"/>
      <c r="Q85" s="26"/>
      <c r="R85" s="41" t="e">
        <f>#REF!</f>
        <v>#REF!</v>
      </c>
    </row>
    <row r="86" spans="1:18" x14ac:dyDescent="0.2">
      <c r="A86" s="4"/>
      <c r="F86" s="13"/>
      <c r="G86" s="13"/>
      <c r="H86" s="13"/>
      <c r="I86" s="13"/>
      <c r="J86" s="13"/>
      <c r="K86" s="13"/>
      <c r="L86" s="13"/>
      <c r="M86" s="13"/>
      <c r="O86" s="26"/>
      <c r="P86" s="36"/>
      <c r="Q86" s="26"/>
      <c r="R86" s="42"/>
    </row>
    <row r="87" spans="1:18" x14ac:dyDescent="0.2">
      <c r="A87" s="4" t="e">
        <f>#REF!</f>
        <v>#REF!</v>
      </c>
      <c r="C87" s="15" t="e">
        <f>#REF!</f>
        <v>#REF!</v>
      </c>
      <c r="F87" s="9"/>
      <c r="G87" s="9"/>
      <c r="H87" s="9"/>
      <c r="I87" s="9"/>
      <c r="J87" s="9"/>
      <c r="K87" s="9"/>
      <c r="L87" s="9"/>
      <c r="M87" s="9"/>
      <c r="P87" s="31"/>
      <c r="R87" s="15"/>
    </row>
    <row r="88" spans="1:18" x14ac:dyDescent="0.2">
      <c r="A88" s="4"/>
      <c r="D88" t="s">
        <v>13</v>
      </c>
      <c r="F88" s="10"/>
      <c r="G88" s="10">
        <v>3</v>
      </c>
      <c r="H88" s="10"/>
      <c r="I88" s="10">
        <v>3.5</v>
      </c>
      <c r="J88" s="10">
        <v>4.5</v>
      </c>
      <c r="K88" s="10"/>
      <c r="L88" s="10">
        <v>1.86</v>
      </c>
      <c r="M88" s="10">
        <v>2.19</v>
      </c>
      <c r="O88" s="23" t="e">
        <f>#REF!</f>
        <v>#REF!</v>
      </c>
      <c r="P88" s="33"/>
      <c r="Q88" s="23"/>
      <c r="R88" s="38" t="e">
        <f>#REF!</f>
        <v>#REF!</v>
      </c>
    </row>
    <row r="89" spans="1:18" x14ac:dyDescent="0.2">
      <c r="A89" s="4"/>
      <c r="D89" t="s">
        <v>23</v>
      </c>
      <c r="F89" s="11"/>
      <c r="G89" s="11"/>
      <c r="H89" s="11"/>
      <c r="I89" s="11"/>
      <c r="J89" s="11"/>
      <c r="K89" s="11"/>
      <c r="L89" s="11"/>
      <c r="M89" s="11"/>
      <c r="O89" s="24" t="e">
        <f>#REF!</f>
        <v>#REF!</v>
      </c>
      <c r="P89" s="34"/>
      <c r="Q89" s="24"/>
      <c r="R89" s="39" t="e">
        <f>#REF!</f>
        <v>#REF!</v>
      </c>
    </row>
    <row r="90" spans="1:18" x14ac:dyDescent="0.2">
      <c r="A90" s="4"/>
      <c r="D90" t="s">
        <v>14</v>
      </c>
      <c r="F90" s="10"/>
      <c r="G90" s="10">
        <v>26</v>
      </c>
      <c r="H90" s="10"/>
      <c r="I90" s="10">
        <v>21</v>
      </c>
      <c r="J90" s="10">
        <v>17.600000000000001</v>
      </c>
      <c r="K90" s="10"/>
      <c r="L90" s="10">
        <v>50</v>
      </c>
      <c r="M90" s="10">
        <v>45</v>
      </c>
      <c r="O90" s="23" t="e">
        <f>#REF!</f>
        <v>#REF!</v>
      </c>
      <c r="P90" s="33"/>
      <c r="Q90" s="23"/>
      <c r="R90" s="38" t="e">
        <f>#REF!</f>
        <v>#REF!</v>
      </c>
    </row>
    <row r="91" spans="1:18" x14ac:dyDescent="0.2">
      <c r="A91" s="4"/>
      <c r="D91" t="s">
        <v>15</v>
      </c>
      <c r="F91" s="11"/>
      <c r="G91" s="11">
        <v>-5</v>
      </c>
      <c r="H91" s="11"/>
      <c r="I91" s="11">
        <v>-10</v>
      </c>
      <c r="J91" s="11">
        <v>-25</v>
      </c>
      <c r="K91" s="11"/>
      <c r="L91" s="13">
        <v>0</v>
      </c>
      <c r="M91" s="13">
        <v>0</v>
      </c>
      <c r="O91" s="24" t="e">
        <f>#REF!</f>
        <v>#REF!</v>
      </c>
      <c r="P91" s="34"/>
      <c r="Q91" s="24"/>
      <c r="R91" s="39" t="e">
        <f>#REF!</f>
        <v>#REF!</v>
      </c>
    </row>
    <row r="92" spans="1:18" x14ac:dyDescent="0.2">
      <c r="A92" s="4"/>
      <c r="D92" t="s">
        <v>16</v>
      </c>
      <c r="F92" s="12"/>
      <c r="G92" s="12">
        <v>26.9</v>
      </c>
      <c r="H92" s="12"/>
      <c r="I92" s="12"/>
      <c r="J92" s="12">
        <v>46.2</v>
      </c>
      <c r="K92" s="12"/>
      <c r="L92" s="12"/>
      <c r="M92" s="12"/>
      <c r="O92" s="25" t="e">
        <f>#REF!</f>
        <v>#REF!</v>
      </c>
      <c r="P92" s="35"/>
      <c r="Q92" s="25"/>
      <c r="R92" s="40" t="e">
        <f>#REF!</f>
        <v>#REF!</v>
      </c>
    </row>
    <row r="93" spans="1:18" x14ac:dyDescent="0.2">
      <c r="A93" s="4"/>
      <c r="D93" t="s">
        <v>17</v>
      </c>
      <c r="F93" s="13"/>
      <c r="G93" s="13"/>
      <c r="H93" s="13"/>
      <c r="I93" s="13"/>
      <c r="J93" s="13"/>
      <c r="K93" s="13"/>
      <c r="L93" s="13" t="s">
        <v>7</v>
      </c>
      <c r="M93" s="13" t="s">
        <v>7</v>
      </c>
      <c r="O93" s="26" t="e">
        <f>#REF!</f>
        <v>#REF!</v>
      </c>
      <c r="P93" s="36"/>
      <c r="Q93" s="26"/>
      <c r="R93" s="41" t="e">
        <f>#REF!</f>
        <v>#REF!</v>
      </c>
    </row>
    <row r="94" spans="1:18" x14ac:dyDescent="0.2">
      <c r="A94" s="4"/>
      <c r="F94" s="13"/>
      <c r="G94" s="13"/>
      <c r="H94" s="13"/>
      <c r="I94" s="13"/>
      <c r="J94" s="13"/>
      <c r="K94" s="13"/>
      <c r="L94" s="13"/>
      <c r="M94" s="13"/>
      <c r="O94" s="26"/>
      <c r="P94" s="36"/>
      <c r="Q94" s="26"/>
      <c r="R94" s="42"/>
    </row>
    <row r="95" spans="1:18" x14ac:dyDescent="0.2">
      <c r="A95" s="4" t="e">
        <f>#REF!</f>
        <v>#REF!</v>
      </c>
      <c r="C95" s="15" t="e">
        <f>#REF!</f>
        <v>#REF!</v>
      </c>
      <c r="F95" s="9"/>
      <c r="G95" s="9"/>
      <c r="H95" s="9"/>
      <c r="I95" s="9"/>
      <c r="J95" s="9"/>
      <c r="K95" s="9"/>
      <c r="L95" s="9"/>
      <c r="M95" s="9"/>
      <c r="P95" s="31"/>
      <c r="R95" s="15"/>
    </row>
    <row r="96" spans="1:18" x14ac:dyDescent="0.2">
      <c r="A96" s="4"/>
      <c r="D96" t="s">
        <v>13</v>
      </c>
      <c r="F96" s="10"/>
      <c r="G96" s="10">
        <v>3.4</v>
      </c>
      <c r="H96" s="10"/>
      <c r="I96" s="10">
        <v>4.4000000000000004</v>
      </c>
      <c r="J96" s="10">
        <v>5</v>
      </c>
      <c r="K96" s="10"/>
      <c r="L96" s="10">
        <v>2.09</v>
      </c>
      <c r="M96" s="10">
        <v>1.99</v>
      </c>
      <c r="O96" s="23" t="e">
        <f>#REF!</f>
        <v>#REF!</v>
      </c>
      <c r="P96" s="33"/>
      <c r="Q96" s="23"/>
      <c r="R96" s="38" t="e">
        <f>#REF!</f>
        <v>#REF!</v>
      </c>
    </row>
    <row r="97" spans="1:18" x14ac:dyDescent="0.2">
      <c r="A97" s="4"/>
      <c r="D97" t="s">
        <v>23</v>
      </c>
      <c r="F97" s="11"/>
      <c r="G97" s="11"/>
      <c r="H97" s="11"/>
      <c r="I97" s="11"/>
      <c r="J97" s="11"/>
      <c r="K97" s="11"/>
      <c r="L97" s="11"/>
      <c r="M97" s="11"/>
      <c r="O97" s="24" t="e">
        <f>#REF!</f>
        <v>#REF!</v>
      </c>
      <c r="P97" s="34"/>
      <c r="Q97" s="24"/>
      <c r="R97" s="39" t="e">
        <f>#REF!</f>
        <v>#REF!</v>
      </c>
    </row>
    <row r="98" spans="1:18" x14ac:dyDescent="0.2">
      <c r="A98" s="4"/>
      <c r="D98" t="s">
        <v>14</v>
      </c>
      <c r="F98" s="10"/>
      <c r="G98" s="10">
        <v>18</v>
      </c>
      <c r="H98" s="10"/>
      <c r="I98" s="10">
        <v>11.7</v>
      </c>
      <c r="J98" s="10">
        <v>10.9</v>
      </c>
      <c r="K98" s="10"/>
      <c r="L98" s="10">
        <v>50</v>
      </c>
      <c r="M98" s="10">
        <v>45</v>
      </c>
      <c r="O98" s="23" t="e">
        <f>#REF!</f>
        <v>#REF!</v>
      </c>
      <c r="P98" s="33"/>
      <c r="Q98" s="23"/>
      <c r="R98" s="38" t="e">
        <f>#REF!</f>
        <v>#REF!</v>
      </c>
    </row>
    <row r="99" spans="1:18" x14ac:dyDescent="0.2">
      <c r="A99" s="4"/>
      <c r="D99" t="s">
        <v>15</v>
      </c>
      <c r="F99" s="13"/>
      <c r="G99" s="13">
        <v>0</v>
      </c>
      <c r="H99" s="11"/>
      <c r="I99" s="13">
        <v>0</v>
      </c>
      <c r="J99" s="13">
        <v>0</v>
      </c>
      <c r="K99" s="11"/>
      <c r="L99" s="13">
        <v>0</v>
      </c>
      <c r="M99" s="13">
        <v>0</v>
      </c>
      <c r="O99" t="e">
        <f>#REF!</f>
        <v>#REF!</v>
      </c>
      <c r="P99" s="34"/>
      <c r="Q99" s="24"/>
      <c r="R99" s="74" t="e">
        <f>#REF!</f>
        <v>#REF!</v>
      </c>
    </row>
    <row r="100" spans="1:18" x14ac:dyDescent="0.2">
      <c r="A100" s="4"/>
      <c r="D100" t="s">
        <v>16</v>
      </c>
      <c r="F100" s="12"/>
      <c r="G100" s="12">
        <v>39.29</v>
      </c>
      <c r="H100" s="12"/>
      <c r="I100" s="12"/>
      <c r="J100" s="12">
        <v>45.98</v>
      </c>
      <c r="K100" s="12"/>
      <c r="L100" s="12"/>
      <c r="M100" s="12"/>
      <c r="O100" s="25" t="e">
        <f>#REF!</f>
        <v>#REF!</v>
      </c>
      <c r="P100" s="35"/>
      <c r="Q100" s="25"/>
      <c r="R100" s="40" t="e">
        <f>#REF!</f>
        <v>#REF!</v>
      </c>
    </row>
    <row r="101" spans="1:18" x14ac:dyDescent="0.2">
      <c r="A101" s="4"/>
      <c r="D101" t="s">
        <v>17</v>
      </c>
      <c r="F101" s="13"/>
      <c r="G101" s="13"/>
      <c r="H101" s="13"/>
      <c r="I101" s="13"/>
      <c r="J101" s="13"/>
      <c r="K101" s="13"/>
      <c r="L101" s="13" t="s">
        <v>6</v>
      </c>
      <c r="M101" s="13" t="s">
        <v>6</v>
      </c>
      <c r="O101" s="26" t="e">
        <f>#REF!</f>
        <v>#REF!</v>
      </c>
      <c r="P101" s="36"/>
      <c r="Q101" s="26"/>
      <c r="R101" s="41" t="e">
        <f>#REF!</f>
        <v>#REF!</v>
      </c>
    </row>
    <row r="102" spans="1:18" x14ac:dyDescent="0.2">
      <c r="A102" s="4"/>
      <c r="F102" s="13"/>
      <c r="G102" s="13"/>
      <c r="H102" s="13"/>
      <c r="I102" s="13"/>
      <c r="J102" s="13"/>
      <c r="K102" s="13"/>
      <c r="L102" s="13"/>
      <c r="M102" s="13"/>
      <c r="O102" s="26"/>
      <c r="P102" s="36"/>
      <c r="Q102" s="26"/>
      <c r="R102" s="42"/>
    </row>
    <row r="103" spans="1:18" x14ac:dyDescent="0.2">
      <c r="A103" s="4" t="e">
        <f>#REF!</f>
        <v>#REF!</v>
      </c>
      <c r="C103" s="15" t="e">
        <f>#REF!</f>
        <v>#REF!</v>
      </c>
      <c r="F103" s="9"/>
      <c r="G103" s="9"/>
      <c r="H103" s="9"/>
      <c r="I103" s="9"/>
      <c r="J103" s="9"/>
      <c r="K103" s="9"/>
      <c r="L103" s="9"/>
      <c r="M103" s="9"/>
      <c r="P103" s="31"/>
      <c r="R103" s="15"/>
    </row>
    <row r="104" spans="1:18" x14ac:dyDescent="0.2">
      <c r="A104" s="4"/>
      <c r="D104" t="s">
        <v>13</v>
      </c>
      <c r="F104" s="10"/>
      <c r="G104" s="10">
        <v>3</v>
      </c>
      <c r="H104" s="10"/>
      <c r="I104" s="10">
        <v>3.7</v>
      </c>
      <c r="J104" s="10">
        <v>3.2</v>
      </c>
      <c r="K104" s="10"/>
      <c r="L104" s="60" t="s">
        <v>562</v>
      </c>
      <c r="M104" s="60" t="s">
        <v>562</v>
      </c>
      <c r="O104" s="23" t="e">
        <f>#REF!</f>
        <v>#REF!</v>
      </c>
      <c r="P104" s="33"/>
      <c r="Q104" s="23"/>
      <c r="R104" s="38" t="e">
        <f>#REF!</f>
        <v>#REF!</v>
      </c>
    </row>
    <row r="105" spans="1:18" x14ac:dyDescent="0.2">
      <c r="A105" s="4"/>
      <c r="D105" t="s">
        <v>23</v>
      </c>
      <c r="F105" s="11"/>
      <c r="G105" s="11"/>
      <c r="H105" s="11"/>
      <c r="I105" s="11"/>
      <c r="J105" s="11"/>
      <c r="K105" s="11"/>
      <c r="L105" s="60" t="s">
        <v>562</v>
      </c>
      <c r="M105" s="60" t="s">
        <v>562</v>
      </c>
      <c r="O105" s="24" t="e">
        <f>#REF!</f>
        <v>#REF!</v>
      </c>
      <c r="P105" s="34"/>
      <c r="Q105" s="24"/>
      <c r="R105" s="39" t="e">
        <f>#REF!</f>
        <v>#REF!</v>
      </c>
    </row>
    <row r="106" spans="1:18" x14ac:dyDescent="0.2">
      <c r="A106" s="4"/>
      <c r="D106" t="s">
        <v>14</v>
      </c>
      <c r="F106" s="10"/>
      <c r="G106" s="10">
        <v>24</v>
      </c>
      <c r="H106" s="10"/>
      <c r="I106" s="10">
        <v>20</v>
      </c>
      <c r="J106" s="10">
        <v>16.399999999999999</v>
      </c>
      <c r="K106" s="10"/>
      <c r="L106" s="60" t="s">
        <v>562</v>
      </c>
      <c r="M106" s="60" t="s">
        <v>562</v>
      </c>
      <c r="O106" s="23" t="e">
        <f>#REF!</f>
        <v>#REF!</v>
      </c>
      <c r="P106" s="33"/>
      <c r="Q106" s="23"/>
      <c r="R106" s="38" t="e">
        <f>#REF!</f>
        <v>#REF!</v>
      </c>
    </row>
    <row r="107" spans="1:18" x14ac:dyDescent="0.2">
      <c r="A107" s="4"/>
      <c r="D107" t="s">
        <v>15</v>
      </c>
      <c r="F107" s="11"/>
      <c r="G107" s="11">
        <v>-5</v>
      </c>
      <c r="H107" s="11"/>
      <c r="I107" s="11">
        <v>-10</v>
      </c>
      <c r="J107" s="13">
        <v>0</v>
      </c>
      <c r="K107" s="11"/>
      <c r="L107" s="60" t="s">
        <v>562</v>
      </c>
      <c r="M107" s="60" t="s">
        <v>562</v>
      </c>
      <c r="O107" s="24" t="e">
        <f>#REF!</f>
        <v>#REF!</v>
      </c>
      <c r="P107" s="34"/>
      <c r="Q107" s="24"/>
      <c r="R107" s="39" t="e">
        <f>#REF!</f>
        <v>#REF!</v>
      </c>
    </row>
    <row r="108" spans="1:18" x14ac:dyDescent="0.2">
      <c r="A108" s="4"/>
      <c r="D108" t="s">
        <v>16</v>
      </c>
      <c r="F108" s="12"/>
      <c r="G108" s="12">
        <v>32.1</v>
      </c>
      <c r="H108" s="12"/>
      <c r="I108" s="12"/>
      <c r="J108" s="12">
        <v>47.72</v>
      </c>
      <c r="K108" s="12"/>
      <c r="L108" s="60" t="s">
        <v>562</v>
      </c>
      <c r="M108" s="60" t="s">
        <v>562</v>
      </c>
      <c r="O108" s="25" t="e">
        <f>#REF!</f>
        <v>#REF!</v>
      </c>
      <c r="P108" s="35"/>
      <c r="Q108" s="25"/>
      <c r="R108" s="40" t="e">
        <f>#REF!</f>
        <v>#REF!</v>
      </c>
    </row>
    <row r="109" spans="1:18" x14ac:dyDescent="0.2">
      <c r="A109" s="4"/>
      <c r="D109" t="s">
        <v>17</v>
      </c>
      <c r="F109" s="13"/>
      <c r="G109" s="13"/>
      <c r="H109" s="13"/>
      <c r="I109" s="13"/>
      <c r="J109" s="13"/>
      <c r="K109" s="13"/>
      <c r="L109" s="60" t="s">
        <v>562</v>
      </c>
      <c r="M109" s="60" t="s">
        <v>562</v>
      </c>
      <c r="O109" s="26" t="e">
        <f>#REF!</f>
        <v>#REF!</v>
      </c>
      <c r="P109" s="36"/>
      <c r="Q109" s="26"/>
      <c r="R109" s="41" t="e">
        <f>#REF!</f>
        <v>#REF!</v>
      </c>
    </row>
    <row r="110" spans="1:18" x14ac:dyDescent="0.2">
      <c r="A110" s="4"/>
      <c r="F110" s="9"/>
      <c r="G110" s="9"/>
      <c r="H110" s="9"/>
      <c r="I110" s="9"/>
      <c r="J110" s="9"/>
      <c r="K110" s="9"/>
      <c r="L110" s="9"/>
      <c r="M110" s="9"/>
      <c r="P110" s="31"/>
      <c r="R110" s="42"/>
    </row>
    <row r="111" spans="1:18" x14ac:dyDescent="0.2">
      <c r="A111" s="4" t="e">
        <f>#REF!</f>
        <v>#REF!</v>
      </c>
      <c r="C111" s="15" t="e">
        <f>#REF!</f>
        <v>#REF!</v>
      </c>
      <c r="F111" s="9"/>
      <c r="G111" s="9"/>
      <c r="H111" s="9"/>
      <c r="I111" s="9"/>
      <c r="J111" s="9"/>
      <c r="K111" s="9"/>
      <c r="L111" s="9"/>
      <c r="M111" s="9"/>
      <c r="P111" s="31"/>
      <c r="R111" s="15"/>
    </row>
    <row r="112" spans="1:18" x14ac:dyDescent="0.2">
      <c r="A112" s="4"/>
      <c r="D112" t="s">
        <v>13</v>
      </c>
      <c r="F112" s="10"/>
      <c r="G112" s="10">
        <v>7.8</v>
      </c>
      <c r="H112" s="10"/>
      <c r="I112" s="10">
        <v>3.2</v>
      </c>
      <c r="J112" s="10">
        <v>3.4</v>
      </c>
      <c r="K112" s="10"/>
      <c r="L112" s="60" t="s">
        <v>562</v>
      </c>
      <c r="M112" s="60" t="s">
        <v>562</v>
      </c>
      <c r="O112" s="23" t="e">
        <f>#REF!</f>
        <v>#REF!</v>
      </c>
      <c r="P112" s="33"/>
      <c r="Q112" s="23"/>
      <c r="R112" s="38" t="e">
        <f>#REF!</f>
        <v>#REF!</v>
      </c>
    </row>
    <row r="113" spans="1:18" x14ac:dyDescent="0.2">
      <c r="A113" s="4"/>
      <c r="D113" t="s">
        <v>23</v>
      </c>
      <c r="F113" s="11"/>
      <c r="G113" s="11"/>
      <c r="H113" s="11"/>
      <c r="I113" s="11"/>
      <c r="J113" s="11"/>
      <c r="K113" s="11"/>
      <c r="L113" s="60" t="s">
        <v>562</v>
      </c>
      <c r="M113" s="60" t="s">
        <v>562</v>
      </c>
      <c r="O113" s="24" t="e">
        <f>#REF!</f>
        <v>#REF!</v>
      </c>
      <c r="P113" s="34"/>
      <c r="Q113" s="24"/>
      <c r="R113" s="39" t="e">
        <f>#REF!</f>
        <v>#REF!</v>
      </c>
    </row>
    <row r="114" spans="1:18" x14ac:dyDescent="0.2">
      <c r="A114" s="4"/>
      <c r="D114" t="s">
        <v>14</v>
      </c>
      <c r="F114" s="10"/>
      <c r="G114" s="10">
        <v>10</v>
      </c>
      <c r="H114" s="10"/>
      <c r="I114" s="10">
        <v>21</v>
      </c>
      <c r="J114" s="10">
        <v>16.8</v>
      </c>
      <c r="K114" s="10"/>
      <c r="L114" s="60" t="s">
        <v>562</v>
      </c>
      <c r="M114" s="60" t="s">
        <v>562</v>
      </c>
      <c r="O114" s="23" t="e">
        <f>#REF!</f>
        <v>#REF!</v>
      </c>
      <c r="P114" s="33"/>
      <c r="Q114" s="23"/>
      <c r="R114" s="38" t="e">
        <f>#REF!</f>
        <v>#REF!</v>
      </c>
    </row>
    <row r="115" spans="1:18" x14ac:dyDescent="0.2">
      <c r="A115" s="4"/>
      <c r="D115" t="s">
        <v>15</v>
      </c>
      <c r="F115" s="13"/>
      <c r="G115" s="13">
        <v>0</v>
      </c>
      <c r="H115" s="11"/>
      <c r="I115" s="13">
        <v>0</v>
      </c>
      <c r="J115" s="13">
        <v>0</v>
      </c>
      <c r="K115" s="11"/>
      <c r="L115" s="60" t="s">
        <v>562</v>
      </c>
      <c r="M115" s="60" t="s">
        <v>562</v>
      </c>
      <c r="O115" s="24" t="e">
        <f>#REF!</f>
        <v>#REF!</v>
      </c>
      <c r="P115" s="34"/>
      <c r="Q115" s="24"/>
      <c r="R115" s="39" t="e">
        <f>#REF!</f>
        <v>#REF!</v>
      </c>
    </row>
    <row r="116" spans="1:18" x14ac:dyDescent="0.2">
      <c r="A116" s="4"/>
      <c r="D116" t="s">
        <v>16</v>
      </c>
      <c r="F116" s="12"/>
      <c r="G116" s="12">
        <v>21.96</v>
      </c>
      <c r="H116" s="12"/>
      <c r="I116" s="12"/>
      <c r="J116" s="12">
        <v>43.55</v>
      </c>
      <c r="K116" s="12"/>
      <c r="L116" s="60" t="s">
        <v>562</v>
      </c>
      <c r="M116" s="60" t="s">
        <v>562</v>
      </c>
      <c r="O116" s="25" t="e">
        <f>#REF!</f>
        <v>#REF!</v>
      </c>
      <c r="P116" s="35"/>
      <c r="Q116" s="25"/>
      <c r="R116" s="40" t="e">
        <f>#REF!</f>
        <v>#REF!</v>
      </c>
    </row>
    <row r="117" spans="1:18" x14ac:dyDescent="0.2">
      <c r="A117" s="4"/>
      <c r="D117" t="s">
        <v>17</v>
      </c>
      <c r="F117" s="13"/>
      <c r="G117" s="13"/>
      <c r="H117" s="13"/>
      <c r="I117" s="13"/>
      <c r="J117" s="13"/>
      <c r="K117" s="13"/>
      <c r="L117" s="60" t="s">
        <v>562</v>
      </c>
      <c r="M117" s="60" t="s">
        <v>562</v>
      </c>
      <c r="O117" s="26" t="e">
        <f>#REF!</f>
        <v>#REF!</v>
      </c>
      <c r="P117" s="36"/>
      <c r="Q117" s="26"/>
      <c r="R117" s="41" t="e">
        <f>#REF!</f>
        <v>#REF!</v>
      </c>
    </row>
    <row r="118" spans="1:18" x14ac:dyDescent="0.2">
      <c r="A118" s="4"/>
      <c r="F118" s="9"/>
      <c r="G118" s="9"/>
      <c r="H118" s="9"/>
      <c r="I118" s="9"/>
      <c r="J118" s="9"/>
      <c r="K118" s="9"/>
      <c r="L118" s="9"/>
      <c r="M118" s="9"/>
      <c r="P118" s="31"/>
      <c r="R118" s="42"/>
    </row>
    <row r="119" spans="1:18" x14ac:dyDescent="0.2">
      <c r="A119" s="4" t="e">
        <f>#REF!</f>
        <v>#REF!</v>
      </c>
      <c r="C119" s="15" t="e">
        <f>#REF!</f>
        <v>#REF!</v>
      </c>
      <c r="F119" s="9"/>
      <c r="G119" s="9"/>
      <c r="H119" s="9"/>
      <c r="I119" s="9"/>
      <c r="J119" s="9"/>
      <c r="K119" s="9"/>
      <c r="L119" s="9"/>
      <c r="M119" s="9"/>
      <c r="P119" s="31"/>
      <c r="R119" s="15"/>
    </row>
    <row r="120" spans="1:18" x14ac:dyDescent="0.2">
      <c r="A120" s="4"/>
      <c r="D120" t="s">
        <v>13</v>
      </c>
      <c r="F120" s="60" t="s">
        <v>562</v>
      </c>
      <c r="G120" s="60" t="s">
        <v>562</v>
      </c>
      <c r="H120" s="10"/>
      <c r="I120" s="60" t="s">
        <v>562</v>
      </c>
      <c r="J120" s="60" t="s">
        <v>562</v>
      </c>
      <c r="K120" s="10"/>
      <c r="L120" s="60" t="s">
        <v>562</v>
      </c>
      <c r="M120" s="60" t="s">
        <v>562</v>
      </c>
      <c r="O120" s="23" t="e">
        <f>#REF!</f>
        <v>#REF!</v>
      </c>
      <c r="P120" s="33"/>
      <c r="Q120" s="23"/>
      <c r="R120" s="38" t="e">
        <f>#REF!</f>
        <v>#REF!</v>
      </c>
    </row>
    <row r="121" spans="1:18" x14ac:dyDescent="0.2">
      <c r="A121" s="4"/>
      <c r="D121" t="s">
        <v>23</v>
      </c>
      <c r="F121" s="60" t="s">
        <v>562</v>
      </c>
      <c r="G121" s="60" t="s">
        <v>562</v>
      </c>
      <c r="H121" s="11"/>
      <c r="I121" s="60" t="s">
        <v>562</v>
      </c>
      <c r="J121" s="60" t="s">
        <v>562</v>
      </c>
      <c r="K121" s="11"/>
      <c r="L121" s="60" t="s">
        <v>562</v>
      </c>
      <c r="M121" s="60" t="s">
        <v>562</v>
      </c>
      <c r="O121" s="24" t="e">
        <f>#REF!</f>
        <v>#REF!</v>
      </c>
      <c r="P121" s="34"/>
      <c r="Q121" s="24"/>
      <c r="R121" s="39" t="e">
        <f>#REF!</f>
        <v>#REF!</v>
      </c>
    </row>
    <row r="122" spans="1:18" x14ac:dyDescent="0.2">
      <c r="A122" s="4"/>
      <c r="D122" t="s">
        <v>14</v>
      </c>
      <c r="F122" s="60" t="s">
        <v>562</v>
      </c>
      <c r="G122" s="60" t="s">
        <v>562</v>
      </c>
      <c r="H122" s="10"/>
      <c r="I122" s="60" t="s">
        <v>562</v>
      </c>
      <c r="J122" s="60" t="s">
        <v>562</v>
      </c>
      <c r="K122" s="10"/>
      <c r="L122" s="60" t="s">
        <v>562</v>
      </c>
      <c r="M122" s="60" t="s">
        <v>562</v>
      </c>
      <c r="O122" s="23" t="e">
        <f>#REF!</f>
        <v>#REF!</v>
      </c>
      <c r="P122" s="33"/>
      <c r="Q122" s="23"/>
      <c r="R122" s="38" t="e">
        <f>#REF!</f>
        <v>#REF!</v>
      </c>
    </row>
    <row r="123" spans="1:18" x14ac:dyDescent="0.2">
      <c r="A123" s="4"/>
      <c r="D123" t="s">
        <v>15</v>
      </c>
      <c r="F123" s="60" t="s">
        <v>562</v>
      </c>
      <c r="G123" s="60" t="s">
        <v>562</v>
      </c>
      <c r="H123" s="11"/>
      <c r="I123" s="60" t="s">
        <v>562</v>
      </c>
      <c r="J123" s="60" t="s">
        <v>562</v>
      </c>
      <c r="K123" s="11"/>
      <c r="L123" s="60" t="s">
        <v>562</v>
      </c>
      <c r="M123" s="60" t="s">
        <v>562</v>
      </c>
      <c r="O123" t="e">
        <f>#REF!</f>
        <v>#REF!</v>
      </c>
      <c r="P123" s="34"/>
      <c r="Q123" s="24"/>
      <c r="R123" s="74" t="e">
        <f>#REF!</f>
        <v>#REF!</v>
      </c>
    </row>
    <row r="124" spans="1:18" x14ac:dyDescent="0.2">
      <c r="A124" s="4"/>
      <c r="D124" t="s">
        <v>16</v>
      </c>
      <c r="F124" s="60" t="s">
        <v>562</v>
      </c>
      <c r="G124" s="60" t="s">
        <v>562</v>
      </c>
      <c r="H124" s="12"/>
      <c r="I124" s="60" t="s">
        <v>562</v>
      </c>
      <c r="J124" s="60" t="s">
        <v>562</v>
      </c>
      <c r="K124" s="12"/>
      <c r="L124" s="60" t="s">
        <v>562</v>
      </c>
      <c r="M124" s="60" t="s">
        <v>562</v>
      </c>
      <c r="O124" t="e">
        <f>#REF!</f>
        <v>#REF!</v>
      </c>
      <c r="P124" s="34"/>
      <c r="Q124" s="24"/>
      <c r="R124" s="74" t="e">
        <f>#REF!</f>
        <v>#REF!</v>
      </c>
    </row>
    <row r="125" spans="1:18" x14ac:dyDescent="0.2">
      <c r="A125" s="4"/>
      <c r="D125" t="s">
        <v>17</v>
      </c>
      <c r="F125" s="60" t="s">
        <v>562</v>
      </c>
      <c r="G125" s="60" t="s">
        <v>562</v>
      </c>
      <c r="H125" s="13"/>
      <c r="I125" s="60" t="s">
        <v>562</v>
      </c>
      <c r="J125" s="60" t="s">
        <v>562</v>
      </c>
      <c r="K125" s="13"/>
      <c r="L125" s="60" t="s">
        <v>562</v>
      </c>
      <c r="M125" s="60" t="s">
        <v>562</v>
      </c>
      <c r="O125" s="26" t="e">
        <f>#REF!</f>
        <v>#REF!</v>
      </c>
      <c r="P125" s="36"/>
      <c r="Q125" s="26"/>
      <c r="R125" s="41" t="e">
        <f>#REF!</f>
        <v>#REF!</v>
      </c>
    </row>
    <row r="126" spans="1:18" x14ac:dyDescent="0.2">
      <c r="A126" s="4"/>
      <c r="F126" s="9"/>
      <c r="G126" s="9"/>
      <c r="H126" s="9"/>
      <c r="I126" s="9"/>
      <c r="J126" s="9"/>
      <c r="K126" s="9"/>
      <c r="L126" s="9"/>
      <c r="M126" s="9"/>
      <c r="P126" s="31"/>
      <c r="R126" s="42"/>
    </row>
    <row r="127" spans="1:18" x14ac:dyDescent="0.2">
      <c r="A127" s="4" t="e">
        <f>#REF!</f>
        <v>#REF!</v>
      </c>
      <c r="C127" s="15" t="e">
        <f>#REF!</f>
        <v>#REF!</v>
      </c>
      <c r="F127" s="9"/>
      <c r="G127" s="9"/>
      <c r="H127" s="9"/>
      <c r="I127" s="9"/>
      <c r="J127" s="9"/>
      <c r="K127" s="9"/>
      <c r="L127" s="9"/>
      <c r="M127" s="9"/>
      <c r="P127" s="31"/>
      <c r="R127" s="15"/>
    </row>
    <row r="128" spans="1:18" x14ac:dyDescent="0.2">
      <c r="A128" s="4"/>
      <c r="D128" t="s">
        <v>13</v>
      </c>
      <c r="F128" s="10"/>
      <c r="G128" s="10">
        <v>4.7</v>
      </c>
      <c r="H128" s="10"/>
      <c r="I128" s="10">
        <v>2.9</v>
      </c>
      <c r="J128" s="10">
        <v>4.5</v>
      </c>
      <c r="K128" s="10"/>
      <c r="L128" s="60" t="s">
        <v>562</v>
      </c>
      <c r="M128" s="60" t="s">
        <v>562</v>
      </c>
      <c r="O128" s="23" t="e">
        <f>#REF!</f>
        <v>#REF!</v>
      </c>
      <c r="P128" s="33"/>
      <c r="Q128" s="23"/>
      <c r="R128" s="38" t="e">
        <f>#REF!</f>
        <v>#REF!</v>
      </c>
    </row>
    <row r="129" spans="1:18" x14ac:dyDescent="0.2">
      <c r="A129" s="4"/>
      <c r="D129" t="s">
        <v>23</v>
      </c>
      <c r="F129" s="11"/>
      <c r="G129" s="11"/>
      <c r="H129" s="11"/>
      <c r="I129" s="11"/>
      <c r="J129" s="11"/>
      <c r="K129" s="11"/>
      <c r="L129" s="60" t="s">
        <v>562</v>
      </c>
      <c r="M129" s="60" t="s">
        <v>562</v>
      </c>
      <c r="O129" s="24" t="e">
        <f>#REF!</f>
        <v>#REF!</v>
      </c>
      <c r="P129" s="34"/>
      <c r="Q129" s="24"/>
      <c r="R129" s="39" t="e">
        <f>#REF!</f>
        <v>#REF!</v>
      </c>
    </row>
    <row r="130" spans="1:18" x14ac:dyDescent="0.2">
      <c r="A130" s="4"/>
      <c r="D130" t="s">
        <v>14</v>
      </c>
      <c r="F130" s="10"/>
      <c r="G130" s="10">
        <v>17.600000000000001</v>
      </c>
      <c r="H130" s="10"/>
      <c r="I130" s="10">
        <v>10.4</v>
      </c>
      <c r="J130" s="10">
        <v>14.8</v>
      </c>
      <c r="K130" s="10"/>
      <c r="L130" s="60" t="s">
        <v>562</v>
      </c>
      <c r="M130" s="60" t="s">
        <v>562</v>
      </c>
      <c r="O130" s="23" t="e">
        <f>#REF!</f>
        <v>#REF!</v>
      </c>
      <c r="P130" s="33"/>
      <c r="Q130" s="23"/>
      <c r="R130" s="38" t="e">
        <f>#REF!</f>
        <v>#REF!</v>
      </c>
    </row>
    <row r="131" spans="1:18" x14ac:dyDescent="0.2">
      <c r="A131" s="4"/>
      <c r="D131" t="s">
        <v>15</v>
      </c>
      <c r="F131" s="13"/>
      <c r="G131" s="13">
        <v>0</v>
      </c>
      <c r="H131" s="11"/>
      <c r="I131" s="13">
        <v>0</v>
      </c>
      <c r="J131" s="13">
        <v>0</v>
      </c>
      <c r="K131" s="11"/>
      <c r="L131" s="60" t="s">
        <v>562</v>
      </c>
      <c r="M131" s="60" t="s">
        <v>562</v>
      </c>
      <c r="O131" t="e">
        <f>#REF!</f>
        <v>#REF!</v>
      </c>
      <c r="P131" s="34"/>
      <c r="Q131" s="24"/>
      <c r="R131" s="74" t="e">
        <f>#REF!</f>
        <v>#REF!</v>
      </c>
    </row>
    <row r="132" spans="1:18" x14ac:dyDescent="0.2">
      <c r="A132" s="4"/>
      <c r="D132" t="s">
        <v>16</v>
      </c>
      <c r="F132" s="12"/>
      <c r="G132" s="12">
        <v>17.54</v>
      </c>
      <c r="H132" s="12"/>
      <c r="I132" s="12"/>
      <c r="J132" s="12">
        <v>32.93</v>
      </c>
      <c r="K132" s="12"/>
      <c r="L132" s="60" t="s">
        <v>562</v>
      </c>
      <c r="M132" s="60" t="s">
        <v>562</v>
      </c>
      <c r="O132" s="25" t="e">
        <f>#REF!</f>
        <v>#REF!</v>
      </c>
      <c r="P132" s="35"/>
      <c r="Q132" s="25"/>
      <c r="R132" s="40" t="e">
        <f>#REF!</f>
        <v>#REF!</v>
      </c>
    </row>
    <row r="133" spans="1:18" x14ac:dyDescent="0.2">
      <c r="A133" s="4"/>
      <c r="D133" t="s">
        <v>17</v>
      </c>
      <c r="F133" s="13"/>
      <c r="G133" s="13"/>
      <c r="H133" s="13"/>
      <c r="I133" s="13"/>
      <c r="J133" s="13"/>
      <c r="K133" s="13"/>
      <c r="L133" s="60" t="s">
        <v>562</v>
      </c>
      <c r="M133" s="60" t="s">
        <v>562</v>
      </c>
      <c r="O133" s="26" t="e">
        <f>#REF!</f>
        <v>#REF!</v>
      </c>
      <c r="P133" s="36"/>
      <c r="Q133" s="26"/>
      <c r="R133" s="41" t="e">
        <f>#REF!</f>
        <v>#REF!</v>
      </c>
    </row>
    <row r="134" spans="1:18" x14ac:dyDescent="0.2">
      <c r="A134" s="1"/>
      <c r="F134" s="13"/>
      <c r="G134" s="13"/>
      <c r="H134" s="13"/>
      <c r="I134" s="13"/>
      <c r="J134" s="13"/>
      <c r="K134" s="13"/>
      <c r="L134" s="13"/>
      <c r="M134" s="13"/>
      <c r="O134" s="26"/>
      <c r="P134" s="36"/>
      <c r="Q134" s="26"/>
      <c r="R134" s="42"/>
    </row>
    <row r="135" spans="1:18" x14ac:dyDescent="0.2">
      <c r="A135" s="1"/>
      <c r="C135" s="18" t="e">
        <f>#REF!</f>
        <v>#REF!</v>
      </c>
      <c r="D135" s="18"/>
      <c r="F135" s="13"/>
      <c r="G135" s="13"/>
      <c r="H135" s="13"/>
      <c r="I135" s="13"/>
      <c r="J135" s="13"/>
      <c r="K135" s="13"/>
      <c r="L135" s="13"/>
      <c r="M135" s="13"/>
      <c r="O135" s="26"/>
      <c r="P135" s="36"/>
      <c r="Q135" s="26"/>
      <c r="R135" s="42"/>
    </row>
    <row r="136" spans="1:18" x14ac:dyDescent="0.2">
      <c r="A136" s="1"/>
      <c r="F136" s="13"/>
      <c r="G136" s="13"/>
      <c r="H136" s="13"/>
      <c r="I136" s="13"/>
      <c r="J136" s="13"/>
      <c r="K136" s="13"/>
      <c r="L136" s="13"/>
      <c r="M136" s="13"/>
      <c r="O136" s="26"/>
      <c r="P136" s="36"/>
      <c r="Q136" s="26"/>
      <c r="R136" s="42"/>
    </row>
    <row r="137" spans="1:18" x14ac:dyDescent="0.2">
      <c r="A137" s="4">
        <v>39200</v>
      </c>
      <c r="C137" s="15" t="s">
        <v>610</v>
      </c>
      <c r="F137" s="11"/>
      <c r="G137" s="11"/>
      <c r="H137" s="9"/>
      <c r="I137" s="11"/>
      <c r="J137" s="11"/>
      <c r="K137" s="9"/>
      <c r="L137" s="11"/>
      <c r="M137" s="11"/>
      <c r="O137" s="25"/>
      <c r="P137" s="35"/>
      <c r="Q137" s="25"/>
      <c r="R137" s="15"/>
    </row>
    <row r="138" spans="1:18" x14ac:dyDescent="0.2">
      <c r="A138" s="1"/>
      <c r="D138" t="s">
        <v>13</v>
      </c>
      <c r="F138" s="60" t="s">
        <v>562</v>
      </c>
      <c r="G138" s="60" t="s">
        <v>562</v>
      </c>
      <c r="H138" s="10"/>
      <c r="I138" s="60">
        <v>2.7</v>
      </c>
      <c r="J138" s="60">
        <v>7.5</v>
      </c>
      <c r="K138" s="10"/>
      <c r="L138" s="60">
        <v>9</v>
      </c>
      <c r="M138" s="60">
        <v>9</v>
      </c>
      <c r="O138" s="23"/>
      <c r="P138" s="33"/>
      <c r="Q138" s="23"/>
      <c r="R138" s="38" t="e">
        <f>#REF!</f>
        <v>#REF!</v>
      </c>
    </row>
    <row r="139" spans="1:18" x14ac:dyDescent="0.2">
      <c r="A139" s="1"/>
      <c r="D139" t="s">
        <v>23</v>
      </c>
      <c r="F139" s="60" t="s">
        <v>562</v>
      </c>
      <c r="G139" s="60" t="s">
        <v>562</v>
      </c>
      <c r="H139" s="11"/>
      <c r="I139" s="60"/>
      <c r="J139" s="60"/>
      <c r="K139" s="11"/>
      <c r="L139" s="60"/>
      <c r="M139" s="60"/>
      <c r="O139" s="24"/>
      <c r="P139" s="34"/>
      <c r="Q139" s="24"/>
      <c r="R139" s="39" t="e">
        <f>#REF!</f>
        <v>#REF!</v>
      </c>
    </row>
    <row r="140" spans="1:18" x14ac:dyDescent="0.2">
      <c r="A140" s="1"/>
      <c r="D140" t="s">
        <v>14</v>
      </c>
      <c r="F140" s="60" t="s">
        <v>562</v>
      </c>
      <c r="G140" s="60" t="s">
        <v>562</v>
      </c>
      <c r="H140" s="10"/>
      <c r="I140" s="60">
        <v>7.2</v>
      </c>
      <c r="J140" s="60">
        <v>6.3</v>
      </c>
      <c r="K140" s="10"/>
      <c r="L140" s="60">
        <v>10</v>
      </c>
      <c r="M140" s="60">
        <v>10</v>
      </c>
      <c r="O140" s="23"/>
      <c r="P140" s="33"/>
      <c r="Q140" s="23"/>
      <c r="R140" s="38" t="e">
        <f>#REF!</f>
        <v>#REF!</v>
      </c>
    </row>
    <row r="141" spans="1:18" x14ac:dyDescent="0.2">
      <c r="A141" s="1"/>
      <c r="D141" t="s">
        <v>15</v>
      </c>
      <c r="F141" s="60" t="s">
        <v>562</v>
      </c>
      <c r="G141" s="60" t="s">
        <v>562</v>
      </c>
      <c r="H141" s="11"/>
      <c r="I141" s="60">
        <v>0</v>
      </c>
      <c r="J141" s="60">
        <v>10</v>
      </c>
      <c r="K141" s="11"/>
      <c r="L141" s="60">
        <v>10</v>
      </c>
      <c r="M141" s="60">
        <v>10</v>
      </c>
      <c r="O141" s="24"/>
      <c r="P141" s="34"/>
      <c r="Q141" s="24"/>
      <c r="R141" s="39" t="e">
        <f>#REF!</f>
        <v>#REF!</v>
      </c>
    </row>
    <row r="142" spans="1:18" x14ac:dyDescent="0.2">
      <c r="A142" s="1"/>
      <c r="D142" t="s">
        <v>16</v>
      </c>
      <c r="F142" s="60" t="s">
        <v>562</v>
      </c>
      <c r="G142" s="60" t="s">
        <v>562</v>
      </c>
      <c r="H142" s="12"/>
      <c r="I142" s="60"/>
      <c r="J142" s="60">
        <v>42.75</v>
      </c>
      <c r="K142" s="12"/>
      <c r="L142" s="60"/>
      <c r="M142" s="60"/>
      <c r="O142" s="25"/>
      <c r="P142" s="35"/>
      <c r="Q142" s="25"/>
      <c r="R142" s="40" t="e">
        <f>#REF!</f>
        <v>#REF!</v>
      </c>
    </row>
    <row r="143" spans="1:18" x14ac:dyDescent="0.2">
      <c r="A143" s="1"/>
      <c r="D143" t="s">
        <v>17</v>
      </c>
      <c r="F143" s="60" t="s">
        <v>562</v>
      </c>
      <c r="G143" s="60" t="s">
        <v>562</v>
      </c>
      <c r="H143" s="13"/>
      <c r="I143" s="60"/>
      <c r="J143" s="60"/>
      <c r="K143" s="13"/>
      <c r="L143" s="13" t="s">
        <v>563</v>
      </c>
      <c r="M143" s="13" t="s">
        <v>563</v>
      </c>
      <c r="O143" s="26"/>
      <c r="P143" s="36"/>
      <c r="Q143" s="26"/>
      <c r="R143" s="41" t="e">
        <f>#REF!</f>
        <v>#REF!</v>
      </c>
    </row>
    <row r="144" spans="1:18" x14ac:dyDescent="0.2">
      <c r="A144" s="1"/>
      <c r="F144" s="13"/>
      <c r="G144" s="13"/>
      <c r="H144" s="13"/>
      <c r="I144" s="13"/>
      <c r="J144" s="13"/>
      <c r="K144" s="13"/>
      <c r="L144" s="13"/>
      <c r="M144" s="13"/>
      <c r="O144" s="26"/>
      <c r="P144" s="36"/>
      <c r="Q144" s="26"/>
      <c r="R144" s="42"/>
    </row>
    <row r="145" spans="1:18" x14ac:dyDescent="0.2">
      <c r="A145" s="4" t="e">
        <f>#REF!</f>
        <v>#REF!</v>
      </c>
      <c r="C145" s="15" t="e">
        <f>#REF!</f>
        <v>#REF!</v>
      </c>
      <c r="F145" s="11"/>
      <c r="G145" s="11"/>
      <c r="H145" s="9"/>
      <c r="I145" s="11"/>
      <c r="J145" s="11"/>
      <c r="K145" s="9"/>
      <c r="L145" s="11"/>
      <c r="M145" s="11"/>
      <c r="O145" s="25"/>
      <c r="P145" s="35"/>
      <c r="Q145" s="25"/>
      <c r="R145" s="15"/>
    </row>
    <row r="146" spans="1:18" x14ac:dyDescent="0.2">
      <c r="A146" s="1"/>
      <c r="D146" t="s">
        <v>13</v>
      </c>
      <c r="F146" s="10"/>
      <c r="G146" s="10">
        <v>13.1</v>
      </c>
      <c r="H146" s="10"/>
      <c r="I146" s="60" t="s">
        <v>562</v>
      </c>
      <c r="J146" s="60" t="s">
        <v>562</v>
      </c>
      <c r="K146" s="10"/>
      <c r="L146" s="60" t="s">
        <v>562</v>
      </c>
      <c r="M146" s="60" t="s">
        <v>562</v>
      </c>
      <c r="O146" s="23" t="e">
        <f>#REF!</f>
        <v>#REF!</v>
      </c>
      <c r="P146" s="33"/>
      <c r="Q146" s="23"/>
      <c r="R146" s="38" t="e">
        <f>#REF!</f>
        <v>#REF!</v>
      </c>
    </row>
    <row r="147" spans="1:18" x14ac:dyDescent="0.2">
      <c r="A147" s="1"/>
      <c r="D147" t="s">
        <v>23</v>
      </c>
      <c r="F147" s="11"/>
      <c r="G147" s="11"/>
      <c r="H147" s="11"/>
      <c r="I147" s="60" t="s">
        <v>562</v>
      </c>
      <c r="J147" s="60" t="s">
        <v>562</v>
      </c>
      <c r="K147" s="11"/>
      <c r="L147" s="60" t="s">
        <v>562</v>
      </c>
      <c r="M147" s="60" t="s">
        <v>562</v>
      </c>
      <c r="O147" s="24" t="e">
        <f>#REF!</f>
        <v>#REF!</v>
      </c>
      <c r="P147" s="34"/>
      <c r="Q147" s="24"/>
      <c r="R147" s="39" t="e">
        <f>#REF!</f>
        <v>#REF!</v>
      </c>
    </row>
    <row r="148" spans="1:18" x14ac:dyDescent="0.2">
      <c r="A148" s="1"/>
      <c r="D148" t="s">
        <v>14</v>
      </c>
      <c r="F148" s="10"/>
      <c r="G148" s="10">
        <v>4.2</v>
      </c>
      <c r="H148" s="10"/>
      <c r="I148" s="60" t="s">
        <v>562</v>
      </c>
      <c r="J148" s="60" t="s">
        <v>562</v>
      </c>
      <c r="K148" s="10"/>
      <c r="L148" s="60" t="s">
        <v>562</v>
      </c>
      <c r="M148" s="60" t="s">
        <v>562</v>
      </c>
      <c r="O148" s="23" t="e">
        <f>#REF!</f>
        <v>#REF!</v>
      </c>
      <c r="P148" s="33"/>
      <c r="Q148" s="23"/>
      <c r="R148" s="38" t="e">
        <f>#REF!</f>
        <v>#REF!</v>
      </c>
    </row>
    <row r="149" spans="1:18" x14ac:dyDescent="0.2">
      <c r="A149" s="1"/>
      <c r="D149" t="s">
        <v>15</v>
      </c>
      <c r="F149" s="11"/>
      <c r="G149" s="11">
        <v>10</v>
      </c>
      <c r="H149" s="11"/>
      <c r="I149" s="60" t="s">
        <v>562</v>
      </c>
      <c r="J149" s="60" t="s">
        <v>562</v>
      </c>
      <c r="K149" s="11"/>
      <c r="L149" s="60" t="s">
        <v>562</v>
      </c>
      <c r="M149" s="60" t="s">
        <v>562</v>
      </c>
      <c r="O149" s="24" t="e">
        <f>#REF!</f>
        <v>#REF!</v>
      </c>
      <c r="P149" s="34"/>
      <c r="Q149" s="24"/>
      <c r="R149" s="39" t="e">
        <f>#REF!</f>
        <v>#REF!</v>
      </c>
    </row>
    <row r="150" spans="1:18" x14ac:dyDescent="0.2">
      <c r="A150" s="1"/>
      <c r="D150" t="s">
        <v>16</v>
      </c>
      <c r="F150" s="12"/>
      <c r="G150" s="12">
        <v>35.119999999999997</v>
      </c>
      <c r="H150" s="12"/>
      <c r="I150" s="60" t="s">
        <v>562</v>
      </c>
      <c r="J150" s="60" t="s">
        <v>562</v>
      </c>
      <c r="K150" s="12"/>
      <c r="L150" s="60" t="s">
        <v>562</v>
      </c>
      <c r="M150" s="60" t="s">
        <v>562</v>
      </c>
      <c r="O150" s="25" t="e">
        <f>#REF!</f>
        <v>#REF!</v>
      </c>
      <c r="P150" s="35"/>
      <c r="Q150" s="25"/>
      <c r="R150" s="40" t="e">
        <f>#REF!</f>
        <v>#REF!</v>
      </c>
    </row>
    <row r="151" spans="1:18" x14ac:dyDescent="0.2">
      <c r="A151" s="1"/>
      <c r="D151" t="s">
        <v>17</v>
      </c>
      <c r="F151" s="13"/>
      <c r="G151" s="13"/>
      <c r="H151" s="13"/>
      <c r="I151" s="60" t="s">
        <v>562</v>
      </c>
      <c r="J151" s="60" t="s">
        <v>562</v>
      </c>
      <c r="K151" s="13"/>
      <c r="L151" s="60" t="s">
        <v>562</v>
      </c>
      <c r="M151" s="60" t="s">
        <v>562</v>
      </c>
      <c r="O151" s="26" t="e">
        <f>#REF!</f>
        <v>#REF!</v>
      </c>
      <c r="P151" s="36"/>
      <c r="Q151" s="26"/>
      <c r="R151" s="41" t="e">
        <f>#REF!</f>
        <v>#REF!</v>
      </c>
    </row>
    <row r="152" spans="1:18" x14ac:dyDescent="0.2">
      <c r="A152" s="1"/>
      <c r="F152" s="14"/>
      <c r="G152" s="14"/>
      <c r="H152" s="9"/>
      <c r="I152" s="14"/>
      <c r="J152" s="14"/>
      <c r="K152" s="9"/>
      <c r="L152" s="14"/>
      <c r="M152" s="14"/>
      <c r="O152" s="26"/>
      <c r="P152" s="36"/>
      <c r="Q152" s="26"/>
      <c r="R152" s="42"/>
    </row>
    <row r="153" spans="1:18" x14ac:dyDescent="0.2">
      <c r="A153" s="4" t="e">
        <f>#REF!</f>
        <v>#REF!</v>
      </c>
      <c r="C153" s="15" t="e">
        <f>#REF!</f>
        <v>#REF!</v>
      </c>
      <c r="F153" s="11"/>
      <c r="G153" s="11"/>
      <c r="H153" s="9"/>
      <c r="I153" s="11"/>
      <c r="J153" s="11"/>
      <c r="K153" s="9"/>
      <c r="L153" s="11"/>
      <c r="M153" s="11"/>
      <c r="O153" s="25"/>
      <c r="P153" s="35"/>
      <c r="Q153" s="25"/>
      <c r="R153" s="15"/>
    </row>
    <row r="154" spans="1:18" x14ac:dyDescent="0.2">
      <c r="A154" s="1"/>
      <c r="D154" t="s">
        <v>13</v>
      </c>
      <c r="F154" s="10"/>
      <c r="G154" s="10">
        <v>8.6</v>
      </c>
      <c r="H154" s="10"/>
      <c r="I154" s="60" t="s">
        <v>562</v>
      </c>
      <c r="J154" s="60" t="s">
        <v>562</v>
      </c>
      <c r="K154" s="10"/>
      <c r="L154" s="60" t="s">
        <v>562</v>
      </c>
      <c r="M154" s="60" t="s">
        <v>562</v>
      </c>
      <c r="O154" s="23" t="e">
        <f>#REF!</f>
        <v>#REF!</v>
      </c>
      <c r="P154" s="33"/>
      <c r="Q154" s="23"/>
      <c r="R154" s="38" t="e">
        <f>#REF!</f>
        <v>#REF!</v>
      </c>
    </row>
    <row r="155" spans="1:18" x14ac:dyDescent="0.2">
      <c r="A155" s="1"/>
      <c r="D155" t="s">
        <v>23</v>
      </c>
      <c r="F155" s="11"/>
      <c r="G155" s="11"/>
      <c r="H155" s="11"/>
      <c r="I155" s="60" t="s">
        <v>562</v>
      </c>
      <c r="J155" s="60" t="s">
        <v>562</v>
      </c>
      <c r="K155" s="11"/>
      <c r="L155" s="60" t="s">
        <v>562</v>
      </c>
      <c r="M155" s="60" t="s">
        <v>562</v>
      </c>
      <c r="O155" s="24" t="e">
        <f>#REF!</f>
        <v>#REF!</v>
      </c>
      <c r="P155" s="34"/>
      <c r="Q155" s="24"/>
      <c r="R155" s="39" t="e">
        <f>#REF!</f>
        <v>#REF!</v>
      </c>
    </row>
    <row r="156" spans="1:18" x14ac:dyDescent="0.2">
      <c r="A156" s="1"/>
      <c r="D156" t="s">
        <v>14</v>
      </c>
      <c r="F156" s="10"/>
      <c r="G156" s="10">
        <v>6.9</v>
      </c>
      <c r="H156" s="10"/>
      <c r="I156" s="60" t="s">
        <v>562</v>
      </c>
      <c r="J156" s="60" t="s">
        <v>562</v>
      </c>
      <c r="K156" s="10"/>
      <c r="L156" s="60" t="s">
        <v>562</v>
      </c>
      <c r="M156" s="60" t="s">
        <v>562</v>
      </c>
      <c r="O156" s="23" t="e">
        <f>#REF!</f>
        <v>#REF!</v>
      </c>
      <c r="P156" s="33"/>
      <c r="Q156" s="23"/>
      <c r="R156" s="38" t="e">
        <f>#REF!</f>
        <v>#REF!</v>
      </c>
    </row>
    <row r="157" spans="1:18" x14ac:dyDescent="0.2">
      <c r="A157" s="1"/>
      <c r="D157" t="s">
        <v>15</v>
      </c>
      <c r="F157" s="11"/>
      <c r="G157" s="11">
        <v>10</v>
      </c>
      <c r="H157" s="11"/>
      <c r="I157" s="60" t="s">
        <v>562</v>
      </c>
      <c r="J157" s="60" t="s">
        <v>562</v>
      </c>
      <c r="K157" s="11"/>
      <c r="L157" s="60" t="s">
        <v>562</v>
      </c>
      <c r="M157" s="60" t="s">
        <v>562</v>
      </c>
      <c r="O157" s="24" t="e">
        <f>#REF!</f>
        <v>#REF!</v>
      </c>
      <c r="P157" s="34"/>
      <c r="Q157" s="24"/>
      <c r="R157" s="39" t="e">
        <f>#REF!</f>
        <v>#REF!</v>
      </c>
    </row>
    <row r="158" spans="1:18" x14ac:dyDescent="0.2">
      <c r="A158" s="1"/>
      <c r="D158" t="s">
        <v>16</v>
      </c>
      <c r="F158" s="12"/>
      <c r="G158" s="12">
        <v>30.93</v>
      </c>
      <c r="H158" s="12"/>
      <c r="I158" s="60" t="s">
        <v>562</v>
      </c>
      <c r="J158" s="60" t="s">
        <v>562</v>
      </c>
      <c r="K158" s="12"/>
      <c r="L158" s="60" t="s">
        <v>562</v>
      </c>
      <c r="M158" s="60" t="s">
        <v>562</v>
      </c>
      <c r="O158" s="25" t="e">
        <f>#REF!</f>
        <v>#REF!</v>
      </c>
      <c r="P158" s="35"/>
      <c r="Q158" s="25"/>
      <c r="R158" s="40" t="e">
        <f>#REF!</f>
        <v>#REF!</v>
      </c>
    </row>
    <row r="159" spans="1:18" x14ac:dyDescent="0.2">
      <c r="A159" s="1"/>
      <c r="D159" t="s">
        <v>17</v>
      </c>
      <c r="F159" s="13"/>
      <c r="G159" s="13"/>
      <c r="H159" s="13"/>
      <c r="I159" s="60" t="s">
        <v>562</v>
      </c>
      <c r="J159" s="60" t="s">
        <v>562</v>
      </c>
      <c r="K159" s="13"/>
      <c r="L159" s="60" t="s">
        <v>562</v>
      </c>
      <c r="M159" s="60" t="s">
        <v>562</v>
      </c>
      <c r="O159" s="26" t="e">
        <f>#REF!</f>
        <v>#REF!</v>
      </c>
      <c r="P159" s="36"/>
      <c r="Q159" s="26"/>
      <c r="R159" s="41" t="e">
        <f>#REF!</f>
        <v>#REF!</v>
      </c>
    </row>
    <row r="160" spans="1:18" x14ac:dyDescent="0.2">
      <c r="A160" s="1"/>
      <c r="F160" s="14"/>
      <c r="G160" s="14"/>
      <c r="H160" s="9"/>
      <c r="I160" s="14"/>
      <c r="J160" s="14"/>
      <c r="K160" s="9"/>
      <c r="L160" s="14"/>
      <c r="M160" s="14"/>
      <c r="O160" s="26"/>
      <c r="P160" s="36"/>
      <c r="Q160" s="26"/>
      <c r="R160" s="42"/>
    </row>
    <row r="161" spans="1:18" x14ac:dyDescent="0.2">
      <c r="A161" s="4" t="e">
        <f>#REF!</f>
        <v>#REF!</v>
      </c>
      <c r="C161" s="15" t="e">
        <f>#REF!</f>
        <v>#REF!</v>
      </c>
      <c r="F161" s="11"/>
      <c r="G161" s="11"/>
      <c r="H161" s="9"/>
      <c r="I161" s="11"/>
      <c r="J161" s="11"/>
      <c r="K161" s="9"/>
      <c r="L161" s="11"/>
      <c r="M161" s="11"/>
      <c r="O161" s="25"/>
      <c r="P161" s="35"/>
      <c r="Q161" s="25"/>
      <c r="R161" s="15"/>
    </row>
    <row r="162" spans="1:18" x14ac:dyDescent="0.2">
      <c r="A162" s="1"/>
      <c r="D162" t="s">
        <v>13</v>
      </c>
      <c r="F162" s="60" t="s">
        <v>562</v>
      </c>
      <c r="G162" s="60" t="s">
        <v>562</v>
      </c>
      <c r="H162" s="10"/>
      <c r="I162" s="60" t="s">
        <v>562</v>
      </c>
      <c r="J162" s="60" t="s">
        <v>562</v>
      </c>
      <c r="K162" s="10"/>
      <c r="L162" s="60" t="s">
        <v>562</v>
      </c>
      <c r="M162" s="60" t="s">
        <v>562</v>
      </c>
      <c r="O162" s="23" t="e">
        <f>#REF!</f>
        <v>#REF!</v>
      </c>
      <c r="P162" s="33"/>
      <c r="Q162" s="23"/>
      <c r="R162" s="38" t="e">
        <f>#REF!</f>
        <v>#REF!</v>
      </c>
    </row>
    <row r="163" spans="1:18" x14ac:dyDescent="0.2">
      <c r="A163" s="1"/>
      <c r="D163" t="s">
        <v>23</v>
      </c>
      <c r="F163" s="60" t="s">
        <v>562</v>
      </c>
      <c r="G163" s="60" t="s">
        <v>562</v>
      </c>
      <c r="H163" s="11"/>
      <c r="I163" s="60" t="s">
        <v>562</v>
      </c>
      <c r="J163" s="60" t="s">
        <v>562</v>
      </c>
      <c r="K163" s="11"/>
      <c r="L163" s="60" t="s">
        <v>562</v>
      </c>
      <c r="M163" s="60" t="s">
        <v>562</v>
      </c>
      <c r="O163" s="24" t="e">
        <f>#REF!</f>
        <v>#REF!</v>
      </c>
      <c r="P163" s="34"/>
      <c r="Q163" s="24"/>
      <c r="R163" s="39" t="e">
        <f>#REF!</f>
        <v>#REF!</v>
      </c>
    </row>
    <row r="164" spans="1:18" x14ac:dyDescent="0.2">
      <c r="A164" s="1"/>
      <c r="D164" t="s">
        <v>14</v>
      </c>
      <c r="F164" s="60" t="s">
        <v>562</v>
      </c>
      <c r="G164" s="60" t="s">
        <v>562</v>
      </c>
      <c r="H164" s="10"/>
      <c r="I164" s="60" t="s">
        <v>562</v>
      </c>
      <c r="J164" s="60" t="s">
        <v>562</v>
      </c>
      <c r="K164" s="10"/>
      <c r="L164" s="60" t="s">
        <v>562</v>
      </c>
      <c r="M164" s="60" t="s">
        <v>562</v>
      </c>
      <c r="O164" s="23" t="e">
        <f>#REF!</f>
        <v>#REF!</v>
      </c>
      <c r="P164" s="33"/>
      <c r="Q164" s="23"/>
      <c r="R164" s="38" t="e">
        <f>#REF!</f>
        <v>#REF!</v>
      </c>
    </row>
    <row r="165" spans="1:18" x14ac:dyDescent="0.2">
      <c r="A165" s="1"/>
      <c r="D165" t="s">
        <v>15</v>
      </c>
      <c r="F165" s="60" t="s">
        <v>562</v>
      </c>
      <c r="G165" s="60" t="s">
        <v>562</v>
      </c>
      <c r="H165" s="11"/>
      <c r="I165" s="60" t="s">
        <v>562</v>
      </c>
      <c r="J165" s="60" t="s">
        <v>562</v>
      </c>
      <c r="K165" s="11"/>
      <c r="L165" s="60" t="s">
        <v>562</v>
      </c>
      <c r="M165" s="60" t="s">
        <v>562</v>
      </c>
      <c r="O165" s="24" t="e">
        <f>#REF!</f>
        <v>#REF!</v>
      </c>
      <c r="P165" s="34"/>
      <c r="Q165" s="24"/>
      <c r="R165" s="39" t="e">
        <f>#REF!</f>
        <v>#REF!</v>
      </c>
    </row>
    <row r="166" spans="1:18" x14ac:dyDescent="0.2">
      <c r="A166" s="1"/>
      <c r="D166" t="s">
        <v>16</v>
      </c>
      <c r="F166" s="60" t="s">
        <v>562</v>
      </c>
      <c r="G166" s="60" t="s">
        <v>562</v>
      </c>
      <c r="H166" s="12"/>
      <c r="I166" s="60" t="s">
        <v>562</v>
      </c>
      <c r="J166" s="60" t="s">
        <v>562</v>
      </c>
      <c r="K166" s="12"/>
      <c r="L166" s="60" t="s">
        <v>562</v>
      </c>
      <c r="M166" s="60" t="s">
        <v>562</v>
      </c>
      <c r="O166" s="25" t="e">
        <f>#REF!</f>
        <v>#REF!</v>
      </c>
      <c r="P166" s="35"/>
      <c r="Q166" s="25"/>
      <c r="R166" s="74" t="e">
        <f>#REF!</f>
        <v>#REF!</v>
      </c>
    </row>
    <row r="167" spans="1:18" x14ac:dyDescent="0.2">
      <c r="A167" s="1"/>
      <c r="D167" t="s">
        <v>17</v>
      </c>
      <c r="F167" s="60" t="s">
        <v>562</v>
      </c>
      <c r="G167" s="60" t="s">
        <v>562</v>
      </c>
      <c r="H167" s="13"/>
      <c r="I167" s="60" t="s">
        <v>562</v>
      </c>
      <c r="J167" s="60" t="s">
        <v>562</v>
      </c>
      <c r="K167" s="13"/>
      <c r="L167" s="60" t="s">
        <v>562</v>
      </c>
      <c r="M167" s="60" t="s">
        <v>562</v>
      </c>
      <c r="O167" s="26" t="e">
        <f>#REF!</f>
        <v>#REF!</v>
      </c>
      <c r="P167" s="36"/>
      <c r="Q167" s="26"/>
      <c r="R167" s="41" t="e">
        <f>#REF!</f>
        <v>#REF!</v>
      </c>
    </row>
    <row r="168" spans="1:18" x14ac:dyDescent="0.2">
      <c r="A168" s="1"/>
      <c r="F168" s="14"/>
      <c r="G168" s="14"/>
      <c r="H168" s="9"/>
      <c r="I168" s="11"/>
      <c r="J168" s="11"/>
      <c r="K168" s="9"/>
      <c r="L168" s="11"/>
      <c r="M168" s="11"/>
      <c r="O168" s="26"/>
      <c r="P168" s="36"/>
      <c r="Q168" s="26"/>
      <c r="R168" s="42"/>
    </row>
    <row r="169" spans="1:18" x14ac:dyDescent="0.2">
      <c r="A169" s="4" t="e">
        <f>#REF!</f>
        <v>#REF!</v>
      </c>
      <c r="C169" s="15" t="e">
        <f>#REF!</f>
        <v>#REF!</v>
      </c>
      <c r="F169" s="11"/>
      <c r="G169" s="11"/>
      <c r="H169" s="9"/>
      <c r="I169" s="11"/>
      <c r="J169" s="11"/>
      <c r="K169" s="9"/>
      <c r="L169" s="11"/>
      <c r="M169" s="11"/>
      <c r="O169" s="25"/>
      <c r="P169" s="35"/>
      <c r="Q169" s="25"/>
      <c r="R169" s="15"/>
    </row>
    <row r="170" spans="1:18" x14ac:dyDescent="0.2">
      <c r="A170" s="1"/>
      <c r="D170" t="s">
        <v>13</v>
      </c>
      <c r="F170" s="10"/>
      <c r="G170" s="10">
        <v>5.2</v>
      </c>
      <c r="H170" s="10"/>
      <c r="I170" s="60" t="s">
        <v>562</v>
      </c>
      <c r="J170" s="60" t="s">
        <v>562</v>
      </c>
      <c r="K170" s="10"/>
      <c r="L170" s="60" t="s">
        <v>562</v>
      </c>
      <c r="M170" s="60" t="s">
        <v>562</v>
      </c>
      <c r="O170" s="23" t="e">
        <f>#REF!</f>
        <v>#REF!</v>
      </c>
      <c r="P170" s="33"/>
      <c r="Q170" s="23"/>
      <c r="R170" s="38" t="e">
        <f>#REF!</f>
        <v>#REF!</v>
      </c>
    </row>
    <row r="171" spans="1:18" x14ac:dyDescent="0.2">
      <c r="A171" s="1"/>
      <c r="D171" t="s">
        <v>23</v>
      </c>
      <c r="F171" s="11"/>
      <c r="G171" s="11"/>
      <c r="H171" s="11"/>
      <c r="I171" s="60" t="s">
        <v>562</v>
      </c>
      <c r="J171" s="60" t="s">
        <v>562</v>
      </c>
      <c r="K171" s="11"/>
      <c r="L171" s="60" t="s">
        <v>562</v>
      </c>
      <c r="M171" s="60" t="s">
        <v>562</v>
      </c>
      <c r="O171" s="24" t="e">
        <f>#REF!</f>
        <v>#REF!</v>
      </c>
      <c r="P171" s="34"/>
      <c r="Q171" s="24"/>
      <c r="R171" s="39" t="e">
        <f>#REF!</f>
        <v>#REF!</v>
      </c>
    </row>
    <row r="172" spans="1:18" x14ac:dyDescent="0.2">
      <c r="A172" s="1"/>
      <c r="D172" t="s">
        <v>14</v>
      </c>
      <c r="F172" s="10"/>
      <c r="G172" s="10">
        <v>8.5</v>
      </c>
      <c r="H172" s="10"/>
      <c r="I172" s="60" t="s">
        <v>562</v>
      </c>
      <c r="J172" s="60" t="s">
        <v>562</v>
      </c>
      <c r="K172" s="10"/>
      <c r="L172" s="60" t="s">
        <v>562</v>
      </c>
      <c r="M172" s="60" t="s">
        <v>562</v>
      </c>
      <c r="O172" s="23" t="e">
        <f>#REF!</f>
        <v>#REF!</v>
      </c>
      <c r="P172" s="33"/>
      <c r="Q172" s="23"/>
      <c r="R172" s="38" t="e">
        <f>#REF!</f>
        <v>#REF!</v>
      </c>
    </row>
    <row r="173" spans="1:18" x14ac:dyDescent="0.2">
      <c r="A173" s="1"/>
      <c r="D173" t="s">
        <v>15</v>
      </c>
      <c r="F173" s="13"/>
      <c r="G173" s="13">
        <v>0</v>
      </c>
      <c r="H173" s="11"/>
      <c r="I173" s="60" t="s">
        <v>562</v>
      </c>
      <c r="J173" s="60" t="s">
        <v>562</v>
      </c>
      <c r="K173" s="11"/>
      <c r="L173" s="60" t="s">
        <v>562</v>
      </c>
      <c r="M173" s="60" t="s">
        <v>562</v>
      </c>
      <c r="O173" s="24" t="e">
        <f>#REF!</f>
        <v>#REF!</v>
      </c>
      <c r="P173" s="34"/>
      <c r="Q173" s="24"/>
      <c r="R173" s="39" t="e">
        <f>#REF!</f>
        <v>#REF!</v>
      </c>
    </row>
    <row r="174" spans="1:18" x14ac:dyDescent="0.2">
      <c r="A174" s="1"/>
      <c r="D174" t="s">
        <v>16</v>
      </c>
      <c r="F174" s="12"/>
      <c r="G174" s="12">
        <v>56.13</v>
      </c>
      <c r="H174" s="12"/>
      <c r="I174" s="60" t="s">
        <v>562</v>
      </c>
      <c r="J174" s="60" t="s">
        <v>562</v>
      </c>
      <c r="K174" s="12"/>
      <c r="L174" s="60" t="s">
        <v>562</v>
      </c>
      <c r="M174" s="60" t="s">
        <v>562</v>
      </c>
      <c r="O174" s="25" t="e">
        <f>#REF!</f>
        <v>#REF!</v>
      </c>
      <c r="P174" s="35"/>
      <c r="Q174" s="25"/>
      <c r="R174" s="40" t="e">
        <f>#REF!</f>
        <v>#REF!</v>
      </c>
    </row>
    <row r="175" spans="1:18" x14ac:dyDescent="0.2">
      <c r="A175" s="1"/>
      <c r="D175" t="s">
        <v>17</v>
      </c>
      <c r="F175" s="13"/>
      <c r="G175" s="13"/>
      <c r="H175" s="13"/>
      <c r="I175" s="60" t="s">
        <v>562</v>
      </c>
      <c r="J175" s="60" t="s">
        <v>562</v>
      </c>
      <c r="K175" s="13"/>
      <c r="L175" s="60" t="s">
        <v>562</v>
      </c>
      <c r="M175" s="60" t="s">
        <v>562</v>
      </c>
      <c r="O175" s="26" t="e">
        <f>#REF!</f>
        <v>#REF!</v>
      </c>
      <c r="P175" s="36"/>
      <c r="Q175" s="26"/>
      <c r="R175" s="41" t="e">
        <f>#REF!</f>
        <v>#REF!</v>
      </c>
    </row>
    <row r="176" spans="1:18" x14ac:dyDescent="0.2">
      <c r="A176" s="1"/>
      <c r="F176" s="14"/>
      <c r="G176" s="14"/>
      <c r="H176" s="9"/>
      <c r="I176" s="11"/>
      <c r="J176" s="11"/>
      <c r="K176" s="9"/>
      <c r="L176" s="11"/>
      <c r="M176" s="11"/>
      <c r="O176" s="26"/>
      <c r="P176" s="36"/>
      <c r="Q176" s="26"/>
      <c r="R176" s="42"/>
    </row>
    <row r="177" spans="1:18" x14ac:dyDescent="0.2">
      <c r="A177" s="4" t="e">
        <f>#REF!</f>
        <v>#REF!</v>
      </c>
      <c r="C177" s="15" t="e">
        <f>#REF!</f>
        <v>#REF!</v>
      </c>
      <c r="F177" s="11"/>
      <c r="G177" s="11"/>
      <c r="H177" s="9"/>
      <c r="I177" s="11"/>
      <c r="J177" s="11"/>
      <c r="K177" s="9"/>
      <c r="L177" s="11"/>
      <c r="M177" s="11"/>
      <c r="O177" s="25"/>
      <c r="P177" s="35"/>
      <c r="Q177" s="25"/>
      <c r="R177" s="15"/>
    </row>
    <row r="178" spans="1:18" x14ac:dyDescent="0.2">
      <c r="A178" s="1"/>
      <c r="D178" t="s">
        <v>13</v>
      </c>
      <c r="F178" s="60" t="s">
        <v>562</v>
      </c>
      <c r="G178" s="10">
        <v>8.1999999999999993</v>
      </c>
      <c r="H178" s="10"/>
      <c r="I178" s="60" t="s">
        <v>562</v>
      </c>
      <c r="J178" s="60" t="s">
        <v>562</v>
      </c>
      <c r="K178" s="10"/>
      <c r="L178" s="60" t="s">
        <v>562</v>
      </c>
      <c r="M178" s="60" t="s">
        <v>562</v>
      </c>
      <c r="O178" s="23" t="e">
        <f>#REF!</f>
        <v>#REF!</v>
      </c>
      <c r="P178" s="33"/>
      <c r="Q178" s="23"/>
      <c r="R178" s="38" t="e">
        <f>#REF!</f>
        <v>#REF!</v>
      </c>
    </row>
    <row r="179" spans="1:18" x14ac:dyDescent="0.2">
      <c r="A179" s="1"/>
      <c r="D179" t="s">
        <v>23</v>
      </c>
      <c r="F179" s="60" t="s">
        <v>562</v>
      </c>
      <c r="G179" s="10"/>
      <c r="H179" s="11"/>
      <c r="I179" s="60" t="s">
        <v>562</v>
      </c>
      <c r="J179" s="60" t="s">
        <v>562</v>
      </c>
      <c r="K179" s="11"/>
      <c r="L179" s="60" t="s">
        <v>562</v>
      </c>
      <c r="M179" s="60" t="s">
        <v>562</v>
      </c>
      <c r="O179" s="24" t="e">
        <f>#REF!</f>
        <v>#REF!</v>
      </c>
      <c r="P179" s="34"/>
      <c r="Q179" s="24"/>
      <c r="R179" s="39" t="e">
        <f>#REF!</f>
        <v>#REF!</v>
      </c>
    </row>
    <row r="180" spans="1:18" x14ac:dyDescent="0.2">
      <c r="A180" s="1"/>
      <c r="D180" t="s">
        <v>14</v>
      </c>
      <c r="F180" s="60" t="s">
        <v>562</v>
      </c>
      <c r="G180" s="10">
        <v>11</v>
      </c>
      <c r="H180" s="10"/>
      <c r="I180" s="60" t="s">
        <v>562</v>
      </c>
      <c r="J180" s="60" t="s">
        <v>562</v>
      </c>
      <c r="K180" s="10"/>
      <c r="L180" s="60" t="s">
        <v>562</v>
      </c>
      <c r="M180" s="60" t="s">
        <v>562</v>
      </c>
      <c r="O180" s="23" t="e">
        <f>#REF!</f>
        <v>#REF!</v>
      </c>
      <c r="P180" s="33"/>
      <c r="Q180" s="23"/>
      <c r="R180" s="38" t="e">
        <f>#REF!</f>
        <v>#REF!</v>
      </c>
    </row>
    <row r="181" spans="1:18" x14ac:dyDescent="0.2">
      <c r="A181" s="1"/>
      <c r="D181" t="s">
        <v>15</v>
      </c>
      <c r="F181" s="60" t="s">
        <v>562</v>
      </c>
      <c r="G181" s="10">
        <v>10</v>
      </c>
      <c r="H181" s="11"/>
      <c r="I181" s="60" t="s">
        <v>562</v>
      </c>
      <c r="J181" s="60" t="s">
        <v>562</v>
      </c>
      <c r="K181" s="11"/>
      <c r="L181" s="60" t="s">
        <v>562</v>
      </c>
      <c r="M181" s="60" t="s">
        <v>562</v>
      </c>
      <c r="O181" s="24" t="e">
        <f>#REF!</f>
        <v>#REF!</v>
      </c>
      <c r="P181" s="34"/>
      <c r="Q181" s="24"/>
      <c r="R181" s="39" t="e">
        <f>#REF!</f>
        <v>#REF!</v>
      </c>
    </row>
    <row r="182" spans="1:18" x14ac:dyDescent="0.2">
      <c r="A182" s="1"/>
      <c r="D182" t="s">
        <v>16</v>
      </c>
      <c r="F182" s="60" t="s">
        <v>562</v>
      </c>
      <c r="G182" s="73">
        <v>0</v>
      </c>
      <c r="H182" s="12"/>
      <c r="I182" s="60" t="s">
        <v>562</v>
      </c>
      <c r="J182" s="60" t="s">
        <v>562</v>
      </c>
      <c r="K182" s="12"/>
      <c r="L182" s="60" t="s">
        <v>562</v>
      </c>
      <c r="M182" s="60" t="s">
        <v>562</v>
      </c>
      <c r="O182" s="25" t="e">
        <f>#REF!</f>
        <v>#REF!</v>
      </c>
      <c r="P182" s="35"/>
      <c r="Q182" s="25"/>
      <c r="R182" s="40" t="e">
        <f>#REF!</f>
        <v>#REF!</v>
      </c>
    </row>
    <row r="183" spans="1:18" x14ac:dyDescent="0.2">
      <c r="A183" s="1"/>
      <c r="D183" t="s">
        <v>17</v>
      </c>
      <c r="F183" s="60" t="s">
        <v>562</v>
      </c>
      <c r="G183" s="10"/>
      <c r="H183" s="13"/>
      <c r="I183" s="60" t="s">
        <v>562</v>
      </c>
      <c r="J183" s="60" t="s">
        <v>562</v>
      </c>
      <c r="K183" s="13"/>
      <c r="L183" s="60" t="s">
        <v>562</v>
      </c>
      <c r="M183" s="60" t="s">
        <v>562</v>
      </c>
      <c r="O183" s="26" t="e">
        <f>#REF!</f>
        <v>#REF!</v>
      </c>
      <c r="P183" s="36"/>
      <c r="Q183" s="26"/>
      <c r="R183" s="41" t="e">
        <f>#REF!</f>
        <v>#REF!</v>
      </c>
    </row>
    <row r="184" spans="1:18" x14ac:dyDescent="0.2">
      <c r="A184" s="1"/>
      <c r="F184" s="14"/>
      <c r="G184" s="14"/>
      <c r="H184" s="9"/>
      <c r="I184" s="11"/>
      <c r="J184" s="11"/>
      <c r="K184" s="9"/>
      <c r="L184" s="11"/>
      <c r="M184" s="11"/>
      <c r="O184" s="26"/>
      <c r="P184" s="36"/>
      <c r="Q184" s="26"/>
      <c r="R184" s="42"/>
    </row>
    <row r="185" spans="1:18" x14ac:dyDescent="0.2">
      <c r="A185" s="1"/>
      <c r="F185" s="14"/>
      <c r="G185" s="14"/>
      <c r="H185" s="9"/>
      <c r="I185" s="11"/>
      <c r="J185" s="11"/>
      <c r="K185" s="9"/>
      <c r="L185" s="11"/>
      <c r="M185" s="11"/>
      <c r="O185" s="26"/>
      <c r="P185" s="36"/>
      <c r="Q185" s="26"/>
      <c r="R185" s="42"/>
    </row>
    <row r="186" spans="1:18" x14ac:dyDescent="0.2">
      <c r="A186" s="1"/>
      <c r="C186" s="18" t="e">
        <f>#REF!</f>
        <v>#REF!</v>
      </c>
      <c r="D186" s="18"/>
      <c r="F186" s="14"/>
      <c r="G186" s="14"/>
      <c r="H186" s="9"/>
      <c r="I186" s="11"/>
      <c r="J186" s="11"/>
      <c r="K186" s="9"/>
      <c r="L186" s="11"/>
      <c r="M186" s="11"/>
      <c r="O186" s="26"/>
      <c r="P186" s="36"/>
      <c r="Q186" s="26"/>
      <c r="R186" s="42"/>
    </row>
    <row r="187" spans="1:18" x14ac:dyDescent="0.2">
      <c r="A187" s="1"/>
      <c r="F187" s="14"/>
      <c r="G187" s="14"/>
      <c r="H187" s="9"/>
      <c r="I187" s="11"/>
      <c r="J187" s="11"/>
      <c r="K187" s="9"/>
      <c r="L187" s="11"/>
      <c r="M187" s="11"/>
      <c r="O187" s="26"/>
      <c r="P187" s="36"/>
      <c r="Q187" s="26"/>
      <c r="R187" s="42"/>
    </row>
    <row r="188" spans="1:18" x14ac:dyDescent="0.2">
      <c r="A188" s="4" t="e">
        <f>#REF!</f>
        <v>#REF!</v>
      </c>
      <c r="C188" s="15" t="e">
        <f>#REF!</f>
        <v>#REF!</v>
      </c>
      <c r="F188" s="9"/>
      <c r="G188" s="9"/>
      <c r="H188" s="9"/>
      <c r="I188" s="9"/>
      <c r="J188" s="9"/>
      <c r="K188" s="9"/>
      <c r="L188" s="9"/>
      <c r="M188" s="9"/>
      <c r="P188" s="31"/>
      <c r="R188" s="15"/>
    </row>
    <row r="189" spans="1:18" x14ac:dyDescent="0.2">
      <c r="A189" s="4"/>
      <c r="D189" t="s">
        <v>13</v>
      </c>
      <c r="F189" s="60" t="s">
        <v>562</v>
      </c>
      <c r="G189" s="60" t="s">
        <v>562</v>
      </c>
      <c r="H189" s="10"/>
      <c r="I189" s="60" t="s">
        <v>562</v>
      </c>
      <c r="J189" s="60" t="s">
        <v>562</v>
      </c>
      <c r="K189" s="10"/>
      <c r="L189" s="60" t="s">
        <v>562</v>
      </c>
      <c r="M189" s="60" t="s">
        <v>562</v>
      </c>
      <c r="O189" s="76" t="e">
        <f>#REF!</f>
        <v>#REF!</v>
      </c>
      <c r="P189" s="33"/>
      <c r="Q189" s="23"/>
      <c r="R189" s="77" t="e">
        <f>#REF!</f>
        <v>#REF!</v>
      </c>
    </row>
    <row r="190" spans="1:18" x14ac:dyDescent="0.2">
      <c r="A190" s="4"/>
      <c r="D190" t="s">
        <v>23</v>
      </c>
      <c r="F190" s="60" t="s">
        <v>562</v>
      </c>
      <c r="G190" s="60" t="s">
        <v>562</v>
      </c>
      <c r="H190" s="11"/>
      <c r="I190" s="60" t="s">
        <v>562</v>
      </c>
      <c r="J190" s="60" t="s">
        <v>562</v>
      </c>
      <c r="K190" s="11"/>
      <c r="L190" s="60" t="s">
        <v>562</v>
      </c>
      <c r="M190" s="60" t="s">
        <v>562</v>
      </c>
      <c r="O190" s="24" t="e">
        <f>#REF!</f>
        <v>#REF!</v>
      </c>
      <c r="P190" s="34"/>
      <c r="Q190" s="24"/>
      <c r="R190" s="39">
        <v>0</v>
      </c>
    </row>
    <row r="191" spans="1:18" ht="12.75" customHeight="1" x14ac:dyDescent="0.2">
      <c r="A191" s="4"/>
      <c r="D191" t="s">
        <v>14</v>
      </c>
      <c r="F191" s="60" t="s">
        <v>562</v>
      </c>
      <c r="G191" s="60" t="s">
        <v>562</v>
      </c>
      <c r="H191" s="10"/>
      <c r="I191" s="60" t="s">
        <v>562</v>
      </c>
      <c r="J191" s="60" t="s">
        <v>562</v>
      </c>
      <c r="K191" s="10"/>
      <c r="L191" s="60" t="s">
        <v>562</v>
      </c>
      <c r="M191" s="60" t="s">
        <v>562</v>
      </c>
      <c r="O191" s="133" t="e">
        <f>#REF!</f>
        <v>#REF!</v>
      </c>
      <c r="P191" s="33"/>
      <c r="Q191" s="23"/>
      <c r="R191" s="132" t="e">
        <f>#REF!</f>
        <v>#REF!</v>
      </c>
    </row>
    <row r="192" spans="1:18" x14ac:dyDescent="0.2">
      <c r="A192" s="4"/>
      <c r="D192" t="s">
        <v>15</v>
      </c>
      <c r="F192" s="60" t="s">
        <v>562</v>
      </c>
      <c r="G192" s="60" t="s">
        <v>562</v>
      </c>
      <c r="H192" s="11"/>
      <c r="I192" s="60" t="s">
        <v>562</v>
      </c>
      <c r="J192" s="60" t="s">
        <v>562</v>
      </c>
      <c r="K192" s="11"/>
      <c r="L192" s="60" t="s">
        <v>562</v>
      </c>
      <c r="M192" s="60" t="s">
        <v>562</v>
      </c>
      <c r="O192" s="133"/>
      <c r="P192" s="34"/>
      <c r="Q192" s="24"/>
      <c r="R192" s="132"/>
    </row>
    <row r="193" spans="1:18" x14ac:dyDescent="0.2">
      <c r="A193" s="4"/>
      <c r="D193" t="s">
        <v>16</v>
      </c>
      <c r="F193" s="60" t="s">
        <v>562</v>
      </c>
      <c r="G193" s="60" t="s">
        <v>562</v>
      </c>
      <c r="H193" s="12"/>
      <c r="I193" s="60" t="s">
        <v>562</v>
      </c>
      <c r="J193" s="60" t="s">
        <v>562</v>
      </c>
      <c r="K193" s="12"/>
      <c r="L193" s="60" t="s">
        <v>562</v>
      </c>
      <c r="M193" s="60" t="s">
        <v>562</v>
      </c>
      <c r="O193" s="25" t="e">
        <f>#REF!</f>
        <v>#REF!</v>
      </c>
      <c r="P193" s="35"/>
      <c r="Q193" s="25"/>
      <c r="R193" s="40" t="e">
        <f>#REF!</f>
        <v>#REF!</v>
      </c>
    </row>
    <row r="194" spans="1:18" x14ac:dyDescent="0.2">
      <c r="A194" s="4"/>
      <c r="D194" t="s">
        <v>17</v>
      </c>
      <c r="F194" s="60" t="s">
        <v>562</v>
      </c>
      <c r="G194" s="60" t="s">
        <v>562</v>
      </c>
      <c r="H194" s="13"/>
      <c r="I194" s="60" t="s">
        <v>562</v>
      </c>
      <c r="J194" s="60" t="s">
        <v>562</v>
      </c>
      <c r="K194" s="13"/>
      <c r="L194" s="60" t="s">
        <v>562</v>
      </c>
      <c r="M194" s="60" t="s">
        <v>562</v>
      </c>
      <c r="O194" s="26" t="e">
        <f>#REF!</f>
        <v>#REF!</v>
      </c>
      <c r="P194" s="36"/>
      <c r="Q194" s="26"/>
      <c r="R194" s="75" t="e">
        <f>#REF!</f>
        <v>#REF!</v>
      </c>
    </row>
    <row r="195" spans="1:18" x14ac:dyDescent="0.2">
      <c r="A195" s="4"/>
      <c r="F195" s="13"/>
      <c r="G195" s="13"/>
      <c r="H195" s="13"/>
      <c r="I195" s="13"/>
      <c r="J195" s="13"/>
      <c r="K195" s="13"/>
      <c r="L195" s="13"/>
      <c r="M195" s="13"/>
      <c r="O195" s="26"/>
      <c r="P195" s="36"/>
      <c r="Q195" s="26"/>
      <c r="R195" s="42"/>
    </row>
    <row r="196" spans="1:18" x14ac:dyDescent="0.2">
      <c r="A196" s="4" t="e">
        <f>#REF!</f>
        <v>#REF!</v>
      </c>
      <c r="C196" s="15" t="e">
        <f>#REF!</f>
        <v>#REF!</v>
      </c>
      <c r="F196" s="9"/>
      <c r="G196" s="9"/>
      <c r="H196" s="9"/>
      <c r="I196" s="9"/>
      <c r="J196" s="9"/>
      <c r="K196" s="9"/>
      <c r="L196" s="9"/>
      <c r="M196" s="9"/>
      <c r="P196" s="31"/>
      <c r="R196" s="15"/>
    </row>
    <row r="197" spans="1:18" x14ac:dyDescent="0.2">
      <c r="A197" s="4"/>
      <c r="D197" t="s">
        <v>13</v>
      </c>
      <c r="F197" s="60" t="s">
        <v>562</v>
      </c>
      <c r="G197" s="60" t="s">
        <v>562</v>
      </c>
      <c r="H197" s="10"/>
      <c r="I197" s="60" t="s">
        <v>562</v>
      </c>
      <c r="J197" s="60" t="s">
        <v>562</v>
      </c>
      <c r="K197" s="10"/>
      <c r="L197" s="60" t="s">
        <v>562</v>
      </c>
      <c r="M197" s="60" t="s">
        <v>562</v>
      </c>
      <c r="O197" s="23" t="e">
        <f>#REF!</f>
        <v>#REF!</v>
      </c>
      <c r="P197" s="33"/>
      <c r="Q197" s="23"/>
      <c r="R197" s="38" t="e">
        <f>#REF!</f>
        <v>#REF!</v>
      </c>
    </row>
    <row r="198" spans="1:18" x14ac:dyDescent="0.2">
      <c r="A198" s="4"/>
      <c r="D198" t="s">
        <v>23</v>
      </c>
      <c r="F198" s="60" t="s">
        <v>562</v>
      </c>
      <c r="G198" s="60" t="s">
        <v>562</v>
      </c>
      <c r="H198" s="11"/>
      <c r="I198" s="60" t="s">
        <v>562</v>
      </c>
      <c r="J198" s="60" t="s">
        <v>562</v>
      </c>
      <c r="K198" s="11"/>
      <c r="L198" s="60" t="s">
        <v>562</v>
      </c>
      <c r="M198" s="60" t="s">
        <v>562</v>
      </c>
      <c r="O198" s="24" t="e">
        <f>#REF!</f>
        <v>#REF!</v>
      </c>
      <c r="P198" s="34"/>
      <c r="Q198" s="24"/>
      <c r="R198" s="62">
        <v>0</v>
      </c>
    </row>
    <row r="199" spans="1:18" ht="12.75" customHeight="1" x14ac:dyDescent="0.2">
      <c r="A199" s="4"/>
      <c r="D199" t="s">
        <v>14</v>
      </c>
      <c r="F199" s="60" t="s">
        <v>562</v>
      </c>
      <c r="G199" s="60" t="s">
        <v>562</v>
      </c>
      <c r="H199" s="10"/>
      <c r="I199" s="60" t="s">
        <v>562</v>
      </c>
      <c r="J199" s="60" t="s">
        <v>562</v>
      </c>
      <c r="K199" s="10"/>
      <c r="L199" s="60" t="s">
        <v>562</v>
      </c>
      <c r="M199" s="60" t="s">
        <v>562</v>
      </c>
      <c r="O199" s="134" t="e">
        <f>#REF!</f>
        <v>#REF!</v>
      </c>
      <c r="P199" s="33"/>
      <c r="Q199" s="23"/>
      <c r="R199" s="132" t="e">
        <f>#REF!</f>
        <v>#REF!</v>
      </c>
    </row>
    <row r="200" spans="1:18" x14ac:dyDescent="0.2">
      <c r="A200" s="4"/>
      <c r="D200" t="s">
        <v>15</v>
      </c>
      <c r="F200" s="60" t="s">
        <v>562</v>
      </c>
      <c r="G200" s="60" t="s">
        <v>562</v>
      </c>
      <c r="H200" s="11"/>
      <c r="I200" s="60" t="s">
        <v>562</v>
      </c>
      <c r="J200" s="60" t="s">
        <v>562</v>
      </c>
      <c r="K200" s="11"/>
      <c r="L200" s="60" t="s">
        <v>562</v>
      </c>
      <c r="M200" s="60" t="s">
        <v>562</v>
      </c>
      <c r="O200" s="134"/>
      <c r="P200" s="34"/>
      <c r="Q200" s="24"/>
      <c r="R200" s="132"/>
    </row>
    <row r="201" spans="1:18" x14ac:dyDescent="0.2">
      <c r="A201" s="4"/>
      <c r="D201" t="s">
        <v>16</v>
      </c>
      <c r="F201" s="60" t="s">
        <v>562</v>
      </c>
      <c r="G201" s="60" t="s">
        <v>562</v>
      </c>
      <c r="H201" s="12"/>
      <c r="I201" s="60" t="s">
        <v>562</v>
      </c>
      <c r="J201" s="60" t="s">
        <v>562</v>
      </c>
      <c r="K201" s="12"/>
      <c r="L201" s="60" t="s">
        <v>562</v>
      </c>
      <c r="M201" s="60" t="s">
        <v>562</v>
      </c>
      <c r="O201" s="25" t="e">
        <f>#REF!</f>
        <v>#REF!</v>
      </c>
      <c r="P201" s="35"/>
      <c r="Q201" s="25"/>
      <c r="R201" s="40" t="e">
        <f>#REF!</f>
        <v>#REF!</v>
      </c>
    </row>
    <row r="202" spans="1:18" x14ac:dyDescent="0.2">
      <c r="A202" s="4"/>
      <c r="D202" t="s">
        <v>17</v>
      </c>
      <c r="F202" s="60" t="s">
        <v>562</v>
      </c>
      <c r="G202" s="60" t="s">
        <v>562</v>
      </c>
      <c r="H202" s="13"/>
      <c r="I202" s="60" t="s">
        <v>562</v>
      </c>
      <c r="J202" s="60" t="s">
        <v>562</v>
      </c>
      <c r="K202" s="13"/>
      <c r="L202" s="60" t="s">
        <v>562</v>
      </c>
      <c r="M202" s="60" t="s">
        <v>562</v>
      </c>
      <c r="O202" s="26" t="e">
        <f>#REF!</f>
        <v>#REF!</v>
      </c>
      <c r="P202" s="36"/>
      <c r="Q202" s="26"/>
      <c r="R202" s="75" t="e">
        <f>#REF!</f>
        <v>#REF!</v>
      </c>
    </row>
    <row r="203" spans="1:18" x14ac:dyDescent="0.2">
      <c r="A203" s="4"/>
      <c r="F203" s="13"/>
      <c r="G203" s="13"/>
      <c r="H203" s="13"/>
      <c r="I203" s="13"/>
      <c r="J203" s="13"/>
      <c r="K203" s="13"/>
      <c r="L203" s="13"/>
      <c r="M203" s="13"/>
      <c r="O203" s="26"/>
      <c r="P203" s="36"/>
      <c r="Q203" s="26"/>
      <c r="R203" s="42"/>
    </row>
    <row r="204" spans="1:18" x14ac:dyDescent="0.2">
      <c r="A204" s="4" t="e">
        <f>#REF!</f>
        <v>#REF!</v>
      </c>
      <c r="C204" s="15" t="e">
        <f>#REF!</f>
        <v>#REF!</v>
      </c>
      <c r="F204" s="9"/>
      <c r="G204" s="9"/>
      <c r="H204" s="9"/>
      <c r="I204" s="9"/>
      <c r="J204" s="9"/>
      <c r="K204" s="9"/>
      <c r="L204" s="9"/>
      <c r="M204" s="9"/>
      <c r="P204" s="31"/>
      <c r="R204" s="15"/>
    </row>
    <row r="205" spans="1:18" x14ac:dyDescent="0.2">
      <c r="A205" s="4"/>
      <c r="D205" t="s">
        <v>13</v>
      </c>
      <c r="F205" s="60" t="s">
        <v>562</v>
      </c>
      <c r="G205" s="60" t="s">
        <v>562</v>
      </c>
      <c r="H205" s="10"/>
      <c r="I205" s="60" t="s">
        <v>562</v>
      </c>
      <c r="J205" s="60" t="s">
        <v>562</v>
      </c>
      <c r="K205" s="10"/>
      <c r="L205" s="60" t="s">
        <v>562</v>
      </c>
      <c r="M205" s="60" t="s">
        <v>562</v>
      </c>
      <c r="O205" s="23" t="e">
        <f>#REF!</f>
        <v>#REF!</v>
      </c>
      <c r="P205" s="33"/>
      <c r="Q205" s="23"/>
      <c r="R205" s="38" t="e">
        <f>#REF!</f>
        <v>#REF!</v>
      </c>
    </row>
    <row r="206" spans="1:18" x14ac:dyDescent="0.2">
      <c r="A206" s="4"/>
      <c r="D206" t="s">
        <v>23</v>
      </c>
      <c r="F206" s="60" t="s">
        <v>562</v>
      </c>
      <c r="G206" s="60" t="s">
        <v>562</v>
      </c>
      <c r="H206" s="11"/>
      <c r="I206" s="60" t="s">
        <v>562</v>
      </c>
      <c r="J206" s="60" t="s">
        <v>562</v>
      </c>
      <c r="K206" s="11"/>
      <c r="L206" s="60" t="s">
        <v>562</v>
      </c>
      <c r="M206" s="60" t="s">
        <v>562</v>
      </c>
      <c r="O206" s="24" t="e">
        <f>#REF!</f>
        <v>#REF!</v>
      </c>
      <c r="P206" s="34"/>
      <c r="Q206" s="24"/>
      <c r="R206" s="62">
        <v>0</v>
      </c>
    </row>
    <row r="207" spans="1:18" ht="12.75" customHeight="1" x14ac:dyDescent="0.2">
      <c r="A207" s="4"/>
      <c r="D207" t="s">
        <v>14</v>
      </c>
      <c r="F207" s="60" t="s">
        <v>562</v>
      </c>
      <c r="G207" s="60" t="s">
        <v>562</v>
      </c>
      <c r="H207" s="10"/>
      <c r="I207" s="60" t="s">
        <v>562</v>
      </c>
      <c r="J207" s="60" t="s">
        <v>562</v>
      </c>
      <c r="K207" s="10"/>
      <c r="L207" s="60" t="s">
        <v>562</v>
      </c>
      <c r="M207" s="60" t="s">
        <v>562</v>
      </c>
      <c r="O207" s="134" t="e">
        <f>#REF!</f>
        <v>#REF!</v>
      </c>
      <c r="P207" s="33"/>
      <c r="Q207" s="23"/>
      <c r="R207" s="132" t="e">
        <f>#REF!</f>
        <v>#REF!</v>
      </c>
    </row>
    <row r="208" spans="1:18" x14ac:dyDescent="0.2">
      <c r="A208" s="4"/>
      <c r="D208" t="s">
        <v>15</v>
      </c>
      <c r="F208" s="60" t="s">
        <v>562</v>
      </c>
      <c r="G208" s="60" t="s">
        <v>562</v>
      </c>
      <c r="H208" s="11"/>
      <c r="I208" s="60" t="s">
        <v>562</v>
      </c>
      <c r="J208" s="60" t="s">
        <v>562</v>
      </c>
      <c r="K208" s="11"/>
      <c r="L208" s="60" t="s">
        <v>562</v>
      </c>
      <c r="M208" s="60" t="s">
        <v>562</v>
      </c>
      <c r="O208" s="134"/>
      <c r="P208" s="34"/>
      <c r="Q208" s="24"/>
      <c r="R208" s="132"/>
    </row>
    <row r="209" spans="1:18" x14ac:dyDescent="0.2">
      <c r="A209" s="4"/>
      <c r="D209" t="s">
        <v>16</v>
      </c>
      <c r="F209" s="60" t="s">
        <v>562</v>
      </c>
      <c r="G209" s="60" t="s">
        <v>562</v>
      </c>
      <c r="H209" s="12"/>
      <c r="I209" s="60" t="s">
        <v>562</v>
      </c>
      <c r="J209" s="60" t="s">
        <v>562</v>
      </c>
      <c r="K209" s="12"/>
      <c r="L209" s="60" t="s">
        <v>562</v>
      </c>
      <c r="M209" s="60" t="s">
        <v>562</v>
      </c>
      <c r="O209" s="25" t="e">
        <f>#REF!</f>
        <v>#REF!</v>
      </c>
      <c r="P209" s="35"/>
      <c r="Q209" s="25"/>
      <c r="R209" s="40" t="e">
        <f>#REF!</f>
        <v>#REF!</v>
      </c>
    </row>
    <row r="210" spans="1:18" x14ac:dyDescent="0.2">
      <c r="A210" s="4"/>
      <c r="D210" t="s">
        <v>17</v>
      </c>
      <c r="F210" s="60" t="s">
        <v>562</v>
      </c>
      <c r="G210" s="60" t="s">
        <v>562</v>
      </c>
      <c r="H210" s="13"/>
      <c r="I210" s="60" t="s">
        <v>562</v>
      </c>
      <c r="J210" s="60" t="s">
        <v>562</v>
      </c>
      <c r="K210" s="13"/>
      <c r="L210" s="60" t="s">
        <v>562</v>
      </c>
      <c r="M210" s="60" t="s">
        <v>562</v>
      </c>
      <c r="O210" s="26" t="e">
        <f>#REF!</f>
        <v>#REF!</v>
      </c>
      <c r="P210" s="36"/>
      <c r="Q210" s="26"/>
      <c r="R210" s="75" t="e">
        <f>#REF!</f>
        <v>#REF!</v>
      </c>
    </row>
    <row r="211" spans="1:18" x14ac:dyDescent="0.2">
      <c r="A211" s="4"/>
      <c r="F211" s="13"/>
      <c r="G211" s="13"/>
      <c r="H211" s="13"/>
      <c r="I211" s="13"/>
      <c r="J211" s="13"/>
      <c r="K211" s="13"/>
      <c r="L211" s="13"/>
      <c r="M211" s="13"/>
      <c r="O211" s="26"/>
      <c r="P211" s="36"/>
      <c r="Q211" s="26"/>
      <c r="R211" s="42"/>
    </row>
    <row r="212" spans="1:18" x14ac:dyDescent="0.2">
      <c r="A212" s="4" t="e">
        <f>#REF!</f>
        <v>#REF!</v>
      </c>
      <c r="C212" s="15" t="e">
        <f>#REF!</f>
        <v>#REF!</v>
      </c>
      <c r="F212" s="9"/>
      <c r="G212" s="9"/>
      <c r="H212" s="9"/>
      <c r="I212" s="9"/>
      <c r="J212" s="9"/>
      <c r="K212" s="9"/>
      <c r="L212" s="9"/>
      <c r="M212" s="9"/>
      <c r="P212" s="31"/>
      <c r="R212" s="15"/>
    </row>
    <row r="213" spans="1:18" x14ac:dyDescent="0.2">
      <c r="A213" s="4"/>
      <c r="D213" t="s">
        <v>13</v>
      </c>
      <c r="F213" s="60" t="s">
        <v>562</v>
      </c>
      <c r="G213" s="60" t="s">
        <v>562</v>
      </c>
      <c r="H213" s="10"/>
      <c r="I213" s="60" t="s">
        <v>562</v>
      </c>
      <c r="J213" s="60" t="s">
        <v>562</v>
      </c>
      <c r="K213" s="10"/>
      <c r="L213" s="60" t="s">
        <v>562</v>
      </c>
      <c r="M213" s="60" t="s">
        <v>562</v>
      </c>
      <c r="O213" s="23" t="e">
        <f>#REF!</f>
        <v>#REF!</v>
      </c>
      <c r="P213" s="33"/>
      <c r="Q213" s="23"/>
      <c r="R213" s="38" t="e">
        <f>#REF!</f>
        <v>#REF!</v>
      </c>
    </row>
    <row r="214" spans="1:18" x14ac:dyDescent="0.2">
      <c r="A214" s="4"/>
      <c r="D214" t="s">
        <v>23</v>
      </c>
      <c r="F214" s="60" t="s">
        <v>562</v>
      </c>
      <c r="G214" s="60" t="s">
        <v>562</v>
      </c>
      <c r="H214" s="11"/>
      <c r="I214" s="60" t="s">
        <v>562</v>
      </c>
      <c r="J214" s="60" t="s">
        <v>562</v>
      </c>
      <c r="K214" s="11"/>
      <c r="L214" s="60" t="s">
        <v>562</v>
      </c>
      <c r="M214" s="60" t="s">
        <v>562</v>
      </c>
      <c r="O214" s="24" t="e">
        <f>#REF!</f>
        <v>#REF!</v>
      </c>
      <c r="P214" s="34"/>
      <c r="Q214" s="24"/>
      <c r="R214" s="62">
        <v>0</v>
      </c>
    </row>
    <row r="215" spans="1:18" ht="12.75" customHeight="1" x14ac:dyDescent="0.2">
      <c r="A215" s="4"/>
      <c r="D215" t="s">
        <v>14</v>
      </c>
      <c r="F215" s="60" t="s">
        <v>562</v>
      </c>
      <c r="G215" s="60" t="s">
        <v>562</v>
      </c>
      <c r="H215" s="10"/>
      <c r="I215" s="60" t="s">
        <v>562</v>
      </c>
      <c r="J215" s="60" t="s">
        <v>562</v>
      </c>
      <c r="K215" s="10"/>
      <c r="L215" s="60" t="s">
        <v>562</v>
      </c>
      <c r="M215" s="60" t="s">
        <v>562</v>
      </c>
      <c r="O215" s="134" t="e">
        <f>#REF!</f>
        <v>#REF!</v>
      </c>
      <c r="P215" s="33"/>
      <c r="Q215" s="23"/>
      <c r="R215" s="132" t="e">
        <f>#REF!</f>
        <v>#REF!</v>
      </c>
    </row>
    <row r="216" spans="1:18" x14ac:dyDescent="0.2">
      <c r="A216" s="4"/>
      <c r="D216" t="s">
        <v>15</v>
      </c>
      <c r="F216" s="60" t="s">
        <v>562</v>
      </c>
      <c r="G216" s="60" t="s">
        <v>562</v>
      </c>
      <c r="H216" s="11"/>
      <c r="I216" s="60" t="s">
        <v>562</v>
      </c>
      <c r="J216" s="60" t="s">
        <v>562</v>
      </c>
      <c r="K216" s="11"/>
      <c r="L216" s="60" t="s">
        <v>562</v>
      </c>
      <c r="M216" s="60" t="s">
        <v>562</v>
      </c>
      <c r="O216" s="134"/>
      <c r="P216" s="34"/>
      <c r="Q216" s="24"/>
      <c r="R216" s="132"/>
    </row>
    <row r="217" spans="1:18" x14ac:dyDescent="0.2">
      <c r="A217" s="4"/>
      <c r="D217" t="s">
        <v>16</v>
      </c>
      <c r="F217" s="60" t="s">
        <v>562</v>
      </c>
      <c r="G217" s="60" t="s">
        <v>562</v>
      </c>
      <c r="H217" s="12"/>
      <c r="I217" s="60" t="s">
        <v>562</v>
      </c>
      <c r="J217" s="60" t="s">
        <v>562</v>
      </c>
      <c r="K217" s="12"/>
      <c r="L217" s="60" t="s">
        <v>562</v>
      </c>
      <c r="M217" s="60" t="s">
        <v>562</v>
      </c>
      <c r="O217" s="25" t="e">
        <f>#REF!</f>
        <v>#REF!</v>
      </c>
      <c r="P217" s="35"/>
      <c r="Q217" s="25"/>
      <c r="R217" s="40" t="e">
        <f>#REF!</f>
        <v>#REF!</v>
      </c>
    </row>
    <row r="218" spans="1:18" x14ac:dyDescent="0.2">
      <c r="A218" s="4"/>
      <c r="D218" t="s">
        <v>17</v>
      </c>
      <c r="F218" s="60" t="s">
        <v>562</v>
      </c>
      <c r="G218" s="60" t="s">
        <v>562</v>
      </c>
      <c r="H218" s="13"/>
      <c r="I218" s="60" t="s">
        <v>562</v>
      </c>
      <c r="J218" s="60" t="s">
        <v>562</v>
      </c>
      <c r="K218" s="13"/>
      <c r="L218" s="60" t="s">
        <v>562</v>
      </c>
      <c r="M218" s="60" t="s">
        <v>562</v>
      </c>
      <c r="O218" s="26" t="e">
        <f>#REF!</f>
        <v>#REF!</v>
      </c>
      <c r="P218" s="36"/>
      <c r="Q218" s="26"/>
      <c r="R218" s="75" t="e">
        <f>#REF!</f>
        <v>#REF!</v>
      </c>
    </row>
    <row r="219" spans="1:18" x14ac:dyDescent="0.2">
      <c r="A219" s="4"/>
      <c r="F219" s="13"/>
      <c r="G219" s="13"/>
      <c r="H219" s="13"/>
      <c r="I219" s="13"/>
      <c r="J219" s="13"/>
      <c r="K219" s="13"/>
      <c r="L219" s="13"/>
      <c r="M219" s="13"/>
      <c r="O219" s="26"/>
      <c r="P219" s="36"/>
      <c r="Q219" s="26"/>
      <c r="R219" s="42"/>
    </row>
    <row r="220" spans="1:18" x14ac:dyDescent="0.2">
      <c r="A220" s="4" t="e">
        <f>#REF!</f>
        <v>#REF!</v>
      </c>
      <c r="C220" s="15" t="e">
        <f>#REF!</f>
        <v>#REF!</v>
      </c>
      <c r="F220" s="11"/>
      <c r="G220" s="11"/>
      <c r="H220" s="9"/>
      <c r="I220" s="11"/>
      <c r="J220" s="11"/>
      <c r="K220" s="9"/>
      <c r="L220" s="11"/>
      <c r="M220" s="11"/>
      <c r="O220" s="23"/>
      <c r="P220" s="33"/>
      <c r="Q220" s="23"/>
      <c r="R220" s="15"/>
    </row>
    <row r="221" spans="1:18" x14ac:dyDescent="0.2">
      <c r="A221" s="1"/>
      <c r="D221" t="s">
        <v>13</v>
      </c>
      <c r="F221" s="10"/>
      <c r="G221" s="10">
        <v>2.6</v>
      </c>
      <c r="H221" s="10"/>
      <c r="I221" s="10">
        <v>2.5</v>
      </c>
      <c r="J221" s="10">
        <v>2.5</v>
      </c>
      <c r="K221" s="10"/>
      <c r="L221" s="10">
        <v>3.49</v>
      </c>
      <c r="M221" s="10">
        <v>4.1100000000000003</v>
      </c>
      <c r="O221" s="23" t="e">
        <f>#REF!</f>
        <v>#REF!</v>
      </c>
      <c r="P221" s="33"/>
      <c r="Q221" s="23"/>
      <c r="R221" s="38" t="e">
        <f>#REF!</f>
        <v>#REF!</v>
      </c>
    </row>
    <row r="222" spans="1:18" x14ac:dyDescent="0.2">
      <c r="A222" s="1"/>
      <c r="D222" t="s">
        <v>23</v>
      </c>
      <c r="F222" s="11"/>
      <c r="G222" s="11"/>
      <c r="H222" s="11"/>
      <c r="I222" s="11"/>
      <c r="J222" s="11"/>
      <c r="K222" s="11"/>
      <c r="L222" s="11"/>
      <c r="M222" s="11"/>
      <c r="O222" s="24" t="e">
        <f>#REF!</f>
        <v>#REF!</v>
      </c>
      <c r="P222" s="34"/>
      <c r="Q222" s="24"/>
      <c r="R222" s="39" t="e">
        <f>#REF!</f>
        <v>#REF!</v>
      </c>
    </row>
    <row r="223" spans="1:18" x14ac:dyDescent="0.2">
      <c r="A223" s="1"/>
      <c r="D223" t="s">
        <v>14</v>
      </c>
      <c r="F223" s="10"/>
      <c r="G223" s="10">
        <v>30</v>
      </c>
      <c r="H223" s="10"/>
      <c r="I223" s="10">
        <v>27</v>
      </c>
      <c r="J223" s="10">
        <v>22.7</v>
      </c>
      <c r="K223" s="10"/>
      <c r="L223" s="10">
        <v>31</v>
      </c>
      <c r="M223" s="10">
        <v>25</v>
      </c>
      <c r="O223" s="23" t="e">
        <f>#REF!</f>
        <v>#REF!</v>
      </c>
      <c r="P223" s="33"/>
      <c r="Q223" s="23"/>
      <c r="R223" s="38" t="e">
        <f>#REF!</f>
        <v>#REF!</v>
      </c>
    </row>
    <row r="224" spans="1:18" x14ac:dyDescent="0.2">
      <c r="A224" s="1"/>
      <c r="D224" t="s">
        <v>15</v>
      </c>
      <c r="F224" s="13"/>
      <c r="G224" s="13">
        <v>0</v>
      </c>
      <c r="H224" s="11"/>
      <c r="I224" s="13">
        <v>0</v>
      </c>
      <c r="J224" s="13">
        <v>0</v>
      </c>
      <c r="K224" s="11"/>
      <c r="L224" s="11">
        <v>-10</v>
      </c>
      <c r="M224" s="11">
        <v>-10</v>
      </c>
      <c r="O224" t="e">
        <f>#REF!</f>
        <v>#REF!</v>
      </c>
      <c r="P224" s="34"/>
      <c r="Q224" s="24"/>
      <c r="R224" s="74" t="e">
        <f>#REF!</f>
        <v>#REF!</v>
      </c>
    </row>
    <row r="225" spans="1:18" x14ac:dyDescent="0.2">
      <c r="A225" s="1"/>
      <c r="D225" t="s">
        <v>16</v>
      </c>
      <c r="F225" s="12"/>
      <c r="G225" s="12">
        <v>20.67</v>
      </c>
      <c r="H225" s="12"/>
      <c r="I225" s="12"/>
      <c r="J225" s="12">
        <v>43.25</v>
      </c>
      <c r="K225" s="12"/>
      <c r="L225" s="12"/>
      <c r="M225" s="12"/>
      <c r="O225" s="25" t="e">
        <f>#REF!</f>
        <v>#REF!</v>
      </c>
      <c r="P225" s="35"/>
      <c r="Q225" s="25"/>
      <c r="R225" s="40" t="e">
        <f>#REF!</f>
        <v>#REF!</v>
      </c>
    </row>
    <row r="226" spans="1:18" x14ac:dyDescent="0.2">
      <c r="A226" s="1"/>
      <c r="D226" t="s">
        <v>17</v>
      </c>
      <c r="F226" s="13"/>
      <c r="G226" s="13"/>
      <c r="H226" s="13"/>
      <c r="I226" s="13"/>
      <c r="J226" s="13"/>
      <c r="K226" s="13"/>
      <c r="L226" s="13" t="s">
        <v>18</v>
      </c>
      <c r="M226" s="13" t="s">
        <v>611</v>
      </c>
      <c r="O226" s="26" t="e">
        <f>#REF!</f>
        <v>#REF!</v>
      </c>
      <c r="P226" s="36"/>
      <c r="Q226" s="26"/>
      <c r="R226" s="41" t="e">
        <f>#REF!</f>
        <v>#REF!</v>
      </c>
    </row>
    <row r="227" spans="1:18" x14ac:dyDescent="0.2">
      <c r="A227" s="4"/>
      <c r="F227" s="13"/>
      <c r="G227" s="13"/>
      <c r="H227" s="13"/>
      <c r="I227" s="13"/>
      <c r="J227" s="13"/>
      <c r="K227" s="13"/>
      <c r="L227" s="13"/>
      <c r="M227" s="13"/>
      <c r="O227" s="26"/>
      <c r="P227" s="36"/>
      <c r="Q227" s="26"/>
      <c r="R227" s="42"/>
    </row>
    <row r="228" spans="1:18" x14ac:dyDescent="0.2">
      <c r="A228" s="4" t="e">
        <f>#REF!</f>
        <v>#REF!</v>
      </c>
      <c r="C228" s="15" t="e">
        <f>#REF!</f>
        <v>#REF!</v>
      </c>
      <c r="F228" s="9"/>
      <c r="G228" s="9"/>
      <c r="H228" s="9"/>
      <c r="I228" s="9"/>
      <c r="J228" s="9"/>
      <c r="K228" s="9"/>
      <c r="L228" s="9"/>
      <c r="M228" s="9"/>
      <c r="P228" s="31"/>
      <c r="R228" s="15"/>
    </row>
    <row r="229" spans="1:18" x14ac:dyDescent="0.2">
      <c r="A229" s="4"/>
      <c r="D229" t="s">
        <v>13</v>
      </c>
      <c r="F229" s="10"/>
      <c r="G229" s="10">
        <v>4.8</v>
      </c>
      <c r="H229" s="10"/>
      <c r="I229" s="10">
        <v>4.3</v>
      </c>
      <c r="J229" s="10">
        <v>5.3</v>
      </c>
      <c r="K229" s="10"/>
      <c r="L229" s="10">
        <v>5</v>
      </c>
      <c r="M229" s="10">
        <v>4.75</v>
      </c>
      <c r="O229" s="23" t="e">
        <f>#REF!</f>
        <v>#REF!</v>
      </c>
      <c r="P229" s="33"/>
      <c r="Q229" s="23"/>
      <c r="R229" s="38" t="e">
        <f>#REF!</f>
        <v>#REF!</v>
      </c>
    </row>
    <row r="230" spans="1:18" x14ac:dyDescent="0.2">
      <c r="A230" s="4"/>
      <c r="D230" t="s">
        <v>23</v>
      </c>
      <c r="F230" s="11"/>
      <c r="G230" s="11"/>
      <c r="H230" s="11"/>
      <c r="I230" s="11"/>
      <c r="J230" s="11"/>
      <c r="K230" s="11"/>
      <c r="L230" s="11"/>
      <c r="M230" s="11"/>
      <c r="O230" s="24" t="e">
        <f>#REF!</f>
        <v>#REF!</v>
      </c>
      <c r="P230" s="34"/>
      <c r="Q230" s="24"/>
      <c r="R230" s="39" t="e">
        <f>#REF!</f>
        <v>#REF!</v>
      </c>
    </row>
    <row r="231" spans="1:18" x14ac:dyDescent="0.2">
      <c r="A231" s="4"/>
      <c r="D231" t="s">
        <v>14</v>
      </c>
      <c r="F231" s="10"/>
      <c r="G231" s="10">
        <v>14.7</v>
      </c>
      <c r="H231" s="10"/>
      <c r="I231" s="10">
        <v>98.8</v>
      </c>
      <c r="J231" s="10">
        <v>3.6</v>
      </c>
      <c r="K231" s="10"/>
      <c r="L231" s="10">
        <v>20</v>
      </c>
      <c r="M231" s="10">
        <v>20</v>
      </c>
      <c r="O231" s="23" t="e">
        <f>#REF!</f>
        <v>#REF!</v>
      </c>
      <c r="P231" s="33"/>
      <c r="Q231" s="23"/>
      <c r="R231" s="38" t="e">
        <f>#REF!</f>
        <v>#REF!</v>
      </c>
    </row>
    <row r="232" spans="1:18" x14ac:dyDescent="0.2">
      <c r="A232" s="4"/>
      <c r="D232" t="s">
        <v>15</v>
      </c>
      <c r="F232" s="13"/>
      <c r="G232" s="13">
        <v>0</v>
      </c>
      <c r="H232" s="11"/>
      <c r="I232" s="13">
        <v>0</v>
      </c>
      <c r="J232" s="13">
        <v>0</v>
      </c>
      <c r="K232" s="11"/>
      <c r="L232" s="13">
        <v>5</v>
      </c>
      <c r="M232" s="13">
        <v>0</v>
      </c>
      <c r="O232" t="e">
        <f>#REF!</f>
        <v>#REF!</v>
      </c>
      <c r="P232" s="34"/>
      <c r="Q232" s="24"/>
      <c r="R232" s="74" t="e">
        <f>#REF!</f>
        <v>#REF!</v>
      </c>
    </row>
    <row r="233" spans="1:18" x14ac:dyDescent="0.2">
      <c r="A233" s="4"/>
      <c r="D233" t="s">
        <v>16</v>
      </c>
      <c r="F233" s="12"/>
      <c r="G233" s="12">
        <v>28.82</v>
      </c>
      <c r="H233" s="12"/>
      <c r="I233" s="12"/>
      <c r="J233" s="12">
        <v>80.92</v>
      </c>
      <c r="K233" s="12"/>
      <c r="L233" s="12"/>
      <c r="M233" s="12"/>
      <c r="O233" s="25" t="e">
        <f>#REF!</f>
        <v>#REF!</v>
      </c>
      <c r="P233" s="35"/>
      <c r="Q233" s="25"/>
      <c r="R233" s="40" t="e">
        <f>#REF!</f>
        <v>#REF!</v>
      </c>
    </row>
    <row r="234" spans="1:18" x14ac:dyDescent="0.2">
      <c r="A234" s="4"/>
      <c r="D234" t="s">
        <v>17</v>
      </c>
      <c r="F234" s="13"/>
      <c r="G234" s="13"/>
      <c r="H234" s="13"/>
      <c r="I234" s="13"/>
      <c r="J234" s="13"/>
      <c r="K234" s="13"/>
      <c r="L234" s="13" t="s">
        <v>563</v>
      </c>
      <c r="M234" s="13" t="s">
        <v>563</v>
      </c>
      <c r="O234" s="26" t="e">
        <f>#REF!</f>
        <v>#REF!</v>
      </c>
      <c r="P234" s="36"/>
      <c r="Q234" s="26"/>
      <c r="R234" s="41" t="e">
        <f>#REF!</f>
        <v>#REF!</v>
      </c>
    </row>
    <row r="235" spans="1:18" x14ac:dyDescent="0.2">
      <c r="A235" s="4"/>
      <c r="F235" s="13"/>
      <c r="G235" s="13"/>
      <c r="H235" s="13"/>
      <c r="I235" s="13"/>
      <c r="J235" s="13"/>
      <c r="K235" s="13"/>
      <c r="L235" s="13"/>
      <c r="M235" s="13"/>
      <c r="O235" s="26"/>
      <c r="P235" s="36"/>
      <c r="Q235" s="26"/>
      <c r="R235" s="42"/>
    </row>
    <row r="236" spans="1:18" x14ac:dyDescent="0.2">
      <c r="A236" s="4" t="e">
        <f>#REF!</f>
        <v>#REF!</v>
      </c>
      <c r="C236" s="15" t="e">
        <f>#REF!</f>
        <v>#REF!</v>
      </c>
      <c r="F236" s="9"/>
      <c r="G236" s="9"/>
      <c r="H236" s="9"/>
      <c r="I236" s="9"/>
      <c r="J236" s="9"/>
      <c r="K236" s="9"/>
      <c r="L236" s="9"/>
      <c r="M236" s="9"/>
      <c r="P236" s="31"/>
      <c r="R236" s="15"/>
    </row>
    <row r="237" spans="1:18" x14ac:dyDescent="0.2">
      <c r="A237" s="4"/>
      <c r="D237" t="s">
        <v>13</v>
      </c>
      <c r="F237" s="10"/>
      <c r="G237" s="10">
        <v>11.1</v>
      </c>
      <c r="H237" s="10"/>
      <c r="I237" s="10">
        <v>16.7</v>
      </c>
      <c r="J237" s="10">
        <v>7.6</v>
      </c>
      <c r="K237" s="10"/>
      <c r="L237" s="10">
        <v>5</v>
      </c>
      <c r="M237" s="10">
        <v>4.75</v>
      </c>
      <c r="O237" s="23" t="e">
        <f>#REF!</f>
        <v>#REF!</v>
      </c>
      <c r="P237" s="33"/>
      <c r="Q237" s="23"/>
      <c r="R237" s="38" t="e">
        <f>#REF!</f>
        <v>#REF!</v>
      </c>
    </row>
    <row r="238" spans="1:18" x14ac:dyDescent="0.2">
      <c r="A238" s="4"/>
      <c r="D238" t="s">
        <v>23</v>
      </c>
      <c r="F238" s="11"/>
      <c r="G238" s="11"/>
      <c r="H238" s="11"/>
      <c r="I238" s="11"/>
      <c r="J238" s="11"/>
      <c r="K238" s="11"/>
      <c r="L238" s="11"/>
      <c r="M238" s="11"/>
      <c r="O238" s="24" t="e">
        <f>#REF!</f>
        <v>#REF!</v>
      </c>
      <c r="P238" s="34"/>
      <c r="Q238" s="24"/>
      <c r="R238" s="39" t="e">
        <f>#REF!</f>
        <v>#REF!</v>
      </c>
    </row>
    <row r="239" spans="1:18" x14ac:dyDescent="0.2">
      <c r="A239" s="4"/>
      <c r="D239" t="s">
        <v>14</v>
      </c>
      <c r="F239" s="10"/>
      <c r="G239" s="10">
        <v>4.7</v>
      </c>
      <c r="H239" s="10"/>
      <c r="I239" s="10">
        <v>2.6</v>
      </c>
      <c r="J239" s="10">
        <v>7.1</v>
      </c>
      <c r="K239" s="10"/>
      <c r="L239" s="10">
        <v>20</v>
      </c>
      <c r="M239" s="10">
        <v>20</v>
      </c>
      <c r="O239" s="23" t="e">
        <f>#REF!</f>
        <v>#REF!</v>
      </c>
      <c r="P239" s="33"/>
      <c r="Q239" s="23"/>
      <c r="R239" s="38" t="e">
        <f>#REF!</f>
        <v>#REF!</v>
      </c>
    </row>
    <row r="240" spans="1:18" x14ac:dyDescent="0.2">
      <c r="A240" s="4"/>
      <c r="D240" t="s">
        <v>15</v>
      </c>
      <c r="F240" s="13"/>
      <c r="G240" s="13">
        <v>0</v>
      </c>
      <c r="H240" s="11"/>
      <c r="I240" s="13">
        <v>0</v>
      </c>
      <c r="J240" s="13">
        <v>0</v>
      </c>
      <c r="K240" s="11"/>
      <c r="L240" s="13">
        <v>5</v>
      </c>
      <c r="M240" s="13">
        <v>0</v>
      </c>
      <c r="O240" t="e">
        <f>#REF!</f>
        <v>#REF!</v>
      </c>
      <c r="P240" s="34"/>
      <c r="Q240" s="24"/>
      <c r="R240" s="74" t="e">
        <f>#REF!</f>
        <v>#REF!</v>
      </c>
    </row>
    <row r="241" spans="1:18" x14ac:dyDescent="0.2">
      <c r="A241" s="4"/>
      <c r="D241" t="s">
        <v>16</v>
      </c>
      <c r="F241" s="12"/>
      <c r="G241" s="12">
        <v>47.95</v>
      </c>
      <c r="H241" s="12"/>
      <c r="I241" s="12"/>
      <c r="J241" s="12">
        <v>46.13</v>
      </c>
      <c r="K241" s="12"/>
      <c r="L241" s="12"/>
      <c r="M241" s="12"/>
      <c r="O241" s="25" t="e">
        <f>#REF!</f>
        <v>#REF!</v>
      </c>
      <c r="P241" s="35"/>
      <c r="Q241" s="25"/>
      <c r="R241" s="40" t="e">
        <f>#REF!</f>
        <v>#REF!</v>
      </c>
    </row>
    <row r="242" spans="1:18" x14ac:dyDescent="0.2">
      <c r="A242" s="4"/>
      <c r="D242" t="s">
        <v>17</v>
      </c>
      <c r="F242" s="13"/>
      <c r="G242" s="13"/>
      <c r="H242" s="13"/>
      <c r="I242" s="13"/>
      <c r="J242" s="13"/>
      <c r="K242" s="13"/>
      <c r="L242" s="13" t="s">
        <v>563</v>
      </c>
      <c r="M242" s="13" t="s">
        <v>563</v>
      </c>
      <c r="O242" s="26" t="e">
        <f>#REF!</f>
        <v>#REF!</v>
      </c>
      <c r="P242" s="36"/>
      <c r="Q242" s="26"/>
      <c r="R242" s="41" t="e">
        <f>#REF!</f>
        <v>#REF!</v>
      </c>
    </row>
    <row r="243" spans="1:18" x14ac:dyDescent="0.2">
      <c r="A243" s="4"/>
      <c r="F243" s="13"/>
      <c r="G243" s="13"/>
      <c r="H243" s="13"/>
      <c r="I243" s="13"/>
      <c r="J243" s="13"/>
      <c r="K243" s="13"/>
      <c r="L243" s="13"/>
      <c r="M243" s="13"/>
      <c r="O243" s="26"/>
      <c r="P243" s="36"/>
      <c r="Q243" s="26"/>
      <c r="R243" s="42"/>
    </row>
    <row r="244" spans="1:18" x14ac:dyDescent="0.2">
      <c r="A244" s="4" t="e">
        <f>#REF!</f>
        <v>#REF!</v>
      </c>
      <c r="C244" s="15" t="e">
        <f>#REF!</f>
        <v>#REF!</v>
      </c>
      <c r="F244" s="9"/>
      <c r="G244" s="9"/>
      <c r="H244" s="9"/>
      <c r="I244" s="9"/>
      <c r="J244" s="9"/>
      <c r="K244" s="9"/>
      <c r="L244" s="9"/>
      <c r="M244" s="9"/>
      <c r="P244" s="31"/>
      <c r="R244" s="15"/>
    </row>
    <row r="245" spans="1:18" x14ac:dyDescent="0.2">
      <c r="A245" s="4"/>
      <c r="D245" t="s">
        <v>13</v>
      </c>
      <c r="F245" s="10"/>
      <c r="G245" s="10">
        <v>7.3</v>
      </c>
      <c r="H245" s="10"/>
      <c r="I245" s="10">
        <v>1.9</v>
      </c>
      <c r="J245" s="10">
        <v>8.3000000000000007</v>
      </c>
      <c r="K245" s="10"/>
      <c r="L245" s="10">
        <v>5</v>
      </c>
      <c r="M245" s="10">
        <v>4.75</v>
      </c>
      <c r="O245" s="23" t="e">
        <f>#REF!</f>
        <v>#REF!</v>
      </c>
      <c r="P245" s="33"/>
      <c r="Q245" s="23"/>
      <c r="R245" s="38" t="e">
        <f>#REF!</f>
        <v>#REF!</v>
      </c>
    </row>
    <row r="246" spans="1:18" x14ac:dyDescent="0.2">
      <c r="A246" s="4"/>
      <c r="D246" t="s">
        <v>23</v>
      </c>
      <c r="F246" s="11"/>
      <c r="G246" s="11"/>
      <c r="H246" s="11"/>
      <c r="I246" s="11"/>
      <c r="J246" s="11"/>
      <c r="K246" s="11"/>
      <c r="L246" s="11"/>
      <c r="M246" s="11"/>
      <c r="O246" s="24" t="e">
        <f>#REF!</f>
        <v>#REF!</v>
      </c>
      <c r="P246" s="34"/>
      <c r="Q246" s="24"/>
      <c r="R246" s="39" t="e">
        <f>#REF!</f>
        <v>#REF!</v>
      </c>
    </row>
    <row r="247" spans="1:18" x14ac:dyDescent="0.2">
      <c r="A247" s="4"/>
      <c r="D247" t="s">
        <v>14</v>
      </c>
      <c r="F247" s="10"/>
      <c r="G247" s="10">
        <v>9.1999999999999993</v>
      </c>
      <c r="H247" s="10"/>
      <c r="I247" s="10">
        <v>8.1999999999999993</v>
      </c>
      <c r="J247" s="10">
        <v>8.1999999999999993</v>
      </c>
      <c r="K247" s="10"/>
      <c r="L247" s="10">
        <v>20</v>
      </c>
      <c r="M247" s="10">
        <v>20</v>
      </c>
      <c r="O247" s="23" t="e">
        <f>#REF!</f>
        <v>#REF!</v>
      </c>
      <c r="P247" s="33"/>
      <c r="Q247" s="23"/>
      <c r="R247" s="38" t="e">
        <f>#REF!</f>
        <v>#REF!</v>
      </c>
    </row>
    <row r="248" spans="1:18" x14ac:dyDescent="0.2">
      <c r="A248" s="4"/>
      <c r="D248" t="s">
        <v>15</v>
      </c>
      <c r="F248" s="13"/>
      <c r="G248" s="13">
        <v>0</v>
      </c>
      <c r="H248" s="11"/>
      <c r="I248" s="13">
        <v>0</v>
      </c>
      <c r="J248" s="13">
        <v>0</v>
      </c>
      <c r="K248" s="11"/>
      <c r="L248" s="13">
        <v>5</v>
      </c>
      <c r="M248" s="13">
        <v>0</v>
      </c>
      <c r="O248" t="e">
        <f>#REF!</f>
        <v>#REF!</v>
      </c>
      <c r="P248" s="34"/>
      <c r="Q248" s="24"/>
      <c r="R248" s="74" t="e">
        <f>#REF!</f>
        <v>#REF!</v>
      </c>
    </row>
    <row r="249" spans="1:18" x14ac:dyDescent="0.2">
      <c r="A249" s="4"/>
      <c r="D249" t="s">
        <v>16</v>
      </c>
      <c r="F249" s="12"/>
      <c r="G249" s="12">
        <v>32.69</v>
      </c>
      <c r="H249" s="12"/>
      <c r="I249" s="12"/>
      <c r="J249" s="12">
        <v>31.94</v>
      </c>
      <c r="K249" s="12"/>
      <c r="L249" s="12"/>
      <c r="M249" s="12"/>
      <c r="O249" s="25" t="e">
        <f>#REF!</f>
        <v>#REF!</v>
      </c>
      <c r="P249" s="35"/>
      <c r="Q249" s="25"/>
      <c r="R249" s="40" t="e">
        <f>#REF!</f>
        <v>#REF!</v>
      </c>
    </row>
    <row r="250" spans="1:18" x14ac:dyDescent="0.2">
      <c r="A250" s="4"/>
      <c r="D250" t="s">
        <v>17</v>
      </c>
      <c r="F250" s="13"/>
      <c r="G250" s="13"/>
      <c r="H250" s="13"/>
      <c r="I250" s="13"/>
      <c r="J250" s="13"/>
      <c r="K250" s="13"/>
      <c r="L250" s="13" t="s">
        <v>563</v>
      </c>
      <c r="M250" s="13" t="s">
        <v>563</v>
      </c>
      <c r="O250" s="26" t="e">
        <f>#REF!</f>
        <v>#REF!</v>
      </c>
      <c r="P250" s="36"/>
      <c r="Q250" s="26"/>
      <c r="R250" s="41" t="e">
        <f>#REF!</f>
        <v>#REF!</v>
      </c>
    </row>
    <row r="251" spans="1:18" x14ac:dyDescent="0.2">
      <c r="A251" s="4"/>
      <c r="F251" s="13"/>
      <c r="G251" s="13"/>
      <c r="H251" s="13"/>
      <c r="I251" s="13"/>
      <c r="J251" s="13"/>
      <c r="K251" s="13"/>
      <c r="L251" s="13"/>
      <c r="M251" s="13"/>
      <c r="O251" s="26"/>
      <c r="P251" s="36"/>
      <c r="Q251" s="26"/>
      <c r="R251" s="42"/>
    </row>
    <row r="252" spans="1:18" x14ac:dyDescent="0.2">
      <c r="A252" s="4" t="e">
        <f>#REF!</f>
        <v>#REF!</v>
      </c>
      <c r="C252" s="15" t="e">
        <f>#REF!</f>
        <v>#REF!</v>
      </c>
      <c r="F252" s="9"/>
      <c r="G252" s="9"/>
      <c r="H252" s="9"/>
      <c r="I252" s="9"/>
      <c r="J252" s="9"/>
      <c r="K252" s="9"/>
      <c r="L252" s="9"/>
      <c r="M252" s="9"/>
      <c r="P252" s="31"/>
      <c r="R252" s="15"/>
    </row>
    <row r="253" spans="1:18" x14ac:dyDescent="0.2">
      <c r="A253" s="4"/>
      <c r="D253" t="s">
        <v>13</v>
      </c>
      <c r="F253" s="10"/>
      <c r="G253" s="10">
        <v>4</v>
      </c>
      <c r="H253" s="10"/>
      <c r="I253" s="10">
        <v>3.6</v>
      </c>
      <c r="J253" s="10">
        <v>4</v>
      </c>
      <c r="K253" s="10"/>
      <c r="L253" s="60">
        <v>3.33</v>
      </c>
      <c r="M253" s="60">
        <v>3.17</v>
      </c>
      <c r="O253" s="23" t="e">
        <f>#REF!</f>
        <v>#REF!</v>
      </c>
      <c r="P253" s="33"/>
      <c r="Q253" s="23"/>
      <c r="R253" s="38" t="e">
        <f>#REF!</f>
        <v>#REF!</v>
      </c>
    </row>
    <row r="254" spans="1:18" x14ac:dyDescent="0.2">
      <c r="A254" s="4"/>
      <c r="D254" t="s">
        <v>23</v>
      </c>
      <c r="F254" s="11"/>
      <c r="G254" s="11"/>
      <c r="H254" s="11"/>
      <c r="I254" s="11"/>
      <c r="J254" s="11"/>
      <c r="K254" s="11"/>
      <c r="L254" s="60"/>
      <c r="M254" s="60"/>
      <c r="O254" s="24" t="e">
        <f>#REF!</f>
        <v>#REF!</v>
      </c>
      <c r="P254" s="34"/>
      <c r="Q254" s="24"/>
      <c r="R254" s="39" t="e">
        <f>#REF!</f>
        <v>#REF!</v>
      </c>
    </row>
    <row r="255" spans="1:18" x14ac:dyDescent="0.2">
      <c r="A255" s="4"/>
      <c r="D255" t="s">
        <v>14</v>
      </c>
      <c r="F255" s="10"/>
      <c r="G255" s="10">
        <v>18</v>
      </c>
      <c r="H255" s="10"/>
      <c r="I255" s="10">
        <v>6.9</v>
      </c>
      <c r="J255" s="10">
        <v>12</v>
      </c>
      <c r="K255" s="10"/>
      <c r="L255" s="60">
        <v>30</v>
      </c>
      <c r="M255" s="60">
        <v>30</v>
      </c>
      <c r="O255" s="23" t="e">
        <f>#REF!</f>
        <v>#REF!</v>
      </c>
      <c r="P255" s="33"/>
      <c r="Q255" s="23"/>
      <c r="R255" s="38" t="e">
        <f>#REF!</f>
        <v>#REF!</v>
      </c>
    </row>
    <row r="256" spans="1:18" x14ac:dyDescent="0.2">
      <c r="A256" s="4"/>
      <c r="D256" t="s">
        <v>15</v>
      </c>
      <c r="F256" s="13"/>
      <c r="G256" s="13">
        <v>0</v>
      </c>
      <c r="H256" s="11"/>
      <c r="I256" s="13">
        <v>0</v>
      </c>
      <c r="J256" s="13">
        <v>0</v>
      </c>
      <c r="K256" s="11"/>
      <c r="L256" s="13">
        <v>0</v>
      </c>
      <c r="M256" s="60">
        <v>5</v>
      </c>
      <c r="O256" t="e">
        <f>#REF!</f>
        <v>#REF!</v>
      </c>
      <c r="P256" s="34"/>
      <c r="Q256" s="24"/>
      <c r="R256" s="74" t="e">
        <f>#REF!</f>
        <v>#REF!</v>
      </c>
    </row>
    <row r="257" spans="1:18" x14ac:dyDescent="0.2">
      <c r="A257" s="4"/>
      <c r="D257" t="s">
        <v>16</v>
      </c>
      <c r="F257" s="12"/>
      <c r="G257" s="12">
        <v>28.58</v>
      </c>
      <c r="H257" s="12"/>
      <c r="I257" s="12"/>
      <c r="J257" s="12">
        <v>51.99</v>
      </c>
      <c r="K257" s="12"/>
      <c r="L257" s="60"/>
      <c r="M257" s="60"/>
      <c r="O257" s="25" t="e">
        <f>#REF!</f>
        <v>#REF!</v>
      </c>
      <c r="P257" s="35"/>
      <c r="Q257" s="25"/>
      <c r="R257" s="40" t="e">
        <f>#REF!</f>
        <v>#REF!</v>
      </c>
    </row>
    <row r="258" spans="1:18" x14ac:dyDescent="0.2">
      <c r="A258" s="4"/>
      <c r="D258" t="s">
        <v>17</v>
      </c>
      <c r="F258" s="13"/>
      <c r="G258" s="13"/>
      <c r="H258" s="13"/>
      <c r="I258" s="13"/>
      <c r="J258" s="13"/>
      <c r="K258" s="13"/>
      <c r="L258" s="13" t="s">
        <v>563</v>
      </c>
      <c r="M258" s="13" t="s">
        <v>563</v>
      </c>
      <c r="O258" s="26" t="e">
        <f>#REF!</f>
        <v>#REF!</v>
      </c>
      <c r="P258" s="36"/>
      <c r="Q258" s="26"/>
      <c r="R258" s="41" t="e">
        <f>#REF!</f>
        <v>#REF!</v>
      </c>
    </row>
    <row r="259" spans="1:18" x14ac:dyDescent="0.2">
      <c r="A259" s="4"/>
      <c r="F259" s="13"/>
      <c r="G259" s="13"/>
      <c r="H259" s="13"/>
      <c r="I259" s="13"/>
      <c r="J259" s="13"/>
      <c r="K259" s="13"/>
      <c r="L259" s="13"/>
      <c r="M259" s="13"/>
      <c r="O259" s="26"/>
      <c r="P259" s="36"/>
      <c r="Q259" s="26"/>
      <c r="R259" s="42"/>
    </row>
    <row r="260" spans="1:18" x14ac:dyDescent="0.2">
      <c r="A260" s="4" t="e">
        <f>#REF!</f>
        <v>#REF!</v>
      </c>
      <c r="C260" s="15" t="e">
        <f>#REF!</f>
        <v>#REF!</v>
      </c>
      <c r="F260" s="9"/>
      <c r="G260" s="9"/>
      <c r="H260" s="9"/>
      <c r="I260" s="9"/>
      <c r="J260" s="9"/>
      <c r="K260" s="9"/>
      <c r="L260" s="9"/>
      <c r="M260" s="9"/>
      <c r="P260" s="31"/>
      <c r="R260" s="15"/>
    </row>
    <row r="261" spans="1:18" x14ac:dyDescent="0.2">
      <c r="A261" s="4"/>
      <c r="D261" t="s">
        <v>13</v>
      </c>
      <c r="F261" s="10"/>
      <c r="G261" s="10">
        <v>7.2</v>
      </c>
      <c r="H261" s="10"/>
      <c r="I261" s="10">
        <v>6.7</v>
      </c>
      <c r="J261" s="10">
        <v>6.7</v>
      </c>
      <c r="K261" s="10"/>
      <c r="L261" s="10">
        <v>4</v>
      </c>
      <c r="M261" s="10">
        <v>3.8</v>
      </c>
      <c r="O261" s="23" t="e">
        <f>#REF!</f>
        <v>#REF!</v>
      </c>
      <c r="P261" s="33"/>
      <c r="Q261" s="23"/>
      <c r="R261" s="38" t="e">
        <f>#REF!</f>
        <v>#REF!</v>
      </c>
    </row>
    <row r="262" spans="1:18" x14ac:dyDescent="0.2">
      <c r="A262" s="4"/>
      <c r="D262" t="s">
        <v>23</v>
      </c>
      <c r="F262" s="11"/>
      <c r="G262" s="11"/>
      <c r="H262" s="11"/>
      <c r="I262" s="11"/>
      <c r="J262" s="11"/>
      <c r="K262" s="11"/>
      <c r="L262" s="11"/>
      <c r="M262" s="11"/>
      <c r="O262" s="24" t="e">
        <f>#REF!</f>
        <v>#REF!</v>
      </c>
      <c r="P262" s="34"/>
      <c r="Q262" s="24"/>
      <c r="R262" s="39" t="e">
        <f>#REF!</f>
        <v>#REF!</v>
      </c>
    </row>
    <row r="263" spans="1:18" x14ac:dyDescent="0.2">
      <c r="A263" s="4"/>
      <c r="D263" t="s">
        <v>14</v>
      </c>
      <c r="F263" s="10"/>
      <c r="G263" s="10">
        <v>6.6</v>
      </c>
      <c r="H263" s="10"/>
      <c r="I263" s="10">
        <v>8.5</v>
      </c>
      <c r="J263" s="10">
        <v>6</v>
      </c>
      <c r="K263" s="10"/>
      <c r="L263" s="10">
        <v>25</v>
      </c>
      <c r="M263" s="10">
        <v>25</v>
      </c>
      <c r="O263" s="23" t="e">
        <f>#REF!</f>
        <v>#REF!</v>
      </c>
      <c r="P263" s="33"/>
      <c r="Q263" s="23"/>
      <c r="R263" s="38" t="e">
        <f>#REF!</f>
        <v>#REF!</v>
      </c>
    </row>
    <row r="264" spans="1:18" x14ac:dyDescent="0.2">
      <c r="A264" s="4"/>
      <c r="D264" t="s">
        <v>15</v>
      </c>
      <c r="F264" s="13"/>
      <c r="G264" s="13">
        <v>0</v>
      </c>
      <c r="H264" s="11"/>
      <c r="I264" s="13">
        <v>0</v>
      </c>
      <c r="J264" s="13">
        <v>0</v>
      </c>
      <c r="K264" s="11"/>
      <c r="L264" s="13">
        <v>0</v>
      </c>
      <c r="M264" s="13">
        <v>5</v>
      </c>
      <c r="O264" t="e">
        <f>#REF!</f>
        <v>#REF!</v>
      </c>
      <c r="P264" s="34"/>
      <c r="Q264" s="24"/>
      <c r="R264" s="74" t="e">
        <f>#REF!</f>
        <v>#REF!</v>
      </c>
    </row>
    <row r="265" spans="1:18" x14ac:dyDescent="0.2">
      <c r="A265" s="4"/>
      <c r="D265" t="s">
        <v>16</v>
      </c>
      <c r="F265" s="12"/>
      <c r="G265" s="12">
        <v>52.45</v>
      </c>
      <c r="H265" s="12"/>
      <c r="I265" s="12"/>
      <c r="J265" s="12">
        <v>59.8</v>
      </c>
      <c r="K265" s="12"/>
      <c r="L265" s="13" t="s">
        <v>563</v>
      </c>
      <c r="M265" s="13" t="s">
        <v>563</v>
      </c>
      <c r="O265" s="25" t="e">
        <f>#REF!</f>
        <v>#REF!</v>
      </c>
      <c r="P265" s="35"/>
      <c r="Q265" s="25"/>
      <c r="R265" s="40" t="e">
        <f>#REF!</f>
        <v>#REF!</v>
      </c>
    </row>
    <row r="266" spans="1:18" x14ac:dyDescent="0.2">
      <c r="A266" s="4"/>
      <c r="D266" t="s">
        <v>17</v>
      </c>
      <c r="F266" s="13"/>
      <c r="G266" s="13"/>
      <c r="H266" s="13"/>
      <c r="I266" s="13"/>
      <c r="J266" s="13"/>
      <c r="K266" s="13"/>
      <c r="L266" s="12"/>
      <c r="M266" s="12"/>
      <c r="O266" s="26" t="e">
        <f>#REF!</f>
        <v>#REF!</v>
      </c>
      <c r="P266" s="36"/>
      <c r="Q266" s="26"/>
      <c r="R266" s="41" t="e">
        <f>#REF!</f>
        <v>#REF!</v>
      </c>
    </row>
    <row r="267" spans="1:18" x14ac:dyDescent="0.2">
      <c r="A267" s="4"/>
      <c r="F267" s="13"/>
      <c r="G267" s="13"/>
      <c r="H267" s="13"/>
      <c r="I267" s="13"/>
      <c r="J267" s="13"/>
      <c r="K267" s="13"/>
      <c r="L267" s="13"/>
      <c r="M267" s="13"/>
      <c r="O267" s="26"/>
      <c r="P267" s="36"/>
      <c r="Q267" s="26"/>
      <c r="R267" s="42"/>
    </row>
    <row r="268" spans="1:18" x14ac:dyDescent="0.2">
      <c r="A268" s="4" t="e">
        <f>#REF!</f>
        <v>#REF!</v>
      </c>
      <c r="C268" s="15" t="e">
        <f>#REF!</f>
        <v>#REF!</v>
      </c>
      <c r="F268" s="9"/>
      <c r="G268" s="9"/>
      <c r="H268" s="9"/>
      <c r="I268" s="9"/>
      <c r="J268" s="9"/>
      <c r="K268" s="9"/>
      <c r="L268" s="9"/>
      <c r="M268" s="9"/>
      <c r="P268" s="31"/>
      <c r="R268" s="15"/>
    </row>
    <row r="269" spans="1:18" x14ac:dyDescent="0.2">
      <c r="A269" s="4"/>
      <c r="D269" t="s">
        <v>13</v>
      </c>
      <c r="F269" s="60"/>
      <c r="G269" s="60">
        <v>5</v>
      </c>
      <c r="H269" s="10"/>
      <c r="I269" s="10">
        <v>4</v>
      </c>
      <c r="J269" s="10">
        <v>4</v>
      </c>
      <c r="K269" s="10"/>
      <c r="L269" s="60">
        <v>10</v>
      </c>
      <c r="M269" s="60">
        <v>9.5</v>
      </c>
      <c r="O269" s="23" t="e">
        <f>#REF!</f>
        <v>#REF!</v>
      </c>
      <c r="P269" s="33"/>
      <c r="Q269" s="23"/>
      <c r="R269" s="38" t="e">
        <f>#REF!</f>
        <v>#REF!</v>
      </c>
    </row>
    <row r="270" spans="1:18" x14ac:dyDescent="0.2">
      <c r="A270" s="4"/>
      <c r="D270" t="s">
        <v>23</v>
      </c>
      <c r="F270" s="11"/>
      <c r="G270" s="11"/>
      <c r="H270" s="11"/>
      <c r="I270" s="11"/>
      <c r="J270" s="11"/>
      <c r="K270" s="11"/>
      <c r="L270" s="60"/>
      <c r="M270" s="60"/>
      <c r="O270" s="24" t="e">
        <f>#REF!</f>
        <v>#REF!</v>
      </c>
      <c r="P270" s="34"/>
      <c r="Q270" s="24"/>
      <c r="R270" s="39" t="e">
        <f>#REF!</f>
        <v>#REF!</v>
      </c>
    </row>
    <row r="271" spans="1:18" x14ac:dyDescent="0.2">
      <c r="A271" s="4"/>
      <c r="D271" t="s">
        <v>14</v>
      </c>
      <c r="F271" s="13"/>
      <c r="G271" s="13">
        <v>20</v>
      </c>
      <c r="H271" s="10"/>
      <c r="I271" s="10">
        <v>4.5999999999999996</v>
      </c>
      <c r="J271" s="10">
        <v>4.9000000000000004</v>
      </c>
      <c r="K271" s="10"/>
      <c r="L271" s="60">
        <v>10</v>
      </c>
      <c r="M271" s="60">
        <v>10</v>
      </c>
      <c r="O271" s="23" t="e">
        <f>#REF!</f>
        <v>#REF!</v>
      </c>
      <c r="P271" s="33"/>
      <c r="Q271" s="23"/>
      <c r="R271" s="38" t="e">
        <f>#REF!</f>
        <v>#REF!</v>
      </c>
    </row>
    <row r="272" spans="1:18" x14ac:dyDescent="0.2">
      <c r="A272" s="4"/>
      <c r="D272" t="s">
        <v>15</v>
      </c>
      <c r="F272" s="13"/>
      <c r="G272" s="13">
        <v>0</v>
      </c>
      <c r="H272" s="11"/>
      <c r="I272" s="13">
        <v>0</v>
      </c>
      <c r="J272" s="13">
        <v>0</v>
      </c>
      <c r="K272" s="11"/>
      <c r="L272" s="13">
        <v>0</v>
      </c>
      <c r="M272" s="60">
        <v>5</v>
      </c>
      <c r="O272" t="e">
        <f>#REF!</f>
        <v>#REF!</v>
      </c>
      <c r="P272" s="34"/>
      <c r="Q272" s="24"/>
      <c r="R272" s="74" t="e">
        <f>#REF!</f>
        <v>#REF!</v>
      </c>
    </row>
    <row r="273" spans="1:18" x14ac:dyDescent="0.2">
      <c r="A273" s="4"/>
      <c r="D273" t="s">
        <v>16</v>
      </c>
      <c r="F273" s="60"/>
      <c r="G273" s="60" t="s">
        <v>562</v>
      </c>
      <c r="H273" s="12"/>
      <c r="I273" s="12"/>
      <c r="J273" s="12">
        <v>80.39</v>
      </c>
      <c r="K273" s="12"/>
      <c r="L273" s="60"/>
      <c r="M273" s="60"/>
      <c r="O273" s="25" t="e">
        <f>#REF!</f>
        <v>#REF!</v>
      </c>
      <c r="P273" s="35"/>
      <c r="Q273" s="25"/>
      <c r="R273" s="40" t="e">
        <f>#REF!</f>
        <v>#REF!</v>
      </c>
    </row>
    <row r="274" spans="1:18" x14ac:dyDescent="0.2">
      <c r="A274" s="4"/>
      <c r="D274" t="s">
        <v>17</v>
      </c>
      <c r="F274" s="13"/>
      <c r="G274" s="13"/>
      <c r="H274" s="13"/>
      <c r="I274" s="13"/>
      <c r="J274" s="13"/>
      <c r="K274" s="13"/>
      <c r="L274" s="13" t="s">
        <v>563</v>
      </c>
      <c r="M274" s="13" t="s">
        <v>563</v>
      </c>
      <c r="O274" s="26" t="e">
        <f>#REF!</f>
        <v>#REF!</v>
      </c>
      <c r="P274" s="36"/>
      <c r="Q274" s="26"/>
      <c r="R274" s="41" t="e">
        <f>#REF!</f>
        <v>#REF!</v>
      </c>
    </row>
    <row r="275" spans="1:18" x14ac:dyDescent="0.2">
      <c r="A275" s="4"/>
      <c r="F275" s="9"/>
      <c r="G275" s="9"/>
      <c r="H275" s="9"/>
      <c r="I275" s="9"/>
      <c r="J275" s="9"/>
      <c r="K275" s="9"/>
      <c r="L275" s="9"/>
      <c r="M275" s="9"/>
      <c r="P275" s="31"/>
      <c r="R275" s="42"/>
    </row>
    <row r="276" spans="1:18" x14ac:dyDescent="0.2">
      <c r="A276" s="4" t="e">
        <f>#REF!</f>
        <v>#REF!</v>
      </c>
      <c r="C276" s="15" t="e">
        <f>#REF!</f>
        <v>#REF!</v>
      </c>
      <c r="F276" s="9"/>
      <c r="G276" s="9"/>
      <c r="H276" s="9"/>
      <c r="I276" s="9"/>
      <c r="J276" s="9"/>
      <c r="K276" s="9"/>
      <c r="L276" s="9"/>
      <c r="M276" s="9"/>
      <c r="P276" s="31"/>
      <c r="R276" s="15"/>
    </row>
    <row r="277" spans="1:18" x14ac:dyDescent="0.2">
      <c r="A277" s="4"/>
      <c r="D277" t="s">
        <v>13</v>
      </c>
      <c r="F277" s="10"/>
      <c r="G277" s="10">
        <v>6.8</v>
      </c>
      <c r="H277" s="10"/>
      <c r="I277" s="60" t="s">
        <v>562</v>
      </c>
      <c r="J277" s="60" t="s">
        <v>562</v>
      </c>
      <c r="K277" s="10"/>
      <c r="L277" s="60">
        <v>9</v>
      </c>
      <c r="M277" s="60">
        <v>9</v>
      </c>
      <c r="O277" s="23" t="e">
        <f>#REF!</f>
        <v>#REF!</v>
      </c>
      <c r="P277" s="33"/>
      <c r="Q277" s="23"/>
      <c r="R277" s="38" t="e">
        <f>#REF!</f>
        <v>#REF!</v>
      </c>
    </row>
    <row r="278" spans="1:18" x14ac:dyDescent="0.2">
      <c r="A278" s="4"/>
      <c r="D278" t="s">
        <v>23</v>
      </c>
      <c r="F278" s="11"/>
      <c r="G278" s="11"/>
      <c r="H278" s="11"/>
      <c r="I278" s="60" t="s">
        <v>562</v>
      </c>
      <c r="J278" s="60" t="s">
        <v>562</v>
      </c>
      <c r="K278" s="11"/>
      <c r="L278" s="60"/>
      <c r="M278" s="60"/>
      <c r="O278" s="24" t="e">
        <f>#REF!</f>
        <v>#REF!</v>
      </c>
      <c r="P278" s="34"/>
      <c r="Q278" s="24"/>
      <c r="R278" s="39" t="e">
        <f>#REF!</f>
        <v>#REF!</v>
      </c>
    </row>
    <row r="279" spans="1:18" x14ac:dyDescent="0.2">
      <c r="A279" s="4"/>
      <c r="D279" t="s">
        <v>14</v>
      </c>
      <c r="F279" s="10"/>
      <c r="G279" s="10">
        <v>8.4</v>
      </c>
      <c r="H279" s="10"/>
      <c r="I279" s="60" t="s">
        <v>562</v>
      </c>
      <c r="J279" s="60" t="s">
        <v>562</v>
      </c>
      <c r="K279" s="10"/>
      <c r="L279" s="60">
        <v>10</v>
      </c>
      <c r="M279" s="60">
        <v>10</v>
      </c>
      <c r="O279" s="23" t="e">
        <f>#REF!</f>
        <v>#REF!</v>
      </c>
      <c r="P279" s="33"/>
      <c r="Q279" s="23"/>
      <c r="R279" s="38" t="e">
        <f>#REF!</f>
        <v>#REF!</v>
      </c>
    </row>
    <row r="280" spans="1:18" x14ac:dyDescent="0.2">
      <c r="A280" s="4"/>
      <c r="D280" t="s">
        <v>15</v>
      </c>
      <c r="F280" s="11"/>
      <c r="G280" s="11">
        <v>5</v>
      </c>
      <c r="H280" s="11"/>
      <c r="I280" s="60" t="s">
        <v>562</v>
      </c>
      <c r="J280" s="60" t="s">
        <v>562</v>
      </c>
      <c r="K280" s="11"/>
      <c r="L280" s="60">
        <v>10</v>
      </c>
      <c r="M280" s="60">
        <v>5</v>
      </c>
      <c r="O280" s="24" t="e">
        <f>#REF!</f>
        <v>#REF!</v>
      </c>
      <c r="P280" s="34"/>
      <c r="Q280" s="24"/>
      <c r="R280" s="39" t="e">
        <f>#REF!</f>
        <v>#REF!</v>
      </c>
    </row>
    <row r="281" spans="1:18" x14ac:dyDescent="0.2">
      <c r="A281" s="4"/>
      <c r="D281" t="s">
        <v>16</v>
      </c>
      <c r="F281" s="12"/>
      <c r="G281" s="12">
        <v>37.93</v>
      </c>
      <c r="H281" s="12"/>
      <c r="I281" s="60" t="s">
        <v>562</v>
      </c>
      <c r="J281" s="60" t="s">
        <v>562</v>
      </c>
      <c r="K281" s="12"/>
      <c r="L281" s="60"/>
      <c r="M281" s="60"/>
      <c r="O281" s="25" t="e">
        <f>#REF!</f>
        <v>#REF!</v>
      </c>
      <c r="P281" s="35"/>
      <c r="Q281" s="25"/>
      <c r="R281" s="40" t="e">
        <f>#REF!</f>
        <v>#REF!</v>
      </c>
    </row>
    <row r="282" spans="1:18" x14ac:dyDescent="0.2">
      <c r="A282" s="4"/>
      <c r="D282" t="s">
        <v>17</v>
      </c>
      <c r="F282" s="13"/>
      <c r="G282" s="13"/>
      <c r="H282" s="13"/>
      <c r="I282" s="60" t="s">
        <v>562</v>
      </c>
      <c r="J282" s="60" t="s">
        <v>562</v>
      </c>
      <c r="K282" s="13"/>
      <c r="L282" s="13" t="s">
        <v>563</v>
      </c>
      <c r="M282" s="13" t="s">
        <v>563</v>
      </c>
      <c r="O282" s="26" t="e">
        <f>#REF!</f>
        <v>#REF!</v>
      </c>
      <c r="P282" s="36"/>
      <c r="Q282" s="26"/>
      <c r="R282" s="41" t="e">
        <f>#REF!</f>
        <v>#REF!</v>
      </c>
    </row>
    <row r="283" spans="1:18" x14ac:dyDescent="0.2">
      <c r="A283" s="4"/>
      <c r="F283" s="9"/>
      <c r="G283" s="9"/>
      <c r="H283" s="9"/>
      <c r="I283" s="9"/>
      <c r="J283" s="9"/>
      <c r="K283" s="9"/>
      <c r="L283" s="9"/>
      <c r="M283" s="9"/>
      <c r="P283" s="31"/>
      <c r="R283" s="42"/>
    </row>
    <row r="284" spans="1:18" x14ac:dyDescent="0.2">
      <c r="A284" s="4" t="e">
        <f>#REF!</f>
        <v>#REF!</v>
      </c>
      <c r="C284" s="15" t="e">
        <f>#REF!</f>
        <v>#REF!</v>
      </c>
      <c r="F284" s="9"/>
      <c r="G284" s="9"/>
      <c r="H284" s="9"/>
      <c r="I284" s="9"/>
      <c r="J284" s="9"/>
      <c r="K284" s="9"/>
      <c r="L284" s="9"/>
      <c r="M284" s="9"/>
      <c r="P284" s="31"/>
      <c r="R284" s="15"/>
    </row>
    <row r="285" spans="1:18" x14ac:dyDescent="0.2">
      <c r="A285" s="4"/>
      <c r="D285" t="s">
        <v>13</v>
      </c>
      <c r="F285" s="10"/>
      <c r="G285" s="10">
        <v>9.1999999999999993</v>
      </c>
      <c r="H285" s="10"/>
      <c r="I285" s="10">
        <v>6.9</v>
      </c>
      <c r="J285" s="10">
        <v>8.3000000000000007</v>
      </c>
      <c r="K285" s="10"/>
      <c r="L285" s="60">
        <v>6.67</v>
      </c>
      <c r="M285" s="60">
        <v>6.67</v>
      </c>
      <c r="O285" s="23" t="e">
        <f>#REF!</f>
        <v>#REF!</v>
      </c>
      <c r="P285" s="33"/>
      <c r="Q285" s="23"/>
      <c r="R285" s="38" t="e">
        <f>#REF!</f>
        <v>#REF!</v>
      </c>
    </row>
    <row r="286" spans="1:18" x14ac:dyDescent="0.2">
      <c r="A286" s="4"/>
      <c r="D286" t="s">
        <v>23</v>
      </c>
      <c r="F286" s="11"/>
      <c r="G286" s="11"/>
      <c r="H286" s="11"/>
      <c r="I286" s="11"/>
      <c r="J286" s="11"/>
      <c r="K286" s="11"/>
      <c r="L286" s="60"/>
      <c r="M286" s="60"/>
      <c r="O286" s="24" t="e">
        <f>#REF!</f>
        <v>#REF!</v>
      </c>
      <c r="P286" s="34"/>
      <c r="Q286" s="24"/>
      <c r="R286" s="39" t="e">
        <f>#REF!</f>
        <v>#REF!</v>
      </c>
    </row>
    <row r="287" spans="1:18" x14ac:dyDescent="0.2">
      <c r="A287" s="4"/>
      <c r="D287" t="s">
        <v>14</v>
      </c>
      <c r="F287" s="10"/>
      <c r="G287" s="10">
        <v>8.8000000000000007</v>
      </c>
      <c r="H287" s="10"/>
      <c r="I287" s="10">
        <v>6.2</v>
      </c>
      <c r="J287" s="10">
        <v>1</v>
      </c>
      <c r="K287" s="10"/>
      <c r="L287" s="60">
        <v>15</v>
      </c>
      <c r="M287" s="60">
        <v>15</v>
      </c>
      <c r="O287" s="23" t="e">
        <f>#REF!</f>
        <v>#REF!</v>
      </c>
      <c r="P287" s="33"/>
      <c r="Q287" s="23"/>
      <c r="R287" s="38" t="e">
        <f>#REF!</f>
        <v>#REF!</v>
      </c>
    </row>
    <row r="288" spans="1:18" x14ac:dyDescent="0.2">
      <c r="A288" s="4"/>
      <c r="D288" t="s">
        <v>15</v>
      </c>
      <c r="F288" s="13"/>
      <c r="G288" s="13">
        <v>0</v>
      </c>
      <c r="H288" s="11"/>
      <c r="I288" s="13">
        <v>0</v>
      </c>
      <c r="J288" s="13">
        <v>0</v>
      </c>
      <c r="K288" s="11"/>
      <c r="L288" s="13">
        <v>0</v>
      </c>
      <c r="M288" s="13">
        <v>0</v>
      </c>
      <c r="O288" t="e">
        <f>#REF!</f>
        <v>#REF!</v>
      </c>
      <c r="P288" s="34"/>
      <c r="Q288" s="24"/>
      <c r="R288" s="74" t="e">
        <f>#REF!</f>
        <v>#REF!</v>
      </c>
    </row>
    <row r="289" spans="1:18" x14ac:dyDescent="0.2">
      <c r="A289" s="4"/>
      <c r="D289" t="s">
        <v>16</v>
      </c>
      <c r="F289" s="12"/>
      <c r="G289" s="12">
        <v>19.07</v>
      </c>
      <c r="H289" s="12"/>
      <c r="I289" s="12"/>
      <c r="J289" s="12">
        <v>91.7</v>
      </c>
      <c r="K289" s="12"/>
      <c r="L289" s="60"/>
      <c r="M289" s="60"/>
      <c r="O289" s="25" t="e">
        <f>#REF!</f>
        <v>#REF!</v>
      </c>
      <c r="P289" s="35"/>
      <c r="Q289" s="25"/>
      <c r="R289" s="40" t="e">
        <f>#REF!</f>
        <v>#REF!</v>
      </c>
    </row>
    <row r="290" spans="1:18" x14ac:dyDescent="0.2">
      <c r="A290" s="4"/>
      <c r="D290" t="s">
        <v>17</v>
      </c>
      <c r="F290" s="13"/>
      <c r="G290" s="13"/>
      <c r="H290" s="13"/>
      <c r="I290" s="13"/>
      <c r="J290" s="13"/>
      <c r="K290" s="13"/>
      <c r="L290" s="13" t="s">
        <v>563</v>
      </c>
      <c r="M290" s="13" t="s">
        <v>563</v>
      </c>
      <c r="O290" s="26" t="e">
        <f>#REF!</f>
        <v>#REF!</v>
      </c>
      <c r="P290" s="36"/>
      <c r="Q290" s="26"/>
      <c r="R290" s="41" t="e">
        <f>#REF!</f>
        <v>#REF!</v>
      </c>
    </row>
    <row r="291" spans="1:18" x14ac:dyDescent="0.2">
      <c r="A291" s="4"/>
      <c r="F291" s="9"/>
      <c r="G291" s="9"/>
      <c r="H291" s="9"/>
      <c r="I291" s="9"/>
      <c r="J291" s="9"/>
      <c r="K291" s="9"/>
      <c r="L291" s="9"/>
      <c r="M291" s="9"/>
      <c r="P291" s="31"/>
      <c r="R291" s="42"/>
    </row>
    <row r="292" spans="1:18" x14ac:dyDescent="0.2">
      <c r="A292" s="120" t="e">
        <f>#REF!</f>
        <v>#REF!</v>
      </c>
      <c r="C292" s="121" t="e">
        <f>#REF!</f>
        <v>#REF!</v>
      </c>
      <c r="F292" s="9"/>
      <c r="G292" s="9"/>
      <c r="H292" s="9"/>
      <c r="I292" s="9"/>
      <c r="J292" s="9"/>
      <c r="K292" s="9"/>
      <c r="L292" s="9"/>
      <c r="M292" s="9"/>
      <c r="P292" s="31"/>
      <c r="R292" s="15"/>
    </row>
    <row r="293" spans="1:18" x14ac:dyDescent="0.2">
      <c r="A293" s="4"/>
      <c r="D293" t="s">
        <v>13</v>
      </c>
      <c r="F293" s="10"/>
      <c r="G293" s="10">
        <v>6</v>
      </c>
      <c r="H293" s="10"/>
      <c r="I293" s="10">
        <v>6.7</v>
      </c>
      <c r="J293" s="10">
        <v>6.7</v>
      </c>
      <c r="K293" s="10"/>
      <c r="L293" s="60">
        <v>5</v>
      </c>
      <c r="M293" s="60">
        <v>5</v>
      </c>
      <c r="O293" s="23" t="e">
        <f>#REF!</f>
        <v>#REF!</v>
      </c>
      <c r="P293" s="33"/>
      <c r="Q293" s="23"/>
      <c r="R293" s="38" t="e">
        <f>#REF!</f>
        <v>#REF!</v>
      </c>
    </row>
    <row r="294" spans="1:18" x14ac:dyDescent="0.2">
      <c r="A294" s="4"/>
      <c r="D294" t="s">
        <v>23</v>
      </c>
      <c r="F294" s="11"/>
      <c r="G294" s="11"/>
      <c r="H294" s="11"/>
      <c r="I294" s="11"/>
      <c r="J294" s="11"/>
      <c r="K294" s="11"/>
      <c r="L294" s="60"/>
      <c r="M294" s="60"/>
      <c r="O294" s="24" t="e">
        <f>#REF!</f>
        <v>#REF!</v>
      </c>
      <c r="P294" s="34"/>
      <c r="Q294" s="24"/>
      <c r="R294" s="39" t="e">
        <f>#REF!</f>
        <v>#REF!</v>
      </c>
    </row>
    <row r="295" spans="1:18" x14ac:dyDescent="0.2">
      <c r="A295" s="4"/>
      <c r="D295" t="s">
        <v>14</v>
      </c>
      <c r="F295" s="10"/>
      <c r="G295" s="10">
        <v>14.4</v>
      </c>
      <c r="H295" s="10"/>
      <c r="I295" s="13">
        <v>11.3</v>
      </c>
      <c r="J295" s="10">
        <v>10</v>
      </c>
      <c r="K295" s="10"/>
      <c r="L295" s="60">
        <v>20</v>
      </c>
      <c r="M295" s="60">
        <v>20</v>
      </c>
      <c r="O295" s="23" t="e">
        <f>#REF!</f>
        <v>#REF!</v>
      </c>
      <c r="P295" s="33"/>
      <c r="Q295" s="23"/>
      <c r="R295" s="38" t="e">
        <f>#REF!</f>
        <v>#REF!</v>
      </c>
    </row>
    <row r="296" spans="1:18" x14ac:dyDescent="0.2">
      <c r="A296" s="4"/>
      <c r="D296" t="s">
        <v>15</v>
      </c>
      <c r="F296" s="11"/>
      <c r="G296" s="13">
        <v>0</v>
      </c>
      <c r="H296" s="11"/>
      <c r="I296" s="13">
        <v>0</v>
      </c>
      <c r="J296" s="13">
        <v>0</v>
      </c>
      <c r="K296" s="11"/>
      <c r="L296" s="13">
        <v>0</v>
      </c>
      <c r="M296" s="13">
        <v>0</v>
      </c>
      <c r="O296" s="117" t="e">
        <f>#REF!</f>
        <v>#REF!</v>
      </c>
      <c r="P296" s="34"/>
      <c r="Q296" s="24"/>
      <c r="R296" s="118" t="e">
        <f>#REF!</f>
        <v>#REF!</v>
      </c>
    </row>
    <row r="297" spans="1:18" x14ac:dyDescent="0.2">
      <c r="A297" s="4"/>
      <c r="D297" t="s">
        <v>16</v>
      </c>
      <c r="F297" s="12"/>
      <c r="G297" s="12">
        <v>13.59</v>
      </c>
      <c r="H297" s="12"/>
      <c r="I297" s="12"/>
      <c r="J297" s="12">
        <v>33</v>
      </c>
      <c r="K297" s="12"/>
      <c r="L297" s="60"/>
      <c r="M297" s="60"/>
      <c r="O297" s="25" t="e">
        <f>#REF!</f>
        <v>#REF!</v>
      </c>
      <c r="P297" s="35"/>
      <c r="Q297" s="25"/>
      <c r="R297" s="40" t="e">
        <f>#REF!</f>
        <v>#REF!</v>
      </c>
    </row>
    <row r="298" spans="1:18" x14ac:dyDescent="0.2">
      <c r="A298" s="4"/>
      <c r="D298" t="s">
        <v>17</v>
      </c>
      <c r="F298" s="13"/>
      <c r="G298" s="13"/>
      <c r="H298" s="13"/>
      <c r="I298" s="13"/>
      <c r="J298" s="13"/>
      <c r="K298" s="13"/>
      <c r="L298" s="13" t="s">
        <v>563</v>
      </c>
      <c r="M298" s="13" t="s">
        <v>563</v>
      </c>
      <c r="O298" s="26" t="e">
        <f>#REF!</f>
        <v>#REF!</v>
      </c>
      <c r="P298" s="36"/>
      <c r="Q298" s="26"/>
      <c r="R298" s="119" t="e">
        <f>#REF!</f>
        <v>#REF!</v>
      </c>
    </row>
    <row r="302" spans="1:18" x14ac:dyDescent="0.2">
      <c r="H302" t="s">
        <v>566</v>
      </c>
      <c r="I302">
        <v>386226</v>
      </c>
      <c r="J302" s="78">
        <v>3.4000000000000002E-2</v>
      </c>
    </row>
  </sheetData>
  <mergeCells count="8">
    <mergeCell ref="R191:R192"/>
    <mergeCell ref="O191:O192"/>
    <mergeCell ref="O215:O216"/>
    <mergeCell ref="R215:R216"/>
    <mergeCell ref="R207:R208"/>
    <mergeCell ref="O207:O208"/>
    <mergeCell ref="R199:R200"/>
    <mergeCell ref="O199:O200"/>
  </mergeCells>
  <phoneticPr fontId="0" type="noConversion"/>
  <printOptions horizontalCentered="1"/>
  <pageMargins left="0.75" right="0.75" top="0.75" bottom="0.75" header="0" footer="0"/>
  <pageSetup scale="69" fitToHeight="5" orientation="portrait" blackAndWhite="1" r:id="rId1"/>
  <headerFooter alignWithMargins="0"/>
  <rowBreaks count="4" manualBreakCount="4">
    <brk id="78" max="14" man="1"/>
    <brk id="133" max="14" man="1"/>
    <brk id="194" max="14" man="1"/>
    <brk id="258" max="14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7"/>
  </sheetPr>
  <dimension ref="A1:AA498"/>
  <sheetViews>
    <sheetView workbookViewId="0">
      <pane xSplit="4" ySplit="3" topLeftCell="O91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RowHeight="12.75" x14ac:dyDescent="0.2"/>
  <cols>
    <col min="1" max="1" width="10.42578125" style="65" customWidth="1"/>
    <col min="2" max="2" width="8.140625" style="65" bestFit="1" customWidth="1"/>
    <col min="3" max="3" width="9.140625" style="65" bestFit="1" customWidth="1"/>
    <col min="4" max="4" width="34" style="65" customWidth="1"/>
    <col min="5" max="5" width="31.5703125" style="65" customWidth="1"/>
    <col min="6" max="6" width="15" bestFit="1" customWidth="1"/>
    <col min="7" max="7" width="14.5703125" bestFit="1" customWidth="1"/>
    <col min="8" max="8" width="12.7109375" bestFit="1" customWidth="1"/>
    <col min="9" max="9" width="14.7109375" bestFit="1" customWidth="1"/>
    <col min="10" max="10" width="15" bestFit="1" customWidth="1"/>
    <col min="11" max="11" width="16.28515625" bestFit="1" customWidth="1"/>
    <col min="12" max="12" width="12.140625" bestFit="1" customWidth="1"/>
    <col min="13" max="13" width="14.42578125" bestFit="1" customWidth="1"/>
    <col min="14" max="14" width="12.5703125" bestFit="1" customWidth="1"/>
    <col min="15" max="15" width="11.85546875" bestFit="1" customWidth="1"/>
    <col min="16" max="17" width="14.28515625" bestFit="1" customWidth="1"/>
    <col min="18" max="18" width="12.7109375" customWidth="1"/>
    <col min="19" max="19" width="14.42578125" bestFit="1" customWidth="1"/>
    <col min="20" max="20" width="14.5703125" bestFit="1" customWidth="1"/>
    <col min="21" max="21" width="12.140625" bestFit="1" customWidth="1"/>
    <col min="22" max="22" width="11.7109375" style="65" bestFit="1" customWidth="1"/>
    <col min="23" max="24" width="8.85546875"/>
    <col min="25" max="25" width="13.85546875" bestFit="1" customWidth="1"/>
    <col min="26" max="26" width="7.42578125" customWidth="1"/>
    <col min="27" max="27" width="5.28515625" customWidth="1"/>
    <col min="28" max="252" width="8.85546875"/>
    <col min="253" max="253" width="10.42578125" customWidth="1"/>
    <col min="254" max="254" width="8.140625" bestFit="1" customWidth="1"/>
    <col min="255" max="255" width="9.140625" bestFit="1" customWidth="1"/>
    <col min="256" max="256" width="32.5703125" bestFit="1" customWidth="1"/>
    <col min="257" max="257" width="31.5703125" customWidth="1"/>
    <col min="258" max="258" width="13.7109375" bestFit="1" customWidth="1"/>
    <col min="259" max="259" width="12.140625" bestFit="1" customWidth="1"/>
    <col min="260" max="260" width="12.7109375" bestFit="1" customWidth="1"/>
    <col min="261" max="261" width="12.7109375" customWidth="1"/>
    <col min="262" max="262" width="13.7109375" bestFit="1" customWidth="1"/>
    <col min="263" max="263" width="14" bestFit="1" customWidth="1"/>
    <col min="264" max="264" width="12.140625" bestFit="1" customWidth="1"/>
    <col min="265" max="265" width="14.42578125" bestFit="1" customWidth="1"/>
    <col min="266" max="266" width="12.140625" bestFit="1" customWidth="1"/>
    <col min="267" max="267" width="12.7109375" bestFit="1" customWidth="1"/>
    <col min="268" max="268" width="12.7109375" customWidth="1"/>
    <col min="269" max="269" width="13.7109375" bestFit="1" customWidth="1"/>
    <col min="270" max="270" width="12.7109375" customWidth="1"/>
    <col min="271" max="271" width="14.42578125" bestFit="1" customWidth="1"/>
    <col min="272" max="272" width="13.7109375" bestFit="1" customWidth="1"/>
    <col min="273" max="273" width="12.140625" bestFit="1" customWidth="1"/>
    <col min="274" max="274" width="11.7109375" bestFit="1" customWidth="1"/>
    <col min="275" max="276" width="10.85546875" bestFit="1" customWidth="1"/>
    <col min="277" max="277" width="8.42578125" bestFit="1" customWidth="1"/>
    <col min="278" max="278" width="10.85546875" bestFit="1" customWidth="1"/>
    <col min="279" max="279" width="11" bestFit="1" customWidth="1"/>
    <col min="280" max="508" width="8.85546875"/>
    <col min="509" max="509" width="10.42578125" customWidth="1"/>
    <col min="510" max="510" width="8.140625" bestFit="1" customWidth="1"/>
    <col min="511" max="511" width="9.140625" bestFit="1" customWidth="1"/>
    <col min="512" max="512" width="32.5703125" bestFit="1" customWidth="1"/>
    <col min="513" max="513" width="31.5703125" customWidth="1"/>
    <col min="514" max="514" width="13.7109375" bestFit="1" customWidth="1"/>
    <col min="515" max="515" width="12.140625" bestFit="1" customWidth="1"/>
    <col min="516" max="516" width="12.7109375" bestFit="1" customWidth="1"/>
    <col min="517" max="517" width="12.7109375" customWidth="1"/>
    <col min="518" max="518" width="13.7109375" bestFit="1" customWidth="1"/>
    <col min="519" max="519" width="14" bestFit="1" customWidth="1"/>
    <col min="520" max="520" width="12.140625" bestFit="1" customWidth="1"/>
    <col min="521" max="521" width="14.42578125" bestFit="1" customWidth="1"/>
    <col min="522" max="522" width="12.140625" bestFit="1" customWidth="1"/>
    <col min="523" max="523" width="12.7109375" bestFit="1" customWidth="1"/>
    <col min="524" max="524" width="12.7109375" customWidth="1"/>
    <col min="525" max="525" width="13.7109375" bestFit="1" customWidth="1"/>
    <col min="526" max="526" width="12.7109375" customWidth="1"/>
    <col min="527" max="527" width="14.42578125" bestFit="1" customWidth="1"/>
    <col min="528" max="528" width="13.7109375" bestFit="1" customWidth="1"/>
    <col min="529" max="529" width="12.140625" bestFit="1" customWidth="1"/>
    <col min="530" max="530" width="11.7109375" bestFit="1" customWidth="1"/>
    <col min="531" max="532" width="10.85546875" bestFit="1" customWidth="1"/>
    <col min="533" max="533" width="8.42578125" bestFit="1" customWidth="1"/>
    <col min="534" max="534" width="10.85546875" bestFit="1" customWidth="1"/>
    <col min="535" max="535" width="11" bestFit="1" customWidth="1"/>
    <col min="536" max="764" width="8.85546875"/>
    <col min="765" max="765" width="10.42578125" customWidth="1"/>
    <col min="766" max="766" width="8.140625" bestFit="1" customWidth="1"/>
    <col min="767" max="767" width="9.140625" bestFit="1" customWidth="1"/>
    <col min="768" max="768" width="32.5703125" bestFit="1" customWidth="1"/>
    <col min="769" max="769" width="31.5703125" customWidth="1"/>
    <col min="770" max="770" width="13.7109375" bestFit="1" customWidth="1"/>
    <col min="771" max="771" width="12.140625" bestFit="1" customWidth="1"/>
    <col min="772" max="772" width="12.7109375" bestFit="1" customWidth="1"/>
    <col min="773" max="773" width="12.7109375" customWidth="1"/>
    <col min="774" max="774" width="13.7109375" bestFit="1" customWidth="1"/>
    <col min="775" max="775" width="14" bestFit="1" customWidth="1"/>
    <col min="776" max="776" width="12.140625" bestFit="1" customWidth="1"/>
    <col min="777" max="777" width="14.42578125" bestFit="1" customWidth="1"/>
    <col min="778" max="778" width="12.140625" bestFit="1" customWidth="1"/>
    <col min="779" max="779" width="12.7109375" bestFit="1" customWidth="1"/>
    <col min="780" max="780" width="12.7109375" customWidth="1"/>
    <col min="781" max="781" width="13.7109375" bestFit="1" customWidth="1"/>
    <col min="782" max="782" width="12.7109375" customWidth="1"/>
    <col min="783" max="783" width="14.42578125" bestFit="1" customWidth="1"/>
    <col min="784" max="784" width="13.7109375" bestFit="1" customWidth="1"/>
    <col min="785" max="785" width="12.140625" bestFit="1" customWidth="1"/>
    <col min="786" max="786" width="11.7109375" bestFit="1" customWidth="1"/>
    <col min="787" max="788" width="10.85546875" bestFit="1" customWidth="1"/>
    <col min="789" max="789" width="8.42578125" bestFit="1" customWidth="1"/>
    <col min="790" max="790" width="10.85546875" bestFit="1" customWidth="1"/>
    <col min="791" max="791" width="11" bestFit="1" customWidth="1"/>
    <col min="792" max="1020" width="8.85546875"/>
    <col min="1021" max="1021" width="10.42578125" customWidth="1"/>
    <col min="1022" max="1022" width="8.140625" bestFit="1" customWidth="1"/>
    <col min="1023" max="1023" width="9.140625" bestFit="1" customWidth="1"/>
    <col min="1024" max="1024" width="32.5703125" bestFit="1" customWidth="1"/>
    <col min="1025" max="1025" width="31.5703125" customWidth="1"/>
    <col min="1026" max="1026" width="13.7109375" bestFit="1" customWidth="1"/>
    <col min="1027" max="1027" width="12.140625" bestFit="1" customWidth="1"/>
    <col min="1028" max="1028" width="12.7109375" bestFit="1" customWidth="1"/>
    <col min="1029" max="1029" width="12.7109375" customWidth="1"/>
    <col min="1030" max="1030" width="13.7109375" bestFit="1" customWidth="1"/>
    <col min="1031" max="1031" width="14" bestFit="1" customWidth="1"/>
    <col min="1032" max="1032" width="12.140625" bestFit="1" customWidth="1"/>
    <col min="1033" max="1033" width="14.42578125" bestFit="1" customWidth="1"/>
    <col min="1034" max="1034" width="12.140625" bestFit="1" customWidth="1"/>
    <col min="1035" max="1035" width="12.7109375" bestFit="1" customWidth="1"/>
    <col min="1036" max="1036" width="12.7109375" customWidth="1"/>
    <col min="1037" max="1037" width="13.7109375" bestFit="1" customWidth="1"/>
    <col min="1038" max="1038" width="12.7109375" customWidth="1"/>
    <col min="1039" max="1039" width="14.42578125" bestFit="1" customWidth="1"/>
    <col min="1040" max="1040" width="13.7109375" bestFit="1" customWidth="1"/>
    <col min="1041" max="1041" width="12.140625" bestFit="1" customWidth="1"/>
    <col min="1042" max="1042" width="11.7109375" bestFit="1" customWidth="1"/>
    <col min="1043" max="1044" width="10.85546875" bestFit="1" customWidth="1"/>
    <col min="1045" max="1045" width="8.42578125" bestFit="1" customWidth="1"/>
    <col min="1046" max="1046" width="10.85546875" bestFit="1" customWidth="1"/>
    <col min="1047" max="1047" width="11" bestFit="1" customWidth="1"/>
    <col min="1048" max="1276" width="8.85546875"/>
    <col min="1277" max="1277" width="10.42578125" customWidth="1"/>
    <col min="1278" max="1278" width="8.140625" bestFit="1" customWidth="1"/>
    <col min="1279" max="1279" width="9.140625" bestFit="1" customWidth="1"/>
    <col min="1280" max="1280" width="32.5703125" bestFit="1" customWidth="1"/>
    <col min="1281" max="1281" width="31.5703125" customWidth="1"/>
    <col min="1282" max="1282" width="13.7109375" bestFit="1" customWidth="1"/>
    <col min="1283" max="1283" width="12.140625" bestFit="1" customWidth="1"/>
    <col min="1284" max="1284" width="12.7109375" bestFit="1" customWidth="1"/>
    <col min="1285" max="1285" width="12.7109375" customWidth="1"/>
    <col min="1286" max="1286" width="13.7109375" bestFit="1" customWidth="1"/>
    <col min="1287" max="1287" width="14" bestFit="1" customWidth="1"/>
    <col min="1288" max="1288" width="12.140625" bestFit="1" customWidth="1"/>
    <col min="1289" max="1289" width="14.42578125" bestFit="1" customWidth="1"/>
    <col min="1290" max="1290" width="12.140625" bestFit="1" customWidth="1"/>
    <col min="1291" max="1291" width="12.7109375" bestFit="1" customWidth="1"/>
    <col min="1292" max="1292" width="12.7109375" customWidth="1"/>
    <col min="1293" max="1293" width="13.7109375" bestFit="1" customWidth="1"/>
    <col min="1294" max="1294" width="12.7109375" customWidth="1"/>
    <col min="1295" max="1295" width="14.42578125" bestFit="1" customWidth="1"/>
    <col min="1296" max="1296" width="13.7109375" bestFit="1" customWidth="1"/>
    <col min="1297" max="1297" width="12.140625" bestFit="1" customWidth="1"/>
    <col min="1298" max="1298" width="11.7109375" bestFit="1" customWidth="1"/>
    <col min="1299" max="1300" width="10.85546875" bestFit="1" customWidth="1"/>
    <col min="1301" max="1301" width="8.42578125" bestFit="1" customWidth="1"/>
    <col min="1302" max="1302" width="10.85546875" bestFit="1" customWidth="1"/>
    <col min="1303" max="1303" width="11" bestFit="1" customWidth="1"/>
    <col min="1304" max="1532" width="8.85546875"/>
    <col min="1533" max="1533" width="10.42578125" customWidth="1"/>
    <col min="1534" max="1534" width="8.140625" bestFit="1" customWidth="1"/>
    <col min="1535" max="1535" width="9.140625" bestFit="1" customWidth="1"/>
    <col min="1536" max="1536" width="32.5703125" bestFit="1" customWidth="1"/>
    <col min="1537" max="1537" width="31.5703125" customWidth="1"/>
    <col min="1538" max="1538" width="13.7109375" bestFit="1" customWidth="1"/>
    <col min="1539" max="1539" width="12.140625" bestFit="1" customWidth="1"/>
    <col min="1540" max="1540" width="12.7109375" bestFit="1" customWidth="1"/>
    <col min="1541" max="1541" width="12.7109375" customWidth="1"/>
    <col min="1542" max="1542" width="13.7109375" bestFit="1" customWidth="1"/>
    <col min="1543" max="1543" width="14" bestFit="1" customWidth="1"/>
    <col min="1544" max="1544" width="12.140625" bestFit="1" customWidth="1"/>
    <col min="1545" max="1545" width="14.42578125" bestFit="1" customWidth="1"/>
    <col min="1546" max="1546" width="12.140625" bestFit="1" customWidth="1"/>
    <col min="1547" max="1547" width="12.7109375" bestFit="1" customWidth="1"/>
    <col min="1548" max="1548" width="12.7109375" customWidth="1"/>
    <col min="1549" max="1549" width="13.7109375" bestFit="1" customWidth="1"/>
    <col min="1550" max="1550" width="12.7109375" customWidth="1"/>
    <col min="1551" max="1551" width="14.42578125" bestFit="1" customWidth="1"/>
    <col min="1552" max="1552" width="13.7109375" bestFit="1" customWidth="1"/>
    <col min="1553" max="1553" width="12.140625" bestFit="1" customWidth="1"/>
    <col min="1554" max="1554" width="11.7109375" bestFit="1" customWidth="1"/>
    <col min="1555" max="1556" width="10.85546875" bestFit="1" customWidth="1"/>
    <col min="1557" max="1557" width="8.42578125" bestFit="1" customWidth="1"/>
    <col min="1558" max="1558" width="10.85546875" bestFit="1" customWidth="1"/>
    <col min="1559" max="1559" width="11" bestFit="1" customWidth="1"/>
    <col min="1560" max="1788" width="8.85546875"/>
    <col min="1789" max="1789" width="10.42578125" customWidth="1"/>
    <col min="1790" max="1790" width="8.140625" bestFit="1" customWidth="1"/>
    <col min="1791" max="1791" width="9.140625" bestFit="1" customWidth="1"/>
    <col min="1792" max="1792" width="32.5703125" bestFit="1" customWidth="1"/>
    <col min="1793" max="1793" width="31.5703125" customWidth="1"/>
    <col min="1794" max="1794" width="13.7109375" bestFit="1" customWidth="1"/>
    <col min="1795" max="1795" width="12.140625" bestFit="1" customWidth="1"/>
    <col min="1796" max="1796" width="12.7109375" bestFit="1" customWidth="1"/>
    <col min="1797" max="1797" width="12.7109375" customWidth="1"/>
    <col min="1798" max="1798" width="13.7109375" bestFit="1" customWidth="1"/>
    <col min="1799" max="1799" width="14" bestFit="1" customWidth="1"/>
    <col min="1800" max="1800" width="12.140625" bestFit="1" customWidth="1"/>
    <col min="1801" max="1801" width="14.42578125" bestFit="1" customWidth="1"/>
    <col min="1802" max="1802" width="12.140625" bestFit="1" customWidth="1"/>
    <col min="1803" max="1803" width="12.7109375" bestFit="1" customWidth="1"/>
    <col min="1804" max="1804" width="12.7109375" customWidth="1"/>
    <col min="1805" max="1805" width="13.7109375" bestFit="1" customWidth="1"/>
    <col min="1806" max="1806" width="12.7109375" customWidth="1"/>
    <col min="1807" max="1807" width="14.42578125" bestFit="1" customWidth="1"/>
    <col min="1808" max="1808" width="13.7109375" bestFit="1" customWidth="1"/>
    <col min="1809" max="1809" width="12.140625" bestFit="1" customWidth="1"/>
    <col min="1810" max="1810" width="11.7109375" bestFit="1" customWidth="1"/>
    <col min="1811" max="1812" width="10.85546875" bestFit="1" customWidth="1"/>
    <col min="1813" max="1813" width="8.42578125" bestFit="1" customWidth="1"/>
    <col min="1814" max="1814" width="10.85546875" bestFit="1" customWidth="1"/>
    <col min="1815" max="1815" width="11" bestFit="1" customWidth="1"/>
    <col min="1816" max="2044" width="8.85546875"/>
    <col min="2045" max="2045" width="10.42578125" customWidth="1"/>
    <col min="2046" max="2046" width="8.140625" bestFit="1" customWidth="1"/>
    <col min="2047" max="2047" width="9.140625" bestFit="1" customWidth="1"/>
    <col min="2048" max="2048" width="32.5703125" bestFit="1" customWidth="1"/>
    <col min="2049" max="2049" width="31.5703125" customWidth="1"/>
    <col min="2050" max="2050" width="13.7109375" bestFit="1" customWidth="1"/>
    <col min="2051" max="2051" width="12.140625" bestFit="1" customWidth="1"/>
    <col min="2052" max="2052" width="12.7109375" bestFit="1" customWidth="1"/>
    <col min="2053" max="2053" width="12.7109375" customWidth="1"/>
    <col min="2054" max="2054" width="13.7109375" bestFit="1" customWidth="1"/>
    <col min="2055" max="2055" width="14" bestFit="1" customWidth="1"/>
    <col min="2056" max="2056" width="12.140625" bestFit="1" customWidth="1"/>
    <col min="2057" max="2057" width="14.42578125" bestFit="1" customWidth="1"/>
    <col min="2058" max="2058" width="12.140625" bestFit="1" customWidth="1"/>
    <col min="2059" max="2059" width="12.7109375" bestFit="1" customWidth="1"/>
    <col min="2060" max="2060" width="12.7109375" customWidth="1"/>
    <col min="2061" max="2061" width="13.7109375" bestFit="1" customWidth="1"/>
    <col min="2062" max="2062" width="12.7109375" customWidth="1"/>
    <col min="2063" max="2063" width="14.42578125" bestFit="1" customWidth="1"/>
    <col min="2064" max="2064" width="13.7109375" bestFit="1" customWidth="1"/>
    <col min="2065" max="2065" width="12.140625" bestFit="1" customWidth="1"/>
    <col min="2066" max="2066" width="11.7109375" bestFit="1" customWidth="1"/>
    <col min="2067" max="2068" width="10.85546875" bestFit="1" customWidth="1"/>
    <col min="2069" max="2069" width="8.42578125" bestFit="1" customWidth="1"/>
    <col min="2070" max="2070" width="10.85546875" bestFit="1" customWidth="1"/>
    <col min="2071" max="2071" width="11" bestFit="1" customWidth="1"/>
    <col min="2072" max="2300" width="8.85546875"/>
    <col min="2301" max="2301" width="10.42578125" customWidth="1"/>
    <col min="2302" max="2302" width="8.140625" bestFit="1" customWidth="1"/>
    <col min="2303" max="2303" width="9.140625" bestFit="1" customWidth="1"/>
    <col min="2304" max="2304" width="32.5703125" bestFit="1" customWidth="1"/>
    <col min="2305" max="2305" width="31.5703125" customWidth="1"/>
    <col min="2306" max="2306" width="13.7109375" bestFit="1" customWidth="1"/>
    <col min="2307" max="2307" width="12.140625" bestFit="1" customWidth="1"/>
    <col min="2308" max="2308" width="12.7109375" bestFit="1" customWidth="1"/>
    <col min="2309" max="2309" width="12.7109375" customWidth="1"/>
    <col min="2310" max="2310" width="13.7109375" bestFit="1" customWidth="1"/>
    <col min="2311" max="2311" width="14" bestFit="1" customWidth="1"/>
    <col min="2312" max="2312" width="12.140625" bestFit="1" customWidth="1"/>
    <col min="2313" max="2313" width="14.42578125" bestFit="1" customWidth="1"/>
    <col min="2314" max="2314" width="12.140625" bestFit="1" customWidth="1"/>
    <col min="2315" max="2315" width="12.7109375" bestFit="1" customWidth="1"/>
    <col min="2316" max="2316" width="12.7109375" customWidth="1"/>
    <col min="2317" max="2317" width="13.7109375" bestFit="1" customWidth="1"/>
    <col min="2318" max="2318" width="12.7109375" customWidth="1"/>
    <col min="2319" max="2319" width="14.42578125" bestFit="1" customWidth="1"/>
    <col min="2320" max="2320" width="13.7109375" bestFit="1" customWidth="1"/>
    <col min="2321" max="2321" width="12.140625" bestFit="1" customWidth="1"/>
    <col min="2322" max="2322" width="11.7109375" bestFit="1" customWidth="1"/>
    <col min="2323" max="2324" width="10.85546875" bestFit="1" customWidth="1"/>
    <col min="2325" max="2325" width="8.42578125" bestFit="1" customWidth="1"/>
    <col min="2326" max="2326" width="10.85546875" bestFit="1" customWidth="1"/>
    <col min="2327" max="2327" width="11" bestFit="1" customWidth="1"/>
    <col min="2328" max="2556" width="8.85546875"/>
    <col min="2557" max="2557" width="10.42578125" customWidth="1"/>
    <col min="2558" max="2558" width="8.140625" bestFit="1" customWidth="1"/>
    <col min="2559" max="2559" width="9.140625" bestFit="1" customWidth="1"/>
    <col min="2560" max="2560" width="32.5703125" bestFit="1" customWidth="1"/>
    <col min="2561" max="2561" width="31.5703125" customWidth="1"/>
    <col min="2562" max="2562" width="13.7109375" bestFit="1" customWidth="1"/>
    <col min="2563" max="2563" width="12.140625" bestFit="1" customWidth="1"/>
    <col min="2564" max="2564" width="12.7109375" bestFit="1" customWidth="1"/>
    <col min="2565" max="2565" width="12.7109375" customWidth="1"/>
    <col min="2566" max="2566" width="13.7109375" bestFit="1" customWidth="1"/>
    <col min="2567" max="2567" width="14" bestFit="1" customWidth="1"/>
    <col min="2568" max="2568" width="12.140625" bestFit="1" customWidth="1"/>
    <col min="2569" max="2569" width="14.42578125" bestFit="1" customWidth="1"/>
    <col min="2570" max="2570" width="12.140625" bestFit="1" customWidth="1"/>
    <col min="2571" max="2571" width="12.7109375" bestFit="1" customWidth="1"/>
    <col min="2572" max="2572" width="12.7109375" customWidth="1"/>
    <col min="2573" max="2573" width="13.7109375" bestFit="1" customWidth="1"/>
    <col min="2574" max="2574" width="12.7109375" customWidth="1"/>
    <col min="2575" max="2575" width="14.42578125" bestFit="1" customWidth="1"/>
    <col min="2576" max="2576" width="13.7109375" bestFit="1" customWidth="1"/>
    <col min="2577" max="2577" width="12.140625" bestFit="1" customWidth="1"/>
    <col min="2578" max="2578" width="11.7109375" bestFit="1" customWidth="1"/>
    <col min="2579" max="2580" width="10.85546875" bestFit="1" customWidth="1"/>
    <col min="2581" max="2581" width="8.42578125" bestFit="1" customWidth="1"/>
    <col min="2582" max="2582" width="10.85546875" bestFit="1" customWidth="1"/>
    <col min="2583" max="2583" width="11" bestFit="1" customWidth="1"/>
    <col min="2584" max="2812" width="8.85546875"/>
    <col min="2813" max="2813" width="10.42578125" customWidth="1"/>
    <col min="2814" max="2814" width="8.140625" bestFit="1" customWidth="1"/>
    <col min="2815" max="2815" width="9.140625" bestFit="1" customWidth="1"/>
    <col min="2816" max="2816" width="32.5703125" bestFit="1" customWidth="1"/>
    <col min="2817" max="2817" width="31.5703125" customWidth="1"/>
    <col min="2818" max="2818" width="13.7109375" bestFit="1" customWidth="1"/>
    <col min="2819" max="2819" width="12.140625" bestFit="1" customWidth="1"/>
    <col min="2820" max="2820" width="12.7109375" bestFit="1" customWidth="1"/>
    <col min="2821" max="2821" width="12.7109375" customWidth="1"/>
    <col min="2822" max="2822" width="13.7109375" bestFit="1" customWidth="1"/>
    <col min="2823" max="2823" width="14" bestFit="1" customWidth="1"/>
    <col min="2824" max="2824" width="12.140625" bestFit="1" customWidth="1"/>
    <col min="2825" max="2825" width="14.42578125" bestFit="1" customWidth="1"/>
    <col min="2826" max="2826" width="12.140625" bestFit="1" customWidth="1"/>
    <col min="2827" max="2827" width="12.7109375" bestFit="1" customWidth="1"/>
    <col min="2828" max="2828" width="12.7109375" customWidth="1"/>
    <col min="2829" max="2829" width="13.7109375" bestFit="1" customWidth="1"/>
    <col min="2830" max="2830" width="12.7109375" customWidth="1"/>
    <col min="2831" max="2831" width="14.42578125" bestFit="1" customWidth="1"/>
    <col min="2832" max="2832" width="13.7109375" bestFit="1" customWidth="1"/>
    <col min="2833" max="2833" width="12.140625" bestFit="1" customWidth="1"/>
    <col min="2834" max="2834" width="11.7109375" bestFit="1" customWidth="1"/>
    <col min="2835" max="2836" width="10.85546875" bestFit="1" customWidth="1"/>
    <col min="2837" max="2837" width="8.42578125" bestFit="1" customWidth="1"/>
    <col min="2838" max="2838" width="10.85546875" bestFit="1" customWidth="1"/>
    <col min="2839" max="2839" width="11" bestFit="1" customWidth="1"/>
    <col min="2840" max="3068" width="8.85546875"/>
    <col min="3069" max="3069" width="10.42578125" customWidth="1"/>
    <col min="3070" max="3070" width="8.140625" bestFit="1" customWidth="1"/>
    <col min="3071" max="3071" width="9.140625" bestFit="1" customWidth="1"/>
    <col min="3072" max="3072" width="32.5703125" bestFit="1" customWidth="1"/>
    <col min="3073" max="3073" width="31.5703125" customWidth="1"/>
    <col min="3074" max="3074" width="13.7109375" bestFit="1" customWidth="1"/>
    <col min="3075" max="3075" width="12.140625" bestFit="1" customWidth="1"/>
    <col min="3076" max="3076" width="12.7109375" bestFit="1" customWidth="1"/>
    <col min="3077" max="3077" width="12.7109375" customWidth="1"/>
    <col min="3078" max="3078" width="13.7109375" bestFit="1" customWidth="1"/>
    <col min="3079" max="3079" width="14" bestFit="1" customWidth="1"/>
    <col min="3080" max="3080" width="12.140625" bestFit="1" customWidth="1"/>
    <col min="3081" max="3081" width="14.42578125" bestFit="1" customWidth="1"/>
    <col min="3082" max="3082" width="12.140625" bestFit="1" customWidth="1"/>
    <col min="3083" max="3083" width="12.7109375" bestFit="1" customWidth="1"/>
    <col min="3084" max="3084" width="12.7109375" customWidth="1"/>
    <col min="3085" max="3085" width="13.7109375" bestFit="1" customWidth="1"/>
    <col min="3086" max="3086" width="12.7109375" customWidth="1"/>
    <col min="3087" max="3087" width="14.42578125" bestFit="1" customWidth="1"/>
    <col min="3088" max="3088" width="13.7109375" bestFit="1" customWidth="1"/>
    <col min="3089" max="3089" width="12.140625" bestFit="1" customWidth="1"/>
    <col min="3090" max="3090" width="11.7109375" bestFit="1" customWidth="1"/>
    <col min="3091" max="3092" width="10.85546875" bestFit="1" customWidth="1"/>
    <col min="3093" max="3093" width="8.42578125" bestFit="1" customWidth="1"/>
    <col min="3094" max="3094" width="10.85546875" bestFit="1" customWidth="1"/>
    <col min="3095" max="3095" width="11" bestFit="1" customWidth="1"/>
    <col min="3096" max="3324" width="8.85546875"/>
    <col min="3325" max="3325" width="10.42578125" customWidth="1"/>
    <col min="3326" max="3326" width="8.140625" bestFit="1" customWidth="1"/>
    <col min="3327" max="3327" width="9.140625" bestFit="1" customWidth="1"/>
    <col min="3328" max="3328" width="32.5703125" bestFit="1" customWidth="1"/>
    <col min="3329" max="3329" width="31.5703125" customWidth="1"/>
    <col min="3330" max="3330" width="13.7109375" bestFit="1" customWidth="1"/>
    <col min="3331" max="3331" width="12.140625" bestFit="1" customWidth="1"/>
    <col min="3332" max="3332" width="12.7109375" bestFit="1" customWidth="1"/>
    <col min="3333" max="3333" width="12.7109375" customWidth="1"/>
    <col min="3334" max="3334" width="13.7109375" bestFit="1" customWidth="1"/>
    <col min="3335" max="3335" width="14" bestFit="1" customWidth="1"/>
    <col min="3336" max="3336" width="12.140625" bestFit="1" customWidth="1"/>
    <col min="3337" max="3337" width="14.42578125" bestFit="1" customWidth="1"/>
    <col min="3338" max="3338" width="12.140625" bestFit="1" customWidth="1"/>
    <col min="3339" max="3339" width="12.7109375" bestFit="1" customWidth="1"/>
    <col min="3340" max="3340" width="12.7109375" customWidth="1"/>
    <col min="3341" max="3341" width="13.7109375" bestFit="1" customWidth="1"/>
    <col min="3342" max="3342" width="12.7109375" customWidth="1"/>
    <col min="3343" max="3343" width="14.42578125" bestFit="1" customWidth="1"/>
    <col min="3344" max="3344" width="13.7109375" bestFit="1" customWidth="1"/>
    <col min="3345" max="3345" width="12.140625" bestFit="1" customWidth="1"/>
    <col min="3346" max="3346" width="11.7109375" bestFit="1" customWidth="1"/>
    <col min="3347" max="3348" width="10.85546875" bestFit="1" customWidth="1"/>
    <col min="3349" max="3349" width="8.42578125" bestFit="1" customWidth="1"/>
    <col min="3350" max="3350" width="10.85546875" bestFit="1" customWidth="1"/>
    <col min="3351" max="3351" width="11" bestFit="1" customWidth="1"/>
    <col min="3352" max="3580" width="8.85546875"/>
    <col min="3581" max="3581" width="10.42578125" customWidth="1"/>
    <col min="3582" max="3582" width="8.140625" bestFit="1" customWidth="1"/>
    <col min="3583" max="3583" width="9.140625" bestFit="1" customWidth="1"/>
    <col min="3584" max="3584" width="32.5703125" bestFit="1" customWidth="1"/>
    <col min="3585" max="3585" width="31.5703125" customWidth="1"/>
    <col min="3586" max="3586" width="13.7109375" bestFit="1" customWidth="1"/>
    <col min="3587" max="3587" width="12.140625" bestFit="1" customWidth="1"/>
    <col min="3588" max="3588" width="12.7109375" bestFit="1" customWidth="1"/>
    <col min="3589" max="3589" width="12.7109375" customWidth="1"/>
    <col min="3590" max="3590" width="13.7109375" bestFit="1" customWidth="1"/>
    <col min="3591" max="3591" width="14" bestFit="1" customWidth="1"/>
    <col min="3592" max="3592" width="12.140625" bestFit="1" customWidth="1"/>
    <col min="3593" max="3593" width="14.42578125" bestFit="1" customWidth="1"/>
    <col min="3594" max="3594" width="12.140625" bestFit="1" customWidth="1"/>
    <col min="3595" max="3595" width="12.7109375" bestFit="1" customWidth="1"/>
    <col min="3596" max="3596" width="12.7109375" customWidth="1"/>
    <col min="3597" max="3597" width="13.7109375" bestFit="1" customWidth="1"/>
    <col min="3598" max="3598" width="12.7109375" customWidth="1"/>
    <col min="3599" max="3599" width="14.42578125" bestFit="1" customWidth="1"/>
    <col min="3600" max="3600" width="13.7109375" bestFit="1" customWidth="1"/>
    <col min="3601" max="3601" width="12.140625" bestFit="1" customWidth="1"/>
    <col min="3602" max="3602" width="11.7109375" bestFit="1" customWidth="1"/>
    <col min="3603" max="3604" width="10.85546875" bestFit="1" customWidth="1"/>
    <col min="3605" max="3605" width="8.42578125" bestFit="1" customWidth="1"/>
    <col min="3606" max="3606" width="10.85546875" bestFit="1" customWidth="1"/>
    <col min="3607" max="3607" width="11" bestFit="1" customWidth="1"/>
    <col min="3608" max="3836" width="8.85546875"/>
    <col min="3837" max="3837" width="10.42578125" customWidth="1"/>
    <col min="3838" max="3838" width="8.140625" bestFit="1" customWidth="1"/>
    <col min="3839" max="3839" width="9.140625" bestFit="1" customWidth="1"/>
    <col min="3840" max="3840" width="32.5703125" bestFit="1" customWidth="1"/>
    <col min="3841" max="3841" width="31.5703125" customWidth="1"/>
    <col min="3842" max="3842" width="13.7109375" bestFit="1" customWidth="1"/>
    <col min="3843" max="3843" width="12.140625" bestFit="1" customWidth="1"/>
    <col min="3844" max="3844" width="12.7109375" bestFit="1" customWidth="1"/>
    <col min="3845" max="3845" width="12.7109375" customWidth="1"/>
    <col min="3846" max="3846" width="13.7109375" bestFit="1" customWidth="1"/>
    <col min="3847" max="3847" width="14" bestFit="1" customWidth="1"/>
    <col min="3848" max="3848" width="12.140625" bestFit="1" customWidth="1"/>
    <col min="3849" max="3849" width="14.42578125" bestFit="1" customWidth="1"/>
    <col min="3850" max="3850" width="12.140625" bestFit="1" customWidth="1"/>
    <col min="3851" max="3851" width="12.7109375" bestFit="1" customWidth="1"/>
    <col min="3852" max="3852" width="12.7109375" customWidth="1"/>
    <col min="3853" max="3853" width="13.7109375" bestFit="1" customWidth="1"/>
    <col min="3854" max="3854" width="12.7109375" customWidth="1"/>
    <col min="3855" max="3855" width="14.42578125" bestFit="1" customWidth="1"/>
    <col min="3856" max="3856" width="13.7109375" bestFit="1" customWidth="1"/>
    <col min="3857" max="3857" width="12.140625" bestFit="1" customWidth="1"/>
    <col min="3858" max="3858" width="11.7109375" bestFit="1" customWidth="1"/>
    <col min="3859" max="3860" width="10.85546875" bestFit="1" customWidth="1"/>
    <col min="3861" max="3861" width="8.42578125" bestFit="1" customWidth="1"/>
    <col min="3862" max="3862" width="10.85546875" bestFit="1" customWidth="1"/>
    <col min="3863" max="3863" width="11" bestFit="1" customWidth="1"/>
    <col min="3864" max="4092" width="8.85546875"/>
    <col min="4093" max="4093" width="10.42578125" customWidth="1"/>
    <col min="4094" max="4094" width="8.140625" bestFit="1" customWidth="1"/>
    <col min="4095" max="4095" width="9.140625" bestFit="1" customWidth="1"/>
    <col min="4096" max="4096" width="32.5703125" bestFit="1" customWidth="1"/>
    <col min="4097" max="4097" width="31.5703125" customWidth="1"/>
    <col min="4098" max="4098" width="13.7109375" bestFit="1" customWidth="1"/>
    <col min="4099" max="4099" width="12.140625" bestFit="1" customWidth="1"/>
    <col min="4100" max="4100" width="12.7109375" bestFit="1" customWidth="1"/>
    <col min="4101" max="4101" width="12.7109375" customWidth="1"/>
    <col min="4102" max="4102" width="13.7109375" bestFit="1" customWidth="1"/>
    <col min="4103" max="4103" width="14" bestFit="1" customWidth="1"/>
    <col min="4104" max="4104" width="12.140625" bestFit="1" customWidth="1"/>
    <col min="4105" max="4105" width="14.42578125" bestFit="1" customWidth="1"/>
    <col min="4106" max="4106" width="12.140625" bestFit="1" customWidth="1"/>
    <col min="4107" max="4107" width="12.7109375" bestFit="1" customWidth="1"/>
    <col min="4108" max="4108" width="12.7109375" customWidth="1"/>
    <col min="4109" max="4109" width="13.7109375" bestFit="1" customWidth="1"/>
    <col min="4110" max="4110" width="12.7109375" customWidth="1"/>
    <col min="4111" max="4111" width="14.42578125" bestFit="1" customWidth="1"/>
    <col min="4112" max="4112" width="13.7109375" bestFit="1" customWidth="1"/>
    <col min="4113" max="4113" width="12.140625" bestFit="1" customWidth="1"/>
    <col min="4114" max="4114" width="11.7109375" bestFit="1" customWidth="1"/>
    <col min="4115" max="4116" width="10.85546875" bestFit="1" customWidth="1"/>
    <col min="4117" max="4117" width="8.42578125" bestFit="1" customWidth="1"/>
    <col min="4118" max="4118" width="10.85546875" bestFit="1" customWidth="1"/>
    <col min="4119" max="4119" width="11" bestFit="1" customWidth="1"/>
    <col min="4120" max="4348" width="8.85546875"/>
    <col min="4349" max="4349" width="10.42578125" customWidth="1"/>
    <col min="4350" max="4350" width="8.140625" bestFit="1" customWidth="1"/>
    <col min="4351" max="4351" width="9.140625" bestFit="1" customWidth="1"/>
    <col min="4352" max="4352" width="32.5703125" bestFit="1" customWidth="1"/>
    <col min="4353" max="4353" width="31.5703125" customWidth="1"/>
    <col min="4354" max="4354" width="13.7109375" bestFit="1" customWidth="1"/>
    <col min="4355" max="4355" width="12.140625" bestFit="1" customWidth="1"/>
    <col min="4356" max="4356" width="12.7109375" bestFit="1" customWidth="1"/>
    <col min="4357" max="4357" width="12.7109375" customWidth="1"/>
    <col min="4358" max="4358" width="13.7109375" bestFit="1" customWidth="1"/>
    <col min="4359" max="4359" width="14" bestFit="1" customWidth="1"/>
    <col min="4360" max="4360" width="12.140625" bestFit="1" customWidth="1"/>
    <col min="4361" max="4361" width="14.42578125" bestFit="1" customWidth="1"/>
    <col min="4362" max="4362" width="12.140625" bestFit="1" customWidth="1"/>
    <col min="4363" max="4363" width="12.7109375" bestFit="1" customWidth="1"/>
    <col min="4364" max="4364" width="12.7109375" customWidth="1"/>
    <col min="4365" max="4365" width="13.7109375" bestFit="1" customWidth="1"/>
    <col min="4366" max="4366" width="12.7109375" customWidth="1"/>
    <col min="4367" max="4367" width="14.42578125" bestFit="1" customWidth="1"/>
    <col min="4368" max="4368" width="13.7109375" bestFit="1" customWidth="1"/>
    <col min="4369" max="4369" width="12.140625" bestFit="1" customWidth="1"/>
    <col min="4370" max="4370" width="11.7109375" bestFit="1" customWidth="1"/>
    <col min="4371" max="4372" width="10.85546875" bestFit="1" customWidth="1"/>
    <col min="4373" max="4373" width="8.42578125" bestFit="1" customWidth="1"/>
    <col min="4374" max="4374" width="10.85546875" bestFit="1" customWidth="1"/>
    <col min="4375" max="4375" width="11" bestFit="1" customWidth="1"/>
    <col min="4376" max="4604" width="8.85546875"/>
    <col min="4605" max="4605" width="10.42578125" customWidth="1"/>
    <col min="4606" max="4606" width="8.140625" bestFit="1" customWidth="1"/>
    <col min="4607" max="4607" width="9.140625" bestFit="1" customWidth="1"/>
    <col min="4608" max="4608" width="32.5703125" bestFit="1" customWidth="1"/>
    <col min="4609" max="4609" width="31.5703125" customWidth="1"/>
    <col min="4610" max="4610" width="13.7109375" bestFit="1" customWidth="1"/>
    <col min="4611" max="4611" width="12.140625" bestFit="1" customWidth="1"/>
    <col min="4612" max="4612" width="12.7109375" bestFit="1" customWidth="1"/>
    <col min="4613" max="4613" width="12.7109375" customWidth="1"/>
    <col min="4614" max="4614" width="13.7109375" bestFit="1" customWidth="1"/>
    <col min="4615" max="4615" width="14" bestFit="1" customWidth="1"/>
    <col min="4616" max="4616" width="12.140625" bestFit="1" customWidth="1"/>
    <col min="4617" max="4617" width="14.42578125" bestFit="1" customWidth="1"/>
    <col min="4618" max="4618" width="12.140625" bestFit="1" customWidth="1"/>
    <col min="4619" max="4619" width="12.7109375" bestFit="1" customWidth="1"/>
    <col min="4620" max="4620" width="12.7109375" customWidth="1"/>
    <col min="4621" max="4621" width="13.7109375" bestFit="1" customWidth="1"/>
    <col min="4622" max="4622" width="12.7109375" customWidth="1"/>
    <col min="4623" max="4623" width="14.42578125" bestFit="1" customWidth="1"/>
    <col min="4624" max="4624" width="13.7109375" bestFit="1" customWidth="1"/>
    <col min="4625" max="4625" width="12.140625" bestFit="1" customWidth="1"/>
    <col min="4626" max="4626" width="11.7109375" bestFit="1" customWidth="1"/>
    <col min="4627" max="4628" width="10.85546875" bestFit="1" customWidth="1"/>
    <col min="4629" max="4629" width="8.42578125" bestFit="1" customWidth="1"/>
    <col min="4630" max="4630" width="10.85546875" bestFit="1" customWidth="1"/>
    <col min="4631" max="4631" width="11" bestFit="1" customWidth="1"/>
    <col min="4632" max="4860" width="8.85546875"/>
    <col min="4861" max="4861" width="10.42578125" customWidth="1"/>
    <col min="4862" max="4862" width="8.140625" bestFit="1" customWidth="1"/>
    <col min="4863" max="4863" width="9.140625" bestFit="1" customWidth="1"/>
    <col min="4864" max="4864" width="32.5703125" bestFit="1" customWidth="1"/>
    <col min="4865" max="4865" width="31.5703125" customWidth="1"/>
    <col min="4866" max="4866" width="13.7109375" bestFit="1" customWidth="1"/>
    <col min="4867" max="4867" width="12.140625" bestFit="1" customWidth="1"/>
    <col min="4868" max="4868" width="12.7109375" bestFit="1" customWidth="1"/>
    <col min="4869" max="4869" width="12.7109375" customWidth="1"/>
    <col min="4870" max="4870" width="13.7109375" bestFit="1" customWidth="1"/>
    <col min="4871" max="4871" width="14" bestFit="1" customWidth="1"/>
    <col min="4872" max="4872" width="12.140625" bestFit="1" customWidth="1"/>
    <col min="4873" max="4873" width="14.42578125" bestFit="1" customWidth="1"/>
    <col min="4874" max="4874" width="12.140625" bestFit="1" customWidth="1"/>
    <col min="4875" max="4875" width="12.7109375" bestFit="1" customWidth="1"/>
    <col min="4876" max="4876" width="12.7109375" customWidth="1"/>
    <col min="4877" max="4877" width="13.7109375" bestFit="1" customWidth="1"/>
    <col min="4878" max="4878" width="12.7109375" customWidth="1"/>
    <col min="4879" max="4879" width="14.42578125" bestFit="1" customWidth="1"/>
    <col min="4880" max="4880" width="13.7109375" bestFit="1" customWidth="1"/>
    <col min="4881" max="4881" width="12.140625" bestFit="1" customWidth="1"/>
    <col min="4882" max="4882" width="11.7109375" bestFit="1" customWidth="1"/>
    <col min="4883" max="4884" width="10.85546875" bestFit="1" customWidth="1"/>
    <col min="4885" max="4885" width="8.42578125" bestFit="1" customWidth="1"/>
    <col min="4886" max="4886" width="10.85546875" bestFit="1" customWidth="1"/>
    <col min="4887" max="4887" width="11" bestFit="1" customWidth="1"/>
    <col min="4888" max="5116" width="8.85546875"/>
    <col min="5117" max="5117" width="10.42578125" customWidth="1"/>
    <col min="5118" max="5118" width="8.140625" bestFit="1" customWidth="1"/>
    <col min="5119" max="5119" width="9.140625" bestFit="1" customWidth="1"/>
    <col min="5120" max="5120" width="32.5703125" bestFit="1" customWidth="1"/>
    <col min="5121" max="5121" width="31.5703125" customWidth="1"/>
    <col min="5122" max="5122" width="13.7109375" bestFit="1" customWidth="1"/>
    <col min="5123" max="5123" width="12.140625" bestFit="1" customWidth="1"/>
    <col min="5124" max="5124" width="12.7109375" bestFit="1" customWidth="1"/>
    <col min="5125" max="5125" width="12.7109375" customWidth="1"/>
    <col min="5126" max="5126" width="13.7109375" bestFit="1" customWidth="1"/>
    <col min="5127" max="5127" width="14" bestFit="1" customWidth="1"/>
    <col min="5128" max="5128" width="12.140625" bestFit="1" customWidth="1"/>
    <col min="5129" max="5129" width="14.42578125" bestFit="1" customWidth="1"/>
    <col min="5130" max="5130" width="12.140625" bestFit="1" customWidth="1"/>
    <col min="5131" max="5131" width="12.7109375" bestFit="1" customWidth="1"/>
    <col min="5132" max="5132" width="12.7109375" customWidth="1"/>
    <col min="5133" max="5133" width="13.7109375" bestFit="1" customWidth="1"/>
    <col min="5134" max="5134" width="12.7109375" customWidth="1"/>
    <col min="5135" max="5135" width="14.42578125" bestFit="1" customWidth="1"/>
    <col min="5136" max="5136" width="13.7109375" bestFit="1" customWidth="1"/>
    <col min="5137" max="5137" width="12.140625" bestFit="1" customWidth="1"/>
    <col min="5138" max="5138" width="11.7109375" bestFit="1" customWidth="1"/>
    <col min="5139" max="5140" width="10.85546875" bestFit="1" customWidth="1"/>
    <col min="5141" max="5141" width="8.42578125" bestFit="1" customWidth="1"/>
    <col min="5142" max="5142" width="10.85546875" bestFit="1" customWidth="1"/>
    <col min="5143" max="5143" width="11" bestFit="1" customWidth="1"/>
    <col min="5144" max="5372" width="8.85546875"/>
    <col min="5373" max="5373" width="10.42578125" customWidth="1"/>
    <col min="5374" max="5374" width="8.140625" bestFit="1" customWidth="1"/>
    <col min="5375" max="5375" width="9.140625" bestFit="1" customWidth="1"/>
    <col min="5376" max="5376" width="32.5703125" bestFit="1" customWidth="1"/>
    <col min="5377" max="5377" width="31.5703125" customWidth="1"/>
    <col min="5378" max="5378" width="13.7109375" bestFit="1" customWidth="1"/>
    <col min="5379" max="5379" width="12.140625" bestFit="1" customWidth="1"/>
    <col min="5380" max="5380" width="12.7109375" bestFit="1" customWidth="1"/>
    <col min="5381" max="5381" width="12.7109375" customWidth="1"/>
    <col min="5382" max="5382" width="13.7109375" bestFit="1" customWidth="1"/>
    <col min="5383" max="5383" width="14" bestFit="1" customWidth="1"/>
    <col min="5384" max="5384" width="12.140625" bestFit="1" customWidth="1"/>
    <col min="5385" max="5385" width="14.42578125" bestFit="1" customWidth="1"/>
    <col min="5386" max="5386" width="12.140625" bestFit="1" customWidth="1"/>
    <col min="5387" max="5387" width="12.7109375" bestFit="1" customWidth="1"/>
    <col min="5388" max="5388" width="12.7109375" customWidth="1"/>
    <col min="5389" max="5389" width="13.7109375" bestFit="1" customWidth="1"/>
    <col min="5390" max="5390" width="12.7109375" customWidth="1"/>
    <col min="5391" max="5391" width="14.42578125" bestFit="1" customWidth="1"/>
    <col min="5392" max="5392" width="13.7109375" bestFit="1" customWidth="1"/>
    <col min="5393" max="5393" width="12.140625" bestFit="1" customWidth="1"/>
    <col min="5394" max="5394" width="11.7109375" bestFit="1" customWidth="1"/>
    <col min="5395" max="5396" width="10.85546875" bestFit="1" customWidth="1"/>
    <col min="5397" max="5397" width="8.42578125" bestFit="1" customWidth="1"/>
    <col min="5398" max="5398" width="10.85546875" bestFit="1" customWidth="1"/>
    <col min="5399" max="5399" width="11" bestFit="1" customWidth="1"/>
    <col min="5400" max="5628" width="8.85546875"/>
    <col min="5629" max="5629" width="10.42578125" customWidth="1"/>
    <col min="5630" max="5630" width="8.140625" bestFit="1" customWidth="1"/>
    <col min="5631" max="5631" width="9.140625" bestFit="1" customWidth="1"/>
    <col min="5632" max="5632" width="32.5703125" bestFit="1" customWidth="1"/>
    <col min="5633" max="5633" width="31.5703125" customWidth="1"/>
    <col min="5634" max="5634" width="13.7109375" bestFit="1" customWidth="1"/>
    <col min="5635" max="5635" width="12.140625" bestFit="1" customWidth="1"/>
    <col min="5636" max="5636" width="12.7109375" bestFit="1" customWidth="1"/>
    <col min="5637" max="5637" width="12.7109375" customWidth="1"/>
    <col min="5638" max="5638" width="13.7109375" bestFit="1" customWidth="1"/>
    <col min="5639" max="5639" width="14" bestFit="1" customWidth="1"/>
    <col min="5640" max="5640" width="12.140625" bestFit="1" customWidth="1"/>
    <col min="5641" max="5641" width="14.42578125" bestFit="1" customWidth="1"/>
    <col min="5642" max="5642" width="12.140625" bestFit="1" customWidth="1"/>
    <col min="5643" max="5643" width="12.7109375" bestFit="1" customWidth="1"/>
    <col min="5644" max="5644" width="12.7109375" customWidth="1"/>
    <col min="5645" max="5645" width="13.7109375" bestFit="1" customWidth="1"/>
    <col min="5646" max="5646" width="12.7109375" customWidth="1"/>
    <col min="5647" max="5647" width="14.42578125" bestFit="1" customWidth="1"/>
    <col min="5648" max="5648" width="13.7109375" bestFit="1" customWidth="1"/>
    <col min="5649" max="5649" width="12.140625" bestFit="1" customWidth="1"/>
    <col min="5650" max="5650" width="11.7109375" bestFit="1" customWidth="1"/>
    <col min="5651" max="5652" width="10.85546875" bestFit="1" customWidth="1"/>
    <col min="5653" max="5653" width="8.42578125" bestFit="1" customWidth="1"/>
    <col min="5654" max="5654" width="10.85546875" bestFit="1" customWidth="1"/>
    <col min="5655" max="5655" width="11" bestFit="1" customWidth="1"/>
    <col min="5656" max="5884" width="8.85546875"/>
    <col min="5885" max="5885" width="10.42578125" customWidth="1"/>
    <col min="5886" max="5886" width="8.140625" bestFit="1" customWidth="1"/>
    <col min="5887" max="5887" width="9.140625" bestFit="1" customWidth="1"/>
    <col min="5888" max="5888" width="32.5703125" bestFit="1" customWidth="1"/>
    <col min="5889" max="5889" width="31.5703125" customWidth="1"/>
    <col min="5890" max="5890" width="13.7109375" bestFit="1" customWidth="1"/>
    <col min="5891" max="5891" width="12.140625" bestFit="1" customWidth="1"/>
    <col min="5892" max="5892" width="12.7109375" bestFit="1" customWidth="1"/>
    <col min="5893" max="5893" width="12.7109375" customWidth="1"/>
    <col min="5894" max="5894" width="13.7109375" bestFit="1" customWidth="1"/>
    <col min="5895" max="5895" width="14" bestFit="1" customWidth="1"/>
    <col min="5896" max="5896" width="12.140625" bestFit="1" customWidth="1"/>
    <col min="5897" max="5897" width="14.42578125" bestFit="1" customWidth="1"/>
    <col min="5898" max="5898" width="12.140625" bestFit="1" customWidth="1"/>
    <col min="5899" max="5899" width="12.7109375" bestFit="1" customWidth="1"/>
    <col min="5900" max="5900" width="12.7109375" customWidth="1"/>
    <col min="5901" max="5901" width="13.7109375" bestFit="1" customWidth="1"/>
    <col min="5902" max="5902" width="12.7109375" customWidth="1"/>
    <col min="5903" max="5903" width="14.42578125" bestFit="1" customWidth="1"/>
    <col min="5904" max="5904" width="13.7109375" bestFit="1" customWidth="1"/>
    <col min="5905" max="5905" width="12.140625" bestFit="1" customWidth="1"/>
    <col min="5906" max="5906" width="11.7109375" bestFit="1" customWidth="1"/>
    <col min="5907" max="5908" width="10.85546875" bestFit="1" customWidth="1"/>
    <col min="5909" max="5909" width="8.42578125" bestFit="1" customWidth="1"/>
    <col min="5910" max="5910" width="10.85546875" bestFit="1" customWidth="1"/>
    <col min="5911" max="5911" width="11" bestFit="1" customWidth="1"/>
    <col min="5912" max="6140" width="8.85546875"/>
    <col min="6141" max="6141" width="10.42578125" customWidth="1"/>
    <col min="6142" max="6142" width="8.140625" bestFit="1" customWidth="1"/>
    <col min="6143" max="6143" width="9.140625" bestFit="1" customWidth="1"/>
    <col min="6144" max="6144" width="32.5703125" bestFit="1" customWidth="1"/>
    <col min="6145" max="6145" width="31.5703125" customWidth="1"/>
    <col min="6146" max="6146" width="13.7109375" bestFit="1" customWidth="1"/>
    <col min="6147" max="6147" width="12.140625" bestFit="1" customWidth="1"/>
    <col min="6148" max="6148" width="12.7109375" bestFit="1" customWidth="1"/>
    <col min="6149" max="6149" width="12.7109375" customWidth="1"/>
    <col min="6150" max="6150" width="13.7109375" bestFit="1" customWidth="1"/>
    <col min="6151" max="6151" width="14" bestFit="1" customWidth="1"/>
    <col min="6152" max="6152" width="12.140625" bestFit="1" customWidth="1"/>
    <col min="6153" max="6153" width="14.42578125" bestFit="1" customWidth="1"/>
    <col min="6154" max="6154" width="12.140625" bestFit="1" customWidth="1"/>
    <col min="6155" max="6155" width="12.7109375" bestFit="1" customWidth="1"/>
    <col min="6156" max="6156" width="12.7109375" customWidth="1"/>
    <col min="6157" max="6157" width="13.7109375" bestFit="1" customWidth="1"/>
    <col min="6158" max="6158" width="12.7109375" customWidth="1"/>
    <col min="6159" max="6159" width="14.42578125" bestFit="1" customWidth="1"/>
    <col min="6160" max="6160" width="13.7109375" bestFit="1" customWidth="1"/>
    <col min="6161" max="6161" width="12.140625" bestFit="1" customWidth="1"/>
    <col min="6162" max="6162" width="11.7109375" bestFit="1" customWidth="1"/>
    <col min="6163" max="6164" width="10.85546875" bestFit="1" customWidth="1"/>
    <col min="6165" max="6165" width="8.42578125" bestFit="1" customWidth="1"/>
    <col min="6166" max="6166" width="10.85546875" bestFit="1" customWidth="1"/>
    <col min="6167" max="6167" width="11" bestFit="1" customWidth="1"/>
    <col min="6168" max="6396" width="8.85546875"/>
    <col min="6397" max="6397" width="10.42578125" customWidth="1"/>
    <col min="6398" max="6398" width="8.140625" bestFit="1" customWidth="1"/>
    <col min="6399" max="6399" width="9.140625" bestFit="1" customWidth="1"/>
    <col min="6400" max="6400" width="32.5703125" bestFit="1" customWidth="1"/>
    <col min="6401" max="6401" width="31.5703125" customWidth="1"/>
    <col min="6402" max="6402" width="13.7109375" bestFit="1" customWidth="1"/>
    <col min="6403" max="6403" width="12.140625" bestFit="1" customWidth="1"/>
    <col min="6404" max="6404" width="12.7109375" bestFit="1" customWidth="1"/>
    <col min="6405" max="6405" width="12.7109375" customWidth="1"/>
    <col min="6406" max="6406" width="13.7109375" bestFit="1" customWidth="1"/>
    <col min="6407" max="6407" width="14" bestFit="1" customWidth="1"/>
    <col min="6408" max="6408" width="12.140625" bestFit="1" customWidth="1"/>
    <col min="6409" max="6409" width="14.42578125" bestFit="1" customWidth="1"/>
    <col min="6410" max="6410" width="12.140625" bestFit="1" customWidth="1"/>
    <col min="6411" max="6411" width="12.7109375" bestFit="1" customWidth="1"/>
    <col min="6412" max="6412" width="12.7109375" customWidth="1"/>
    <col min="6413" max="6413" width="13.7109375" bestFit="1" customWidth="1"/>
    <col min="6414" max="6414" width="12.7109375" customWidth="1"/>
    <col min="6415" max="6415" width="14.42578125" bestFit="1" customWidth="1"/>
    <col min="6416" max="6416" width="13.7109375" bestFit="1" customWidth="1"/>
    <col min="6417" max="6417" width="12.140625" bestFit="1" customWidth="1"/>
    <col min="6418" max="6418" width="11.7109375" bestFit="1" customWidth="1"/>
    <col min="6419" max="6420" width="10.85546875" bestFit="1" customWidth="1"/>
    <col min="6421" max="6421" width="8.42578125" bestFit="1" customWidth="1"/>
    <col min="6422" max="6422" width="10.85546875" bestFit="1" customWidth="1"/>
    <col min="6423" max="6423" width="11" bestFit="1" customWidth="1"/>
    <col min="6424" max="6652" width="8.85546875"/>
    <col min="6653" max="6653" width="10.42578125" customWidth="1"/>
    <col min="6654" max="6654" width="8.140625" bestFit="1" customWidth="1"/>
    <col min="6655" max="6655" width="9.140625" bestFit="1" customWidth="1"/>
    <col min="6656" max="6656" width="32.5703125" bestFit="1" customWidth="1"/>
    <col min="6657" max="6657" width="31.5703125" customWidth="1"/>
    <col min="6658" max="6658" width="13.7109375" bestFit="1" customWidth="1"/>
    <col min="6659" max="6659" width="12.140625" bestFit="1" customWidth="1"/>
    <col min="6660" max="6660" width="12.7109375" bestFit="1" customWidth="1"/>
    <col min="6661" max="6661" width="12.7109375" customWidth="1"/>
    <col min="6662" max="6662" width="13.7109375" bestFit="1" customWidth="1"/>
    <col min="6663" max="6663" width="14" bestFit="1" customWidth="1"/>
    <col min="6664" max="6664" width="12.140625" bestFit="1" customWidth="1"/>
    <col min="6665" max="6665" width="14.42578125" bestFit="1" customWidth="1"/>
    <col min="6666" max="6666" width="12.140625" bestFit="1" customWidth="1"/>
    <col min="6667" max="6667" width="12.7109375" bestFit="1" customWidth="1"/>
    <col min="6668" max="6668" width="12.7109375" customWidth="1"/>
    <col min="6669" max="6669" width="13.7109375" bestFit="1" customWidth="1"/>
    <col min="6670" max="6670" width="12.7109375" customWidth="1"/>
    <col min="6671" max="6671" width="14.42578125" bestFit="1" customWidth="1"/>
    <col min="6672" max="6672" width="13.7109375" bestFit="1" customWidth="1"/>
    <col min="6673" max="6673" width="12.140625" bestFit="1" customWidth="1"/>
    <col min="6674" max="6674" width="11.7109375" bestFit="1" customWidth="1"/>
    <col min="6675" max="6676" width="10.85546875" bestFit="1" customWidth="1"/>
    <col min="6677" max="6677" width="8.42578125" bestFit="1" customWidth="1"/>
    <col min="6678" max="6678" width="10.85546875" bestFit="1" customWidth="1"/>
    <col min="6679" max="6679" width="11" bestFit="1" customWidth="1"/>
    <col min="6680" max="6908" width="8.85546875"/>
    <col min="6909" max="6909" width="10.42578125" customWidth="1"/>
    <col min="6910" max="6910" width="8.140625" bestFit="1" customWidth="1"/>
    <col min="6911" max="6911" width="9.140625" bestFit="1" customWidth="1"/>
    <col min="6912" max="6912" width="32.5703125" bestFit="1" customWidth="1"/>
    <col min="6913" max="6913" width="31.5703125" customWidth="1"/>
    <col min="6914" max="6914" width="13.7109375" bestFit="1" customWidth="1"/>
    <col min="6915" max="6915" width="12.140625" bestFit="1" customWidth="1"/>
    <col min="6916" max="6916" width="12.7109375" bestFit="1" customWidth="1"/>
    <col min="6917" max="6917" width="12.7109375" customWidth="1"/>
    <col min="6918" max="6918" width="13.7109375" bestFit="1" customWidth="1"/>
    <col min="6919" max="6919" width="14" bestFit="1" customWidth="1"/>
    <col min="6920" max="6920" width="12.140625" bestFit="1" customWidth="1"/>
    <col min="6921" max="6921" width="14.42578125" bestFit="1" customWidth="1"/>
    <col min="6922" max="6922" width="12.140625" bestFit="1" customWidth="1"/>
    <col min="6923" max="6923" width="12.7109375" bestFit="1" customWidth="1"/>
    <col min="6924" max="6924" width="12.7109375" customWidth="1"/>
    <col min="6925" max="6925" width="13.7109375" bestFit="1" customWidth="1"/>
    <col min="6926" max="6926" width="12.7109375" customWidth="1"/>
    <col min="6927" max="6927" width="14.42578125" bestFit="1" customWidth="1"/>
    <col min="6928" max="6928" width="13.7109375" bestFit="1" customWidth="1"/>
    <col min="6929" max="6929" width="12.140625" bestFit="1" customWidth="1"/>
    <col min="6930" max="6930" width="11.7109375" bestFit="1" customWidth="1"/>
    <col min="6931" max="6932" width="10.85546875" bestFit="1" customWidth="1"/>
    <col min="6933" max="6933" width="8.42578125" bestFit="1" customWidth="1"/>
    <col min="6934" max="6934" width="10.85546875" bestFit="1" customWidth="1"/>
    <col min="6935" max="6935" width="11" bestFit="1" customWidth="1"/>
    <col min="6936" max="7164" width="8.85546875"/>
    <col min="7165" max="7165" width="10.42578125" customWidth="1"/>
    <col min="7166" max="7166" width="8.140625" bestFit="1" customWidth="1"/>
    <col min="7167" max="7167" width="9.140625" bestFit="1" customWidth="1"/>
    <col min="7168" max="7168" width="32.5703125" bestFit="1" customWidth="1"/>
    <col min="7169" max="7169" width="31.5703125" customWidth="1"/>
    <col min="7170" max="7170" width="13.7109375" bestFit="1" customWidth="1"/>
    <col min="7171" max="7171" width="12.140625" bestFit="1" customWidth="1"/>
    <col min="7172" max="7172" width="12.7109375" bestFit="1" customWidth="1"/>
    <col min="7173" max="7173" width="12.7109375" customWidth="1"/>
    <col min="7174" max="7174" width="13.7109375" bestFit="1" customWidth="1"/>
    <col min="7175" max="7175" width="14" bestFit="1" customWidth="1"/>
    <col min="7176" max="7176" width="12.140625" bestFit="1" customWidth="1"/>
    <col min="7177" max="7177" width="14.42578125" bestFit="1" customWidth="1"/>
    <col min="7178" max="7178" width="12.140625" bestFit="1" customWidth="1"/>
    <col min="7179" max="7179" width="12.7109375" bestFit="1" customWidth="1"/>
    <col min="7180" max="7180" width="12.7109375" customWidth="1"/>
    <col min="7181" max="7181" width="13.7109375" bestFit="1" customWidth="1"/>
    <col min="7182" max="7182" width="12.7109375" customWidth="1"/>
    <col min="7183" max="7183" width="14.42578125" bestFit="1" customWidth="1"/>
    <col min="7184" max="7184" width="13.7109375" bestFit="1" customWidth="1"/>
    <col min="7185" max="7185" width="12.140625" bestFit="1" customWidth="1"/>
    <col min="7186" max="7186" width="11.7109375" bestFit="1" customWidth="1"/>
    <col min="7187" max="7188" width="10.85546875" bestFit="1" customWidth="1"/>
    <col min="7189" max="7189" width="8.42578125" bestFit="1" customWidth="1"/>
    <col min="7190" max="7190" width="10.85546875" bestFit="1" customWidth="1"/>
    <col min="7191" max="7191" width="11" bestFit="1" customWidth="1"/>
    <col min="7192" max="7420" width="8.85546875"/>
    <col min="7421" max="7421" width="10.42578125" customWidth="1"/>
    <col min="7422" max="7422" width="8.140625" bestFit="1" customWidth="1"/>
    <col min="7423" max="7423" width="9.140625" bestFit="1" customWidth="1"/>
    <col min="7424" max="7424" width="32.5703125" bestFit="1" customWidth="1"/>
    <col min="7425" max="7425" width="31.5703125" customWidth="1"/>
    <col min="7426" max="7426" width="13.7109375" bestFit="1" customWidth="1"/>
    <col min="7427" max="7427" width="12.140625" bestFit="1" customWidth="1"/>
    <col min="7428" max="7428" width="12.7109375" bestFit="1" customWidth="1"/>
    <col min="7429" max="7429" width="12.7109375" customWidth="1"/>
    <col min="7430" max="7430" width="13.7109375" bestFit="1" customWidth="1"/>
    <col min="7431" max="7431" width="14" bestFit="1" customWidth="1"/>
    <col min="7432" max="7432" width="12.140625" bestFit="1" customWidth="1"/>
    <col min="7433" max="7433" width="14.42578125" bestFit="1" customWidth="1"/>
    <col min="7434" max="7434" width="12.140625" bestFit="1" customWidth="1"/>
    <col min="7435" max="7435" width="12.7109375" bestFit="1" customWidth="1"/>
    <col min="7436" max="7436" width="12.7109375" customWidth="1"/>
    <col min="7437" max="7437" width="13.7109375" bestFit="1" customWidth="1"/>
    <col min="7438" max="7438" width="12.7109375" customWidth="1"/>
    <col min="7439" max="7439" width="14.42578125" bestFit="1" customWidth="1"/>
    <col min="7440" max="7440" width="13.7109375" bestFit="1" customWidth="1"/>
    <col min="7441" max="7441" width="12.140625" bestFit="1" customWidth="1"/>
    <col min="7442" max="7442" width="11.7109375" bestFit="1" customWidth="1"/>
    <col min="7443" max="7444" width="10.85546875" bestFit="1" customWidth="1"/>
    <col min="7445" max="7445" width="8.42578125" bestFit="1" customWidth="1"/>
    <col min="7446" max="7446" width="10.85546875" bestFit="1" customWidth="1"/>
    <col min="7447" max="7447" width="11" bestFit="1" customWidth="1"/>
    <col min="7448" max="7676" width="8.85546875"/>
    <col min="7677" max="7677" width="10.42578125" customWidth="1"/>
    <col min="7678" max="7678" width="8.140625" bestFit="1" customWidth="1"/>
    <col min="7679" max="7679" width="9.140625" bestFit="1" customWidth="1"/>
    <col min="7680" max="7680" width="32.5703125" bestFit="1" customWidth="1"/>
    <col min="7681" max="7681" width="31.5703125" customWidth="1"/>
    <col min="7682" max="7682" width="13.7109375" bestFit="1" customWidth="1"/>
    <col min="7683" max="7683" width="12.140625" bestFit="1" customWidth="1"/>
    <col min="7684" max="7684" width="12.7109375" bestFit="1" customWidth="1"/>
    <col min="7685" max="7685" width="12.7109375" customWidth="1"/>
    <col min="7686" max="7686" width="13.7109375" bestFit="1" customWidth="1"/>
    <col min="7687" max="7687" width="14" bestFit="1" customWidth="1"/>
    <col min="7688" max="7688" width="12.140625" bestFit="1" customWidth="1"/>
    <col min="7689" max="7689" width="14.42578125" bestFit="1" customWidth="1"/>
    <col min="7690" max="7690" width="12.140625" bestFit="1" customWidth="1"/>
    <col min="7691" max="7691" width="12.7109375" bestFit="1" customWidth="1"/>
    <col min="7692" max="7692" width="12.7109375" customWidth="1"/>
    <col min="7693" max="7693" width="13.7109375" bestFit="1" customWidth="1"/>
    <col min="7694" max="7694" width="12.7109375" customWidth="1"/>
    <col min="7695" max="7695" width="14.42578125" bestFit="1" customWidth="1"/>
    <col min="7696" max="7696" width="13.7109375" bestFit="1" customWidth="1"/>
    <col min="7697" max="7697" width="12.140625" bestFit="1" customWidth="1"/>
    <col min="7698" max="7698" width="11.7109375" bestFit="1" customWidth="1"/>
    <col min="7699" max="7700" width="10.85546875" bestFit="1" customWidth="1"/>
    <col min="7701" max="7701" width="8.42578125" bestFit="1" customWidth="1"/>
    <col min="7702" max="7702" width="10.85546875" bestFit="1" customWidth="1"/>
    <col min="7703" max="7703" width="11" bestFit="1" customWidth="1"/>
    <col min="7704" max="7932" width="8.85546875"/>
    <col min="7933" max="7933" width="10.42578125" customWidth="1"/>
    <col min="7934" max="7934" width="8.140625" bestFit="1" customWidth="1"/>
    <col min="7935" max="7935" width="9.140625" bestFit="1" customWidth="1"/>
    <col min="7936" max="7936" width="32.5703125" bestFit="1" customWidth="1"/>
    <col min="7937" max="7937" width="31.5703125" customWidth="1"/>
    <col min="7938" max="7938" width="13.7109375" bestFit="1" customWidth="1"/>
    <col min="7939" max="7939" width="12.140625" bestFit="1" customWidth="1"/>
    <col min="7940" max="7940" width="12.7109375" bestFit="1" customWidth="1"/>
    <col min="7941" max="7941" width="12.7109375" customWidth="1"/>
    <col min="7942" max="7942" width="13.7109375" bestFit="1" customWidth="1"/>
    <col min="7943" max="7943" width="14" bestFit="1" customWidth="1"/>
    <col min="7944" max="7944" width="12.140625" bestFit="1" customWidth="1"/>
    <col min="7945" max="7945" width="14.42578125" bestFit="1" customWidth="1"/>
    <col min="7946" max="7946" width="12.140625" bestFit="1" customWidth="1"/>
    <col min="7947" max="7947" width="12.7109375" bestFit="1" customWidth="1"/>
    <col min="7948" max="7948" width="12.7109375" customWidth="1"/>
    <col min="7949" max="7949" width="13.7109375" bestFit="1" customWidth="1"/>
    <col min="7950" max="7950" width="12.7109375" customWidth="1"/>
    <col min="7951" max="7951" width="14.42578125" bestFit="1" customWidth="1"/>
    <col min="7952" max="7952" width="13.7109375" bestFit="1" customWidth="1"/>
    <col min="7953" max="7953" width="12.140625" bestFit="1" customWidth="1"/>
    <col min="7954" max="7954" width="11.7109375" bestFit="1" customWidth="1"/>
    <col min="7955" max="7956" width="10.85546875" bestFit="1" customWidth="1"/>
    <col min="7957" max="7957" width="8.42578125" bestFit="1" customWidth="1"/>
    <col min="7958" max="7958" width="10.85546875" bestFit="1" customWidth="1"/>
    <col min="7959" max="7959" width="11" bestFit="1" customWidth="1"/>
    <col min="7960" max="8188" width="8.85546875"/>
    <col min="8189" max="8189" width="10.42578125" customWidth="1"/>
    <col min="8190" max="8190" width="8.140625" bestFit="1" customWidth="1"/>
    <col min="8191" max="8191" width="9.140625" bestFit="1" customWidth="1"/>
    <col min="8192" max="8192" width="32.5703125" bestFit="1" customWidth="1"/>
    <col min="8193" max="8193" width="31.5703125" customWidth="1"/>
    <col min="8194" max="8194" width="13.7109375" bestFit="1" customWidth="1"/>
    <col min="8195" max="8195" width="12.140625" bestFit="1" customWidth="1"/>
    <col min="8196" max="8196" width="12.7109375" bestFit="1" customWidth="1"/>
    <col min="8197" max="8197" width="12.7109375" customWidth="1"/>
    <col min="8198" max="8198" width="13.7109375" bestFit="1" customWidth="1"/>
    <col min="8199" max="8199" width="14" bestFit="1" customWidth="1"/>
    <col min="8200" max="8200" width="12.140625" bestFit="1" customWidth="1"/>
    <col min="8201" max="8201" width="14.42578125" bestFit="1" customWidth="1"/>
    <col min="8202" max="8202" width="12.140625" bestFit="1" customWidth="1"/>
    <col min="8203" max="8203" width="12.7109375" bestFit="1" customWidth="1"/>
    <col min="8204" max="8204" width="12.7109375" customWidth="1"/>
    <col min="8205" max="8205" width="13.7109375" bestFit="1" customWidth="1"/>
    <col min="8206" max="8206" width="12.7109375" customWidth="1"/>
    <col min="8207" max="8207" width="14.42578125" bestFit="1" customWidth="1"/>
    <col min="8208" max="8208" width="13.7109375" bestFit="1" customWidth="1"/>
    <col min="8209" max="8209" width="12.140625" bestFit="1" customWidth="1"/>
    <col min="8210" max="8210" width="11.7109375" bestFit="1" customWidth="1"/>
    <col min="8211" max="8212" width="10.85546875" bestFit="1" customWidth="1"/>
    <col min="8213" max="8213" width="8.42578125" bestFit="1" customWidth="1"/>
    <col min="8214" max="8214" width="10.85546875" bestFit="1" customWidth="1"/>
    <col min="8215" max="8215" width="11" bestFit="1" customWidth="1"/>
    <col min="8216" max="8444" width="8.85546875"/>
    <col min="8445" max="8445" width="10.42578125" customWidth="1"/>
    <col min="8446" max="8446" width="8.140625" bestFit="1" customWidth="1"/>
    <col min="8447" max="8447" width="9.140625" bestFit="1" customWidth="1"/>
    <col min="8448" max="8448" width="32.5703125" bestFit="1" customWidth="1"/>
    <col min="8449" max="8449" width="31.5703125" customWidth="1"/>
    <col min="8450" max="8450" width="13.7109375" bestFit="1" customWidth="1"/>
    <col min="8451" max="8451" width="12.140625" bestFit="1" customWidth="1"/>
    <col min="8452" max="8452" width="12.7109375" bestFit="1" customWidth="1"/>
    <col min="8453" max="8453" width="12.7109375" customWidth="1"/>
    <col min="8454" max="8454" width="13.7109375" bestFit="1" customWidth="1"/>
    <col min="8455" max="8455" width="14" bestFit="1" customWidth="1"/>
    <col min="8456" max="8456" width="12.140625" bestFit="1" customWidth="1"/>
    <col min="8457" max="8457" width="14.42578125" bestFit="1" customWidth="1"/>
    <col min="8458" max="8458" width="12.140625" bestFit="1" customWidth="1"/>
    <col min="8459" max="8459" width="12.7109375" bestFit="1" customWidth="1"/>
    <col min="8460" max="8460" width="12.7109375" customWidth="1"/>
    <col min="8461" max="8461" width="13.7109375" bestFit="1" customWidth="1"/>
    <col min="8462" max="8462" width="12.7109375" customWidth="1"/>
    <col min="8463" max="8463" width="14.42578125" bestFit="1" customWidth="1"/>
    <col min="8464" max="8464" width="13.7109375" bestFit="1" customWidth="1"/>
    <col min="8465" max="8465" width="12.140625" bestFit="1" customWidth="1"/>
    <col min="8466" max="8466" width="11.7109375" bestFit="1" customWidth="1"/>
    <col min="8467" max="8468" width="10.85546875" bestFit="1" customWidth="1"/>
    <col min="8469" max="8469" width="8.42578125" bestFit="1" customWidth="1"/>
    <col min="8470" max="8470" width="10.85546875" bestFit="1" customWidth="1"/>
    <col min="8471" max="8471" width="11" bestFit="1" customWidth="1"/>
    <col min="8472" max="8700" width="8.85546875"/>
    <col min="8701" max="8701" width="10.42578125" customWidth="1"/>
    <col min="8702" max="8702" width="8.140625" bestFit="1" customWidth="1"/>
    <col min="8703" max="8703" width="9.140625" bestFit="1" customWidth="1"/>
    <col min="8704" max="8704" width="32.5703125" bestFit="1" customWidth="1"/>
    <col min="8705" max="8705" width="31.5703125" customWidth="1"/>
    <col min="8706" max="8706" width="13.7109375" bestFit="1" customWidth="1"/>
    <col min="8707" max="8707" width="12.140625" bestFit="1" customWidth="1"/>
    <col min="8708" max="8708" width="12.7109375" bestFit="1" customWidth="1"/>
    <col min="8709" max="8709" width="12.7109375" customWidth="1"/>
    <col min="8710" max="8710" width="13.7109375" bestFit="1" customWidth="1"/>
    <col min="8711" max="8711" width="14" bestFit="1" customWidth="1"/>
    <col min="8712" max="8712" width="12.140625" bestFit="1" customWidth="1"/>
    <col min="8713" max="8713" width="14.42578125" bestFit="1" customWidth="1"/>
    <col min="8714" max="8714" width="12.140625" bestFit="1" customWidth="1"/>
    <col min="8715" max="8715" width="12.7109375" bestFit="1" customWidth="1"/>
    <col min="8716" max="8716" width="12.7109375" customWidth="1"/>
    <col min="8717" max="8717" width="13.7109375" bestFit="1" customWidth="1"/>
    <col min="8718" max="8718" width="12.7109375" customWidth="1"/>
    <col min="8719" max="8719" width="14.42578125" bestFit="1" customWidth="1"/>
    <col min="8720" max="8720" width="13.7109375" bestFit="1" customWidth="1"/>
    <col min="8721" max="8721" width="12.140625" bestFit="1" customWidth="1"/>
    <col min="8722" max="8722" width="11.7109375" bestFit="1" customWidth="1"/>
    <col min="8723" max="8724" width="10.85546875" bestFit="1" customWidth="1"/>
    <col min="8725" max="8725" width="8.42578125" bestFit="1" customWidth="1"/>
    <col min="8726" max="8726" width="10.85546875" bestFit="1" customWidth="1"/>
    <col min="8727" max="8727" width="11" bestFit="1" customWidth="1"/>
    <col min="8728" max="8956" width="8.85546875"/>
    <col min="8957" max="8957" width="10.42578125" customWidth="1"/>
    <col min="8958" max="8958" width="8.140625" bestFit="1" customWidth="1"/>
    <col min="8959" max="8959" width="9.140625" bestFit="1" customWidth="1"/>
    <col min="8960" max="8960" width="32.5703125" bestFit="1" customWidth="1"/>
    <col min="8961" max="8961" width="31.5703125" customWidth="1"/>
    <col min="8962" max="8962" width="13.7109375" bestFit="1" customWidth="1"/>
    <col min="8963" max="8963" width="12.140625" bestFit="1" customWidth="1"/>
    <col min="8964" max="8964" width="12.7109375" bestFit="1" customWidth="1"/>
    <col min="8965" max="8965" width="12.7109375" customWidth="1"/>
    <col min="8966" max="8966" width="13.7109375" bestFit="1" customWidth="1"/>
    <col min="8967" max="8967" width="14" bestFit="1" customWidth="1"/>
    <col min="8968" max="8968" width="12.140625" bestFit="1" customWidth="1"/>
    <col min="8969" max="8969" width="14.42578125" bestFit="1" customWidth="1"/>
    <col min="8970" max="8970" width="12.140625" bestFit="1" customWidth="1"/>
    <col min="8971" max="8971" width="12.7109375" bestFit="1" customWidth="1"/>
    <col min="8972" max="8972" width="12.7109375" customWidth="1"/>
    <col min="8973" max="8973" width="13.7109375" bestFit="1" customWidth="1"/>
    <col min="8974" max="8974" width="12.7109375" customWidth="1"/>
    <col min="8975" max="8975" width="14.42578125" bestFit="1" customWidth="1"/>
    <col min="8976" max="8976" width="13.7109375" bestFit="1" customWidth="1"/>
    <col min="8977" max="8977" width="12.140625" bestFit="1" customWidth="1"/>
    <col min="8978" max="8978" width="11.7109375" bestFit="1" customWidth="1"/>
    <col min="8979" max="8980" width="10.85546875" bestFit="1" customWidth="1"/>
    <col min="8981" max="8981" width="8.42578125" bestFit="1" customWidth="1"/>
    <col min="8982" max="8982" width="10.85546875" bestFit="1" customWidth="1"/>
    <col min="8983" max="8983" width="11" bestFit="1" customWidth="1"/>
    <col min="8984" max="9212" width="8.85546875"/>
    <col min="9213" max="9213" width="10.42578125" customWidth="1"/>
    <col min="9214" max="9214" width="8.140625" bestFit="1" customWidth="1"/>
    <col min="9215" max="9215" width="9.140625" bestFit="1" customWidth="1"/>
    <col min="9216" max="9216" width="32.5703125" bestFit="1" customWidth="1"/>
    <col min="9217" max="9217" width="31.5703125" customWidth="1"/>
    <col min="9218" max="9218" width="13.7109375" bestFit="1" customWidth="1"/>
    <col min="9219" max="9219" width="12.140625" bestFit="1" customWidth="1"/>
    <col min="9220" max="9220" width="12.7109375" bestFit="1" customWidth="1"/>
    <col min="9221" max="9221" width="12.7109375" customWidth="1"/>
    <col min="9222" max="9222" width="13.7109375" bestFit="1" customWidth="1"/>
    <col min="9223" max="9223" width="14" bestFit="1" customWidth="1"/>
    <col min="9224" max="9224" width="12.140625" bestFit="1" customWidth="1"/>
    <col min="9225" max="9225" width="14.42578125" bestFit="1" customWidth="1"/>
    <col min="9226" max="9226" width="12.140625" bestFit="1" customWidth="1"/>
    <col min="9227" max="9227" width="12.7109375" bestFit="1" customWidth="1"/>
    <col min="9228" max="9228" width="12.7109375" customWidth="1"/>
    <col min="9229" max="9229" width="13.7109375" bestFit="1" customWidth="1"/>
    <col min="9230" max="9230" width="12.7109375" customWidth="1"/>
    <col min="9231" max="9231" width="14.42578125" bestFit="1" customWidth="1"/>
    <col min="9232" max="9232" width="13.7109375" bestFit="1" customWidth="1"/>
    <col min="9233" max="9233" width="12.140625" bestFit="1" customWidth="1"/>
    <col min="9234" max="9234" width="11.7109375" bestFit="1" customWidth="1"/>
    <col min="9235" max="9236" width="10.85546875" bestFit="1" customWidth="1"/>
    <col min="9237" max="9237" width="8.42578125" bestFit="1" customWidth="1"/>
    <col min="9238" max="9238" width="10.85546875" bestFit="1" customWidth="1"/>
    <col min="9239" max="9239" width="11" bestFit="1" customWidth="1"/>
    <col min="9240" max="9468" width="8.85546875"/>
    <col min="9469" max="9469" width="10.42578125" customWidth="1"/>
    <col min="9470" max="9470" width="8.140625" bestFit="1" customWidth="1"/>
    <col min="9471" max="9471" width="9.140625" bestFit="1" customWidth="1"/>
    <col min="9472" max="9472" width="32.5703125" bestFit="1" customWidth="1"/>
    <col min="9473" max="9473" width="31.5703125" customWidth="1"/>
    <col min="9474" max="9474" width="13.7109375" bestFit="1" customWidth="1"/>
    <col min="9475" max="9475" width="12.140625" bestFit="1" customWidth="1"/>
    <col min="9476" max="9476" width="12.7109375" bestFit="1" customWidth="1"/>
    <col min="9477" max="9477" width="12.7109375" customWidth="1"/>
    <col min="9478" max="9478" width="13.7109375" bestFit="1" customWidth="1"/>
    <col min="9479" max="9479" width="14" bestFit="1" customWidth="1"/>
    <col min="9480" max="9480" width="12.140625" bestFit="1" customWidth="1"/>
    <col min="9481" max="9481" width="14.42578125" bestFit="1" customWidth="1"/>
    <col min="9482" max="9482" width="12.140625" bestFit="1" customWidth="1"/>
    <col min="9483" max="9483" width="12.7109375" bestFit="1" customWidth="1"/>
    <col min="9484" max="9484" width="12.7109375" customWidth="1"/>
    <col min="9485" max="9485" width="13.7109375" bestFit="1" customWidth="1"/>
    <col min="9486" max="9486" width="12.7109375" customWidth="1"/>
    <col min="9487" max="9487" width="14.42578125" bestFit="1" customWidth="1"/>
    <col min="9488" max="9488" width="13.7109375" bestFit="1" customWidth="1"/>
    <col min="9489" max="9489" width="12.140625" bestFit="1" customWidth="1"/>
    <col min="9490" max="9490" width="11.7109375" bestFit="1" customWidth="1"/>
    <col min="9491" max="9492" width="10.85546875" bestFit="1" customWidth="1"/>
    <col min="9493" max="9493" width="8.42578125" bestFit="1" customWidth="1"/>
    <col min="9494" max="9494" width="10.85546875" bestFit="1" customWidth="1"/>
    <col min="9495" max="9495" width="11" bestFit="1" customWidth="1"/>
    <col min="9496" max="9724" width="8.85546875"/>
    <col min="9725" max="9725" width="10.42578125" customWidth="1"/>
    <col min="9726" max="9726" width="8.140625" bestFit="1" customWidth="1"/>
    <col min="9727" max="9727" width="9.140625" bestFit="1" customWidth="1"/>
    <col min="9728" max="9728" width="32.5703125" bestFit="1" customWidth="1"/>
    <col min="9729" max="9729" width="31.5703125" customWidth="1"/>
    <col min="9730" max="9730" width="13.7109375" bestFit="1" customWidth="1"/>
    <col min="9731" max="9731" width="12.140625" bestFit="1" customWidth="1"/>
    <col min="9732" max="9732" width="12.7109375" bestFit="1" customWidth="1"/>
    <col min="9733" max="9733" width="12.7109375" customWidth="1"/>
    <col min="9734" max="9734" width="13.7109375" bestFit="1" customWidth="1"/>
    <col min="9735" max="9735" width="14" bestFit="1" customWidth="1"/>
    <col min="9736" max="9736" width="12.140625" bestFit="1" customWidth="1"/>
    <col min="9737" max="9737" width="14.42578125" bestFit="1" customWidth="1"/>
    <col min="9738" max="9738" width="12.140625" bestFit="1" customWidth="1"/>
    <col min="9739" max="9739" width="12.7109375" bestFit="1" customWidth="1"/>
    <col min="9740" max="9740" width="12.7109375" customWidth="1"/>
    <col min="9741" max="9741" width="13.7109375" bestFit="1" customWidth="1"/>
    <col min="9742" max="9742" width="12.7109375" customWidth="1"/>
    <col min="9743" max="9743" width="14.42578125" bestFit="1" customWidth="1"/>
    <col min="9744" max="9744" width="13.7109375" bestFit="1" customWidth="1"/>
    <col min="9745" max="9745" width="12.140625" bestFit="1" customWidth="1"/>
    <col min="9746" max="9746" width="11.7109375" bestFit="1" customWidth="1"/>
    <col min="9747" max="9748" width="10.85546875" bestFit="1" customWidth="1"/>
    <col min="9749" max="9749" width="8.42578125" bestFit="1" customWidth="1"/>
    <col min="9750" max="9750" width="10.85546875" bestFit="1" customWidth="1"/>
    <col min="9751" max="9751" width="11" bestFit="1" customWidth="1"/>
    <col min="9752" max="9980" width="8.85546875"/>
    <col min="9981" max="9981" width="10.42578125" customWidth="1"/>
    <col min="9982" max="9982" width="8.140625" bestFit="1" customWidth="1"/>
    <col min="9983" max="9983" width="9.140625" bestFit="1" customWidth="1"/>
    <col min="9984" max="9984" width="32.5703125" bestFit="1" customWidth="1"/>
    <col min="9985" max="9985" width="31.5703125" customWidth="1"/>
    <col min="9986" max="9986" width="13.7109375" bestFit="1" customWidth="1"/>
    <col min="9987" max="9987" width="12.140625" bestFit="1" customWidth="1"/>
    <col min="9988" max="9988" width="12.7109375" bestFit="1" customWidth="1"/>
    <col min="9989" max="9989" width="12.7109375" customWidth="1"/>
    <col min="9990" max="9990" width="13.7109375" bestFit="1" customWidth="1"/>
    <col min="9991" max="9991" width="14" bestFit="1" customWidth="1"/>
    <col min="9992" max="9992" width="12.140625" bestFit="1" customWidth="1"/>
    <col min="9993" max="9993" width="14.42578125" bestFit="1" customWidth="1"/>
    <col min="9994" max="9994" width="12.140625" bestFit="1" customWidth="1"/>
    <col min="9995" max="9995" width="12.7109375" bestFit="1" customWidth="1"/>
    <col min="9996" max="9996" width="12.7109375" customWidth="1"/>
    <col min="9997" max="9997" width="13.7109375" bestFit="1" customWidth="1"/>
    <col min="9998" max="9998" width="12.7109375" customWidth="1"/>
    <col min="9999" max="9999" width="14.42578125" bestFit="1" customWidth="1"/>
    <col min="10000" max="10000" width="13.7109375" bestFit="1" customWidth="1"/>
    <col min="10001" max="10001" width="12.140625" bestFit="1" customWidth="1"/>
    <col min="10002" max="10002" width="11.7109375" bestFit="1" customWidth="1"/>
    <col min="10003" max="10004" width="10.85546875" bestFit="1" customWidth="1"/>
    <col min="10005" max="10005" width="8.42578125" bestFit="1" customWidth="1"/>
    <col min="10006" max="10006" width="10.85546875" bestFit="1" customWidth="1"/>
    <col min="10007" max="10007" width="11" bestFit="1" customWidth="1"/>
    <col min="10008" max="10236" width="8.85546875"/>
    <col min="10237" max="10237" width="10.42578125" customWidth="1"/>
    <col min="10238" max="10238" width="8.140625" bestFit="1" customWidth="1"/>
    <col min="10239" max="10239" width="9.140625" bestFit="1" customWidth="1"/>
    <col min="10240" max="10240" width="32.5703125" bestFit="1" customWidth="1"/>
    <col min="10241" max="10241" width="31.5703125" customWidth="1"/>
    <col min="10242" max="10242" width="13.7109375" bestFit="1" customWidth="1"/>
    <col min="10243" max="10243" width="12.140625" bestFit="1" customWidth="1"/>
    <col min="10244" max="10244" width="12.7109375" bestFit="1" customWidth="1"/>
    <col min="10245" max="10245" width="12.7109375" customWidth="1"/>
    <col min="10246" max="10246" width="13.7109375" bestFit="1" customWidth="1"/>
    <col min="10247" max="10247" width="14" bestFit="1" customWidth="1"/>
    <col min="10248" max="10248" width="12.140625" bestFit="1" customWidth="1"/>
    <col min="10249" max="10249" width="14.42578125" bestFit="1" customWidth="1"/>
    <col min="10250" max="10250" width="12.140625" bestFit="1" customWidth="1"/>
    <col min="10251" max="10251" width="12.7109375" bestFit="1" customWidth="1"/>
    <col min="10252" max="10252" width="12.7109375" customWidth="1"/>
    <col min="10253" max="10253" width="13.7109375" bestFit="1" customWidth="1"/>
    <col min="10254" max="10254" width="12.7109375" customWidth="1"/>
    <col min="10255" max="10255" width="14.42578125" bestFit="1" customWidth="1"/>
    <col min="10256" max="10256" width="13.7109375" bestFit="1" customWidth="1"/>
    <col min="10257" max="10257" width="12.140625" bestFit="1" customWidth="1"/>
    <col min="10258" max="10258" width="11.7109375" bestFit="1" customWidth="1"/>
    <col min="10259" max="10260" width="10.85546875" bestFit="1" customWidth="1"/>
    <col min="10261" max="10261" width="8.42578125" bestFit="1" customWidth="1"/>
    <col min="10262" max="10262" width="10.85546875" bestFit="1" customWidth="1"/>
    <col min="10263" max="10263" width="11" bestFit="1" customWidth="1"/>
    <col min="10264" max="10492" width="8.85546875"/>
    <col min="10493" max="10493" width="10.42578125" customWidth="1"/>
    <col min="10494" max="10494" width="8.140625" bestFit="1" customWidth="1"/>
    <col min="10495" max="10495" width="9.140625" bestFit="1" customWidth="1"/>
    <col min="10496" max="10496" width="32.5703125" bestFit="1" customWidth="1"/>
    <col min="10497" max="10497" width="31.5703125" customWidth="1"/>
    <col min="10498" max="10498" width="13.7109375" bestFit="1" customWidth="1"/>
    <col min="10499" max="10499" width="12.140625" bestFit="1" customWidth="1"/>
    <col min="10500" max="10500" width="12.7109375" bestFit="1" customWidth="1"/>
    <col min="10501" max="10501" width="12.7109375" customWidth="1"/>
    <col min="10502" max="10502" width="13.7109375" bestFit="1" customWidth="1"/>
    <col min="10503" max="10503" width="14" bestFit="1" customWidth="1"/>
    <col min="10504" max="10504" width="12.140625" bestFit="1" customWidth="1"/>
    <col min="10505" max="10505" width="14.42578125" bestFit="1" customWidth="1"/>
    <col min="10506" max="10506" width="12.140625" bestFit="1" customWidth="1"/>
    <col min="10507" max="10507" width="12.7109375" bestFit="1" customWidth="1"/>
    <col min="10508" max="10508" width="12.7109375" customWidth="1"/>
    <col min="10509" max="10509" width="13.7109375" bestFit="1" customWidth="1"/>
    <col min="10510" max="10510" width="12.7109375" customWidth="1"/>
    <col min="10511" max="10511" width="14.42578125" bestFit="1" customWidth="1"/>
    <col min="10512" max="10512" width="13.7109375" bestFit="1" customWidth="1"/>
    <col min="10513" max="10513" width="12.140625" bestFit="1" customWidth="1"/>
    <col min="10514" max="10514" width="11.7109375" bestFit="1" customWidth="1"/>
    <col min="10515" max="10516" width="10.85546875" bestFit="1" customWidth="1"/>
    <col min="10517" max="10517" width="8.42578125" bestFit="1" customWidth="1"/>
    <col min="10518" max="10518" width="10.85546875" bestFit="1" customWidth="1"/>
    <col min="10519" max="10519" width="11" bestFit="1" customWidth="1"/>
    <col min="10520" max="10748" width="8.85546875"/>
    <col min="10749" max="10749" width="10.42578125" customWidth="1"/>
    <col min="10750" max="10750" width="8.140625" bestFit="1" customWidth="1"/>
    <col min="10751" max="10751" width="9.140625" bestFit="1" customWidth="1"/>
    <col min="10752" max="10752" width="32.5703125" bestFit="1" customWidth="1"/>
    <col min="10753" max="10753" width="31.5703125" customWidth="1"/>
    <col min="10754" max="10754" width="13.7109375" bestFit="1" customWidth="1"/>
    <col min="10755" max="10755" width="12.140625" bestFit="1" customWidth="1"/>
    <col min="10756" max="10756" width="12.7109375" bestFit="1" customWidth="1"/>
    <col min="10757" max="10757" width="12.7109375" customWidth="1"/>
    <col min="10758" max="10758" width="13.7109375" bestFit="1" customWidth="1"/>
    <col min="10759" max="10759" width="14" bestFit="1" customWidth="1"/>
    <col min="10760" max="10760" width="12.140625" bestFit="1" customWidth="1"/>
    <col min="10761" max="10761" width="14.42578125" bestFit="1" customWidth="1"/>
    <col min="10762" max="10762" width="12.140625" bestFit="1" customWidth="1"/>
    <col min="10763" max="10763" width="12.7109375" bestFit="1" customWidth="1"/>
    <col min="10764" max="10764" width="12.7109375" customWidth="1"/>
    <col min="10765" max="10765" width="13.7109375" bestFit="1" customWidth="1"/>
    <col min="10766" max="10766" width="12.7109375" customWidth="1"/>
    <col min="10767" max="10767" width="14.42578125" bestFit="1" customWidth="1"/>
    <col min="10768" max="10768" width="13.7109375" bestFit="1" customWidth="1"/>
    <col min="10769" max="10769" width="12.140625" bestFit="1" customWidth="1"/>
    <col min="10770" max="10770" width="11.7109375" bestFit="1" customWidth="1"/>
    <col min="10771" max="10772" width="10.85546875" bestFit="1" customWidth="1"/>
    <col min="10773" max="10773" width="8.42578125" bestFit="1" customWidth="1"/>
    <col min="10774" max="10774" width="10.85546875" bestFit="1" customWidth="1"/>
    <col min="10775" max="10775" width="11" bestFit="1" customWidth="1"/>
    <col min="10776" max="11004" width="8.85546875"/>
    <col min="11005" max="11005" width="10.42578125" customWidth="1"/>
    <col min="11006" max="11006" width="8.140625" bestFit="1" customWidth="1"/>
    <col min="11007" max="11007" width="9.140625" bestFit="1" customWidth="1"/>
    <col min="11008" max="11008" width="32.5703125" bestFit="1" customWidth="1"/>
    <col min="11009" max="11009" width="31.5703125" customWidth="1"/>
    <col min="11010" max="11010" width="13.7109375" bestFit="1" customWidth="1"/>
    <col min="11011" max="11011" width="12.140625" bestFit="1" customWidth="1"/>
    <col min="11012" max="11012" width="12.7109375" bestFit="1" customWidth="1"/>
    <col min="11013" max="11013" width="12.7109375" customWidth="1"/>
    <col min="11014" max="11014" width="13.7109375" bestFit="1" customWidth="1"/>
    <col min="11015" max="11015" width="14" bestFit="1" customWidth="1"/>
    <col min="11016" max="11016" width="12.140625" bestFit="1" customWidth="1"/>
    <col min="11017" max="11017" width="14.42578125" bestFit="1" customWidth="1"/>
    <col min="11018" max="11018" width="12.140625" bestFit="1" customWidth="1"/>
    <col min="11019" max="11019" width="12.7109375" bestFit="1" customWidth="1"/>
    <col min="11020" max="11020" width="12.7109375" customWidth="1"/>
    <col min="11021" max="11021" width="13.7109375" bestFit="1" customWidth="1"/>
    <col min="11022" max="11022" width="12.7109375" customWidth="1"/>
    <col min="11023" max="11023" width="14.42578125" bestFit="1" customWidth="1"/>
    <col min="11024" max="11024" width="13.7109375" bestFit="1" customWidth="1"/>
    <col min="11025" max="11025" width="12.140625" bestFit="1" customWidth="1"/>
    <col min="11026" max="11026" width="11.7109375" bestFit="1" customWidth="1"/>
    <col min="11027" max="11028" width="10.85546875" bestFit="1" customWidth="1"/>
    <col min="11029" max="11029" width="8.42578125" bestFit="1" customWidth="1"/>
    <col min="11030" max="11030" width="10.85546875" bestFit="1" customWidth="1"/>
    <col min="11031" max="11031" width="11" bestFit="1" customWidth="1"/>
    <col min="11032" max="11260" width="8.85546875"/>
    <col min="11261" max="11261" width="10.42578125" customWidth="1"/>
    <col min="11262" max="11262" width="8.140625" bestFit="1" customWidth="1"/>
    <col min="11263" max="11263" width="9.140625" bestFit="1" customWidth="1"/>
    <col min="11264" max="11264" width="32.5703125" bestFit="1" customWidth="1"/>
    <col min="11265" max="11265" width="31.5703125" customWidth="1"/>
    <col min="11266" max="11266" width="13.7109375" bestFit="1" customWidth="1"/>
    <col min="11267" max="11267" width="12.140625" bestFit="1" customWidth="1"/>
    <col min="11268" max="11268" width="12.7109375" bestFit="1" customWidth="1"/>
    <col min="11269" max="11269" width="12.7109375" customWidth="1"/>
    <col min="11270" max="11270" width="13.7109375" bestFit="1" customWidth="1"/>
    <col min="11271" max="11271" width="14" bestFit="1" customWidth="1"/>
    <col min="11272" max="11272" width="12.140625" bestFit="1" customWidth="1"/>
    <col min="11273" max="11273" width="14.42578125" bestFit="1" customWidth="1"/>
    <col min="11274" max="11274" width="12.140625" bestFit="1" customWidth="1"/>
    <col min="11275" max="11275" width="12.7109375" bestFit="1" customWidth="1"/>
    <col min="11276" max="11276" width="12.7109375" customWidth="1"/>
    <col min="11277" max="11277" width="13.7109375" bestFit="1" customWidth="1"/>
    <col min="11278" max="11278" width="12.7109375" customWidth="1"/>
    <col min="11279" max="11279" width="14.42578125" bestFit="1" customWidth="1"/>
    <col min="11280" max="11280" width="13.7109375" bestFit="1" customWidth="1"/>
    <col min="11281" max="11281" width="12.140625" bestFit="1" customWidth="1"/>
    <col min="11282" max="11282" width="11.7109375" bestFit="1" customWidth="1"/>
    <col min="11283" max="11284" width="10.85546875" bestFit="1" customWidth="1"/>
    <col min="11285" max="11285" width="8.42578125" bestFit="1" customWidth="1"/>
    <col min="11286" max="11286" width="10.85546875" bestFit="1" customWidth="1"/>
    <col min="11287" max="11287" width="11" bestFit="1" customWidth="1"/>
    <col min="11288" max="11516" width="8.85546875"/>
    <col min="11517" max="11517" width="10.42578125" customWidth="1"/>
    <col min="11518" max="11518" width="8.140625" bestFit="1" customWidth="1"/>
    <col min="11519" max="11519" width="9.140625" bestFit="1" customWidth="1"/>
    <col min="11520" max="11520" width="32.5703125" bestFit="1" customWidth="1"/>
    <col min="11521" max="11521" width="31.5703125" customWidth="1"/>
    <col min="11522" max="11522" width="13.7109375" bestFit="1" customWidth="1"/>
    <col min="11523" max="11523" width="12.140625" bestFit="1" customWidth="1"/>
    <col min="11524" max="11524" width="12.7109375" bestFit="1" customWidth="1"/>
    <col min="11525" max="11525" width="12.7109375" customWidth="1"/>
    <col min="11526" max="11526" width="13.7109375" bestFit="1" customWidth="1"/>
    <col min="11527" max="11527" width="14" bestFit="1" customWidth="1"/>
    <col min="11528" max="11528" width="12.140625" bestFit="1" customWidth="1"/>
    <col min="11529" max="11529" width="14.42578125" bestFit="1" customWidth="1"/>
    <col min="11530" max="11530" width="12.140625" bestFit="1" customWidth="1"/>
    <col min="11531" max="11531" width="12.7109375" bestFit="1" customWidth="1"/>
    <col min="11532" max="11532" width="12.7109375" customWidth="1"/>
    <col min="11533" max="11533" width="13.7109375" bestFit="1" customWidth="1"/>
    <col min="11534" max="11534" width="12.7109375" customWidth="1"/>
    <col min="11535" max="11535" width="14.42578125" bestFit="1" customWidth="1"/>
    <col min="11536" max="11536" width="13.7109375" bestFit="1" customWidth="1"/>
    <col min="11537" max="11537" width="12.140625" bestFit="1" customWidth="1"/>
    <col min="11538" max="11538" width="11.7109375" bestFit="1" customWidth="1"/>
    <col min="11539" max="11540" width="10.85546875" bestFit="1" customWidth="1"/>
    <col min="11541" max="11541" width="8.42578125" bestFit="1" customWidth="1"/>
    <col min="11542" max="11542" width="10.85546875" bestFit="1" customWidth="1"/>
    <col min="11543" max="11543" width="11" bestFit="1" customWidth="1"/>
    <col min="11544" max="11772" width="8.85546875"/>
    <col min="11773" max="11773" width="10.42578125" customWidth="1"/>
    <col min="11774" max="11774" width="8.140625" bestFit="1" customWidth="1"/>
    <col min="11775" max="11775" width="9.140625" bestFit="1" customWidth="1"/>
    <col min="11776" max="11776" width="32.5703125" bestFit="1" customWidth="1"/>
    <col min="11777" max="11777" width="31.5703125" customWidth="1"/>
    <col min="11778" max="11778" width="13.7109375" bestFit="1" customWidth="1"/>
    <col min="11779" max="11779" width="12.140625" bestFit="1" customWidth="1"/>
    <col min="11780" max="11780" width="12.7109375" bestFit="1" customWidth="1"/>
    <col min="11781" max="11781" width="12.7109375" customWidth="1"/>
    <col min="11782" max="11782" width="13.7109375" bestFit="1" customWidth="1"/>
    <col min="11783" max="11783" width="14" bestFit="1" customWidth="1"/>
    <col min="11784" max="11784" width="12.140625" bestFit="1" customWidth="1"/>
    <col min="11785" max="11785" width="14.42578125" bestFit="1" customWidth="1"/>
    <col min="11786" max="11786" width="12.140625" bestFit="1" customWidth="1"/>
    <col min="11787" max="11787" width="12.7109375" bestFit="1" customWidth="1"/>
    <col min="11788" max="11788" width="12.7109375" customWidth="1"/>
    <col min="11789" max="11789" width="13.7109375" bestFit="1" customWidth="1"/>
    <col min="11790" max="11790" width="12.7109375" customWidth="1"/>
    <col min="11791" max="11791" width="14.42578125" bestFit="1" customWidth="1"/>
    <col min="11792" max="11792" width="13.7109375" bestFit="1" customWidth="1"/>
    <col min="11793" max="11793" width="12.140625" bestFit="1" customWidth="1"/>
    <col min="11794" max="11794" width="11.7109375" bestFit="1" customWidth="1"/>
    <col min="11795" max="11796" width="10.85546875" bestFit="1" customWidth="1"/>
    <col min="11797" max="11797" width="8.42578125" bestFit="1" customWidth="1"/>
    <col min="11798" max="11798" width="10.85546875" bestFit="1" customWidth="1"/>
    <col min="11799" max="11799" width="11" bestFit="1" customWidth="1"/>
    <col min="11800" max="12028" width="8.85546875"/>
    <col min="12029" max="12029" width="10.42578125" customWidth="1"/>
    <col min="12030" max="12030" width="8.140625" bestFit="1" customWidth="1"/>
    <col min="12031" max="12031" width="9.140625" bestFit="1" customWidth="1"/>
    <col min="12032" max="12032" width="32.5703125" bestFit="1" customWidth="1"/>
    <col min="12033" max="12033" width="31.5703125" customWidth="1"/>
    <col min="12034" max="12034" width="13.7109375" bestFit="1" customWidth="1"/>
    <col min="12035" max="12035" width="12.140625" bestFit="1" customWidth="1"/>
    <col min="12036" max="12036" width="12.7109375" bestFit="1" customWidth="1"/>
    <col min="12037" max="12037" width="12.7109375" customWidth="1"/>
    <col min="12038" max="12038" width="13.7109375" bestFit="1" customWidth="1"/>
    <col min="12039" max="12039" width="14" bestFit="1" customWidth="1"/>
    <col min="12040" max="12040" width="12.140625" bestFit="1" customWidth="1"/>
    <col min="12041" max="12041" width="14.42578125" bestFit="1" customWidth="1"/>
    <col min="12042" max="12042" width="12.140625" bestFit="1" customWidth="1"/>
    <col min="12043" max="12043" width="12.7109375" bestFit="1" customWidth="1"/>
    <col min="12044" max="12044" width="12.7109375" customWidth="1"/>
    <col min="12045" max="12045" width="13.7109375" bestFit="1" customWidth="1"/>
    <col min="12046" max="12046" width="12.7109375" customWidth="1"/>
    <col min="12047" max="12047" width="14.42578125" bestFit="1" customWidth="1"/>
    <col min="12048" max="12048" width="13.7109375" bestFit="1" customWidth="1"/>
    <col min="12049" max="12049" width="12.140625" bestFit="1" customWidth="1"/>
    <col min="12050" max="12050" width="11.7109375" bestFit="1" customWidth="1"/>
    <col min="12051" max="12052" width="10.85546875" bestFit="1" customWidth="1"/>
    <col min="12053" max="12053" width="8.42578125" bestFit="1" customWidth="1"/>
    <col min="12054" max="12054" width="10.85546875" bestFit="1" customWidth="1"/>
    <col min="12055" max="12055" width="11" bestFit="1" customWidth="1"/>
    <col min="12056" max="12284" width="8.85546875"/>
    <col min="12285" max="12285" width="10.42578125" customWidth="1"/>
    <col min="12286" max="12286" width="8.140625" bestFit="1" customWidth="1"/>
    <col min="12287" max="12287" width="9.140625" bestFit="1" customWidth="1"/>
    <col min="12288" max="12288" width="32.5703125" bestFit="1" customWidth="1"/>
    <col min="12289" max="12289" width="31.5703125" customWidth="1"/>
    <col min="12290" max="12290" width="13.7109375" bestFit="1" customWidth="1"/>
    <col min="12291" max="12291" width="12.140625" bestFit="1" customWidth="1"/>
    <col min="12292" max="12292" width="12.7109375" bestFit="1" customWidth="1"/>
    <col min="12293" max="12293" width="12.7109375" customWidth="1"/>
    <col min="12294" max="12294" width="13.7109375" bestFit="1" customWidth="1"/>
    <col min="12295" max="12295" width="14" bestFit="1" customWidth="1"/>
    <col min="12296" max="12296" width="12.140625" bestFit="1" customWidth="1"/>
    <col min="12297" max="12297" width="14.42578125" bestFit="1" customWidth="1"/>
    <col min="12298" max="12298" width="12.140625" bestFit="1" customWidth="1"/>
    <col min="12299" max="12299" width="12.7109375" bestFit="1" customWidth="1"/>
    <col min="12300" max="12300" width="12.7109375" customWidth="1"/>
    <col min="12301" max="12301" width="13.7109375" bestFit="1" customWidth="1"/>
    <col min="12302" max="12302" width="12.7109375" customWidth="1"/>
    <col min="12303" max="12303" width="14.42578125" bestFit="1" customWidth="1"/>
    <col min="12304" max="12304" width="13.7109375" bestFit="1" customWidth="1"/>
    <col min="12305" max="12305" width="12.140625" bestFit="1" customWidth="1"/>
    <col min="12306" max="12306" width="11.7109375" bestFit="1" customWidth="1"/>
    <col min="12307" max="12308" width="10.85546875" bestFit="1" customWidth="1"/>
    <col min="12309" max="12309" width="8.42578125" bestFit="1" customWidth="1"/>
    <col min="12310" max="12310" width="10.85546875" bestFit="1" customWidth="1"/>
    <col min="12311" max="12311" width="11" bestFit="1" customWidth="1"/>
    <col min="12312" max="12540" width="8.85546875"/>
    <col min="12541" max="12541" width="10.42578125" customWidth="1"/>
    <col min="12542" max="12542" width="8.140625" bestFit="1" customWidth="1"/>
    <col min="12543" max="12543" width="9.140625" bestFit="1" customWidth="1"/>
    <col min="12544" max="12544" width="32.5703125" bestFit="1" customWidth="1"/>
    <col min="12545" max="12545" width="31.5703125" customWidth="1"/>
    <col min="12546" max="12546" width="13.7109375" bestFit="1" customWidth="1"/>
    <col min="12547" max="12547" width="12.140625" bestFit="1" customWidth="1"/>
    <col min="12548" max="12548" width="12.7109375" bestFit="1" customWidth="1"/>
    <col min="12549" max="12549" width="12.7109375" customWidth="1"/>
    <col min="12550" max="12550" width="13.7109375" bestFit="1" customWidth="1"/>
    <col min="12551" max="12551" width="14" bestFit="1" customWidth="1"/>
    <col min="12552" max="12552" width="12.140625" bestFit="1" customWidth="1"/>
    <col min="12553" max="12553" width="14.42578125" bestFit="1" customWidth="1"/>
    <col min="12554" max="12554" width="12.140625" bestFit="1" customWidth="1"/>
    <col min="12555" max="12555" width="12.7109375" bestFit="1" customWidth="1"/>
    <col min="12556" max="12556" width="12.7109375" customWidth="1"/>
    <col min="12557" max="12557" width="13.7109375" bestFit="1" customWidth="1"/>
    <col min="12558" max="12558" width="12.7109375" customWidth="1"/>
    <col min="12559" max="12559" width="14.42578125" bestFit="1" customWidth="1"/>
    <col min="12560" max="12560" width="13.7109375" bestFit="1" customWidth="1"/>
    <col min="12561" max="12561" width="12.140625" bestFit="1" customWidth="1"/>
    <col min="12562" max="12562" width="11.7109375" bestFit="1" customWidth="1"/>
    <col min="12563" max="12564" width="10.85546875" bestFit="1" customWidth="1"/>
    <col min="12565" max="12565" width="8.42578125" bestFit="1" customWidth="1"/>
    <col min="12566" max="12566" width="10.85546875" bestFit="1" customWidth="1"/>
    <col min="12567" max="12567" width="11" bestFit="1" customWidth="1"/>
    <col min="12568" max="12796" width="8.85546875"/>
    <col min="12797" max="12797" width="10.42578125" customWidth="1"/>
    <col min="12798" max="12798" width="8.140625" bestFit="1" customWidth="1"/>
    <col min="12799" max="12799" width="9.140625" bestFit="1" customWidth="1"/>
    <col min="12800" max="12800" width="32.5703125" bestFit="1" customWidth="1"/>
    <col min="12801" max="12801" width="31.5703125" customWidth="1"/>
    <col min="12802" max="12802" width="13.7109375" bestFit="1" customWidth="1"/>
    <col min="12803" max="12803" width="12.140625" bestFit="1" customWidth="1"/>
    <col min="12804" max="12804" width="12.7109375" bestFit="1" customWidth="1"/>
    <col min="12805" max="12805" width="12.7109375" customWidth="1"/>
    <col min="12806" max="12806" width="13.7109375" bestFit="1" customWidth="1"/>
    <col min="12807" max="12807" width="14" bestFit="1" customWidth="1"/>
    <col min="12808" max="12808" width="12.140625" bestFit="1" customWidth="1"/>
    <col min="12809" max="12809" width="14.42578125" bestFit="1" customWidth="1"/>
    <col min="12810" max="12810" width="12.140625" bestFit="1" customWidth="1"/>
    <col min="12811" max="12811" width="12.7109375" bestFit="1" customWidth="1"/>
    <col min="12812" max="12812" width="12.7109375" customWidth="1"/>
    <col min="12813" max="12813" width="13.7109375" bestFit="1" customWidth="1"/>
    <col min="12814" max="12814" width="12.7109375" customWidth="1"/>
    <col min="12815" max="12815" width="14.42578125" bestFit="1" customWidth="1"/>
    <col min="12816" max="12816" width="13.7109375" bestFit="1" customWidth="1"/>
    <col min="12817" max="12817" width="12.140625" bestFit="1" customWidth="1"/>
    <col min="12818" max="12818" width="11.7109375" bestFit="1" customWidth="1"/>
    <col min="12819" max="12820" width="10.85546875" bestFit="1" customWidth="1"/>
    <col min="12821" max="12821" width="8.42578125" bestFit="1" customWidth="1"/>
    <col min="12822" max="12822" width="10.85546875" bestFit="1" customWidth="1"/>
    <col min="12823" max="12823" width="11" bestFit="1" customWidth="1"/>
    <col min="12824" max="13052" width="8.85546875"/>
    <col min="13053" max="13053" width="10.42578125" customWidth="1"/>
    <col min="13054" max="13054" width="8.140625" bestFit="1" customWidth="1"/>
    <col min="13055" max="13055" width="9.140625" bestFit="1" customWidth="1"/>
    <col min="13056" max="13056" width="32.5703125" bestFit="1" customWidth="1"/>
    <col min="13057" max="13057" width="31.5703125" customWidth="1"/>
    <col min="13058" max="13058" width="13.7109375" bestFit="1" customWidth="1"/>
    <col min="13059" max="13059" width="12.140625" bestFit="1" customWidth="1"/>
    <col min="13060" max="13060" width="12.7109375" bestFit="1" customWidth="1"/>
    <col min="13061" max="13061" width="12.7109375" customWidth="1"/>
    <col min="13062" max="13062" width="13.7109375" bestFit="1" customWidth="1"/>
    <col min="13063" max="13063" width="14" bestFit="1" customWidth="1"/>
    <col min="13064" max="13064" width="12.140625" bestFit="1" customWidth="1"/>
    <col min="13065" max="13065" width="14.42578125" bestFit="1" customWidth="1"/>
    <col min="13066" max="13066" width="12.140625" bestFit="1" customWidth="1"/>
    <col min="13067" max="13067" width="12.7109375" bestFit="1" customWidth="1"/>
    <col min="13068" max="13068" width="12.7109375" customWidth="1"/>
    <col min="13069" max="13069" width="13.7109375" bestFit="1" customWidth="1"/>
    <col min="13070" max="13070" width="12.7109375" customWidth="1"/>
    <col min="13071" max="13071" width="14.42578125" bestFit="1" customWidth="1"/>
    <col min="13072" max="13072" width="13.7109375" bestFit="1" customWidth="1"/>
    <col min="13073" max="13073" width="12.140625" bestFit="1" customWidth="1"/>
    <col min="13074" max="13074" width="11.7109375" bestFit="1" customWidth="1"/>
    <col min="13075" max="13076" width="10.85546875" bestFit="1" customWidth="1"/>
    <col min="13077" max="13077" width="8.42578125" bestFit="1" customWidth="1"/>
    <col min="13078" max="13078" width="10.85546875" bestFit="1" customWidth="1"/>
    <col min="13079" max="13079" width="11" bestFit="1" customWidth="1"/>
    <col min="13080" max="13308" width="8.85546875"/>
    <col min="13309" max="13309" width="10.42578125" customWidth="1"/>
    <col min="13310" max="13310" width="8.140625" bestFit="1" customWidth="1"/>
    <col min="13311" max="13311" width="9.140625" bestFit="1" customWidth="1"/>
    <col min="13312" max="13312" width="32.5703125" bestFit="1" customWidth="1"/>
    <col min="13313" max="13313" width="31.5703125" customWidth="1"/>
    <col min="13314" max="13314" width="13.7109375" bestFit="1" customWidth="1"/>
    <col min="13315" max="13315" width="12.140625" bestFit="1" customWidth="1"/>
    <col min="13316" max="13316" width="12.7109375" bestFit="1" customWidth="1"/>
    <col min="13317" max="13317" width="12.7109375" customWidth="1"/>
    <col min="13318" max="13318" width="13.7109375" bestFit="1" customWidth="1"/>
    <col min="13319" max="13319" width="14" bestFit="1" customWidth="1"/>
    <col min="13320" max="13320" width="12.140625" bestFit="1" customWidth="1"/>
    <col min="13321" max="13321" width="14.42578125" bestFit="1" customWidth="1"/>
    <col min="13322" max="13322" width="12.140625" bestFit="1" customWidth="1"/>
    <col min="13323" max="13323" width="12.7109375" bestFit="1" customWidth="1"/>
    <col min="13324" max="13324" width="12.7109375" customWidth="1"/>
    <col min="13325" max="13325" width="13.7109375" bestFit="1" customWidth="1"/>
    <col min="13326" max="13326" width="12.7109375" customWidth="1"/>
    <col min="13327" max="13327" width="14.42578125" bestFit="1" customWidth="1"/>
    <col min="13328" max="13328" width="13.7109375" bestFit="1" customWidth="1"/>
    <col min="13329" max="13329" width="12.140625" bestFit="1" customWidth="1"/>
    <col min="13330" max="13330" width="11.7109375" bestFit="1" customWidth="1"/>
    <col min="13331" max="13332" width="10.85546875" bestFit="1" customWidth="1"/>
    <col min="13333" max="13333" width="8.42578125" bestFit="1" customWidth="1"/>
    <col min="13334" max="13334" width="10.85546875" bestFit="1" customWidth="1"/>
    <col min="13335" max="13335" width="11" bestFit="1" customWidth="1"/>
    <col min="13336" max="13564" width="8.85546875"/>
    <col min="13565" max="13565" width="10.42578125" customWidth="1"/>
    <col min="13566" max="13566" width="8.140625" bestFit="1" customWidth="1"/>
    <col min="13567" max="13567" width="9.140625" bestFit="1" customWidth="1"/>
    <col min="13568" max="13568" width="32.5703125" bestFit="1" customWidth="1"/>
    <col min="13569" max="13569" width="31.5703125" customWidth="1"/>
    <col min="13570" max="13570" width="13.7109375" bestFit="1" customWidth="1"/>
    <col min="13571" max="13571" width="12.140625" bestFit="1" customWidth="1"/>
    <col min="13572" max="13572" width="12.7109375" bestFit="1" customWidth="1"/>
    <col min="13573" max="13573" width="12.7109375" customWidth="1"/>
    <col min="13574" max="13574" width="13.7109375" bestFit="1" customWidth="1"/>
    <col min="13575" max="13575" width="14" bestFit="1" customWidth="1"/>
    <col min="13576" max="13576" width="12.140625" bestFit="1" customWidth="1"/>
    <col min="13577" max="13577" width="14.42578125" bestFit="1" customWidth="1"/>
    <col min="13578" max="13578" width="12.140625" bestFit="1" customWidth="1"/>
    <col min="13579" max="13579" width="12.7109375" bestFit="1" customWidth="1"/>
    <col min="13580" max="13580" width="12.7109375" customWidth="1"/>
    <col min="13581" max="13581" width="13.7109375" bestFit="1" customWidth="1"/>
    <col min="13582" max="13582" width="12.7109375" customWidth="1"/>
    <col min="13583" max="13583" width="14.42578125" bestFit="1" customWidth="1"/>
    <col min="13584" max="13584" width="13.7109375" bestFit="1" customWidth="1"/>
    <col min="13585" max="13585" width="12.140625" bestFit="1" customWidth="1"/>
    <col min="13586" max="13586" width="11.7109375" bestFit="1" customWidth="1"/>
    <col min="13587" max="13588" width="10.85546875" bestFit="1" customWidth="1"/>
    <col min="13589" max="13589" width="8.42578125" bestFit="1" customWidth="1"/>
    <col min="13590" max="13590" width="10.85546875" bestFit="1" customWidth="1"/>
    <col min="13591" max="13591" width="11" bestFit="1" customWidth="1"/>
    <col min="13592" max="13820" width="8.85546875"/>
    <col min="13821" max="13821" width="10.42578125" customWidth="1"/>
    <col min="13822" max="13822" width="8.140625" bestFit="1" customWidth="1"/>
    <col min="13823" max="13823" width="9.140625" bestFit="1" customWidth="1"/>
    <col min="13824" max="13824" width="32.5703125" bestFit="1" customWidth="1"/>
    <col min="13825" max="13825" width="31.5703125" customWidth="1"/>
    <col min="13826" max="13826" width="13.7109375" bestFit="1" customWidth="1"/>
    <col min="13827" max="13827" width="12.140625" bestFit="1" customWidth="1"/>
    <col min="13828" max="13828" width="12.7109375" bestFit="1" customWidth="1"/>
    <col min="13829" max="13829" width="12.7109375" customWidth="1"/>
    <col min="13830" max="13830" width="13.7109375" bestFit="1" customWidth="1"/>
    <col min="13831" max="13831" width="14" bestFit="1" customWidth="1"/>
    <col min="13832" max="13832" width="12.140625" bestFit="1" customWidth="1"/>
    <col min="13833" max="13833" width="14.42578125" bestFit="1" customWidth="1"/>
    <col min="13834" max="13834" width="12.140625" bestFit="1" customWidth="1"/>
    <col min="13835" max="13835" width="12.7109375" bestFit="1" customWidth="1"/>
    <col min="13836" max="13836" width="12.7109375" customWidth="1"/>
    <col min="13837" max="13837" width="13.7109375" bestFit="1" customWidth="1"/>
    <col min="13838" max="13838" width="12.7109375" customWidth="1"/>
    <col min="13839" max="13839" width="14.42578125" bestFit="1" customWidth="1"/>
    <col min="13840" max="13840" width="13.7109375" bestFit="1" customWidth="1"/>
    <col min="13841" max="13841" width="12.140625" bestFit="1" customWidth="1"/>
    <col min="13842" max="13842" width="11.7109375" bestFit="1" customWidth="1"/>
    <col min="13843" max="13844" width="10.85546875" bestFit="1" customWidth="1"/>
    <col min="13845" max="13845" width="8.42578125" bestFit="1" customWidth="1"/>
    <col min="13846" max="13846" width="10.85546875" bestFit="1" customWidth="1"/>
    <col min="13847" max="13847" width="11" bestFit="1" customWidth="1"/>
    <col min="13848" max="14076" width="8.85546875"/>
    <col min="14077" max="14077" width="10.42578125" customWidth="1"/>
    <col min="14078" max="14078" width="8.140625" bestFit="1" customWidth="1"/>
    <col min="14079" max="14079" width="9.140625" bestFit="1" customWidth="1"/>
    <col min="14080" max="14080" width="32.5703125" bestFit="1" customWidth="1"/>
    <col min="14081" max="14081" width="31.5703125" customWidth="1"/>
    <col min="14082" max="14082" width="13.7109375" bestFit="1" customWidth="1"/>
    <col min="14083" max="14083" width="12.140625" bestFit="1" customWidth="1"/>
    <col min="14084" max="14084" width="12.7109375" bestFit="1" customWidth="1"/>
    <col min="14085" max="14085" width="12.7109375" customWidth="1"/>
    <col min="14086" max="14086" width="13.7109375" bestFit="1" customWidth="1"/>
    <col min="14087" max="14087" width="14" bestFit="1" customWidth="1"/>
    <col min="14088" max="14088" width="12.140625" bestFit="1" customWidth="1"/>
    <col min="14089" max="14089" width="14.42578125" bestFit="1" customWidth="1"/>
    <col min="14090" max="14090" width="12.140625" bestFit="1" customWidth="1"/>
    <col min="14091" max="14091" width="12.7109375" bestFit="1" customWidth="1"/>
    <col min="14092" max="14092" width="12.7109375" customWidth="1"/>
    <col min="14093" max="14093" width="13.7109375" bestFit="1" customWidth="1"/>
    <col min="14094" max="14094" width="12.7109375" customWidth="1"/>
    <col min="14095" max="14095" width="14.42578125" bestFit="1" customWidth="1"/>
    <col min="14096" max="14096" width="13.7109375" bestFit="1" customWidth="1"/>
    <col min="14097" max="14097" width="12.140625" bestFit="1" customWidth="1"/>
    <col min="14098" max="14098" width="11.7109375" bestFit="1" customWidth="1"/>
    <col min="14099" max="14100" width="10.85546875" bestFit="1" customWidth="1"/>
    <col min="14101" max="14101" width="8.42578125" bestFit="1" customWidth="1"/>
    <col min="14102" max="14102" width="10.85546875" bestFit="1" customWidth="1"/>
    <col min="14103" max="14103" width="11" bestFit="1" customWidth="1"/>
    <col min="14104" max="14332" width="8.85546875"/>
    <col min="14333" max="14333" width="10.42578125" customWidth="1"/>
    <col min="14334" max="14334" width="8.140625" bestFit="1" customWidth="1"/>
    <col min="14335" max="14335" width="9.140625" bestFit="1" customWidth="1"/>
    <col min="14336" max="14336" width="32.5703125" bestFit="1" customWidth="1"/>
    <col min="14337" max="14337" width="31.5703125" customWidth="1"/>
    <col min="14338" max="14338" width="13.7109375" bestFit="1" customWidth="1"/>
    <col min="14339" max="14339" width="12.140625" bestFit="1" customWidth="1"/>
    <col min="14340" max="14340" width="12.7109375" bestFit="1" customWidth="1"/>
    <col min="14341" max="14341" width="12.7109375" customWidth="1"/>
    <col min="14342" max="14342" width="13.7109375" bestFit="1" customWidth="1"/>
    <col min="14343" max="14343" width="14" bestFit="1" customWidth="1"/>
    <col min="14344" max="14344" width="12.140625" bestFit="1" customWidth="1"/>
    <col min="14345" max="14345" width="14.42578125" bestFit="1" customWidth="1"/>
    <col min="14346" max="14346" width="12.140625" bestFit="1" customWidth="1"/>
    <col min="14347" max="14347" width="12.7109375" bestFit="1" customWidth="1"/>
    <col min="14348" max="14348" width="12.7109375" customWidth="1"/>
    <col min="14349" max="14349" width="13.7109375" bestFit="1" customWidth="1"/>
    <col min="14350" max="14350" width="12.7109375" customWidth="1"/>
    <col min="14351" max="14351" width="14.42578125" bestFit="1" customWidth="1"/>
    <col min="14352" max="14352" width="13.7109375" bestFit="1" customWidth="1"/>
    <col min="14353" max="14353" width="12.140625" bestFit="1" customWidth="1"/>
    <col min="14354" max="14354" width="11.7109375" bestFit="1" customWidth="1"/>
    <col min="14355" max="14356" width="10.85546875" bestFit="1" customWidth="1"/>
    <col min="14357" max="14357" width="8.42578125" bestFit="1" customWidth="1"/>
    <col min="14358" max="14358" width="10.85546875" bestFit="1" customWidth="1"/>
    <col min="14359" max="14359" width="11" bestFit="1" customWidth="1"/>
    <col min="14360" max="14588" width="8.85546875"/>
    <col min="14589" max="14589" width="10.42578125" customWidth="1"/>
    <col min="14590" max="14590" width="8.140625" bestFit="1" customWidth="1"/>
    <col min="14591" max="14591" width="9.140625" bestFit="1" customWidth="1"/>
    <col min="14592" max="14592" width="32.5703125" bestFit="1" customWidth="1"/>
    <col min="14593" max="14593" width="31.5703125" customWidth="1"/>
    <col min="14594" max="14594" width="13.7109375" bestFit="1" customWidth="1"/>
    <col min="14595" max="14595" width="12.140625" bestFit="1" customWidth="1"/>
    <col min="14596" max="14596" width="12.7109375" bestFit="1" customWidth="1"/>
    <col min="14597" max="14597" width="12.7109375" customWidth="1"/>
    <col min="14598" max="14598" width="13.7109375" bestFit="1" customWidth="1"/>
    <col min="14599" max="14599" width="14" bestFit="1" customWidth="1"/>
    <col min="14600" max="14600" width="12.140625" bestFit="1" customWidth="1"/>
    <col min="14601" max="14601" width="14.42578125" bestFit="1" customWidth="1"/>
    <col min="14602" max="14602" width="12.140625" bestFit="1" customWidth="1"/>
    <col min="14603" max="14603" width="12.7109375" bestFit="1" customWidth="1"/>
    <col min="14604" max="14604" width="12.7109375" customWidth="1"/>
    <col min="14605" max="14605" width="13.7109375" bestFit="1" customWidth="1"/>
    <col min="14606" max="14606" width="12.7109375" customWidth="1"/>
    <col min="14607" max="14607" width="14.42578125" bestFit="1" customWidth="1"/>
    <col min="14608" max="14608" width="13.7109375" bestFit="1" customWidth="1"/>
    <col min="14609" max="14609" width="12.140625" bestFit="1" customWidth="1"/>
    <col min="14610" max="14610" width="11.7109375" bestFit="1" customWidth="1"/>
    <col min="14611" max="14612" width="10.85546875" bestFit="1" customWidth="1"/>
    <col min="14613" max="14613" width="8.42578125" bestFit="1" customWidth="1"/>
    <col min="14614" max="14614" width="10.85546875" bestFit="1" customWidth="1"/>
    <col min="14615" max="14615" width="11" bestFit="1" customWidth="1"/>
    <col min="14616" max="14844" width="8.85546875"/>
    <col min="14845" max="14845" width="10.42578125" customWidth="1"/>
    <col min="14846" max="14846" width="8.140625" bestFit="1" customWidth="1"/>
    <col min="14847" max="14847" width="9.140625" bestFit="1" customWidth="1"/>
    <col min="14848" max="14848" width="32.5703125" bestFit="1" customWidth="1"/>
    <col min="14849" max="14849" width="31.5703125" customWidth="1"/>
    <col min="14850" max="14850" width="13.7109375" bestFit="1" customWidth="1"/>
    <col min="14851" max="14851" width="12.140625" bestFit="1" customWidth="1"/>
    <col min="14852" max="14852" width="12.7109375" bestFit="1" customWidth="1"/>
    <col min="14853" max="14853" width="12.7109375" customWidth="1"/>
    <col min="14854" max="14854" width="13.7109375" bestFit="1" customWidth="1"/>
    <col min="14855" max="14855" width="14" bestFit="1" customWidth="1"/>
    <col min="14856" max="14856" width="12.140625" bestFit="1" customWidth="1"/>
    <col min="14857" max="14857" width="14.42578125" bestFit="1" customWidth="1"/>
    <col min="14858" max="14858" width="12.140625" bestFit="1" customWidth="1"/>
    <col min="14859" max="14859" width="12.7109375" bestFit="1" customWidth="1"/>
    <col min="14860" max="14860" width="12.7109375" customWidth="1"/>
    <col min="14861" max="14861" width="13.7109375" bestFit="1" customWidth="1"/>
    <col min="14862" max="14862" width="12.7109375" customWidth="1"/>
    <col min="14863" max="14863" width="14.42578125" bestFit="1" customWidth="1"/>
    <col min="14864" max="14864" width="13.7109375" bestFit="1" customWidth="1"/>
    <col min="14865" max="14865" width="12.140625" bestFit="1" customWidth="1"/>
    <col min="14866" max="14866" width="11.7109375" bestFit="1" customWidth="1"/>
    <col min="14867" max="14868" width="10.85546875" bestFit="1" customWidth="1"/>
    <col min="14869" max="14869" width="8.42578125" bestFit="1" customWidth="1"/>
    <col min="14870" max="14870" width="10.85546875" bestFit="1" customWidth="1"/>
    <col min="14871" max="14871" width="11" bestFit="1" customWidth="1"/>
    <col min="14872" max="15100" width="8.85546875"/>
    <col min="15101" max="15101" width="10.42578125" customWidth="1"/>
    <col min="15102" max="15102" width="8.140625" bestFit="1" customWidth="1"/>
    <col min="15103" max="15103" width="9.140625" bestFit="1" customWidth="1"/>
    <col min="15104" max="15104" width="32.5703125" bestFit="1" customWidth="1"/>
    <col min="15105" max="15105" width="31.5703125" customWidth="1"/>
    <col min="15106" max="15106" width="13.7109375" bestFit="1" customWidth="1"/>
    <col min="15107" max="15107" width="12.140625" bestFit="1" customWidth="1"/>
    <col min="15108" max="15108" width="12.7109375" bestFit="1" customWidth="1"/>
    <col min="15109" max="15109" width="12.7109375" customWidth="1"/>
    <col min="15110" max="15110" width="13.7109375" bestFit="1" customWidth="1"/>
    <col min="15111" max="15111" width="14" bestFit="1" customWidth="1"/>
    <col min="15112" max="15112" width="12.140625" bestFit="1" customWidth="1"/>
    <col min="15113" max="15113" width="14.42578125" bestFit="1" customWidth="1"/>
    <col min="15114" max="15114" width="12.140625" bestFit="1" customWidth="1"/>
    <col min="15115" max="15115" width="12.7109375" bestFit="1" customWidth="1"/>
    <col min="15116" max="15116" width="12.7109375" customWidth="1"/>
    <col min="15117" max="15117" width="13.7109375" bestFit="1" customWidth="1"/>
    <col min="15118" max="15118" width="12.7109375" customWidth="1"/>
    <col min="15119" max="15119" width="14.42578125" bestFit="1" customWidth="1"/>
    <col min="15120" max="15120" width="13.7109375" bestFit="1" customWidth="1"/>
    <col min="15121" max="15121" width="12.140625" bestFit="1" customWidth="1"/>
    <col min="15122" max="15122" width="11.7109375" bestFit="1" customWidth="1"/>
    <col min="15123" max="15124" width="10.85546875" bestFit="1" customWidth="1"/>
    <col min="15125" max="15125" width="8.42578125" bestFit="1" customWidth="1"/>
    <col min="15126" max="15126" width="10.85546875" bestFit="1" customWidth="1"/>
    <col min="15127" max="15127" width="11" bestFit="1" customWidth="1"/>
    <col min="15128" max="15356" width="8.85546875"/>
    <col min="15357" max="15357" width="10.42578125" customWidth="1"/>
    <col min="15358" max="15358" width="8.140625" bestFit="1" customWidth="1"/>
    <col min="15359" max="15359" width="9.140625" bestFit="1" customWidth="1"/>
    <col min="15360" max="15360" width="32.5703125" bestFit="1" customWidth="1"/>
    <col min="15361" max="15361" width="31.5703125" customWidth="1"/>
    <col min="15362" max="15362" width="13.7109375" bestFit="1" customWidth="1"/>
    <col min="15363" max="15363" width="12.140625" bestFit="1" customWidth="1"/>
    <col min="15364" max="15364" width="12.7109375" bestFit="1" customWidth="1"/>
    <col min="15365" max="15365" width="12.7109375" customWidth="1"/>
    <col min="15366" max="15366" width="13.7109375" bestFit="1" customWidth="1"/>
    <col min="15367" max="15367" width="14" bestFit="1" customWidth="1"/>
    <col min="15368" max="15368" width="12.140625" bestFit="1" customWidth="1"/>
    <col min="15369" max="15369" width="14.42578125" bestFit="1" customWidth="1"/>
    <col min="15370" max="15370" width="12.140625" bestFit="1" customWidth="1"/>
    <col min="15371" max="15371" width="12.7109375" bestFit="1" customWidth="1"/>
    <col min="15372" max="15372" width="12.7109375" customWidth="1"/>
    <col min="15373" max="15373" width="13.7109375" bestFit="1" customWidth="1"/>
    <col min="15374" max="15374" width="12.7109375" customWidth="1"/>
    <col min="15375" max="15375" width="14.42578125" bestFit="1" customWidth="1"/>
    <col min="15376" max="15376" width="13.7109375" bestFit="1" customWidth="1"/>
    <col min="15377" max="15377" width="12.140625" bestFit="1" customWidth="1"/>
    <col min="15378" max="15378" width="11.7109375" bestFit="1" customWidth="1"/>
    <col min="15379" max="15380" width="10.85546875" bestFit="1" customWidth="1"/>
    <col min="15381" max="15381" width="8.42578125" bestFit="1" customWidth="1"/>
    <col min="15382" max="15382" width="10.85546875" bestFit="1" customWidth="1"/>
    <col min="15383" max="15383" width="11" bestFit="1" customWidth="1"/>
    <col min="15384" max="15612" width="8.85546875"/>
    <col min="15613" max="15613" width="10.42578125" customWidth="1"/>
    <col min="15614" max="15614" width="8.140625" bestFit="1" customWidth="1"/>
    <col min="15615" max="15615" width="9.140625" bestFit="1" customWidth="1"/>
    <col min="15616" max="15616" width="32.5703125" bestFit="1" customWidth="1"/>
    <col min="15617" max="15617" width="31.5703125" customWidth="1"/>
    <col min="15618" max="15618" width="13.7109375" bestFit="1" customWidth="1"/>
    <col min="15619" max="15619" width="12.140625" bestFit="1" customWidth="1"/>
    <col min="15620" max="15620" width="12.7109375" bestFit="1" customWidth="1"/>
    <col min="15621" max="15621" width="12.7109375" customWidth="1"/>
    <col min="15622" max="15622" width="13.7109375" bestFit="1" customWidth="1"/>
    <col min="15623" max="15623" width="14" bestFit="1" customWidth="1"/>
    <col min="15624" max="15624" width="12.140625" bestFit="1" customWidth="1"/>
    <col min="15625" max="15625" width="14.42578125" bestFit="1" customWidth="1"/>
    <col min="15626" max="15626" width="12.140625" bestFit="1" customWidth="1"/>
    <col min="15627" max="15627" width="12.7109375" bestFit="1" customWidth="1"/>
    <col min="15628" max="15628" width="12.7109375" customWidth="1"/>
    <col min="15629" max="15629" width="13.7109375" bestFit="1" customWidth="1"/>
    <col min="15630" max="15630" width="12.7109375" customWidth="1"/>
    <col min="15631" max="15631" width="14.42578125" bestFit="1" customWidth="1"/>
    <col min="15632" max="15632" width="13.7109375" bestFit="1" customWidth="1"/>
    <col min="15633" max="15633" width="12.140625" bestFit="1" customWidth="1"/>
    <col min="15634" max="15634" width="11.7109375" bestFit="1" customWidth="1"/>
    <col min="15635" max="15636" width="10.85546875" bestFit="1" customWidth="1"/>
    <col min="15637" max="15637" width="8.42578125" bestFit="1" customWidth="1"/>
    <col min="15638" max="15638" width="10.85546875" bestFit="1" customWidth="1"/>
    <col min="15639" max="15639" width="11" bestFit="1" customWidth="1"/>
    <col min="15640" max="15868" width="8.85546875"/>
    <col min="15869" max="15869" width="10.42578125" customWidth="1"/>
    <col min="15870" max="15870" width="8.140625" bestFit="1" customWidth="1"/>
    <col min="15871" max="15871" width="9.140625" bestFit="1" customWidth="1"/>
    <col min="15872" max="15872" width="32.5703125" bestFit="1" customWidth="1"/>
    <col min="15873" max="15873" width="31.5703125" customWidth="1"/>
    <col min="15874" max="15874" width="13.7109375" bestFit="1" customWidth="1"/>
    <col min="15875" max="15875" width="12.140625" bestFit="1" customWidth="1"/>
    <col min="15876" max="15876" width="12.7109375" bestFit="1" customWidth="1"/>
    <col min="15877" max="15877" width="12.7109375" customWidth="1"/>
    <col min="15878" max="15878" width="13.7109375" bestFit="1" customWidth="1"/>
    <col min="15879" max="15879" width="14" bestFit="1" customWidth="1"/>
    <col min="15880" max="15880" width="12.140625" bestFit="1" customWidth="1"/>
    <col min="15881" max="15881" width="14.42578125" bestFit="1" customWidth="1"/>
    <col min="15882" max="15882" width="12.140625" bestFit="1" customWidth="1"/>
    <col min="15883" max="15883" width="12.7109375" bestFit="1" customWidth="1"/>
    <col min="15884" max="15884" width="12.7109375" customWidth="1"/>
    <col min="15885" max="15885" width="13.7109375" bestFit="1" customWidth="1"/>
    <col min="15886" max="15886" width="12.7109375" customWidth="1"/>
    <col min="15887" max="15887" width="14.42578125" bestFit="1" customWidth="1"/>
    <col min="15888" max="15888" width="13.7109375" bestFit="1" customWidth="1"/>
    <col min="15889" max="15889" width="12.140625" bestFit="1" customWidth="1"/>
    <col min="15890" max="15890" width="11.7109375" bestFit="1" customWidth="1"/>
    <col min="15891" max="15892" width="10.85546875" bestFit="1" customWidth="1"/>
    <col min="15893" max="15893" width="8.42578125" bestFit="1" customWidth="1"/>
    <col min="15894" max="15894" width="10.85546875" bestFit="1" customWidth="1"/>
    <col min="15895" max="15895" width="11" bestFit="1" customWidth="1"/>
    <col min="15896" max="16124" width="8.85546875"/>
    <col min="16125" max="16125" width="10.42578125" customWidth="1"/>
    <col min="16126" max="16126" width="8.140625" bestFit="1" customWidth="1"/>
    <col min="16127" max="16127" width="9.140625" bestFit="1" customWidth="1"/>
    <col min="16128" max="16128" width="32.5703125" bestFit="1" customWidth="1"/>
    <col min="16129" max="16129" width="31.5703125" customWidth="1"/>
    <col min="16130" max="16130" width="13.7109375" bestFit="1" customWidth="1"/>
    <col min="16131" max="16131" width="12.140625" bestFit="1" customWidth="1"/>
    <col min="16132" max="16132" width="12.7109375" bestFit="1" customWidth="1"/>
    <col min="16133" max="16133" width="12.7109375" customWidth="1"/>
    <col min="16134" max="16134" width="13.7109375" bestFit="1" customWidth="1"/>
    <col min="16135" max="16135" width="14" bestFit="1" customWidth="1"/>
    <col min="16136" max="16136" width="12.140625" bestFit="1" customWidth="1"/>
    <col min="16137" max="16137" width="14.42578125" bestFit="1" customWidth="1"/>
    <col min="16138" max="16138" width="12.140625" bestFit="1" customWidth="1"/>
    <col min="16139" max="16139" width="12.7109375" bestFit="1" customWidth="1"/>
    <col min="16140" max="16140" width="12.7109375" customWidth="1"/>
    <col min="16141" max="16141" width="13.7109375" bestFit="1" customWidth="1"/>
    <col min="16142" max="16142" width="12.7109375" customWidth="1"/>
    <col min="16143" max="16143" width="14.42578125" bestFit="1" customWidth="1"/>
    <col min="16144" max="16144" width="13.7109375" bestFit="1" customWidth="1"/>
    <col min="16145" max="16145" width="12.140625" bestFit="1" customWidth="1"/>
    <col min="16146" max="16146" width="11.7109375" bestFit="1" customWidth="1"/>
    <col min="16147" max="16148" width="10.85546875" bestFit="1" customWidth="1"/>
    <col min="16149" max="16149" width="8.42578125" bestFit="1" customWidth="1"/>
    <col min="16150" max="16150" width="10.85546875" bestFit="1" customWidth="1"/>
    <col min="16151" max="16151" width="11" bestFit="1" customWidth="1"/>
    <col min="16152" max="16384" width="8.85546875"/>
  </cols>
  <sheetData>
    <row r="1" spans="1:27" ht="18" x14ac:dyDescent="0.25">
      <c r="A1" s="43" t="s">
        <v>30</v>
      </c>
      <c r="B1" s="43"/>
      <c r="C1" s="43"/>
      <c r="D1" s="43"/>
      <c r="E1" s="43"/>
      <c r="F1" s="17" t="s">
        <v>31</v>
      </c>
      <c r="G1" s="17"/>
      <c r="H1" s="17"/>
      <c r="I1" s="17"/>
      <c r="J1" s="17" t="s">
        <v>31</v>
      </c>
      <c r="K1" s="17" t="s">
        <v>31</v>
      </c>
      <c r="L1" s="31"/>
      <c r="M1" s="17" t="s">
        <v>32</v>
      </c>
      <c r="N1" s="17"/>
      <c r="O1" s="17"/>
      <c r="P1" s="17" t="s">
        <v>567</v>
      </c>
      <c r="Q1" s="17" t="s">
        <v>567</v>
      </c>
      <c r="R1" s="17"/>
      <c r="S1" s="17" t="s">
        <v>32</v>
      </c>
      <c r="T1" s="17" t="s">
        <v>31</v>
      </c>
      <c r="U1" s="31"/>
      <c r="V1" s="79"/>
    </row>
    <row r="2" spans="1:27" x14ac:dyDescent="0.2">
      <c r="A2" s="17"/>
      <c r="B2" s="17"/>
      <c r="C2" s="17"/>
      <c r="D2" s="17"/>
      <c r="E2" s="15"/>
      <c r="F2" s="17">
        <v>2015</v>
      </c>
      <c r="G2" s="17"/>
      <c r="H2" s="17"/>
      <c r="I2" s="17"/>
      <c r="J2" s="17">
        <v>2015</v>
      </c>
      <c r="K2" s="17">
        <v>2015</v>
      </c>
      <c r="L2" s="31"/>
      <c r="M2" s="17">
        <v>2015</v>
      </c>
      <c r="N2" s="17"/>
      <c r="O2" s="17"/>
      <c r="P2" s="17" t="s">
        <v>33</v>
      </c>
      <c r="Q2" s="20" t="s">
        <v>33</v>
      </c>
      <c r="R2" s="17"/>
      <c r="S2" s="17">
        <v>2015</v>
      </c>
      <c r="T2" s="17">
        <v>2015</v>
      </c>
      <c r="U2" s="31"/>
      <c r="V2" s="20" t="s">
        <v>26</v>
      </c>
    </row>
    <row r="3" spans="1:27" x14ac:dyDescent="0.2">
      <c r="A3" s="44" t="s">
        <v>34</v>
      </c>
      <c r="B3" s="44" t="s">
        <v>1</v>
      </c>
      <c r="C3" s="80" t="s">
        <v>568</v>
      </c>
      <c r="D3" s="45" t="s">
        <v>35</v>
      </c>
      <c r="E3" s="81" t="s">
        <v>36</v>
      </c>
      <c r="F3" s="44" t="s">
        <v>37</v>
      </c>
      <c r="G3" s="44" t="s">
        <v>24</v>
      </c>
      <c r="H3" s="44" t="s">
        <v>21</v>
      </c>
      <c r="I3" s="44" t="s">
        <v>38</v>
      </c>
      <c r="J3" s="44" t="s">
        <v>39</v>
      </c>
      <c r="K3" s="44" t="s">
        <v>40</v>
      </c>
      <c r="L3" s="46" t="s">
        <v>20</v>
      </c>
      <c r="M3" s="44" t="s">
        <v>37</v>
      </c>
      <c r="N3" s="44" t="s">
        <v>9</v>
      </c>
      <c r="O3" s="44" t="s">
        <v>21</v>
      </c>
      <c r="P3" s="44" t="s">
        <v>22</v>
      </c>
      <c r="Q3" s="44" t="s">
        <v>4</v>
      </c>
      <c r="R3" s="44" t="s">
        <v>38</v>
      </c>
      <c r="S3" s="44" t="s">
        <v>39</v>
      </c>
      <c r="T3" s="44" t="s">
        <v>40</v>
      </c>
      <c r="U3" s="46" t="s">
        <v>20</v>
      </c>
      <c r="V3" s="44" t="s">
        <v>5</v>
      </c>
      <c r="Y3" s="96" t="s">
        <v>569</v>
      </c>
    </row>
    <row r="4" spans="1:27" x14ac:dyDescent="0.2">
      <c r="A4" s="17" t="s">
        <v>612</v>
      </c>
      <c r="B4" s="17">
        <v>10500</v>
      </c>
      <c r="C4" s="17" t="s">
        <v>613</v>
      </c>
      <c r="D4" s="65" t="s">
        <v>572</v>
      </c>
      <c r="E4" s="65" t="s">
        <v>614</v>
      </c>
      <c r="F4" s="82">
        <v>228954.68</v>
      </c>
      <c r="G4" s="116">
        <v>0</v>
      </c>
      <c r="H4" s="82">
        <v>0</v>
      </c>
      <c r="I4" s="116">
        <v>0</v>
      </c>
      <c r="J4" s="82">
        <v>228954.68</v>
      </c>
      <c r="K4" s="82">
        <v>267012.90615384624</v>
      </c>
      <c r="L4" s="83">
        <v>0</v>
      </c>
      <c r="M4" s="82">
        <v>0</v>
      </c>
      <c r="N4" s="82">
        <v>0</v>
      </c>
      <c r="O4" s="82">
        <v>0</v>
      </c>
      <c r="P4" s="82">
        <v>0</v>
      </c>
      <c r="Q4" s="82">
        <v>0</v>
      </c>
      <c r="R4" s="82">
        <v>0</v>
      </c>
      <c r="S4" s="82">
        <v>0</v>
      </c>
      <c r="T4" s="82">
        <v>0</v>
      </c>
      <c r="U4" s="83">
        <v>0</v>
      </c>
      <c r="V4" s="84">
        <v>0</v>
      </c>
      <c r="Y4" s="96" t="s">
        <v>1</v>
      </c>
      <c r="Z4" s="96" t="s">
        <v>5</v>
      </c>
      <c r="AA4" t="s">
        <v>8</v>
      </c>
    </row>
    <row r="5" spans="1:27" x14ac:dyDescent="0.2">
      <c r="A5" s="17" t="s">
        <v>612</v>
      </c>
      <c r="B5" s="17">
        <v>30100</v>
      </c>
      <c r="C5" s="17" t="s">
        <v>615</v>
      </c>
      <c r="D5" s="65" t="s">
        <v>98</v>
      </c>
      <c r="E5" s="65" t="s">
        <v>51</v>
      </c>
      <c r="F5" s="82">
        <v>1693.84</v>
      </c>
      <c r="G5" s="82">
        <v>0</v>
      </c>
      <c r="H5" s="82">
        <v>0</v>
      </c>
      <c r="I5" s="82">
        <v>0</v>
      </c>
      <c r="J5" s="82">
        <v>1693.84</v>
      </c>
      <c r="K5" s="82">
        <v>1693.84</v>
      </c>
      <c r="L5" s="83">
        <v>0</v>
      </c>
      <c r="M5" s="82">
        <v>0</v>
      </c>
      <c r="N5" s="82">
        <v>0</v>
      </c>
      <c r="O5" s="82">
        <v>0</v>
      </c>
      <c r="P5" s="82">
        <v>0</v>
      </c>
      <c r="Q5" s="82">
        <v>0</v>
      </c>
      <c r="R5" s="82">
        <v>0</v>
      </c>
      <c r="S5" s="82">
        <v>0</v>
      </c>
      <c r="T5" s="82">
        <v>0</v>
      </c>
      <c r="U5" s="83">
        <v>0</v>
      </c>
      <c r="V5" s="84">
        <v>0</v>
      </c>
      <c r="X5" s="1"/>
      <c r="Y5" s="1">
        <v>10500</v>
      </c>
      <c r="Z5" s="85">
        <v>0</v>
      </c>
      <c r="AA5">
        <v>2</v>
      </c>
    </row>
    <row r="6" spans="1:27" x14ac:dyDescent="0.2">
      <c r="A6" s="17" t="s">
        <v>612</v>
      </c>
      <c r="B6" s="17">
        <v>30200</v>
      </c>
      <c r="C6" s="17" t="s">
        <v>616</v>
      </c>
      <c r="D6" s="65" t="s">
        <v>99</v>
      </c>
      <c r="E6" s="65" t="s">
        <v>52</v>
      </c>
      <c r="F6" s="82">
        <v>0</v>
      </c>
      <c r="G6" s="82">
        <v>0</v>
      </c>
      <c r="H6" s="82">
        <v>0</v>
      </c>
      <c r="I6" s="82">
        <v>0</v>
      </c>
      <c r="J6" s="82">
        <v>0</v>
      </c>
      <c r="K6" s="82">
        <v>0</v>
      </c>
      <c r="L6" s="83">
        <v>0</v>
      </c>
      <c r="M6" s="82">
        <v>-1.837179297581315E-10</v>
      </c>
      <c r="N6" s="82">
        <v>0</v>
      </c>
      <c r="O6" s="82">
        <v>0</v>
      </c>
      <c r="P6" s="82">
        <v>0</v>
      </c>
      <c r="Q6" s="82">
        <v>0</v>
      </c>
      <c r="R6" s="82">
        <v>0</v>
      </c>
      <c r="S6" s="82">
        <v>-1.837179297581315E-10</v>
      </c>
      <c r="T6" s="82">
        <v>-1.837179297581315E-10</v>
      </c>
      <c r="U6" s="83">
        <v>0</v>
      </c>
      <c r="V6" s="84">
        <v>0.04</v>
      </c>
      <c r="X6" s="1" t="s">
        <v>25</v>
      </c>
      <c r="Y6" s="1">
        <v>11501</v>
      </c>
      <c r="Z6" s="85">
        <v>0</v>
      </c>
      <c r="AA6">
        <v>1</v>
      </c>
    </row>
    <row r="7" spans="1:27" x14ac:dyDescent="0.2">
      <c r="A7" s="17" t="s">
        <v>612</v>
      </c>
      <c r="B7" s="17">
        <v>30301</v>
      </c>
      <c r="C7" s="17" t="s">
        <v>617</v>
      </c>
      <c r="D7" s="65" t="s">
        <v>100</v>
      </c>
      <c r="E7" s="65" t="s">
        <v>54</v>
      </c>
      <c r="F7" s="82">
        <v>155020.99</v>
      </c>
      <c r="G7" s="82">
        <v>19687.939999999999</v>
      </c>
      <c r="H7" s="82">
        <v>-155020.99</v>
      </c>
      <c r="I7" s="82">
        <v>0</v>
      </c>
      <c r="J7" s="82">
        <v>19687.940000000002</v>
      </c>
      <c r="K7" s="82">
        <v>30799.609230769231</v>
      </c>
      <c r="L7" s="83">
        <v>0</v>
      </c>
      <c r="M7" s="82">
        <v>-155020.99</v>
      </c>
      <c r="N7" s="82">
        <v>-394.53000000000003</v>
      </c>
      <c r="O7" s="82">
        <v>155020.99</v>
      </c>
      <c r="P7" s="82">
        <v>0</v>
      </c>
      <c r="Q7" s="82">
        <v>0</v>
      </c>
      <c r="R7" s="82">
        <v>0</v>
      </c>
      <c r="S7" s="82">
        <v>-394.52999999999884</v>
      </c>
      <c r="T7" s="82">
        <v>-23925.026923076926</v>
      </c>
      <c r="U7" s="83">
        <v>-1.1937117960769683E-12</v>
      </c>
      <c r="V7" s="84">
        <v>6.7000000000000004E-2</v>
      </c>
      <c r="X7" s="1" t="s">
        <v>25</v>
      </c>
      <c r="Y7" s="1">
        <v>30100</v>
      </c>
      <c r="Z7" s="85">
        <v>0</v>
      </c>
      <c r="AA7">
        <v>5</v>
      </c>
    </row>
    <row r="8" spans="1:27" x14ac:dyDescent="0.2">
      <c r="A8" s="17" t="s">
        <v>612</v>
      </c>
      <c r="B8" s="17">
        <v>37400</v>
      </c>
      <c r="C8" s="17" t="s">
        <v>618</v>
      </c>
      <c r="D8" s="65" t="s">
        <v>101</v>
      </c>
      <c r="E8" s="65" t="s">
        <v>55</v>
      </c>
      <c r="F8" s="82">
        <v>2807815.54</v>
      </c>
      <c r="G8" s="82">
        <v>0</v>
      </c>
      <c r="H8" s="82">
        <v>0</v>
      </c>
      <c r="I8" s="82">
        <v>0</v>
      </c>
      <c r="J8" s="82">
        <v>2807815.54</v>
      </c>
      <c r="K8" s="82">
        <v>2807815.5399999996</v>
      </c>
      <c r="L8" s="83">
        <v>0</v>
      </c>
      <c r="M8" s="82">
        <v>0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82">
        <v>0</v>
      </c>
      <c r="T8" s="82">
        <v>0</v>
      </c>
      <c r="U8" s="83">
        <v>0</v>
      </c>
      <c r="V8" s="84">
        <v>0</v>
      </c>
      <c r="X8" s="1" t="s">
        <v>25</v>
      </c>
      <c r="Y8" s="1">
        <v>30200</v>
      </c>
      <c r="Z8" s="85">
        <v>0.04</v>
      </c>
      <c r="AA8">
        <v>7</v>
      </c>
    </row>
    <row r="9" spans="1:27" x14ac:dyDescent="0.2">
      <c r="A9" s="17" t="s">
        <v>612</v>
      </c>
      <c r="B9" s="17">
        <v>37402</v>
      </c>
      <c r="C9" s="17" t="s">
        <v>619</v>
      </c>
      <c r="D9" s="65" t="s">
        <v>102</v>
      </c>
      <c r="E9" s="65" t="s">
        <v>56</v>
      </c>
      <c r="F9" s="82">
        <v>62312.32</v>
      </c>
      <c r="G9" s="82">
        <v>8865.58</v>
      </c>
      <c r="H9" s="82">
        <v>0</v>
      </c>
      <c r="I9" s="82">
        <v>0</v>
      </c>
      <c r="J9" s="82">
        <v>71177.899999999994</v>
      </c>
      <c r="K9" s="82">
        <v>63676.255384615382</v>
      </c>
      <c r="L9" s="83">
        <v>0</v>
      </c>
      <c r="M9" s="82">
        <v>-39490.070000000051</v>
      </c>
      <c r="N9" s="82">
        <v>-819.72</v>
      </c>
      <c r="O9" s="82">
        <v>0</v>
      </c>
      <c r="P9" s="82">
        <v>0</v>
      </c>
      <c r="Q9" s="82">
        <v>0</v>
      </c>
      <c r="R9" s="82">
        <v>0</v>
      </c>
      <c r="S9" s="82">
        <v>-40309.790000000052</v>
      </c>
      <c r="T9" s="82">
        <v>-39895.868461538528</v>
      </c>
      <c r="U9" s="83">
        <v>0</v>
      </c>
      <c r="V9" s="84">
        <v>1.2999999999999999E-2</v>
      </c>
      <c r="X9" s="1" t="s">
        <v>25</v>
      </c>
      <c r="Y9" s="1">
        <v>30300</v>
      </c>
      <c r="Z9" s="85">
        <v>0.04</v>
      </c>
      <c r="AA9">
        <v>2</v>
      </c>
    </row>
    <row r="10" spans="1:27" x14ac:dyDescent="0.2">
      <c r="A10" s="17" t="s">
        <v>612</v>
      </c>
      <c r="B10" s="17">
        <v>37500</v>
      </c>
      <c r="C10" s="17" t="s">
        <v>620</v>
      </c>
      <c r="D10" s="65" t="s">
        <v>103</v>
      </c>
      <c r="E10" s="65" t="s">
        <v>57</v>
      </c>
      <c r="F10" s="82">
        <v>2169952.46</v>
      </c>
      <c r="G10" s="82">
        <v>22789.51</v>
      </c>
      <c r="H10" s="82">
        <v>0</v>
      </c>
      <c r="I10" s="82">
        <v>0</v>
      </c>
      <c r="J10" s="82">
        <v>2192741.9699999997</v>
      </c>
      <c r="K10" s="82">
        <v>2177787.5061538457</v>
      </c>
      <c r="L10" s="83">
        <v>0</v>
      </c>
      <c r="M10" s="82">
        <v>-432920.12999999948</v>
      </c>
      <c r="N10" s="82">
        <v>-54413.499999999993</v>
      </c>
      <c r="O10" s="82">
        <v>0</v>
      </c>
      <c r="P10" s="82">
        <v>0</v>
      </c>
      <c r="Q10" s="82">
        <v>0</v>
      </c>
      <c r="R10" s="82">
        <v>0</v>
      </c>
      <c r="S10" s="82">
        <v>-487333.62999999948</v>
      </c>
      <c r="T10" s="82">
        <v>-460074.14307692245</v>
      </c>
      <c r="U10" s="83">
        <v>0</v>
      </c>
      <c r="V10" s="84">
        <v>2.5000000000000001E-2</v>
      </c>
      <c r="X10" s="1" t="s">
        <v>25</v>
      </c>
      <c r="Y10" s="1">
        <v>30301</v>
      </c>
      <c r="Z10" s="85">
        <v>6.7000000000000004E-2</v>
      </c>
      <c r="AA10">
        <v>13</v>
      </c>
    </row>
    <row r="11" spans="1:27" x14ac:dyDescent="0.2">
      <c r="A11" s="17" t="s">
        <v>612</v>
      </c>
      <c r="B11" s="17">
        <v>37600</v>
      </c>
      <c r="C11" s="17" t="s">
        <v>621</v>
      </c>
      <c r="D11" s="65" t="s">
        <v>104</v>
      </c>
      <c r="E11" s="65" t="s">
        <v>58</v>
      </c>
      <c r="F11" s="82">
        <v>43647311.540000044</v>
      </c>
      <c r="G11" s="82">
        <v>1131362.7</v>
      </c>
      <c r="H11" s="82">
        <v>-111068.38</v>
      </c>
      <c r="I11" s="82">
        <v>0</v>
      </c>
      <c r="J11" s="82">
        <v>44667605.860000044</v>
      </c>
      <c r="K11" s="82">
        <v>43796824.783076964</v>
      </c>
      <c r="L11" s="83">
        <v>0</v>
      </c>
      <c r="M11" s="82">
        <v>-41128918.890000023</v>
      </c>
      <c r="N11" s="82">
        <v>-1836418.8999999997</v>
      </c>
      <c r="O11" s="82">
        <v>111068.38</v>
      </c>
      <c r="P11" s="82">
        <v>451771.75999999995</v>
      </c>
      <c r="Q11" s="82">
        <v>0</v>
      </c>
      <c r="R11" s="82">
        <v>0</v>
      </c>
      <c r="S11" s="82">
        <v>-42402497.650000021</v>
      </c>
      <c r="T11" s="82">
        <v>-41776133.373076953</v>
      </c>
      <c r="U11" s="83">
        <v>0</v>
      </c>
      <c r="V11" s="84">
        <v>4.2000000000000003E-2</v>
      </c>
      <c r="X11" s="1" t="s">
        <v>25</v>
      </c>
      <c r="Y11" s="1"/>
      <c r="Z11" s="85">
        <v>0</v>
      </c>
      <c r="AA11">
        <v>1</v>
      </c>
    </row>
    <row r="12" spans="1:27" x14ac:dyDescent="0.2">
      <c r="A12" s="17" t="s">
        <v>612</v>
      </c>
      <c r="B12" s="17">
        <v>37602</v>
      </c>
      <c r="C12" s="17" t="s">
        <v>622</v>
      </c>
      <c r="D12" s="65" t="s">
        <v>105</v>
      </c>
      <c r="E12" s="65" t="s">
        <v>59</v>
      </c>
      <c r="F12" s="82">
        <v>44022778.269999981</v>
      </c>
      <c r="G12" s="116">
        <v>10693743.24</v>
      </c>
      <c r="H12" s="82">
        <v>-148515.16</v>
      </c>
      <c r="I12" s="116"/>
      <c r="J12" s="82">
        <v>54568006.349999987</v>
      </c>
      <c r="K12" s="82">
        <v>50281310.879230753</v>
      </c>
      <c r="L12" s="83">
        <v>0</v>
      </c>
      <c r="M12" s="82">
        <v>-14620564.220000016</v>
      </c>
      <c r="N12" s="82">
        <v>-1547646.6700000002</v>
      </c>
      <c r="O12" s="82">
        <v>148515.16</v>
      </c>
      <c r="P12" s="82">
        <v>155459.57000000007</v>
      </c>
      <c r="Q12" s="82">
        <v>0</v>
      </c>
      <c r="R12" s="82">
        <v>0</v>
      </c>
      <c r="S12" s="82">
        <v>-15864236.160000015</v>
      </c>
      <c r="T12" s="82">
        <v>-15214033.013076939</v>
      </c>
      <c r="U12" s="83">
        <v>0</v>
      </c>
      <c r="V12" s="84">
        <v>3.1E-2</v>
      </c>
      <c r="X12" s="1" t="s">
        <v>25</v>
      </c>
      <c r="Y12" s="1">
        <v>30302</v>
      </c>
      <c r="Z12" s="85">
        <v>6.7000000000000004E-2</v>
      </c>
      <c r="AA12">
        <v>1</v>
      </c>
    </row>
    <row r="13" spans="1:27" x14ac:dyDescent="0.2">
      <c r="A13" s="17" t="s">
        <v>612</v>
      </c>
      <c r="B13" s="17">
        <v>37602</v>
      </c>
      <c r="C13" s="17" t="s">
        <v>622</v>
      </c>
      <c r="D13" s="65" t="s">
        <v>106</v>
      </c>
      <c r="E13" s="65" t="s">
        <v>59</v>
      </c>
      <c r="F13" s="82">
        <v>0</v>
      </c>
      <c r="G13" s="82">
        <v>0</v>
      </c>
      <c r="H13" s="82">
        <v>0</v>
      </c>
      <c r="I13" s="82">
        <v>0</v>
      </c>
      <c r="J13" s="82">
        <v>0</v>
      </c>
      <c r="K13" s="82">
        <v>0</v>
      </c>
      <c r="L13" s="83">
        <v>0</v>
      </c>
      <c r="M13" s="82">
        <v>-38299.99</v>
      </c>
      <c r="N13" s="82">
        <v>0</v>
      </c>
      <c r="O13" s="82">
        <v>0</v>
      </c>
      <c r="P13" s="82">
        <v>0</v>
      </c>
      <c r="Q13" s="82">
        <v>0</v>
      </c>
      <c r="R13" s="82">
        <v>0</v>
      </c>
      <c r="S13" s="82">
        <v>-38299.99</v>
      </c>
      <c r="T13" s="82">
        <v>-38299.99</v>
      </c>
      <c r="U13" s="83">
        <v>0</v>
      </c>
      <c r="V13" s="84">
        <v>3.1E-2</v>
      </c>
      <c r="X13" s="1" t="s">
        <v>25</v>
      </c>
      <c r="Y13" s="1">
        <v>37400</v>
      </c>
      <c r="Z13" s="85">
        <v>0</v>
      </c>
      <c r="AA13">
        <v>14</v>
      </c>
    </row>
    <row r="14" spans="1:27" x14ac:dyDescent="0.2">
      <c r="A14" s="17" t="s">
        <v>612</v>
      </c>
      <c r="B14" s="17">
        <v>37800</v>
      </c>
      <c r="C14" s="17" t="s">
        <v>623</v>
      </c>
      <c r="D14" s="65" t="s">
        <v>107</v>
      </c>
      <c r="E14" s="65" t="s">
        <v>60</v>
      </c>
      <c r="F14" s="82">
        <v>843957.46000000008</v>
      </c>
      <c r="G14" s="82">
        <v>7760.25</v>
      </c>
      <c r="H14" s="82">
        <v>-825.82</v>
      </c>
      <c r="I14" s="82">
        <v>0</v>
      </c>
      <c r="J14" s="82">
        <v>850891.89000000013</v>
      </c>
      <c r="K14" s="82">
        <v>844456.99000000022</v>
      </c>
      <c r="L14" s="83">
        <v>0</v>
      </c>
      <c r="M14" s="82">
        <v>-210930.19000000006</v>
      </c>
      <c r="N14" s="82">
        <v>-28693.269999999993</v>
      </c>
      <c r="O14" s="82">
        <v>825.82</v>
      </c>
      <c r="P14" s="82">
        <v>0</v>
      </c>
      <c r="Q14" s="82">
        <v>0</v>
      </c>
      <c r="R14" s="82">
        <v>0</v>
      </c>
      <c r="S14" s="82">
        <v>-238797.64000000004</v>
      </c>
      <c r="T14" s="82">
        <v>-225086.60000000003</v>
      </c>
      <c r="U14" s="83">
        <v>0</v>
      </c>
      <c r="V14" s="84">
        <v>3.4000000000000002E-2</v>
      </c>
      <c r="X14" s="1" t="s">
        <v>25</v>
      </c>
      <c r="Y14" s="1">
        <v>37402</v>
      </c>
      <c r="Z14" s="85">
        <v>1.2999999999999999E-2</v>
      </c>
      <c r="AA14">
        <v>13</v>
      </c>
    </row>
    <row r="15" spans="1:27" x14ac:dyDescent="0.2">
      <c r="A15" s="17" t="s">
        <v>612</v>
      </c>
      <c r="B15" s="17">
        <v>37900</v>
      </c>
      <c r="C15" s="17" t="s">
        <v>624</v>
      </c>
      <c r="D15" s="65" t="s">
        <v>108</v>
      </c>
      <c r="E15" s="65" t="s">
        <v>61</v>
      </c>
      <c r="F15" s="82">
        <v>1299024.1499999999</v>
      </c>
      <c r="G15" s="82">
        <v>23012.100000000002</v>
      </c>
      <c r="H15" s="82">
        <v>0</v>
      </c>
      <c r="I15" s="82">
        <v>0</v>
      </c>
      <c r="J15" s="82">
        <v>1322036.25</v>
      </c>
      <c r="K15" s="82">
        <v>1312990.0499999998</v>
      </c>
      <c r="L15" s="83">
        <v>0</v>
      </c>
      <c r="M15" s="82">
        <v>-587894.08999999892</v>
      </c>
      <c r="N15" s="82">
        <v>-44616.039999999994</v>
      </c>
      <c r="O15" s="82">
        <v>0</v>
      </c>
      <c r="P15" s="82">
        <v>0</v>
      </c>
      <c r="Q15" s="82">
        <v>0</v>
      </c>
      <c r="R15" s="82">
        <v>0</v>
      </c>
      <c r="S15" s="82">
        <v>-632510.12999999896</v>
      </c>
      <c r="T15" s="82">
        <v>-610135.79076922976</v>
      </c>
      <c r="U15" s="83">
        <v>0</v>
      </c>
      <c r="V15" s="84">
        <v>3.4000000000000002E-2</v>
      </c>
      <c r="X15" s="1" t="s">
        <v>25</v>
      </c>
      <c r="Y15" s="1">
        <v>37500</v>
      </c>
      <c r="Z15" s="85">
        <v>2.5000000000000001E-2</v>
      </c>
      <c r="AA15">
        <v>16</v>
      </c>
    </row>
    <row r="16" spans="1:27" x14ac:dyDescent="0.2">
      <c r="A16" s="17" t="s">
        <v>612</v>
      </c>
      <c r="B16" s="17">
        <v>38000</v>
      </c>
      <c r="C16" s="17" t="s">
        <v>625</v>
      </c>
      <c r="D16" s="65" t="s">
        <v>109</v>
      </c>
      <c r="E16" s="65" t="s">
        <v>62</v>
      </c>
      <c r="F16" s="82">
        <v>9231463.3100000024</v>
      </c>
      <c r="G16" s="82">
        <v>78038.100000000006</v>
      </c>
      <c r="H16" s="82">
        <v>-111144.31</v>
      </c>
      <c r="I16" s="82">
        <v>0</v>
      </c>
      <c r="J16" s="82">
        <v>9198357.1000000015</v>
      </c>
      <c r="K16" s="82">
        <v>9244241.6053846162</v>
      </c>
      <c r="L16" s="83">
        <v>0</v>
      </c>
      <c r="M16" s="82">
        <v>-11869020.279999999</v>
      </c>
      <c r="N16" s="82">
        <v>-610372.29</v>
      </c>
      <c r="O16" s="82">
        <v>111144.31</v>
      </c>
      <c r="P16" s="82">
        <v>968182.5199999999</v>
      </c>
      <c r="Q16" s="82">
        <v>0</v>
      </c>
      <c r="R16" s="82">
        <v>0</v>
      </c>
      <c r="S16" s="82">
        <v>-11400065.74</v>
      </c>
      <c r="T16" s="82">
        <v>-11690197.361538462</v>
      </c>
      <c r="U16" s="83">
        <v>0</v>
      </c>
      <c r="V16" s="84">
        <v>6.5999999999999989E-2</v>
      </c>
      <c r="X16" s="1" t="s">
        <v>25</v>
      </c>
      <c r="Y16" s="1"/>
      <c r="Z16" s="85">
        <v>0</v>
      </c>
      <c r="AA16">
        <v>1</v>
      </c>
    </row>
    <row r="17" spans="1:27" x14ac:dyDescent="0.2">
      <c r="A17" s="17" t="s">
        <v>612</v>
      </c>
      <c r="B17" s="17">
        <v>38002</v>
      </c>
      <c r="C17" s="17" t="s">
        <v>626</v>
      </c>
      <c r="D17" s="65" t="s">
        <v>110</v>
      </c>
      <c r="E17" s="65" t="s">
        <v>63</v>
      </c>
      <c r="F17" s="82">
        <v>38856697.709999986</v>
      </c>
      <c r="G17" s="82">
        <v>3111121.459999999</v>
      </c>
      <c r="H17" s="82">
        <v>-84729.41</v>
      </c>
      <c r="I17" s="82">
        <v>0</v>
      </c>
      <c r="J17" s="82">
        <v>41883089.75999999</v>
      </c>
      <c r="K17" s="82">
        <v>40250700.744615376</v>
      </c>
      <c r="L17" s="83">
        <v>0</v>
      </c>
      <c r="M17" s="82">
        <v>-20155211.739999983</v>
      </c>
      <c r="N17" s="82">
        <v>-2005733.41</v>
      </c>
      <c r="O17" s="82">
        <v>84729.41</v>
      </c>
      <c r="P17" s="82">
        <v>232237.89</v>
      </c>
      <c r="Q17" s="82">
        <v>0</v>
      </c>
      <c r="R17" s="82">
        <v>0</v>
      </c>
      <c r="S17" s="82">
        <v>-21843977.849999983</v>
      </c>
      <c r="T17" s="82">
        <v>-20977015.056923058</v>
      </c>
      <c r="U17" s="83">
        <v>0</v>
      </c>
      <c r="V17" s="84">
        <v>0.05</v>
      </c>
      <c r="X17" s="1" t="s">
        <v>25</v>
      </c>
      <c r="Y17" s="1">
        <v>37600</v>
      </c>
      <c r="Z17" s="85">
        <v>4.2000000000000003E-2</v>
      </c>
      <c r="AA17">
        <v>15</v>
      </c>
    </row>
    <row r="18" spans="1:27" x14ac:dyDescent="0.2">
      <c r="A18" s="17" t="s">
        <v>612</v>
      </c>
      <c r="B18" s="17">
        <v>38200</v>
      </c>
      <c r="C18" s="17" t="s">
        <v>627</v>
      </c>
      <c r="D18" s="65" t="s">
        <v>111</v>
      </c>
      <c r="E18" s="65" t="s">
        <v>65</v>
      </c>
      <c r="F18" s="82">
        <v>6012344.6100000013</v>
      </c>
      <c r="G18" s="82">
        <v>447772.33</v>
      </c>
      <c r="H18" s="82">
        <v>-28693.33</v>
      </c>
      <c r="I18" s="82">
        <v>0</v>
      </c>
      <c r="J18" s="82">
        <v>6431423.6100000013</v>
      </c>
      <c r="K18" s="82">
        <v>6201006.1146153864</v>
      </c>
      <c r="L18" s="83">
        <v>0</v>
      </c>
      <c r="M18" s="82">
        <v>-1637270.4699999997</v>
      </c>
      <c r="N18" s="82">
        <v>-278181.19999999995</v>
      </c>
      <c r="O18" s="82">
        <v>28693.33</v>
      </c>
      <c r="P18" s="82">
        <v>130869.69</v>
      </c>
      <c r="Q18" s="82">
        <v>0</v>
      </c>
      <c r="R18" s="82">
        <v>0</v>
      </c>
      <c r="S18" s="82">
        <v>-1755888.6499999997</v>
      </c>
      <c r="T18" s="82">
        <v>-1708047.9646153846</v>
      </c>
      <c r="U18" s="83">
        <v>0</v>
      </c>
      <c r="V18" s="84">
        <v>4.4999999999999998E-2</v>
      </c>
      <c r="X18" s="1" t="s">
        <v>25</v>
      </c>
      <c r="Y18" s="1"/>
      <c r="Z18" s="85">
        <v>0</v>
      </c>
      <c r="AA18">
        <v>1</v>
      </c>
    </row>
    <row r="19" spans="1:27" x14ac:dyDescent="0.2">
      <c r="A19" s="17" t="s">
        <v>612</v>
      </c>
      <c r="B19" s="17">
        <v>38300</v>
      </c>
      <c r="C19" s="17" t="s">
        <v>628</v>
      </c>
      <c r="D19" s="65" t="s">
        <v>112</v>
      </c>
      <c r="E19" s="65" t="s">
        <v>66</v>
      </c>
      <c r="F19" s="82">
        <v>2078755.15</v>
      </c>
      <c r="G19" s="82">
        <v>111415.32</v>
      </c>
      <c r="H19" s="82">
        <v>-7293</v>
      </c>
      <c r="I19" s="82">
        <v>0</v>
      </c>
      <c r="J19" s="82">
        <v>2182877.4699999997</v>
      </c>
      <c r="K19" s="82">
        <v>2125499.7976923073</v>
      </c>
      <c r="L19" s="83">
        <v>0</v>
      </c>
      <c r="M19" s="82">
        <v>-476785.66000000009</v>
      </c>
      <c r="N19" s="82">
        <v>-76345.869999999981</v>
      </c>
      <c r="O19" s="82">
        <v>7293</v>
      </c>
      <c r="P19" s="82">
        <v>0</v>
      </c>
      <c r="Q19" s="82">
        <v>0</v>
      </c>
      <c r="R19" s="82">
        <v>0</v>
      </c>
      <c r="S19" s="82">
        <v>-545838.53</v>
      </c>
      <c r="T19" s="82">
        <v>-514088.40461538476</v>
      </c>
      <c r="U19" s="83">
        <v>0</v>
      </c>
      <c r="V19" s="84">
        <v>3.5999999999999997E-2</v>
      </c>
      <c r="X19" s="1" t="s">
        <v>25</v>
      </c>
      <c r="Y19" s="1">
        <v>37602</v>
      </c>
      <c r="Z19" s="85">
        <v>3.1E-2</v>
      </c>
      <c r="AA19">
        <v>34</v>
      </c>
    </row>
    <row r="20" spans="1:27" x14ac:dyDescent="0.2">
      <c r="A20" s="17" t="s">
        <v>612</v>
      </c>
      <c r="B20" s="17">
        <v>38400</v>
      </c>
      <c r="C20" s="17" t="s">
        <v>629</v>
      </c>
      <c r="D20" s="65" t="s">
        <v>113</v>
      </c>
      <c r="E20" s="65" t="s">
        <v>67</v>
      </c>
      <c r="F20" s="82">
        <v>2471194.0100000021</v>
      </c>
      <c r="G20" s="82">
        <v>149257.22</v>
      </c>
      <c r="H20" s="82">
        <v>-7158.33</v>
      </c>
      <c r="I20" s="82">
        <v>0</v>
      </c>
      <c r="J20" s="82">
        <v>2613292.9000000022</v>
      </c>
      <c r="K20" s="82">
        <v>2554851.1361538479</v>
      </c>
      <c r="L20" s="83">
        <v>0</v>
      </c>
      <c r="M20" s="82">
        <v>-693950.07999999973</v>
      </c>
      <c r="N20" s="82">
        <v>-114749.12999999999</v>
      </c>
      <c r="O20" s="82">
        <v>7158.33</v>
      </c>
      <c r="P20" s="82">
        <v>130869.66</v>
      </c>
      <c r="Q20" s="82">
        <v>0</v>
      </c>
      <c r="R20" s="82">
        <v>0</v>
      </c>
      <c r="S20" s="82">
        <v>-670671.21999999974</v>
      </c>
      <c r="T20" s="82">
        <v>-690645.22230769193</v>
      </c>
      <c r="U20" s="83">
        <v>0</v>
      </c>
      <c r="V20" s="84">
        <v>4.4999999999999998E-2</v>
      </c>
      <c r="X20" s="1" t="s">
        <v>25</v>
      </c>
      <c r="Y20" s="1"/>
      <c r="Z20" s="85">
        <v>0</v>
      </c>
      <c r="AA20">
        <v>1</v>
      </c>
    </row>
    <row r="21" spans="1:27" x14ac:dyDescent="0.2">
      <c r="A21" s="17" t="s">
        <v>612</v>
      </c>
      <c r="B21" s="17">
        <v>38500</v>
      </c>
      <c r="C21" s="17" t="s">
        <v>630</v>
      </c>
      <c r="D21" s="65" t="s">
        <v>114</v>
      </c>
      <c r="E21" s="65" t="s">
        <v>68</v>
      </c>
      <c r="F21" s="82">
        <v>643560.6100000001</v>
      </c>
      <c r="G21" s="82">
        <v>0</v>
      </c>
      <c r="H21" s="82">
        <v>-9294.9800000000014</v>
      </c>
      <c r="I21" s="82">
        <v>0</v>
      </c>
      <c r="J21" s="82">
        <v>634265.63000000012</v>
      </c>
      <c r="K21" s="82">
        <v>642013.15000000014</v>
      </c>
      <c r="L21" s="83">
        <v>0</v>
      </c>
      <c r="M21" s="82">
        <v>-465337.7900000001</v>
      </c>
      <c r="N21" s="82">
        <v>-19922.460000000003</v>
      </c>
      <c r="O21" s="82">
        <v>9294.9800000000014</v>
      </c>
      <c r="P21" s="82">
        <v>459.03000000000003</v>
      </c>
      <c r="Q21" s="82">
        <v>0</v>
      </c>
      <c r="R21" s="82">
        <v>0</v>
      </c>
      <c r="S21" s="82">
        <v>-475506.24000000011</v>
      </c>
      <c r="T21" s="82">
        <v>-473661.38846153859</v>
      </c>
      <c r="U21" s="83">
        <v>0</v>
      </c>
      <c r="V21" s="84">
        <v>3.1E-2</v>
      </c>
      <c r="X21" s="1" t="s">
        <v>25</v>
      </c>
      <c r="Y21" s="1">
        <v>37800</v>
      </c>
      <c r="Z21" s="85">
        <v>3.4000000000000002E-2</v>
      </c>
      <c r="AA21">
        <v>17</v>
      </c>
    </row>
    <row r="22" spans="1:27" x14ac:dyDescent="0.2">
      <c r="A22" s="17" t="s">
        <v>612</v>
      </c>
      <c r="B22" s="17">
        <v>38700</v>
      </c>
      <c r="C22" s="17" t="s">
        <v>631</v>
      </c>
      <c r="D22" s="65" t="s">
        <v>115</v>
      </c>
      <c r="E22" s="65" t="s">
        <v>69</v>
      </c>
      <c r="F22" s="82">
        <v>575953.93000000005</v>
      </c>
      <c r="G22" s="82">
        <v>165237.14000000001</v>
      </c>
      <c r="H22" s="82">
        <v>0</v>
      </c>
      <c r="I22" s="82">
        <v>0</v>
      </c>
      <c r="J22" s="82">
        <v>741191.07000000007</v>
      </c>
      <c r="K22" s="82">
        <v>675776.04307692312</v>
      </c>
      <c r="L22" s="83">
        <v>0</v>
      </c>
      <c r="M22" s="82">
        <v>-253643.10000000015</v>
      </c>
      <c r="N22" s="82">
        <v>-42230.51</v>
      </c>
      <c r="O22" s="82">
        <v>0</v>
      </c>
      <c r="P22" s="82">
        <v>0</v>
      </c>
      <c r="Q22" s="82">
        <v>0</v>
      </c>
      <c r="R22" s="82">
        <v>0</v>
      </c>
      <c r="S22" s="82">
        <v>-295873.61000000016</v>
      </c>
      <c r="T22" s="82">
        <v>-274529.68615384639</v>
      </c>
      <c r="U22" s="83">
        <v>0</v>
      </c>
      <c r="V22" s="84">
        <v>6.3E-2</v>
      </c>
      <c r="X22" s="1" t="s">
        <v>25</v>
      </c>
      <c r="Y22" s="1"/>
      <c r="Z22" s="85">
        <v>0</v>
      </c>
      <c r="AA22">
        <v>1</v>
      </c>
    </row>
    <row r="23" spans="1:27" x14ac:dyDescent="0.2">
      <c r="A23" s="17" t="s">
        <v>612</v>
      </c>
      <c r="B23" s="17">
        <v>39000</v>
      </c>
      <c r="C23" s="17" t="s">
        <v>632</v>
      </c>
      <c r="D23" s="65" t="s">
        <v>116</v>
      </c>
      <c r="E23" s="65" t="s">
        <v>70</v>
      </c>
      <c r="F23" s="82">
        <v>0</v>
      </c>
      <c r="G23" s="82">
        <v>0</v>
      </c>
      <c r="H23" s="82">
        <v>0</v>
      </c>
      <c r="I23" s="82">
        <v>0</v>
      </c>
      <c r="J23" s="82">
        <v>0</v>
      </c>
      <c r="K23" s="82">
        <v>0</v>
      </c>
      <c r="L23" s="83">
        <v>0</v>
      </c>
      <c r="M23" s="82">
        <v>-28.44</v>
      </c>
      <c r="N23" s="82">
        <v>0</v>
      </c>
      <c r="O23" s="82">
        <v>0</v>
      </c>
      <c r="P23" s="82">
        <v>0</v>
      </c>
      <c r="Q23" s="82">
        <v>0</v>
      </c>
      <c r="R23" s="82">
        <v>0</v>
      </c>
      <c r="S23" s="82">
        <v>-28.44</v>
      </c>
      <c r="T23" s="82">
        <v>-28.44</v>
      </c>
      <c r="U23" s="83">
        <v>0</v>
      </c>
      <c r="V23" s="84">
        <v>2.5000000000000001E-2</v>
      </c>
      <c r="X23" s="1" t="s">
        <v>25</v>
      </c>
      <c r="Y23" s="1">
        <v>37900</v>
      </c>
      <c r="Z23" s="85">
        <v>3.4000000000000002E-2</v>
      </c>
      <c r="AA23">
        <v>17</v>
      </c>
    </row>
    <row r="24" spans="1:27" x14ac:dyDescent="0.2">
      <c r="A24" s="17" t="s">
        <v>612</v>
      </c>
      <c r="B24" s="17">
        <v>39002</v>
      </c>
      <c r="C24" s="17" t="s">
        <v>633</v>
      </c>
      <c r="D24" s="65" t="s">
        <v>117</v>
      </c>
      <c r="E24" s="65" t="s">
        <v>71</v>
      </c>
      <c r="F24" s="82">
        <v>2319.3000000000002</v>
      </c>
      <c r="G24" s="82">
        <v>0</v>
      </c>
      <c r="H24" s="82">
        <v>0</v>
      </c>
      <c r="I24" s="82">
        <v>0</v>
      </c>
      <c r="J24" s="82">
        <v>2319.3000000000002</v>
      </c>
      <c r="K24" s="82">
        <v>2319.2999999999997</v>
      </c>
      <c r="L24" s="83">
        <v>0</v>
      </c>
      <c r="M24" s="82">
        <v>-439.9899999999995</v>
      </c>
      <c r="N24" s="82">
        <v>-57.959999999999987</v>
      </c>
      <c r="O24" s="82">
        <v>0</v>
      </c>
      <c r="P24" s="82">
        <v>0</v>
      </c>
      <c r="Q24" s="82">
        <v>0</v>
      </c>
      <c r="R24" s="82">
        <v>0</v>
      </c>
      <c r="S24" s="82">
        <v>-497.94999999999948</v>
      </c>
      <c r="T24" s="82">
        <v>-468.96999999999929</v>
      </c>
      <c r="U24" s="83">
        <v>0</v>
      </c>
      <c r="V24" s="84">
        <v>2.5000000000000001E-2</v>
      </c>
      <c r="X24" s="1" t="s">
        <v>25</v>
      </c>
      <c r="Y24" s="1">
        <v>38000</v>
      </c>
      <c r="Z24" s="85">
        <v>6.5999999999999989E-2</v>
      </c>
      <c r="AA24">
        <v>14</v>
      </c>
    </row>
    <row r="25" spans="1:27" x14ac:dyDescent="0.2">
      <c r="A25" s="17" t="s">
        <v>612</v>
      </c>
      <c r="B25" s="17">
        <v>39100</v>
      </c>
      <c r="C25" s="17" t="s">
        <v>634</v>
      </c>
      <c r="D25" s="65" t="s">
        <v>118</v>
      </c>
      <c r="E25" s="65" t="s">
        <v>72</v>
      </c>
      <c r="F25" s="82">
        <v>284441.84999999998</v>
      </c>
      <c r="G25" s="82">
        <v>5273.61</v>
      </c>
      <c r="H25" s="82">
        <v>0</v>
      </c>
      <c r="I25" s="82">
        <v>0</v>
      </c>
      <c r="J25" s="82">
        <v>289715.45999999996</v>
      </c>
      <c r="K25" s="82">
        <v>286064.49923076923</v>
      </c>
      <c r="L25" s="83">
        <v>0</v>
      </c>
      <c r="M25" s="82">
        <v>-296989.3900000006</v>
      </c>
      <c r="N25" s="82">
        <v>-19145.910000000003</v>
      </c>
      <c r="O25" s="82">
        <v>0</v>
      </c>
      <c r="P25" s="82">
        <v>0</v>
      </c>
      <c r="Q25" s="82">
        <v>0</v>
      </c>
      <c r="R25" s="82">
        <v>0</v>
      </c>
      <c r="S25" s="82">
        <v>-316135.30000000063</v>
      </c>
      <c r="T25" s="82">
        <v>-306531.76230769296</v>
      </c>
      <c r="U25" s="83">
        <v>0</v>
      </c>
      <c r="V25" s="84">
        <v>6.7000000000000004E-2</v>
      </c>
      <c r="X25" s="1" t="s">
        <v>25</v>
      </c>
      <c r="Y25" s="1">
        <v>38002</v>
      </c>
      <c r="Z25" s="85">
        <v>0.05</v>
      </c>
      <c r="AA25">
        <v>14</v>
      </c>
    </row>
    <row r="26" spans="1:27" x14ac:dyDescent="0.2">
      <c r="A26" s="17" t="s">
        <v>612</v>
      </c>
      <c r="B26" s="17">
        <v>39101</v>
      </c>
      <c r="C26" s="17" t="s">
        <v>635</v>
      </c>
      <c r="D26" s="65" t="s">
        <v>119</v>
      </c>
      <c r="E26" s="65" t="s">
        <v>73</v>
      </c>
      <c r="F26" s="82">
        <v>176485.45999999996</v>
      </c>
      <c r="G26" s="82">
        <v>12859.75</v>
      </c>
      <c r="H26" s="82">
        <v>0</v>
      </c>
      <c r="I26" s="82">
        <v>0</v>
      </c>
      <c r="J26" s="82">
        <v>189345.20999999996</v>
      </c>
      <c r="K26" s="82">
        <v>179453.09461538459</v>
      </c>
      <c r="L26" s="83">
        <v>0</v>
      </c>
      <c r="M26" s="82">
        <v>234756.94000000009</v>
      </c>
      <c r="N26" s="82">
        <v>-22328.599999999995</v>
      </c>
      <c r="O26" s="82">
        <v>0</v>
      </c>
      <c r="P26" s="82">
        <v>0</v>
      </c>
      <c r="Q26" s="82">
        <v>0</v>
      </c>
      <c r="R26" s="82">
        <v>0</v>
      </c>
      <c r="S26" s="82">
        <v>212428.34000000008</v>
      </c>
      <c r="T26" s="82">
        <v>223695.68615384618</v>
      </c>
      <c r="U26" s="83">
        <v>0</v>
      </c>
      <c r="V26" s="84">
        <v>0.125</v>
      </c>
      <c r="X26" s="1" t="s">
        <v>25</v>
      </c>
      <c r="Y26" s="1">
        <v>38100</v>
      </c>
      <c r="Z26" s="85">
        <v>5.9000000000000004E-2</v>
      </c>
      <c r="AA26">
        <v>3</v>
      </c>
    </row>
    <row r="27" spans="1:27" x14ac:dyDescent="0.2">
      <c r="A27" s="17" t="s">
        <v>612</v>
      </c>
      <c r="B27" s="17">
        <v>39102</v>
      </c>
      <c r="C27" s="17" t="s">
        <v>636</v>
      </c>
      <c r="D27" s="65" t="s">
        <v>120</v>
      </c>
      <c r="E27" s="65" t="s">
        <v>74</v>
      </c>
      <c r="F27" s="82">
        <v>37309.369999999995</v>
      </c>
      <c r="G27" s="82">
        <v>0</v>
      </c>
      <c r="H27" s="82">
        <v>0</v>
      </c>
      <c r="I27" s="82">
        <v>0</v>
      </c>
      <c r="J27" s="82">
        <v>37309.369999999995</v>
      </c>
      <c r="K27" s="82">
        <v>37309.369999999995</v>
      </c>
      <c r="L27" s="83">
        <v>0</v>
      </c>
      <c r="M27" s="82">
        <v>-2604.8199999999997</v>
      </c>
      <c r="N27" s="82">
        <v>-2499.7199999999998</v>
      </c>
      <c r="O27" s="82">
        <v>0</v>
      </c>
      <c r="P27" s="82">
        <v>0</v>
      </c>
      <c r="Q27" s="82">
        <v>0</v>
      </c>
      <c r="R27" s="82">
        <v>0</v>
      </c>
      <c r="S27" s="82">
        <v>-5104.5399999999991</v>
      </c>
      <c r="T27" s="82">
        <v>-3854.68</v>
      </c>
      <c r="U27" s="83">
        <v>0</v>
      </c>
      <c r="V27" s="84">
        <v>6.7000000000000004E-2</v>
      </c>
      <c r="X27" s="1" t="s">
        <v>25</v>
      </c>
      <c r="Y27" s="1"/>
      <c r="Z27" s="85">
        <v>5.8999999999999997E-2</v>
      </c>
      <c r="AA27">
        <v>1</v>
      </c>
    </row>
    <row r="28" spans="1:27" x14ac:dyDescent="0.2">
      <c r="A28" s="17" t="s">
        <v>612</v>
      </c>
      <c r="B28" s="17">
        <v>39201</v>
      </c>
      <c r="C28" s="17" t="s">
        <v>637</v>
      </c>
      <c r="D28" s="65" t="s">
        <v>121</v>
      </c>
      <c r="E28" s="65" t="s">
        <v>76</v>
      </c>
      <c r="F28" s="82">
        <v>1458577.6299999994</v>
      </c>
      <c r="G28" s="82">
        <v>213006.62</v>
      </c>
      <c r="H28" s="82">
        <v>0</v>
      </c>
      <c r="I28" s="82">
        <v>0</v>
      </c>
      <c r="J28" s="82">
        <v>1671584.2499999995</v>
      </c>
      <c r="K28" s="82">
        <v>1510130.8130769224</v>
      </c>
      <c r="L28" s="83">
        <v>0</v>
      </c>
      <c r="M28" s="82">
        <v>-657462.09999999963</v>
      </c>
      <c r="N28" s="82">
        <v>-167627.76</v>
      </c>
      <c r="O28" s="82">
        <v>0</v>
      </c>
      <c r="P28" s="82">
        <v>0</v>
      </c>
      <c r="Q28" s="82">
        <v>-9369.83</v>
      </c>
      <c r="R28" s="82">
        <v>0</v>
      </c>
      <c r="S28" s="82">
        <v>-834459.68999999959</v>
      </c>
      <c r="T28" s="82">
        <v>-743688.42076923035</v>
      </c>
      <c r="U28" s="83">
        <v>0</v>
      </c>
      <c r="V28" s="84">
        <v>0.112</v>
      </c>
      <c r="X28" s="1" t="s">
        <v>25</v>
      </c>
      <c r="Y28" s="1">
        <v>38200</v>
      </c>
      <c r="Z28" s="85">
        <v>4.4999999999999998E-2</v>
      </c>
      <c r="AA28">
        <v>14</v>
      </c>
    </row>
    <row r="29" spans="1:27" x14ac:dyDescent="0.2">
      <c r="A29" s="17" t="s">
        <v>612</v>
      </c>
      <c r="B29" s="17">
        <v>39202</v>
      </c>
      <c r="C29" s="17" t="s">
        <v>638</v>
      </c>
      <c r="D29" s="65" t="s">
        <v>122</v>
      </c>
      <c r="E29" s="65" t="s">
        <v>77</v>
      </c>
      <c r="F29" s="82">
        <v>754453.31000000017</v>
      </c>
      <c r="G29" s="82">
        <v>166607.44</v>
      </c>
      <c r="H29" s="82">
        <v>-37885.58</v>
      </c>
      <c r="I29" s="82">
        <v>0</v>
      </c>
      <c r="J29" s="82">
        <v>883175.17000000027</v>
      </c>
      <c r="K29" s="82">
        <v>814236.40538461553</v>
      </c>
      <c r="L29" s="83">
        <v>0</v>
      </c>
      <c r="M29" s="82">
        <v>-403413.60999999946</v>
      </c>
      <c r="N29" s="82">
        <v>-102678.41</v>
      </c>
      <c r="O29" s="82">
        <v>37885.58</v>
      </c>
      <c r="P29" s="82">
        <v>0</v>
      </c>
      <c r="Q29" s="82">
        <v>-4215.17</v>
      </c>
      <c r="R29" s="82">
        <v>0</v>
      </c>
      <c r="S29" s="82">
        <v>-472421.6099999994</v>
      </c>
      <c r="T29" s="82">
        <v>-449726.44769230724</v>
      </c>
      <c r="U29" s="83">
        <v>0</v>
      </c>
      <c r="V29" s="84">
        <v>0.127</v>
      </c>
      <c r="X29" s="1" t="s">
        <v>25</v>
      </c>
      <c r="Y29" s="1">
        <v>38300</v>
      </c>
      <c r="Z29" s="85">
        <v>3.5999999999999997E-2</v>
      </c>
      <c r="AA29">
        <v>15</v>
      </c>
    </row>
    <row r="30" spans="1:27" x14ac:dyDescent="0.2">
      <c r="A30" s="17" t="s">
        <v>612</v>
      </c>
      <c r="B30" s="17">
        <v>39204</v>
      </c>
      <c r="C30" s="17" t="s">
        <v>639</v>
      </c>
      <c r="D30" s="65" t="s">
        <v>123</v>
      </c>
      <c r="E30" s="65" t="s">
        <v>79</v>
      </c>
      <c r="F30" s="82">
        <v>50784.429999999993</v>
      </c>
      <c r="G30" s="82">
        <v>0</v>
      </c>
      <c r="H30" s="82">
        <v>0</v>
      </c>
      <c r="I30" s="82">
        <v>0</v>
      </c>
      <c r="J30" s="82">
        <v>50784.429999999993</v>
      </c>
      <c r="K30" s="82">
        <v>50784.429999999986</v>
      </c>
      <c r="L30" s="83">
        <v>0</v>
      </c>
      <c r="M30" s="82">
        <v>-41010.679999999986</v>
      </c>
      <c r="N30" s="82">
        <v>-2031.36</v>
      </c>
      <c r="O30" s="82">
        <v>0</v>
      </c>
      <c r="P30" s="82">
        <v>0</v>
      </c>
      <c r="Q30" s="82">
        <v>0</v>
      </c>
      <c r="R30" s="82">
        <v>0</v>
      </c>
      <c r="S30" s="82">
        <v>-43042.039999999986</v>
      </c>
      <c r="T30" s="82">
        <v>-42026.359999999979</v>
      </c>
      <c r="U30" s="83">
        <v>0</v>
      </c>
      <c r="V30" s="84">
        <v>0.04</v>
      </c>
      <c r="X30" s="1" t="s">
        <v>25</v>
      </c>
      <c r="Y30" s="1">
        <v>38400</v>
      </c>
      <c r="Z30" s="85">
        <v>4.4999999999999998E-2</v>
      </c>
      <c r="AA30">
        <v>14</v>
      </c>
    </row>
    <row r="31" spans="1:27" x14ac:dyDescent="0.2">
      <c r="A31" s="17" t="s">
        <v>612</v>
      </c>
      <c r="B31" s="17">
        <v>39205</v>
      </c>
      <c r="C31" s="17" t="s">
        <v>640</v>
      </c>
      <c r="D31" s="65" t="s">
        <v>124</v>
      </c>
      <c r="E31" s="65" t="s">
        <v>80</v>
      </c>
      <c r="F31" s="82">
        <v>210140.11</v>
      </c>
      <c r="G31" s="82">
        <v>0</v>
      </c>
      <c r="H31" s="82">
        <v>0</v>
      </c>
      <c r="I31" s="82">
        <v>0</v>
      </c>
      <c r="J31" s="82">
        <v>210140.11</v>
      </c>
      <c r="K31" s="82">
        <v>210140.1099999999</v>
      </c>
      <c r="L31" s="83">
        <v>0</v>
      </c>
      <c r="M31" s="82">
        <v>-166591.47999999963</v>
      </c>
      <c r="N31" s="82">
        <v>-15550.320000000002</v>
      </c>
      <c r="O31" s="82">
        <v>0</v>
      </c>
      <c r="P31" s="82">
        <v>0</v>
      </c>
      <c r="Q31" s="82">
        <v>0</v>
      </c>
      <c r="R31" s="82">
        <v>0</v>
      </c>
      <c r="S31" s="82">
        <v>-182141.79999999964</v>
      </c>
      <c r="T31" s="82">
        <v>-174366.63999999952</v>
      </c>
      <c r="U31" s="83">
        <v>0</v>
      </c>
      <c r="V31" s="84">
        <v>7.3999999999999996E-2</v>
      </c>
      <c r="X31" s="1" t="s">
        <v>25</v>
      </c>
      <c r="Y31" s="1">
        <v>38500</v>
      </c>
      <c r="Z31" s="85">
        <v>3.1E-2</v>
      </c>
      <c r="AA31">
        <v>15</v>
      </c>
    </row>
    <row r="32" spans="1:27" x14ac:dyDescent="0.2">
      <c r="A32" s="17" t="s">
        <v>612</v>
      </c>
      <c r="B32" s="17">
        <v>39300</v>
      </c>
      <c r="C32" s="17" t="s">
        <v>641</v>
      </c>
      <c r="D32" s="65" t="s">
        <v>125</v>
      </c>
      <c r="E32" s="65" t="s">
        <v>81</v>
      </c>
      <c r="F32" s="82">
        <v>0</v>
      </c>
      <c r="G32" s="82">
        <v>0</v>
      </c>
      <c r="H32" s="82">
        <v>0</v>
      </c>
      <c r="I32" s="82">
        <v>0</v>
      </c>
      <c r="J32" s="82">
        <v>0</v>
      </c>
      <c r="K32" s="82">
        <v>0</v>
      </c>
      <c r="L32" s="83">
        <v>0</v>
      </c>
      <c r="M32" s="82">
        <v>-1498.1400000000615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-1498.1400000000615</v>
      </c>
      <c r="T32" s="82">
        <v>-1498.1400000000615</v>
      </c>
      <c r="U32" s="83">
        <v>0</v>
      </c>
      <c r="V32" s="84">
        <v>0.04</v>
      </c>
      <c r="X32" s="1" t="s">
        <v>25</v>
      </c>
      <c r="Y32" s="1">
        <v>38602</v>
      </c>
      <c r="Z32" s="85">
        <v>6.7000000000000004E-2</v>
      </c>
      <c r="AA32">
        <v>1</v>
      </c>
    </row>
    <row r="33" spans="1:27" x14ac:dyDescent="0.2">
      <c r="A33" s="17" t="s">
        <v>612</v>
      </c>
      <c r="B33" s="17">
        <v>39400</v>
      </c>
      <c r="C33" s="17" t="s">
        <v>642</v>
      </c>
      <c r="D33" s="65" t="s">
        <v>126</v>
      </c>
      <c r="E33" s="65" t="s">
        <v>82</v>
      </c>
      <c r="F33" s="82">
        <v>301705.43999999994</v>
      </c>
      <c r="G33" s="82">
        <v>97595.24</v>
      </c>
      <c r="H33" s="82">
        <v>0</v>
      </c>
      <c r="I33" s="82">
        <v>0</v>
      </c>
      <c r="J33" s="82">
        <v>399300.67999999993</v>
      </c>
      <c r="K33" s="82">
        <v>334561.91230769234</v>
      </c>
      <c r="L33" s="83">
        <v>0</v>
      </c>
      <c r="M33" s="82">
        <v>-138516.7100000004</v>
      </c>
      <c r="N33" s="82">
        <v>-21725.05</v>
      </c>
      <c r="O33" s="82">
        <v>0</v>
      </c>
      <c r="P33" s="82">
        <v>0</v>
      </c>
      <c r="Q33" s="82">
        <v>0</v>
      </c>
      <c r="R33" s="82">
        <v>0</v>
      </c>
      <c r="S33" s="82">
        <v>-160241.76000000039</v>
      </c>
      <c r="T33" s="82">
        <v>-148965.61076923113</v>
      </c>
      <c r="U33" s="83">
        <v>0</v>
      </c>
      <c r="V33" s="84">
        <v>6.6000000000000003E-2</v>
      </c>
      <c r="X33" s="1" t="s">
        <v>25</v>
      </c>
      <c r="Y33" s="1">
        <v>38608</v>
      </c>
      <c r="Z33" s="85">
        <v>6.7000000000000004E-2</v>
      </c>
      <c r="AA33">
        <v>1</v>
      </c>
    </row>
    <row r="34" spans="1:27" x14ac:dyDescent="0.2">
      <c r="A34" s="17" t="s">
        <v>612</v>
      </c>
      <c r="B34" s="17">
        <v>39401</v>
      </c>
      <c r="C34" s="17" t="s">
        <v>643</v>
      </c>
      <c r="D34" s="65" t="s">
        <v>573</v>
      </c>
      <c r="E34" s="65" t="s">
        <v>574</v>
      </c>
      <c r="F34" s="82">
        <v>0</v>
      </c>
      <c r="G34" s="82">
        <v>7720.92</v>
      </c>
      <c r="H34" s="82">
        <v>0</v>
      </c>
      <c r="I34" s="82">
        <v>0</v>
      </c>
      <c r="J34" s="82">
        <v>7720.92</v>
      </c>
      <c r="K34" s="82">
        <v>7127.0030769230762</v>
      </c>
      <c r="L34" s="83">
        <v>0</v>
      </c>
      <c r="M34" s="82">
        <v>0</v>
      </c>
      <c r="N34" s="82">
        <v>-467.17000000000007</v>
      </c>
      <c r="O34" s="82">
        <v>0</v>
      </c>
      <c r="P34" s="82">
        <v>0</v>
      </c>
      <c r="Q34" s="82">
        <v>0</v>
      </c>
      <c r="R34" s="82">
        <v>0</v>
      </c>
      <c r="S34" s="82">
        <v>-467.17000000000007</v>
      </c>
      <c r="T34" s="82">
        <v>-215.61692307692309</v>
      </c>
      <c r="U34" s="83">
        <v>0</v>
      </c>
      <c r="V34" s="86">
        <v>6.6000000000000003E-2</v>
      </c>
      <c r="W34" s="87"/>
      <c r="X34" s="1" t="s">
        <v>25</v>
      </c>
      <c r="Y34" s="1">
        <v>38700</v>
      </c>
      <c r="Z34" s="85">
        <v>6.3E-2</v>
      </c>
      <c r="AA34">
        <v>15</v>
      </c>
    </row>
    <row r="35" spans="1:27" x14ac:dyDescent="0.2">
      <c r="A35" s="17" t="s">
        <v>612</v>
      </c>
      <c r="B35" s="17">
        <v>39500</v>
      </c>
      <c r="C35" s="17" t="s">
        <v>644</v>
      </c>
      <c r="D35" s="65" t="s">
        <v>127</v>
      </c>
      <c r="E35" s="65" t="s">
        <v>83</v>
      </c>
      <c r="F35" s="82">
        <v>0</v>
      </c>
      <c r="G35" s="82">
        <v>0</v>
      </c>
      <c r="H35" s="82">
        <v>0</v>
      </c>
      <c r="I35" s="82">
        <v>0</v>
      </c>
      <c r="J35" s="82">
        <v>0</v>
      </c>
      <c r="K35" s="82">
        <v>0</v>
      </c>
      <c r="L35" s="83">
        <v>0</v>
      </c>
      <c r="M35" s="82">
        <v>13381.33</v>
      </c>
      <c r="N35" s="82">
        <v>0</v>
      </c>
      <c r="O35" s="82">
        <v>0</v>
      </c>
      <c r="P35" s="82">
        <v>0</v>
      </c>
      <c r="Q35" s="82">
        <v>0</v>
      </c>
      <c r="R35" s="82">
        <v>0</v>
      </c>
      <c r="S35" s="82">
        <v>13381.33</v>
      </c>
      <c r="T35" s="82">
        <v>13381.329999999996</v>
      </c>
      <c r="U35" s="83">
        <v>0</v>
      </c>
      <c r="V35" s="84">
        <v>0.05</v>
      </c>
      <c r="X35" s="1" t="s">
        <v>25</v>
      </c>
      <c r="Y35" s="1">
        <v>39000</v>
      </c>
      <c r="Z35" s="85">
        <v>2.5000000000000001E-2</v>
      </c>
      <c r="AA35">
        <v>6</v>
      </c>
    </row>
    <row r="36" spans="1:27" x14ac:dyDescent="0.2">
      <c r="A36" s="17" t="s">
        <v>612</v>
      </c>
      <c r="B36" s="17">
        <v>39600</v>
      </c>
      <c r="C36" s="17" t="s">
        <v>645</v>
      </c>
      <c r="D36" s="65" t="s">
        <v>128</v>
      </c>
      <c r="E36" s="65" t="s">
        <v>84</v>
      </c>
      <c r="F36" s="82">
        <v>478971.97</v>
      </c>
      <c r="G36" s="82">
        <v>22316.730000000003</v>
      </c>
      <c r="H36" s="82">
        <v>0</v>
      </c>
      <c r="I36" s="82">
        <v>0</v>
      </c>
      <c r="J36" s="82">
        <v>501288.69999999995</v>
      </c>
      <c r="K36" s="82">
        <v>499365.11307692307</v>
      </c>
      <c r="L36" s="83">
        <v>0</v>
      </c>
      <c r="M36" s="82">
        <v>-296047.8500000005</v>
      </c>
      <c r="N36" s="82">
        <v>-31949.160000000003</v>
      </c>
      <c r="O36" s="82">
        <v>0</v>
      </c>
      <c r="P36" s="82">
        <v>0</v>
      </c>
      <c r="Q36" s="82">
        <v>0</v>
      </c>
      <c r="R36" s="82">
        <v>0</v>
      </c>
      <c r="S36" s="82">
        <v>-327997.01000000047</v>
      </c>
      <c r="T36" s="82">
        <v>-311972.0753846158</v>
      </c>
      <c r="U36" s="83">
        <v>0</v>
      </c>
      <c r="V36" s="84">
        <v>6.4000000000000001E-2</v>
      </c>
      <c r="X36" s="1" t="s">
        <v>25</v>
      </c>
      <c r="Y36" s="1">
        <v>39002</v>
      </c>
      <c r="Z36" s="85">
        <v>2.5000000000000001E-2</v>
      </c>
      <c r="AA36">
        <v>6</v>
      </c>
    </row>
    <row r="37" spans="1:27" x14ac:dyDescent="0.2">
      <c r="A37" s="17" t="s">
        <v>612</v>
      </c>
      <c r="B37" s="17">
        <v>39700</v>
      </c>
      <c r="C37" s="17" t="s">
        <v>646</v>
      </c>
      <c r="D37" s="65" t="s">
        <v>129</v>
      </c>
      <c r="E37" s="65" t="s">
        <v>85</v>
      </c>
      <c r="F37" s="82">
        <v>273814.41000000003</v>
      </c>
      <c r="G37" s="82">
        <v>0</v>
      </c>
      <c r="H37" s="82">
        <v>0</v>
      </c>
      <c r="I37" s="82">
        <v>0</v>
      </c>
      <c r="J37" s="82">
        <v>273814.41000000003</v>
      </c>
      <c r="K37" s="82">
        <v>273814.41000000009</v>
      </c>
      <c r="L37" s="83">
        <v>0</v>
      </c>
      <c r="M37" s="82">
        <v>-374991.63000000134</v>
      </c>
      <c r="N37" s="82">
        <v>-23000.400000000005</v>
      </c>
      <c r="O37" s="82">
        <v>0</v>
      </c>
      <c r="P37" s="82">
        <v>0</v>
      </c>
      <c r="Q37" s="82">
        <v>0</v>
      </c>
      <c r="R37" s="82">
        <v>0</v>
      </c>
      <c r="S37" s="82">
        <v>-397992.03000000137</v>
      </c>
      <c r="T37" s="82">
        <v>-386491.83000000136</v>
      </c>
      <c r="U37" s="83">
        <v>0</v>
      </c>
      <c r="V37" s="84">
        <v>8.4000000000000005E-2</v>
      </c>
      <c r="X37" s="1" t="s">
        <v>25</v>
      </c>
      <c r="Y37" s="1">
        <v>39100</v>
      </c>
      <c r="Z37" s="85">
        <v>6.7000000000000004E-2</v>
      </c>
      <c r="AA37">
        <v>16</v>
      </c>
    </row>
    <row r="38" spans="1:27" x14ac:dyDescent="0.2">
      <c r="A38" s="17" t="s">
        <v>612</v>
      </c>
      <c r="B38" s="17">
        <v>39800</v>
      </c>
      <c r="C38" s="17" t="s">
        <v>647</v>
      </c>
      <c r="D38" s="65" t="s">
        <v>130</v>
      </c>
      <c r="E38" s="65" t="s">
        <v>86</v>
      </c>
      <c r="F38" s="82">
        <v>69747.390000000014</v>
      </c>
      <c r="G38" s="82">
        <v>16046.76</v>
      </c>
      <c r="H38" s="82">
        <v>0</v>
      </c>
      <c r="I38" s="82">
        <v>0</v>
      </c>
      <c r="J38" s="82">
        <v>85794.150000000009</v>
      </c>
      <c r="K38" s="82">
        <v>81351.771538461559</v>
      </c>
      <c r="L38" s="83">
        <v>0</v>
      </c>
      <c r="M38" s="82">
        <v>-23935.149999999958</v>
      </c>
      <c r="N38" s="82">
        <v>-4777.8999999999996</v>
      </c>
      <c r="O38" s="82">
        <v>0</v>
      </c>
      <c r="P38" s="82">
        <v>0</v>
      </c>
      <c r="Q38" s="82">
        <v>0</v>
      </c>
      <c r="R38" s="82">
        <v>0</v>
      </c>
      <c r="S38" s="82">
        <v>-28713.049999999959</v>
      </c>
      <c r="T38" s="82">
        <v>-26274.94692307687</v>
      </c>
      <c r="U38" s="83">
        <v>0</v>
      </c>
      <c r="V38" s="84">
        <v>5.8999999999999997E-2</v>
      </c>
      <c r="X38" s="1" t="s">
        <v>25</v>
      </c>
      <c r="Y38" s="1">
        <v>39101</v>
      </c>
      <c r="Z38" s="85">
        <v>0.125</v>
      </c>
      <c r="AA38">
        <v>16</v>
      </c>
    </row>
    <row r="39" spans="1:27" x14ac:dyDescent="0.2">
      <c r="A39" s="17" t="s">
        <v>648</v>
      </c>
      <c r="B39" s="17">
        <v>10500</v>
      </c>
      <c r="C39" s="17" t="s">
        <v>649</v>
      </c>
      <c r="D39" s="65" t="s">
        <v>575</v>
      </c>
      <c r="E39" s="65" t="s">
        <v>614</v>
      </c>
      <c r="F39" s="82">
        <v>2755679.11</v>
      </c>
      <c r="G39" s="116">
        <v>-1045082.24</v>
      </c>
      <c r="H39" s="82">
        <v>0</v>
      </c>
      <c r="I39" s="116"/>
      <c r="J39" s="82">
        <v>1710596.8699999999</v>
      </c>
      <c r="K39" s="82">
        <v>2192942.5192307695</v>
      </c>
      <c r="L39" s="83">
        <v>0</v>
      </c>
      <c r="M39" s="82">
        <v>0</v>
      </c>
      <c r="N39" s="82">
        <v>0</v>
      </c>
      <c r="O39" s="82">
        <v>0</v>
      </c>
      <c r="P39" s="82">
        <v>0</v>
      </c>
      <c r="Q39" s="82">
        <v>0</v>
      </c>
      <c r="R39" s="82">
        <v>0</v>
      </c>
      <c r="S39" s="82">
        <v>0</v>
      </c>
      <c r="T39" s="82">
        <v>0</v>
      </c>
      <c r="U39" s="83">
        <v>0</v>
      </c>
      <c r="V39" s="84">
        <v>0</v>
      </c>
      <c r="X39" s="1" t="s">
        <v>25</v>
      </c>
      <c r="Y39" s="1">
        <v>39102</v>
      </c>
      <c r="Z39" s="85">
        <v>6.7000000000000004E-2</v>
      </c>
      <c r="AA39">
        <v>16</v>
      </c>
    </row>
    <row r="40" spans="1:27" x14ac:dyDescent="0.2">
      <c r="A40" s="17" t="s">
        <v>648</v>
      </c>
      <c r="B40" s="17">
        <v>30301</v>
      </c>
      <c r="C40" s="17" t="s">
        <v>650</v>
      </c>
      <c r="D40" s="65" t="s">
        <v>131</v>
      </c>
      <c r="E40" s="65" t="s">
        <v>54</v>
      </c>
      <c r="F40" s="82">
        <v>76452.19</v>
      </c>
      <c r="G40" s="82">
        <v>16097.85</v>
      </c>
      <c r="H40" s="82">
        <v>-76452.19</v>
      </c>
      <c r="I40" s="82">
        <v>0</v>
      </c>
      <c r="J40" s="82">
        <v>16097.850000000006</v>
      </c>
      <c r="K40" s="82">
        <v>15265.929230769232</v>
      </c>
      <c r="L40" s="83">
        <v>0</v>
      </c>
      <c r="M40" s="82">
        <v>-76452.19</v>
      </c>
      <c r="N40" s="82">
        <v>-164.45999999999998</v>
      </c>
      <c r="O40" s="82">
        <v>76452.19</v>
      </c>
      <c r="P40" s="82">
        <v>0</v>
      </c>
      <c r="Q40" s="82">
        <v>0</v>
      </c>
      <c r="R40" s="82">
        <v>0</v>
      </c>
      <c r="S40" s="82">
        <v>-164.4600000000064</v>
      </c>
      <c r="T40" s="82">
        <v>-11783.131538461537</v>
      </c>
      <c r="U40" s="83">
        <v>6.4233063312713057E-12</v>
      </c>
      <c r="V40" s="84">
        <v>6.7000000000000004E-2</v>
      </c>
      <c r="X40" s="1" t="s">
        <v>25</v>
      </c>
      <c r="Y40" s="1">
        <v>39103</v>
      </c>
      <c r="Z40" s="85">
        <v>0</v>
      </c>
      <c r="AA40">
        <v>2</v>
      </c>
    </row>
    <row r="41" spans="1:27" x14ac:dyDescent="0.2">
      <c r="A41" s="17" t="s">
        <v>648</v>
      </c>
      <c r="B41" s="17">
        <v>37400</v>
      </c>
      <c r="C41" s="17" t="s">
        <v>651</v>
      </c>
      <c r="D41" s="65" t="s">
        <v>132</v>
      </c>
      <c r="E41" s="65" t="s">
        <v>55</v>
      </c>
      <c r="F41" s="82">
        <v>345690.18999999994</v>
      </c>
      <c r="G41" s="82">
        <v>7219691.79</v>
      </c>
      <c r="H41" s="82">
        <v>0</v>
      </c>
      <c r="I41" s="82">
        <v>0</v>
      </c>
      <c r="J41" s="82">
        <v>7565381.9800000004</v>
      </c>
      <c r="K41" s="82">
        <v>5180061.0523076914</v>
      </c>
      <c r="L41" s="83">
        <v>0</v>
      </c>
      <c r="M41" s="82">
        <v>0</v>
      </c>
      <c r="N41" s="82">
        <v>0</v>
      </c>
      <c r="O41" s="82">
        <v>0</v>
      </c>
      <c r="P41" s="82">
        <v>0</v>
      </c>
      <c r="Q41" s="82">
        <v>0</v>
      </c>
      <c r="R41" s="82">
        <v>0</v>
      </c>
      <c r="S41" s="82">
        <v>0</v>
      </c>
      <c r="T41" s="82">
        <v>0</v>
      </c>
      <c r="U41" s="83">
        <v>0</v>
      </c>
      <c r="V41" s="84">
        <v>0</v>
      </c>
      <c r="X41" s="1" t="s">
        <v>25</v>
      </c>
      <c r="Y41" s="1">
        <v>39201</v>
      </c>
      <c r="Z41" s="85">
        <v>0.112</v>
      </c>
      <c r="AA41">
        <v>15</v>
      </c>
    </row>
    <row r="42" spans="1:27" x14ac:dyDescent="0.2">
      <c r="A42" s="17" t="s">
        <v>648</v>
      </c>
      <c r="B42" s="17">
        <v>37500</v>
      </c>
      <c r="C42" s="17" t="s">
        <v>652</v>
      </c>
      <c r="D42" s="65" t="s">
        <v>133</v>
      </c>
      <c r="E42" s="65" t="s">
        <v>57</v>
      </c>
      <c r="F42" s="82">
        <v>3272386.9900000007</v>
      </c>
      <c r="G42" s="82">
        <v>0</v>
      </c>
      <c r="H42" s="82">
        <v>0</v>
      </c>
      <c r="I42" s="82">
        <v>0</v>
      </c>
      <c r="J42" s="82">
        <v>3272386.9900000007</v>
      </c>
      <c r="K42" s="82">
        <v>3272386.9900000016</v>
      </c>
      <c r="L42" s="83">
        <v>0</v>
      </c>
      <c r="M42" s="82">
        <v>-1262200.0399999982</v>
      </c>
      <c r="N42" s="82">
        <v>-81809.64</v>
      </c>
      <c r="O42" s="82">
        <v>0</v>
      </c>
      <c r="P42" s="82">
        <v>0</v>
      </c>
      <c r="Q42" s="82">
        <v>0</v>
      </c>
      <c r="R42" s="82">
        <v>0</v>
      </c>
      <c r="S42" s="82">
        <v>-1344009.6799999981</v>
      </c>
      <c r="T42" s="82">
        <v>-1303104.859999998</v>
      </c>
      <c r="U42" s="83">
        <v>0</v>
      </c>
      <c r="V42" s="84">
        <v>2.5000000000000001E-2</v>
      </c>
      <c r="X42" s="1" t="s">
        <v>25</v>
      </c>
      <c r="Y42" s="1">
        <v>39202</v>
      </c>
      <c r="Z42" s="85">
        <v>0.127</v>
      </c>
      <c r="AA42">
        <v>15</v>
      </c>
    </row>
    <row r="43" spans="1:27" x14ac:dyDescent="0.2">
      <c r="A43" s="17" t="s">
        <v>648</v>
      </c>
      <c r="B43" s="17">
        <v>37600</v>
      </c>
      <c r="C43" s="17" t="s">
        <v>653</v>
      </c>
      <c r="D43" s="65" t="s">
        <v>134</v>
      </c>
      <c r="E43" s="65" t="s">
        <v>58</v>
      </c>
      <c r="F43" s="82">
        <v>52168641.30999998</v>
      </c>
      <c r="G43" s="82">
        <v>1221772.1000000001</v>
      </c>
      <c r="H43" s="82">
        <v>-356440.39999999997</v>
      </c>
      <c r="I43" s="82">
        <v>0</v>
      </c>
      <c r="J43" s="82">
        <v>53033973.009999983</v>
      </c>
      <c r="K43" s="82">
        <v>52481185.950769201</v>
      </c>
      <c r="L43" s="83">
        <v>0</v>
      </c>
      <c r="M43" s="82">
        <v>-26946594.149999991</v>
      </c>
      <c r="N43" s="82">
        <v>-2202275.04</v>
      </c>
      <c r="O43" s="82">
        <v>356440.39999999997</v>
      </c>
      <c r="P43" s="82">
        <v>375113.98</v>
      </c>
      <c r="Q43" s="82">
        <v>45.150000000000091</v>
      </c>
      <c r="R43" s="82">
        <v>0</v>
      </c>
      <c r="S43" s="82">
        <v>-28417269.659999993</v>
      </c>
      <c r="T43" s="82">
        <v>-27691461.802307691</v>
      </c>
      <c r="U43" s="83">
        <v>0</v>
      </c>
      <c r="V43" s="84">
        <v>4.2000000000000003E-2</v>
      </c>
      <c r="X43" s="1" t="s">
        <v>25</v>
      </c>
      <c r="Y43" s="1">
        <v>39203</v>
      </c>
      <c r="Z43" s="85">
        <v>1.7000000000000001E-2</v>
      </c>
      <c r="AA43">
        <v>1</v>
      </c>
    </row>
    <row r="44" spans="1:27" x14ac:dyDescent="0.2">
      <c r="A44" s="17" t="s">
        <v>648</v>
      </c>
      <c r="B44" s="17">
        <v>37602</v>
      </c>
      <c r="C44" s="17" t="s">
        <v>654</v>
      </c>
      <c r="D44" s="65" t="s">
        <v>135</v>
      </c>
      <c r="E44" s="65" t="s">
        <v>59</v>
      </c>
      <c r="F44" s="82">
        <v>56352685.519999973</v>
      </c>
      <c r="G44" s="82">
        <v>7100914.2300000004</v>
      </c>
      <c r="H44" s="82">
        <v>-113025.02</v>
      </c>
      <c r="I44" s="82">
        <v>0</v>
      </c>
      <c r="J44" s="82">
        <v>63340574.729999967</v>
      </c>
      <c r="K44" s="82">
        <v>59542935.949230738</v>
      </c>
      <c r="L44" s="83">
        <v>0</v>
      </c>
      <c r="M44" s="82">
        <v>-17520847.77</v>
      </c>
      <c r="N44" s="82">
        <v>-1836020.4499999997</v>
      </c>
      <c r="O44" s="82">
        <v>113025.02</v>
      </c>
      <c r="P44" s="82">
        <v>128649.48999999995</v>
      </c>
      <c r="Q44" s="82">
        <v>-56.019999999999982</v>
      </c>
      <c r="R44" s="82">
        <v>0</v>
      </c>
      <c r="S44" s="82">
        <v>-19115249.73</v>
      </c>
      <c r="T44" s="82">
        <v>-18328624.352307692</v>
      </c>
      <c r="U44" s="83">
        <v>0</v>
      </c>
      <c r="V44" s="84">
        <v>3.1E-2</v>
      </c>
      <c r="X44" s="1" t="s">
        <v>25</v>
      </c>
      <c r="Y44" s="1">
        <v>39204</v>
      </c>
      <c r="Z44" s="85">
        <v>0.04</v>
      </c>
      <c r="AA44">
        <v>15</v>
      </c>
    </row>
    <row r="45" spans="1:27" x14ac:dyDescent="0.2">
      <c r="A45" s="17" t="s">
        <v>648</v>
      </c>
      <c r="B45" s="17">
        <v>37602</v>
      </c>
      <c r="C45" s="17" t="s">
        <v>654</v>
      </c>
      <c r="D45" s="65" t="s">
        <v>136</v>
      </c>
      <c r="E45" s="65" t="s">
        <v>59</v>
      </c>
      <c r="F45" s="82">
        <v>0</v>
      </c>
      <c r="G45" s="82">
        <v>0</v>
      </c>
      <c r="H45" s="82">
        <v>0</v>
      </c>
      <c r="I45" s="82">
        <v>0</v>
      </c>
      <c r="J45" s="82">
        <v>0</v>
      </c>
      <c r="K45" s="82">
        <v>0</v>
      </c>
      <c r="L45" s="83">
        <v>0</v>
      </c>
      <c r="M45" s="82">
        <v>0</v>
      </c>
      <c r="N45" s="82">
        <v>0</v>
      </c>
      <c r="O45" s="82">
        <v>0</v>
      </c>
      <c r="P45" s="82">
        <v>0</v>
      </c>
      <c r="Q45" s="82">
        <v>0</v>
      </c>
      <c r="R45" s="82">
        <v>0</v>
      </c>
      <c r="S45" s="82">
        <v>0</v>
      </c>
      <c r="T45" s="82">
        <v>0</v>
      </c>
      <c r="U45" s="83">
        <v>0</v>
      </c>
      <c r="V45" s="84">
        <v>3.1E-2</v>
      </c>
      <c r="Y45" s="1">
        <v>39205</v>
      </c>
      <c r="Z45" s="85">
        <v>7.3999999999999996E-2</v>
      </c>
      <c r="AA45">
        <v>13</v>
      </c>
    </row>
    <row r="46" spans="1:27" x14ac:dyDescent="0.2">
      <c r="A46" s="17" t="s">
        <v>648</v>
      </c>
      <c r="B46" s="17">
        <v>37602</v>
      </c>
      <c r="C46" s="17" t="s">
        <v>654</v>
      </c>
      <c r="D46" s="65" t="s">
        <v>137</v>
      </c>
      <c r="E46" s="65" t="s">
        <v>59</v>
      </c>
      <c r="F46" s="82">
        <v>0</v>
      </c>
      <c r="G46" s="82">
        <v>0</v>
      </c>
      <c r="H46" s="82">
        <v>0</v>
      </c>
      <c r="I46" s="82">
        <v>0</v>
      </c>
      <c r="J46" s="82">
        <v>0</v>
      </c>
      <c r="K46" s="82">
        <v>0</v>
      </c>
      <c r="L46" s="83">
        <v>0</v>
      </c>
      <c r="M46" s="82">
        <v>0</v>
      </c>
      <c r="N46" s="82">
        <v>0</v>
      </c>
      <c r="O46" s="82">
        <v>0</v>
      </c>
      <c r="P46" s="82">
        <v>0</v>
      </c>
      <c r="Q46" s="82">
        <v>0</v>
      </c>
      <c r="R46" s="82">
        <v>0</v>
      </c>
      <c r="S46" s="82">
        <v>0</v>
      </c>
      <c r="T46" s="82">
        <v>0</v>
      </c>
      <c r="U46" s="83">
        <v>0</v>
      </c>
      <c r="V46" s="84">
        <v>3.1E-2</v>
      </c>
      <c r="Y46" s="1">
        <v>39300</v>
      </c>
      <c r="Z46" s="85">
        <v>0.04</v>
      </c>
      <c r="AA46">
        <v>10</v>
      </c>
    </row>
    <row r="47" spans="1:27" x14ac:dyDescent="0.2">
      <c r="A47" s="17" t="s">
        <v>648</v>
      </c>
      <c r="B47" s="17">
        <v>37800</v>
      </c>
      <c r="C47" s="17" t="s">
        <v>655</v>
      </c>
      <c r="D47" s="65" t="s">
        <v>138</v>
      </c>
      <c r="E47" s="65" t="s">
        <v>60</v>
      </c>
      <c r="F47" s="82">
        <v>1741360.5500000003</v>
      </c>
      <c r="G47" s="82">
        <v>670369.7699999999</v>
      </c>
      <c r="H47" s="82">
        <v>-10351.200000000001</v>
      </c>
      <c r="I47" s="82">
        <v>0</v>
      </c>
      <c r="J47" s="82">
        <v>2401379.12</v>
      </c>
      <c r="K47" s="82">
        <v>2001039.3500000003</v>
      </c>
      <c r="L47" s="83">
        <v>0</v>
      </c>
      <c r="M47" s="82">
        <v>-401247.18000000023</v>
      </c>
      <c r="N47" s="82">
        <v>-66901.06</v>
      </c>
      <c r="O47" s="82">
        <v>10351.200000000001</v>
      </c>
      <c r="P47" s="82">
        <v>11633.279999999999</v>
      </c>
      <c r="Q47" s="82">
        <v>0</v>
      </c>
      <c r="R47" s="82">
        <v>0</v>
      </c>
      <c r="S47" s="82">
        <v>-446163.76000000024</v>
      </c>
      <c r="T47" s="82">
        <v>-420439.77000000019</v>
      </c>
      <c r="U47" s="83">
        <v>0</v>
      </c>
      <c r="V47" s="84">
        <v>3.4000000000000002E-2</v>
      </c>
      <c r="Y47" s="1">
        <v>39400</v>
      </c>
      <c r="Z47" s="85">
        <v>6.6000000000000003E-2</v>
      </c>
      <c r="AA47">
        <v>17</v>
      </c>
    </row>
    <row r="48" spans="1:27" x14ac:dyDescent="0.2">
      <c r="A48" s="17" t="s">
        <v>648</v>
      </c>
      <c r="B48" s="17">
        <v>37900</v>
      </c>
      <c r="C48" s="17" t="s">
        <v>656</v>
      </c>
      <c r="D48" s="65" t="s">
        <v>139</v>
      </c>
      <c r="E48" s="65" t="s">
        <v>61</v>
      </c>
      <c r="F48" s="82">
        <v>1791463.6</v>
      </c>
      <c r="G48" s="82">
        <v>44656.679999999993</v>
      </c>
      <c r="H48" s="82">
        <v>0</v>
      </c>
      <c r="I48" s="82">
        <v>0</v>
      </c>
      <c r="J48" s="82">
        <v>1836120.28</v>
      </c>
      <c r="K48" s="82">
        <v>1816038.4053846155</v>
      </c>
      <c r="L48" s="83">
        <v>0</v>
      </c>
      <c r="M48" s="82">
        <v>-699399.35999999882</v>
      </c>
      <c r="N48" s="82">
        <v>-61688.449999999983</v>
      </c>
      <c r="O48" s="82">
        <v>0</v>
      </c>
      <c r="P48" s="82">
        <v>0</v>
      </c>
      <c r="Q48" s="82">
        <v>0</v>
      </c>
      <c r="R48" s="82">
        <v>0</v>
      </c>
      <c r="S48" s="82">
        <v>-761087.80999999878</v>
      </c>
      <c r="T48" s="82">
        <v>-730072.10307692166</v>
      </c>
      <c r="U48" s="83">
        <v>0</v>
      </c>
      <c r="V48" s="84">
        <v>3.4000000000000002E-2</v>
      </c>
      <c r="Y48" s="1">
        <v>39401</v>
      </c>
      <c r="Z48" s="85">
        <v>6.6000000000000003E-2</v>
      </c>
      <c r="AA48">
        <v>1</v>
      </c>
    </row>
    <row r="49" spans="1:27" x14ac:dyDescent="0.2">
      <c r="A49" s="17" t="s">
        <v>648</v>
      </c>
      <c r="B49" s="17">
        <v>38000</v>
      </c>
      <c r="C49" s="17" t="s">
        <v>657</v>
      </c>
      <c r="D49" s="65" t="s">
        <v>140</v>
      </c>
      <c r="E49" s="65" t="s">
        <v>62</v>
      </c>
      <c r="F49" s="82">
        <v>10457270.840000005</v>
      </c>
      <c r="G49" s="82">
        <v>387355.80000000005</v>
      </c>
      <c r="H49" s="82">
        <v>-58225.43</v>
      </c>
      <c r="I49" s="82">
        <v>0</v>
      </c>
      <c r="J49" s="82">
        <v>10786401.210000006</v>
      </c>
      <c r="K49" s="82">
        <v>10630924.892307697</v>
      </c>
      <c r="L49" s="83">
        <v>0</v>
      </c>
      <c r="M49" s="82">
        <v>-12180320.040000003</v>
      </c>
      <c r="N49" s="82">
        <v>-700785.91</v>
      </c>
      <c r="O49" s="82">
        <v>58225.43</v>
      </c>
      <c r="P49" s="82">
        <v>162783.94</v>
      </c>
      <c r="Q49" s="82">
        <v>6.3499999999999943</v>
      </c>
      <c r="R49" s="82">
        <v>0</v>
      </c>
      <c r="S49" s="82">
        <v>-12660090.230000004</v>
      </c>
      <c r="T49" s="82">
        <v>-12440792.833846161</v>
      </c>
      <c r="U49" s="83">
        <v>0</v>
      </c>
      <c r="V49" s="84">
        <v>6.5999999999999989E-2</v>
      </c>
      <c r="Y49" s="1">
        <v>39500</v>
      </c>
      <c r="Z49" s="85">
        <v>0.05</v>
      </c>
      <c r="AA49">
        <v>4</v>
      </c>
    </row>
    <row r="50" spans="1:27" x14ac:dyDescent="0.2">
      <c r="A50" s="17" t="s">
        <v>648</v>
      </c>
      <c r="B50" s="17">
        <v>38002</v>
      </c>
      <c r="C50" s="17" t="s">
        <v>658</v>
      </c>
      <c r="D50" s="65" t="s">
        <v>141</v>
      </c>
      <c r="E50" s="65" t="s">
        <v>63</v>
      </c>
      <c r="F50" s="82">
        <v>36714890.490000002</v>
      </c>
      <c r="G50" s="82">
        <v>2252698.04</v>
      </c>
      <c r="H50" s="82">
        <v>-69285.350000000006</v>
      </c>
      <c r="I50" s="82">
        <v>0</v>
      </c>
      <c r="J50" s="82">
        <v>38898303.18</v>
      </c>
      <c r="K50" s="82">
        <v>37758686.129999995</v>
      </c>
      <c r="L50" s="83">
        <v>0</v>
      </c>
      <c r="M50" s="82">
        <v>-19234500.760000009</v>
      </c>
      <c r="N50" s="82">
        <v>-1883185.88</v>
      </c>
      <c r="O50" s="82">
        <v>69285.350000000006</v>
      </c>
      <c r="P50" s="82">
        <v>131016.02999999996</v>
      </c>
      <c r="Q50" s="82">
        <v>4.5199999999999818</v>
      </c>
      <c r="R50" s="82">
        <v>0</v>
      </c>
      <c r="S50" s="82">
        <v>-20917380.740000006</v>
      </c>
      <c r="T50" s="82">
        <v>-20083452.460000023</v>
      </c>
      <c r="U50" s="83">
        <v>0</v>
      </c>
      <c r="V50" s="84">
        <v>0.05</v>
      </c>
      <c r="Y50" s="1">
        <v>39600</v>
      </c>
      <c r="Z50" s="85">
        <v>6.4000000000000001E-2</v>
      </c>
      <c r="AA50">
        <v>15</v>
      </c>
    </row>
    <row r="51" spans="1:27" x14ac:dyDescent="0.2">
      <c r="A51" s="17" t="s">
        <v>648</v>
      </c>
      <c r="B51" s="17">
        <v>38200</v>
      </c>
      <c r="C51" s="17" t="s">
        <v>659</v>
      </c>
      <c r="D51" s="65" t="s">
        <v>142</v>
      </c>
      <c r="E51" s="65" t="s">
        <v>65</v>
      </c>
      <c r="F51" s="82">
        <v>9282917.4699999988</v>
      </c>
      <c r="G51" s="82">
        <v>290750.86</v>
      </c>
      <c r="H51" s="82">
        <v>-62829.33</v>
      </c>
      <c r="I51" s="82">
        <v>0</v>
      </c>
      <c r="J51" s="82">
        <v>9510838.9999999981</v>
      </c>
      <c r="K51" s="82">
        <v>9384534.8469230775</v>
      </c>
      <c r="L51" s="83">
        <v>0</v>
      </c>
      <c r="M51" s="82">
        <v>-5746156.1400000006</v>
      </c>
      <c r="N51" s="82">
        <v>-421830.43999999994</v>
      </c>
      <c r="O51" s="82">
        <v>62829.33</v>
      </c>
      <c r="P51" s="82">
        <v>18252.95</v>
      </c>
      <c r="Q51" s="82">
        <v>0</v>
      </c>
      <c r="R51" s="82">
        <v>0</v>
      </c>
      <c r="S51" s="82">
        <v>-6086904.2999999998</v>
      </c>
      <c r="T51" s="82">
        <v>-5920157.884615385</v>
      </c>
      <c r="U51" s="83">
        <v>0</v>
      </c>
      <c r="V51" s="84">
        <v>4.4999999999999998E-2</v>
      </c>
      <c r="Y51" s="1">
        <v>39700</v>
      </c>
      <c r="Z51" s="85">
        <v>8.4000000000000005E-2</v>
      </c>
      <c r="AA51">
        <v>16</v>
      </c>
    </row>
    <row r="52" spans="1:27" x14ac:dyDescent="0.2">
      <c r="A52" s="17" t="s">
        <v>648</v>
      </c>
      <c r="B52" s="17">
        <v>38300</v>
      </c>
      <c r="C52" s="17" t="s">
        <v>660</v>
      </c>
      <c r="D52" s="65" t="s">
        <v>143</v>
      </c>
      <c r="E52" s="65" t="s">
        <v>66</v>
      </c>
      <c r="F52" s="82">
        <v>2338585.370000002</v>
      </c>
      <c r="G52" s="82">
        <v>50285.600000000006</v>
      </c>
      <c r="H52" s="82">
        <v>-23467.360000000001</v>
      </c>
      <c r="I52" s="82">
        <v>0</v>
      </c>
      <c r="J52" s="82">
        <v>2365403.6100000022</v>
      </c>
      <c r="K52" s="82">
        <v>2374642.3123076945</v>
      </c>
      <c r="L52" s="83">
        <v>0</v>
      </c>
      <c r="M52" s="82">
        <v>-836624.60999999987</v>
      </c>
      <c r="N52" s="82">
        <v>-85514.83</v>
      </c>
      <c r="O52" s="82">
        <v>23467.360000000001</v>
      </c>
      <c r="P52" s="82">
        <v>0</v>
      </c>
      <c r="Q52" s="82">
        <v>0</v>
      </c>
      <c r="R52" s="82">
        <v>0</v>
      </c>
      <c r="S52" s="82">
        <v>-898672.07999999984</v>
      </c>
      <c r="T52" s="82">
        <v>-877417.11615384615</v>
      </c>
      <c r="U52" s="83">
        <v>0</v>
      </c>
      <c r="V52" s="84">
        <v>3.5999999999999997E-2</v>
      </c>
      <c r="Y52" s="1">
        <v>39800</v>
      </c>
      <c r="Z52" s="85">
        <v>5.8999999999999997E-2</v>
      </c>
      <c r="AA52">
        <v>15</v>
      </c>
    </row>
    <row r="53" spans="1:27" x14ac:dyDescent="0.2">
      <c r="A53" s="17" t="s">
        <v>648</v>
      </c>
      <c r="B53" s="17">
        <v>38400</v>
      </c>
      <c r="C53" s="17" t="s">
        <v>661</v>
      </c>
      <c r="D53" s="65" t="s">
        <v>144</v>
      </c>
      <c r="E53" s="65" t="s">
        <v>67</v>
      </c>
      <c r="F53" s="82">
        <v>3620961.5099999988</v>
      </c>
      <c r="G53" s="82">
        <v>96945.13</v>
      </c>
      <c r="H53" s="82">
        <v>-26300.11</v>
      </c>
      <c r="I53" s="82">
        <v>0</v>
      </c>
      <c r="J53" s="82">
        <v>3691606.5299999989</v>
      </c>
      <c r="K53" s="82">
        <v>3666490.939230768</v>
      </c>
      <c r="L53" s="83">
        <v>0</v>
      </c>
      <c r="M53" s="82">
        <v>-2276872.2700000005</v>
      </c>
      <c r="N53" s="82">
        <v>-164897.92000000001</v>
      </c>
      <c r="O53" s="82">
        <v>26300.11</v>
      </c>
      <c r="P53" s="82">
        <v>17172.830000000002</v>
      </c>
      <c r="Q53" s="82">
        <v>0</v>
      </c>
      <c r="R53" s="82">
        <v>0</v>
      </c>
      <c r="S53" s="82">
        <v>-2398297.2500000005</v>
      </c>
      <c r="T53" s="82">
        <v>-2338957.751538462</v>
      </c>
      <c r="U53" s="83">
        <v>0</v>
      </c>
      <c r="V53" s="84">
        <v>4.4999999999999998E-2</v>
      </c>
      <c r="Y53" s="1">
        <v>39900</v>
      </c>
      <c r="Z53" s="85">
        <v>0</v>
      </c>
      <c r="AA53">
        <v>1</v>
      </c>
    </row>
    <row r="54" spans="1:27" x14ac:dyDescent="0.2">
      <c r="A54" s="17" t="s">
        <v>648</v>
      </c>
      <c r="B54" s="17">
        <v>38500</v>
      </c>
      <c r="C54" s="17" t="s">
        <v>662</v>
      </c>
      <c r="D54" s="65" t="s">
        <v>145</v>
      </c>
      <c r="E54" s="65" t="s">
        <v>68</v>
      </c>
      <c r="F54" s="82">
        <v>1100892.1100000003</v>
      </c>
      <c r="G54" s="82">
        <v>0</v>
      </c>
      <c r="H54" s="82">
        <v>-3207.09</v>
      </c>
      <c r="I54" s="82">
        <v>0</v>
      </c>
      <c r="J54" s="82">
        <v>1097685.0200000003</v>
      </c>
      <c r="K54" s="82">
        <v>1100152.0107692315</v>
      </c>
      <c r="L54" s="83">
        <v>0</v>
      </c>
      <c r="M54" s="82">
        <v>-813337.27999999956</v>
      </c>
      <c r="N54" s="82">
        <v>-34111.040000000008</v>
      </c>
      <c r="O54" s="82">
        <v>3207.09</v>
      </c>
      <c r="P54" s="82">
        <v>132.82</v>
      </c>
      <c r="Q54" s="82">
        <v>0</v>
      </c>
      <c r="R54" s="82">
        <v>0</v>
      </c>
      <c r="S54" s="82">
        <v>-844108.40999999968</v>
      </c>
      <c r="T54" s="82">
        <v>-829635.95307692268</v>
      </c>
      <c r="U54" s="83">
        <v>0</v>
      </c>
      <c r="V54" s="84">
        <v>3.1E-2</v>
      </c>
      <c r="Y54" s="1" t="s">
        <v>570</v>
      </c>
      <c r="Z54" s="85" t="s">
        <v>570</v>
      </c>
    </row>
    <row r="55" spans="1:27" x14ac:dyDescent="0.2">
      <c r="A55" s="17" t="s">
        <v>648</v>
      </c>
      <c r="B55" s="17">
        <v>38700</v>
      </c>
      <c r="C55" s="17" t="s">
        <v>663</v>
      </c>
      <c r="D55" s="65" t="s">
        <v>146</v>
      </c>
      <c r="E55" s="65" t="s">
        <v>69</v>
      </c>
      <c r="F55" s="82">
        <v>463127.41</v>
      </c>
      <c r="G55" s="82">
        <v>27824.41</v>
      </c>
      <c r="H55" s="82">
        <v>0</v>
      </c>
      <c r="I55" s="82">
        <v>0</v>
      </c>
      <c r="J55" s="82">
        <v>490951.81999999995</v>
      </c>
      <c r="K55" s="82">
        <v>478233.18153846165</v>
      </c>
      <c r="L55" s="83">
        <v>0</v>
      </c>
      <c r="M55" s="82">
        <v>-184373.09999999998</v>
      </c>
      <c r="N55" s="82">
        <v>-30061.929999999993</v>
      </c>
      <c r="O55" s="82">
        <v>0</v>
      </c>
      <c r="P55" s="82">
        <v>0</v>
      </c>
      <c r="Q55" s="82">
        <v>0</v>
      </c>
      <c r="R55" s="82">
        <v>0</v>
      </c>
      <c r="S55" s="82">
        <v>-214435.02999999997</v>
      </c>
      <c r="T55" s="82">
        <v>-199284.51153846149</v>
      </c>
      <c r="U55" s="83">
        <v>0</v>
      </c>
      <c r="V55" s="84">
        <v>6.3E-2</v>
      </c>
      <c r="Y55" t="s">
        <v>87</v>
      </c>
      <c r="AA55">
        <v>469</v>
      </c>
    </row>
    <row r="56" spans="1:27" x14ac:dyDescent="0.2">
      <c r="A56" s="17" t="s">
        <v>648</v>
      </c>
      <c r="B56" s="17">
        <v>39100</v>
      </c>
      <c r="C56" s="17" t="s">
        <v>664</v>
      </c>
      <c r="D56" s="65" t="s">
        <v>147</v>
      </c>
      <c r="E56" s="65" t="s">
        <v>72</v>
      </c>
      <c r="F56" s="82">
        <v>46204.719999999994</v>
      </c>
      <c r="G56" s="82">
        <v>6867.79</v>
      </c>
      <c r="H56" s="82">
        <v>0</v>
      </c>
      <c r="I56" s="82">
        <v>0</v>
      </c>
      <c r="J56" s="82">
        <v>53072.509999999995</v>
      </c>
      <c r="K56" s="82">
        <v>49389.031538461531</v>
      </c>
      <c r="L56" s="83">
        <v>0</v>
      </c>
      <c r="M56" s="82">
        <v>-60272.989999999983</v>
      </c>
      <c r="N56" s="82">
        <v>-3288.51</v>
      </c>
      <c r="O56" s="82">
        <v>0</v>
      </c>
      <c r="P56" s="82">
        <v>0</v>
      </c>
      <c r="Q56" s="82">
        <v>0</v>
      </c>
      <c r="R56" s="82">
        <v>0</v>
      </c>
      <c r="S56" s="82">
        <v>-63561.499999999985</v>
      </c>
      <c r="T56" s="82">
        <v>-61868.461538461539</v>
      </c>
      <c r="U56" s="83">
        <v>0</v>
      </c>
      <c r="V56" s="84">
        <v>6.7000000000000004E-2</v>
      </c>
    </row>
    <row r="57" spans="1:27" x14ac:dyDescent="0.2">
      <c r="A57" s="17" t="s">
        <v>648</v>
      </c>
      <c r="B57" s="17">
        <v>39101</v>
      </c>
      <c r="C57" s="17" t="s">
        <v>665</v>
      </c>
      <c r="D57" s="65" t="s">
        <v>148</v>
      </c>
      <c r="E57" s="65" t="s">
        <v>73</v>
      </c>
      <c r="F57" s="82">
        <v>42166.060000000005</v>
      </c>
      <c r="G57" s="82">
        <v>32117.43</v>
      </c>
      <c r="H57" s="82">
        <v>-4621.16</v>
      </c>
      <c r="I57" s="82">
        <v>0</v>
      </c>
      <c r="J57" s="82">
        <v>69662.33</v>
      </c>
      <c r="K57" s="82">
        <v>47467.284615384619</v>
      </c>
      <c r="L57" s="83">
        <v>0</v>
      </c>
      <c r="M57" s="82">
        <v>-36292.75999999974</v>
      </c>
      <c r="N57" s="82">
        <v>-5702.1900000000005</v>
      </c>
      <c r="O57" s="82">
        <v>4621.16</v>
      </c>
      <c r="P57" s="82">
        <v>0</v>
      </c>
      <c r="Q57" s="82">
        <v>0</v>
      </c>
      <c r="R57" s="82">
        <v>0</v>
      </c>
      <c r="S57" s="82">
        <v>-37373.789999999746</v>
      </c>
      <c r="T57" s="82">
        <v>-35004.729999999734</v>
      </c>
      <c r="U57" s="83">
        <v>0</v>
      </c>
      <c r="V57" s="84">
        <v>0.125</v>
      </c>
    </row>
    <row r="58" spans="1:27" x14ac:dyDescent="0.2">
      <c r="A58" s="17" t="s">
        <v>648</v>
      </c>
      <c r="B58" s="17">
        <v>39102</v>
      </c>
      <c r="C58" s="17" t="s">
        <v>666</v>
      </c>
      <c r="D58" s="65" t="s">
        <v>149</v>
      </c>
      <c r="E58" s="65" t="s">
        <v>74</v>
      </c>
      <c r="F58" s="82">
        <v>58056.599999999991</v>
      </c>
      <c r="G58" s="82">
        <v>0</v>
      </c>
      <c r="H58" s="82">
        <v>0</v>
      </c>
      <c r="I58" s="82">
        <v>0</v>
      </c>
      <c r="J58" s="82">
        <v>58056.599999999991</v>
      </c>
      <c r="K58" s="82">
        <v>58056.599999999984</v>
      </c>
      <c r="L58" s="83">
        <v>0</v>
      </c>
      <c r="M58" s="82">
        <v>-50398.4200000001</v>
      </c>
      <c r="N58" s="82">
        <v>-3889.8000000000006</v>
      </c>
      <c r="O58" s="82">
        <v>0</v>
      </c>
      <c r="P58" s="82">
        <v>0</v>
      </c>
      <c r="Q58" s="82">
        <v>0</v>
      </c>
      <c r="R58" s="82">
        <v>0</v>
      </c>
      <c r="S58" s="82">
        <v>-54288.220000000103</v>
      </c>
      <c r="T58" s="82">
        <v>-52343.320000000109</v>
      </c>
      <c r="U58" s="83">
        <v>0</v>
      </c>
      <c r="V58" s="84">
        <v>6.7000000000000004E-2</v>
      </c>
    </row>
    <row r="59" spans="1:27" x14ac:dyDescent="0.2">
      <c r="A59" s="17" t="s">
        <v>648</v>
      </c>
      <c r="B59" s="17">
        <v>39201</v>
      </c>
      <c r="C59" s="17" t="s">
        <v>667</v>
      </c>
      <c r="D59" s="65" t="s">
        <v>150</v>
      </c>
      <c r="E59" s="65" t="s">
        <v>76</v>
      </c>
      <c r="F59" s="82">
        <v>1115907.24</v>
      </c>
      <c r="G59" s="82">
        <v>341776.94</v>
      </c>
      <c r="H59" s="82">
        <v>0</v>
      </c>
      <c r="I59" s="82">
        <v>0</v>
      </c>
      <c r="J59" s="82">
        <v>1457684.18</v>
      </c>
      <c r="K59" s="82">
        <v>1222268.1753846153</v>
      </c>
      <c r="L59" s="83">
        <v>0</v>
      </c>
      <c r="M59" s="82">
        <v>-336104.03999999986</v>
      </c>
      <c r="N59" s="82">
        <v>-134696.78999999998</v>
      </c>
      <c r="O59" s="82">
        <v>0</v>
      </c>
      <c r="P59" s="82">
        <v>141.97999999999999</v>
      </c>
      <c r="Q59" s="82">
        <v>-1336.92</v>
      </c>
      <c r="R59" s="82">
        <v>0</v>
      </c>
      <c r="S59" s="82">
        <v>-471995.76999999984</v>
      </c>
      <c r="T59" s="82">
        <v>-400654.95384615369</v>
      </c>
      <c r="U59" s="83">
        <v>0</v>
      </c>
      <c r="V59" s="84">
        <v>0.112</v>
      </c>
    </row>
    <row r="60" spans="1:27" x14ac:dyDescent="0.2">
      <c r="A60" s="17" t="s">
        <v>648</v>
      </c>
      <c r="B60" s="17">
        <v>39202</v>
      </c>
      <c r="C60" s="17" t="s">
        <v>668</v>
      </c>
      <c r="D60" s="65" t="s">
        <v>151</v>
      </c>
      <c r="E60" s="65" t="s">
        <v>77</v>
      </c>
      <c r="F60" s="82">
        <v>583233.19000000018</v>
      </c>
      <c r="G60" s="82">
        <v>49730.299999999996</v>
      </c>
      <c r="H60" s="82">
        <v>0</v>
      </c>
      <c r="I60" s="82">
        <v>0</v>
      </c>
      <c r="J60" s="82">
        <v>632963.49000000022</v>
      </c>
      <c r="K60" s="82">
        <v>602315.33692307724</v>
      </c>
      <c r="L60" s="83">
        <v>0</v>
      </c>
      <c r="M60" s="82">
        <v>-311954.64000000019</v>
      </c>
      <c r="N60" s="82">
        <v>-76169.670000000013</v>
      </c>
      <c r="O60" s="82">
        <v>0</v>
      </c>
      <c r="P60" s="82">
        <v>61.65</v>
      </c>
      <c r="Q60" s="82">
        <v>-5308.08</v>
      </c>
      <c r="R60" s="82">
        <v>0</v>
      </c>
      <c r="S60" s="82">
        <v>-393370.74000000017</v>
      </c>
      <c r="T60" s="82">
        <v>-351751.22538461548</v>
      </c>
      <c r="U60" s="83">
        <v>0</v>
      </c>
      <c r="V60" s="84">
        <v>0.127</v>
      </c>
    </row>
    <row r="61" spans="1:27" x14ac:dyDescent="0.2">
      <c r="A61" s="17" t="s">
        <v>648</v>
      </c>
      <c r="B61" s="17">
        <v>39204</v>
      </c>
      <c r="C61" s="17" t="s">
        <v>669</v>
      </c>
      <c r="D61" s="65" t="s">
        <v>152</v>
      </c>
      <c r="E61" s="65" t="s">
        <v>79</v>
      </c>
      <c r="F61" s="82">
        <v>79777.62000000001</v>
      </c>
      <c r="G61" s="82">
        <v>0</v>
      </c>
      <c r="H61" s="82">
        <v>0</v>
      </c>
      <c r="I61" s="82">
        <v>0</v>
      </c>
      <c r="J61" s="82">
        <v>79777.62000000001</v>
      </c>
      <c r="K61" s="82">
        <v>79777.62000000001</v>
      </c>
      <c r="L61" s="83">
        <v>0</v>
      </c>
      <c r="M61" s="82">
        <v>-12566.119999999984</v>
      </c>
      <c r="N61" s="82">
        <v>-3191.1599999999994</v>
      </c>
      <c r="O61" s="82">
        <v>0</v>
      </c>
      <c r="P61" s="82">
        <v>0</v>
      </c>
      <c r="Q61" s="82">
        <v>0</v>
      </c>
      <c r="R61" s="82">
        <v>0</v>
      </c>
      <c r="S61" s="82">
        <v>-15757.279999999984</v>
      </c>
      <c r="T61" s="82">
        <v>-14161.699999999984</v>
      </c>
      <c r="U61" s="83">
        <v>0</v>
      </c>
      <c r="V61" s="84">
        <v>0.04</v>
      </c>
    </row>
    <row r="62" spans="1:27" x14ac:dyDescent="0.2">
      <c r="A62" s="17" t="s">
        <v>648</v>
      </c>
      <c r="B62" s="17">
        <v>39205</v>
      </c>
      <c r="C62" s="17" t="s">
        <v>670</v>
      </c>
      <c r="D62" s="65" t="s">
        <v>153</v>
      </c>
      <c r="E62" s="65" t="s">
        <v>80</v>
      </c>
      <c r="F62" s="82">
        <v>418650.57000000007</v>
      </c>
      <c r="G62" s="82">
        <v>572826.75000000012</v>
      </c>
      <c r="H62" s="82">
        <v>0</v>
      </c>
      <c r="I62" s="82">
        <v>0</v>
      </c>
      <c r="J62" s="82">
        <v>991477.32000000018</v>
      </c>
      <c r="K62" s="82">
        <v>790754.52615384618</v>
      </c>
      <c r="L62" s="83">
        <v>0</v>
      </c>
      <c r="M62" s="82">
        <v>-144066.36000000007</v>
      </c>
      <c r="N62" s="82">
        <v>-57278.039999999994</v>
      </c>
      <c r="O62" s="82">
        <v>0</v>
      </c>
      <c r="P62" s="82">
        <v>0</v>
      </c>
      <c r="Q62" s="82">
        <v>0</v>
      </c>
      <c r="R62" s="82">
        <v>0</v>
      </c>
      <c r="S62" s="82">
        <v>-201344.40000000008</v>
      </c>
      <c r="T62" s="82">
        <v>-168124.95923076925</v>
      </c>
      <c r="U62" s="83">
        <v>0</v>
      </c>
      <c r="V62" s="84">
        <v>7.3999999999999996E-2</v>
      </c>
    </row>
    <row r="63" spans="1:27" x14ac:dyDescent="0.2">
      <c r="A63" s="17" t="s">
        <v>648</v>
      </c>
      <c r="B63" s="17">
        <v>39300</v>
      </c>
      <c r="C63" s="17" t="s">
        <v>671</v>
      </c>
      <c r="D63" s="65" t="s">
        <v>154</v>
      </c>
      <c r="E63" s="65" t="s">
        <v>81</v>
      </c>
      <c r="F63" s="82">
        <v>0</v>
      </c>
      <c r="G63" s="82">
        <v>0</v>
      </c>
      <c r="H63" s="82">
        <v>0</v>
      </c>
      <c r="I63" s="82">
        <v>0</v>
      </c>
      <c r="J63" s="82">
        <v>0</v>
      </c>
      <c r="K63" s="82">
        <v>0</v>
      </c>
      <c r="L63" s="83">
        <v>0</v>
      </c>
      <c r="M63" s="82">
        <v>-205.61000000000226</v>
      </c>
      <c r="N63" s="82">
        <v>0</v>
      </c>
      <c r="O63" s="82">
        <v>0</v>
      </c>
      <c r="P63" s="82">
        <v>0</v>
      </c>
      <c r="Q63" s="82">
        <v>0</v>
      </c>
      <c r="R63" s="82">
        <v>0</v>
      </c>
      <c r="S63" s="82">
        <v>-205.61000000000226</v>
      </c>
      <c r="T63" s="82">
        <v>-205.61000000000226</v>
      </c>
      <c r="U63" s="83">
        <v>0</v>
      </c>
      <c r="V63" s="84">
        <v>0.04</v>
      </c>
    </row>
    <row r="64" spans="1:27" x14ac:dyDescent="0.2">
      <c r="A64" s="17" t="s">
        <v>648</v>
      </c>
      <c r="B64" s="17">
        <v>39400</v>
      </c>
      <c r="C64" s="17" t="s">
        <v>672</v>
      </c>
      <c r="D64" s="65" t="s">
        <v>155</v>
      </c>
      <c r="E64" s="65" t="s">
        <v>82</v>
      </c>
      <c r="F64" s="82">
        <v>556629.48999999987</v>
      </c>
      <c r="G64" s="82">
        <v>101142.49</v>
      </c>
      <c r="H64" s="82">
        <v>0</v>
      </c>
      <c r="I64" s="82">
        <v>0</v>
      </c>
      <c r="J64" s="82">
        <v>657771.97999999986</v>
      </c>
      <c r="K64" s="82">
        <v>590895.48538461514</v>
      </c>
      <c r="L64" s="83">
        <v>0</v>
      </c>
      <c r="M64" s="82">
        <v>-108966.02999999994</v>
      </c>
      <c r="N64" s="82">
        <v>-38631.279999999999</v>
      </c>
      <c r="O64" s="82">
        <v>0</v>
      </c>
      <c r="P64" s="82">
        <v>0</v>
      </c>
      <c r="Q64" s="82">
        <v>0</v>
      </c>
      <c r="R64" s="82">
        <v>0</v>
      </c>
      <c r="S64" s="82">
        <v>-147597.30999999994</v>
      </c>
      <c r="T64" s="82">
        <v>-127886.68615384608</v>
      </c>
      <c r="U64" s="83">
        <v>0</v>
      </c>
      <c r="V64" s="84">
        <v>6.6000000000000003E-2</v>
      </c>
    </row>
    <row r="65" spans="1:22" x14ac:dyDescent="0.2">
      <c r="A65" s="17" t="s">
        <v>648</v>
      </c>
      <c r="B65" s="17">
        <v>39500</v>
      </c>
      <c r="C65" s="17" t="s">
        <v>673</v>
      </c>
      <c r="D65" s="65" t="s">
        <v>156</v>
      </c>
      <c r="E65" s="65" t="s">
        <v>83</v>
      </c>
      <c r="F65" s="82">
        <v>0</v>
      </c>
      <c r="G65" s="82">
        <v>0</v>
      </c>
      <c r="H65" s="82">
        <v>0</v>
      </c>
      <c r="I65" s="82">
        <v>0</v>
      </c>
      <c r="J65" s="82">
        <v>0</v>
      </c>
      <c r="K65" s="82">
        <v>0</v>
      </c>
      <c r="L65" s="83">
        <v>0</v>
      </c>
      <c r="M65" s="82">
        <v>-30004.250000000033</v>
      </c>
      <c r="N65" s="82">
        <v>0</v>
      </c>
      <c r="O65" s="82">
        <v>0</v>
      </c>
      <c r="P65" s="82">
        <v>0</v>
      </c>
      <c r="Q65" s="82">
        <v>0</v>
      </c>
      <c r="R65" s="82">
        <v>0</v>
      </c>
      <c r="S65" s="82">
        <v>-30004.250000000033</v>
      </c>
      <c r="T65" s="82">
        <v>-30004.25000000004</v>
      </c>
      <c r="U65" s="83">
        <v>0</v>
      </c>
      <c r="V65" s="84">
        <v>0.05</v>
      </c>
    </row>
    <row r="66" spans="1:22" x14ac:dyDescent="0.2">
      <c r="A66" s="17" t="s">
        <v>648</v>
      </c>
      <c r="B66" s="17">
        <v>39600</v>
      </c>
      <c r="C66" s="17" t="s">
        <v>674</v>
      </c>
      <c r="D66" s="65" t="s">
        <v>157</v>
      </c>
      <c r="E66" s="65" t="s">
        <v>84</v>
      </c>
      <c r="F66" s="82">
        <v>341193.80000000005</v>
      </c>
      <c r="G66" s="82">
        <v>0</v>
      </c>
      <c r="H66" s="82">
        <v>0</v>
      </c>
      <c r="I66" s="82">
        <v>0</v>
      </c>
      <c r="J66" s="82">
        <v>341193.80000000005</v>
      </c>
      <c r="K66" s="82">
        <v>341193.79999999993</v>
      </c>
      <c r="L66" s="83">
        <v>0</v>
      </c>
      <c r="M66" s="82">
        <v>-136071.07999999996</v>
      </c>
      <c r="N66" s="82">
        <v>-21836.400000000005</v>
      </c>
      <c r="O66" s="82">
        <v>0</v>
      </c>
      <c r="P66" s="82">
        <v>0</v>
      </c>
      <c r="Q66" s="82">
        <v>0</v>
      </c>
      <c r="R66" s="82">
        <v>0</v>
      </c>
      <c r="S66" s="82">
        <v>-157907.47999999995</v>
      </c>
      <c r="T66" s="82">
        <v>-146989.28</v>
      </c>
      <c r="U66" s="83">
        <v>0</v>
      </c>
      <c r="V66" s="84">
        <v>6.4000000000000001E-2</v>
      </c>
    </row>
    <row r="67" spans="1:22" x14ac:dyDescent="0.2">
      <c r="A67" s="17" t="s">
        <v>648</v>
      </c>
      <c r="B67" s="17">
        <v>39700</v>
      </c>
      <c r="C67" s="17" t="s">
        <v>675</v>
      </c>
      <c r="D67" s="65" t="s">
        <v>158</v>
      </c>
      <c r="E67" s="65" t="s">
        <v>85</v>
      </c>
      <c r="F67" s="82">
        <v>227382.98000000004</v>
      </c>
      <c r="G67" s="82">
        <v>0</v>
      </c>
      <c r="H67" s="82">
        <v>0</v>
      </c>
      <c r="I67" s="82">
        <v>0</v>
      </c>
      <c r="J67" s="82">
        <v>227382.98000000004</v>
      </c>
      <c r="K67" s="82">
        <v>227382.98</v>
      </c>
      <c r="L67" s="83">
        <v>0</v>
      </c>
      <c r="M67" s="82">
        <v>-323864.51999999833</v>
      </c>
      <c r="N67" s="82">
        <v>-19100.16</v>
      </c>
      <c r="O67" s="82">
        <v>0</v>
      </c>
      <c r="P67" s="82">
        <v>0</v>
      </c>
      <c r="Q67" s="82">
        <v>0</v>
      </c>
      <c r="R67" s="82">
        <v>0</v>
      </c>
      <c r="S67" s="82">
        <v>-342964.6799999983</v>
      </c>
      <c r="T67" s="82">
        <v>-333414.59999999829</v>
      </c>
      <c r="U67" s="83">
        <v>0</v>
      </c>
      <c r="V67" s="84">
        <v>8.4000000000000005E-2</v>
      </c>
    </row>
    <row r="68" spans="1:22" x14ac:dyDescent="0.2">
      <c r="A68" s="17" t="s">
        <v>648</v>
      </c>
      <c r="B68" s="17">
        <v>39800</v>
      </c>
      <c r="C68" s="17" t="s">
        <v>676</v>
      </c>
      <c r="D68" s="65" t="s">
        <v>159</v>
      </c>
      <c r="E68" s="65" t="s">
        <v>86</v>
      </c>
      <c r="F68" s="82">
        <v>13937.66</v>
      </c>
      <c r="G68" s="82">
        <v>0</v>
      </c>
      <c r="H68" s="82">
        <v>0</v>
      </c>
      <c r="I68" s="82">
        <v>0</v>
      </c>
      <c r="J68" s="82">
        <v>13937.66</v>
      </c>
      <c r="K68" s="82">
        <v>13937.660000000002</v>
      </c>
      <c r="L68" s="83">
        <v>0</v>
      </c>
      <c r="M68" s="82">
        <v>-3867.0900000000074</v>
      </c>
      <c r="N68" s="82">
        <v>-822.35999999999979</v>
      </c>
      <c r="O68" s="82">
        <v>0</v>
      </c>
      <c r="P68" s="82">
        <v>0</v>
      </c>
      <c r="Q68" s="82">
        <v>0</v>
      </c>
      <c r="R68" s="82">
        <v>0</v>
      </c>
      <c r="S68" s="82">
        <v>-4689.4500000000071</v>
      </c>
      <c r="T68" s="82">
        <v>-4278.2700000000077</v>
      </c>
      <c r="U68" s="83">
        <v>0</v>
      </c>
      <c r="V68" s="84">
        <v>5.8999999999999997E-2</v>
      </c>
    </row>
    <row r="69" spans="1:22" x14ac:dyDescent="0.2">
      <c r="A69" s="17" t="s">
        <v>677</v>
      </c>
      <c r="B69" s="17">
        <v>30100</v>
      </c>
      <c r="C69" s="17" t="s">
        <v>678</v>
      </c>
      <c r="D69" s="65" t="s">
        <v>160</v>
      </c>
      <c r="E69" s="65" t="s">
        <v>51</v>
      </c>
      <c r="F69" s="82">
        <v>8667.74</v>
      </c>
      <c r="G69" s="82">
        <v>0</v>
      </c>
      <c r="H69" s="82">
        <v>0</v>
      </c>
      <c r="I69" s="82">
        <v>0</v>
      </c>
      <c r="J69" s="82">
        <v>8667.74</v>
      </c>
      <c r="K69" s="82">
        <v>8667.7400000000016</v>
      </c>
      <c r="L69" s="83">
        <v>0</v>
      </c>
      <c r="M69" s="82">
        <v>-3111.11</v>
      </c>
      <c r="N69" s="82">
        <v>0</v>
      </c>
      <c r="O69" s="82">
        <v>0</v>
      </c>
      <c r="P69" s="82">
        <v>0</v>
      </c>
      <c r="Q69" s="82">
        <v>0</v>
      </c>
      <c r="R69" s="82">
        <v>0</v>
      </c>
      <c r="S69" s="82">
        <v>-3111.11</v>
      </c>
      <c r="T69" s="82">
        <v>-3111.11</v>
      </c>
      <c r="U69" s="83">
        <v>0</v>
      </c>
      <c r="V69" s="84">
        <v>0</v>
      </c>
    </row>
    <row r="70" spans="1:22" x14ac:dyDescent="0.2">
      <c r="A70" s="17" t="s">
        <v>677</v>
      </c>
      <c r="B70" s="17">
        <v>30200</v>
      </c>
      <c r="C70" s="17" t="s">
        <v>679</v>
      </c>
      <c r="D70" s="65" t="s">
        <v>161</v>
      </c>
      <c r="E70" s="65" t="s">
        <v>52</v>
      </c>
      <c r="F70" s="82">
        <v>0</v>
      </c>
      <c r="G70" s="82">
        <v>0</v>
      </c>
      <c r="H70" s="82">
        <v>0</v>
      </c>
      <c r="I70" s="82">
        <v>0</v>
      </c>
      <c r="J70" s="82">
        <v>0</v>
      </c>
      <c r="K70" s="82">
        <v>0</v>
      </c>
      <c r="L70" s="83">
        <v>0</v>
      </c>
      <c r="M70" s="82">
        <v>-6.8212102632969618E-13</v>
      </c>
      <c r="N70" s="82">
        <v>0</v>
      </c>
      <c r="O70" s="82">
        <v>0</v>
      </c>
      <c r="P70" s="82">
        <v>0</v>
      </c>
      <c r="Q70" s="82">
        <v>0</v>
      </c>
      <c r="R70" s="82">
        <v>0</v>
      </c>
      <c r="S70" s="82">
        <v>-6.8212102632969618E-13</v>
      </c>
      <c r="T70" s="82">
        <v>-6.8212102632969618E-13</v>
      </c>
      <c r="U70" s="83">
        <v>0</v>
      </c>
      <c r="V70" s="84">
        <v>0.04</v>
      </c>
    </row>
    <row r="71" spans="1:22" x14ac:dyDescent="0.2">
      <c r="A71" s="17" t="s">
        <v>677</v>
      </c>
      <c r="B71" s="17">
        <v>30301</v>
      </c>
      <c r="C71" s="17" t="s">
        <v>680</v>
      </c>
      <c r="D71" s="65" t="s">
        <v>162</v>
      </c>
      <c r="E71" s="65" t="s">
        <v>54</v>
      </c>
      <c r="F71" s="82">
        <v>0</v>
      </c>
      <c r="G71" s="82">
        <v>2160.52</v>
      </c>
      <c r="H71" s="82">
        <v>0</v>
      </c>
      <c r="I71" s="82">
        <v>0</v>
      </c>
      <c r="J71" s="82">
        <v>2160.52</v>
      </c>
      <c r="K71" s="82">
        <v>664.77538461538461</v>
      </c>
      <c r="L71" s="83">
        <v>0</v>
      </c>
      <c r="M71" s="82">
        <v>0</v>
      </c>
      <c r="N71" s="82">
        <v>-36.18</v>
      </c>
      <c r="O71" s="82">
        <v>0</v>
      </c>
      <c r="P71" s="82">
        <v>0</v>
      </c>
      <c r="Q71" s="82">
        <v>0</v>
      </c>
      <c r="R71" s="82">
        <v>0</v>
      </c>
      <c r="S71" s="82">
        <v>-36.18</v>
      </c>
      <c r="T71" s="82">
        <v>-5.5661538461538465</v>
      </c>
      <c r="U71" s="83">
        <v>0</v>
      </c>
      <c r="V71" s="84">
        <v>6.7000000000000004E-2</v>
      </c>
    </row>
    <row r="72" spans="1:22" x14ac:dyDescent="0.2">
      <c r="A72" s="17" t="s">
        <v>677</v>
      </c>
      <c r="B72" s="17">
        <v>37400</v>
      </c>
      <c r="C72" s="17" t="s">
        <v>681</v>
      </c>
      <c r="D72" s="65" t="s">
        <v>163</v>
      </c>
      <c r="E72" s="65" t="s">
        <v>55</v>
      </c>
      <c r="F72" s="82">
        <v>66631.66</v>
      </c>
      <c r="G72" s="82">
        <v>0</v>
      </c>
      <c r="H72" s="82">
        <v>0</v>
      </c>
      <c r="I72" s="82">
        <v>0</v>
      </c>
      <c r="J72" s="82">
        <v>66631.66</v>
      </c>
      <c r="K72" s="82">
        <v>66631.660000000018</v>
      </c>
      <c r="L72" s="83">
        <v>0</v>
      </c>
      <c r="M72" s="82">
        <v>0</v>
      </c>
      <c r="N72" s="82">
        <v>0</v>
      </c>
      <c r="O72" s="82">
        <v>0</v>
      </c>
      <c r="P72" s="82">
        <v>0</v>
      </c>
      <c r="Q72" s="82">
        <v>0</v>
      </c>
      <c r="R72" s="82">
        <v>0</v>
      </c>
      <c r="S72" s="82">
        <v>0</v>
      </c>
      <c r="T72" s="82">
        <v>0</v>
      </c>
      <c r="U72" s="83">
        <v>0</v>
      </c>
      <c r="V72" s="84">
        <v>0</v>
      </c>
    </row>
    <row r="73" spans="1:22" x14ac:dyDescent="0.2">
      <c r="A73" s="17" t="s">
        <v>677</v>
      </c>
      <c r="B73" s="17">
        <v>37402</v>
      </c>
      <c r="C73" s="17" t="s">
        <v>682</v>
      </c>
      <c r="D73" s="65" t="s">
        <v>164</v>
      </c>
      <c r="E73" s="65" t="s">
        <v>56</v>
      </c>
      <c r="F73" s="82">
        <v>144895.67000000001</v>
      </c>
      <c r="G73" s="82">
        <v>0</v>
      </c>
      <c r="H73" s="82">
        <v>0</v>
      </c>
      <c r="I73" s="82">
        <v>0</v>
      </c>
      <c r="J73" s="82">
        <v>144895.67000000001</v>
      </c>
      <c r="K73" s="82">
        <v>144895.66999999998</v>
      </c>
      <c r="L73" s="83">
        <v>0</v>
      </c>
      <c r="M73" s="82">
        <v>-114406.99000000005</v>
      </c>
      <c r="N73" s="82">
        <v>-1883.64</v>
      </c>
      <c r="O73" s="82">
        <v>0</v>
      </c>
      <c r="P73" s="82">
        <v>0</v>
      </c>
      <c r="Q73" s="82">
        <v>0</v>
      </c>
      <c r="R73" s="82">
        <v>0</v>
      </c>
      <c r="S73" s="82">
        <v>-116290.63000000005</v>
      </c>
      <c r="T73" s="82">
        <v>-115348.81000000004</v>
      </c>
      <c r="U73" s="83">
        <v>0</v>
      </c>
      <c r="V73" s="84">
        <v>1.2999999999999999E-2</v>
      </c>
    </row>
    <row r="74" spans="1:22" x14ac:dyDescent="0.2">
      <c r="A74" s="17" t="s">
        <v>677</v>
      </c>
      <c r="B74" s="17">
        <v>37500</v>
      </c>
      <c r="C74" s="17" t="s">
        <v>683</v>
      </c>
      <c r="D74" s="65" t="s">
        <v>165</v>
      </c>
      <c r="E74" s="65" t="s">
        <v>57</v>
      </c>
      <c r="F74" s="82">
        <v>1172691.21</v>
      </c>
      <c r="G74" s="82">
        <v>122377.20999999999</v>
      </c>
      <c r="H74" s="82">
        <v>0</v>
      </c>
      <c r="I74" s="82">
        <v>0</v>
      </c>
      <c r="J74" s="82">
        <v>1295068.42</v>
      </c>
      <c r="K74" s="82">
        <v>1263956.8784615381</v>
      </c>
      <c r="L74" s="83">
        <v>0</v>
      </c>
      <c r="M74" s="82">
        <v>-775953.74000000011</v>
      </c>
      <c r="N74" s="82">
        <v>-31534.140000000007</v>
      </c>
      <c r="O74" s="82">
        <v>0</v>
      </c>
      <c r="P74" s="82">
        <v>0</v>
      </c>
      <c r="Q74" s="82">
        <v>0</v>
      </c>
      <c r="R74" s="82">
        <v>0</v>
      </c>
      <c r="S74" s="82">
        <v>-807487.88000000012</v>
      </c>
      <c r="T74" s="82">
        <v>-791209.23615384614</v>
      </c>
      <c r="U74" s="83">
        <v>0</v>
      </c>
      <c r="V74" s="84">
        <v>2.5000000000000001E-2</v>
      </c>
    </row>
    <row r="75" spans="1:22" x14ac:dyDescent="0.2">
      <c r="A75" s="17" t="s">
        <v>677</v>
      </c>
      <c r="B75" s="17">
        <v>37600</v>
      </c>
      <c r="C75" s="17" t="s">
        <v>684</v>
      </c>
      <c r="D75" s="65" t="s">
        <v>166</v>
      </c>
      <c r="E75" s="65" t="s">
        <v>58</v>
      </c>
      <c r="F75" s="82">
        <v>17622688.459999993</v>
      </c>
      <c r="G75" s="82">
        <v>1181613.3</v>
      </c>
      <c r="H75" s="82">
        <v>-473491.36</v>
      </c>
      <c r="I75" s="82">
        <v>0</v>
      </c>
      <c r="J75" s="82">
        <v>18330810.399999995</v>
      </c>
      <c r="K75" s="82">
        <v>17977866.412307683</v>
      </c>
      <c r="L75" s="83">
        <v>0</v>
      </c>
      <c r="M75" s="82">
        <v>-12880008.809999999</v>
      </c>
      <c r="N75" s="82">
        <v>-753835.08000000007</v>
      </c>
      <c r="O75" s="82">
        <v>473491.36</v>
      </c>
      <c r="P75" s="82">
        <v>364127.42000000004</v>
      </c>
      <c r="Q75" s="82">
        <v>-436.49000000000024</v>
      </c>
      <c r="R75" s="82">
        <v>0</v>
      </c>
      <c r="S75" s="82">
        <v>-12796661.6</v>
      </c>
      <c r="T75" s="82">
        <v>-12708441.063846154</v>
      </c>
      <c r="U75" s="83">
        <v>0</v>
      </c>
      <c r="V75" s="84">
        <v>4.2000000000000003E-2</v>
      </c>
    </row>
    <row r="76" spans="1:22" x14ac:dyDescent="0.2">
      <c r="A76" s="17" t="s">
        <v>677</v>
      </c>
      <c r="B76" s="17">
        <v>37602</v>
      </c>
      <c r="C76" s="17" t="s">
        <v>685</v>
      </c>
      <c r="D76" s="65" t="s">
        <v>167</v>
      </c>
      <c r="E76" s="65" t="s">
        <v>59</v>
      </c>
      <c r="F76" s="82">
        <v>24000782.599999994</v>
      </c>
      <c r="G76" s="82">
        <v>2743620.0199999996</v>
      </c>
      <c r="H76" s="82">
        <v>-40113.35</v>
      </c>
      <c r="I76" s="82">
        <v>0</v>
      </c>
      <c r="J76" s="82">
        <v>26704289.269999992</v>
      </c>
      <c r="K76" s="82">
        <v>25462900.177692302</v>
      </c>
      <c r="L76" s="83">
        <v>0</v>
      </c>
      <c r="M76" s="82">
        <v>-9911413.7799999956</v>
      </c>
      <c r="N76" s="82">
        <v>-786142.97</v>
      </c>
      <c r="O76" s="82">
        <v>40113.35</v>
      </c>
      <c r="P76" s="82">
        <v>3433.4700000000266</v>
      </c>
      <c r="Q76" s="82">
        <v>-916.43000000000029</v>
      </c>
      <c r="R76" s="82">
        <v>0</v>
      </c>
      <c r="S76" s="82">
        <v>-10654926.359999996</v>
      </c>
      <c r="T76" s="82">
        <v>-10243182.760769229</v>
      </c>
      <c r="U76" s="83">
        <v>0</v>
      </c>
      <c r="V76" s="84">
        <v>3.1E-2</v>
      </c>
    </row>
    <row r="77" spans="1:22" x14ac:dyDescent="0.2">
      <c r="A77" s="17" t="s">
        <v>677</v>
      </c>
      <c r="B77" s="17">
        <v>37602</v>
      </c>
      <c r="C77" s="17" t="s">
        <v>685</v>
      </c>
      <c r="D77" s="65" t="s">
        <v>168</v>
      </c>
      <c r="E77" s="65" t="s">
        <v>59</v>
      </c>
      <c r="F77" s="82">
        <v>0</v>
      </c>
      <c r="G77" s="82">
        <v>0</v>
      </c>
      <c r="H77" s="82">
        <v>0</v>
      </c>
      <c r="I77" s="82">
        <v>0</v>
      </c>
      <c r="J77" s="82">
        <v>0</v>
      </c>
      <c r="K77" s="82">
        <v>0</v>
      </c>
      <c r="L77" s="83">
        <v>0</v>
      </c>
      <c r="M77" s="82">
        <v>-26513.310000000016</v>
      </c>
      <c r="N77" s="82">
        <v>0</v>
      </c>
      <c r="O77" s="82">
        <v>0</v>
      </c>
      <c r="P77" s="82">
        <v>0</v>
      </c>
      <c r="Q77" s="82">
        <v>0</v>
      </c>
      <c r="R77" s="82">
        <v>0</v>
      </c>
      <c r="S77" s="82">
        <v>-26513.310000000016</v>
      </c>
      <c r="T77" s="82">
        <v>-26513.310000000016</v>
      </c>
      <c r="U77" s="83">
        <v>0</v>
      </c>
      <c r="V77" s="84">
        <v>3.1E-2</v>
      </c>
    </row>
    <row r="78" spans="1:22" x14ac:dyDescent="0.2">
      <c r="A78" s="17" t="s">
        <v>677</v>
      </c>
      <c r="B78" s="17">
        <v>37602</v>
      </c>
      <c r="C78" s="17" t="s">
        <v>685</v>
      </c>
      <c r="D78" s="65" t="s">
        <v>169</v>
      </c>
      <c r="E78" s="65" t="s">
        <v>59</v>
      </c>
      <c r="F78" s="82">
        <v>0</v>
      </c>
      <c r="G78" s="82">
        <v>0</v>
      </c>
      <c r="H78" s="82">
        <v>0</v>
      </c>
      <c r="I78" s="82">
        <v>0</v>
      </c>
      <c r="J78" s="82">
        <v>0</v>
      </c>
      <c r="K78" s="82">
        <v>0</v>
      </c>
      <c r="L78" s="83">
        <v>0</v>
      </c>
      <c r="M78" s="82">
        <v>0</v>
      </c>
      <c r="N78" s="82">
        <v>0</v>
      </c>
      <c r="O78" s="82">
        <v>0</v>
      </c>
      <c r="P78" s="82">
        <v>0</v>
      </c>
      <c r="Q78" s="82">
        <v>0</v>
      </c>
      <c r="R78" s="82">
        <v>0</v>
      </c>
      <c r="S78" s="82">
        <v>0</v>
      </c>
      <c r="T78" s="82">
        <v>0</v>
      </c>
      <c r="U78" s="83">
        <v>0</v>
      </c>
      <c r="V78" s="84">
        <v>3.1E-2</v>
      </c>
    </row>
    <row r="79" spans="1:22" x14ac:dyDescent="0.2">
      <c r="A79" s="17" t="s">
        <v>677</v>
      </c>
      <c r="B79" s="17">
        <v>37800</v>
      </c>
      <c r="C79" s="17" t="s">
        <v>686</v>
      </c>
      <c r="D79" s="65" t="s">
        <v>170</v>
      </c>
      <c r="E79" s="65" t="s">
        <v>60</v>
      </c>
      <c r="F79" s="82">
        <v>256641.99000000002</v>
      </c>
      <c r="G79" s="82">
        <v>63530.03</v>
      </c>
      <c r="H79" s="82">
        <v>-2132.3000000000002</v>
      </c>
      <c r="I79" s="82">
        <v>0</v>
      </c>
      <c r="J79" s="82">
        <v>318039.72000000003</v>
      </c>
      <c r="K79" s="82">
        <v>282868.27307692316</v>
      </c>
      <c r="L79" s="83">
        <v>0</v>
      </c>
      <c r="M79" s="82">
        <v>-102382.80999999987</v>
      </c>
      <c r="N79" s="82">
        <v>-9517.869999999999</v>
      </c>
      <c r="O79" s="82">
        <v>2132.3000000000002</v>
      </c>
      <c r="P79" s="82">
        <v>273.45</v>
      </c>
      <c r="Q79" s="82">
        <v>0</v>
      </c>
      <c r="R79" s="82">
        <v>0</v>
      </c>
      <c r="S79" s="82">
        <v>-109494.92999999986</v>
      </c>
      <c r="T79" s="82">
        <v>-105279.17461538446</v>
      </c>
      <c r="U79" s="83">
        <v>0</v>
      </c>
      <c r="V79" s="84">
        <v>3.4000000000000002E-2</v>
      </c>
    </row>
    <row r="80" spans="1:22" x14ac:dyDescent="0.2">
      <c r="A80" s="17" t="s">
        <v>677</v>
      </c>
      <c r="B80" s="17">
        <v>37900</v>
      </c>
      <c r="C80" s="17" t="s">
        <v>687</v>
      </c>
      <c r="D80" s="65" t="s">
        <v>171</v>
      </c>
      <c r="E80" s="65" t="s">
        <v>61</v>
      </c>
      <c r="F80" s="82">
        <v>3256859.4099999992</v>
      </c>
      <c r="G80" s="82">
        <v>98078.2</v>
      </c>
      <c r="H80" s="82">
        <v>-6130.88</v>
      </c>
      <c r="I80" s="82">
        <v>0</v>
      </c>
      <c r="J80" s="82">
        <v>3348806.7299999995</v>
      </c>
      <c r="K80" s="82">
        <v>3309199.1423076913</v>
      </c>
      <c r="L80" s="83">
        <v>0</v>
      </c>
      <c r="M80" s="82">
        <v>-454810.68000000011</v>
      </c>
      <c r="N80" s="82">
        <v>-112400.51999999999</v>
      </c>
      <c r="O80" s="82">
        <v>6130.88</v>
      </c>
      <c r="P80" s="82">
        <v>5882.36</v>
      </c>
      <c r="Q80" s="82">
        <v>0</v>
      </c>
      <c r="R80" s="82">
        <v>0</v>
      </c>
      <c r="S80" s="82">
        <v>-555197.96000000008</v>
      </c>
      <c r="T80" s="82">
        <v>-509702.08769230783</v>
      </c>
      <c r="U80" s="83">
        <v>0</v>
      </c>
      <c r="V80" s="84">
        <v>3.4000000000000002E-2</v>
      </c>
    </row>
    <row r="81" spans="1:22" x14ac:dyDescent="0.2">
      <c r="A81" s="17" t="s">
        <v>677</v>
      </c>
      <c r="B81" s="17">
        <v>38000</v>
      </c>
      <c r="C81" s="17" t="s">
        <v>688</v>
      </c>
      <c r="D81" s="65" t="s">
        <v>172</v>
      </c>
      <c r="E81" s="65" t="s">
        <v>62</v>
      </c>
      <c r="F81" s="82">
        <v>2396365.46</v>
      </c>
      <c r="G81" s="82">
        <v>116216.60999999999</v>
      </c>
      <c r="H81" s="82">
        <v>-18130.830000000002</v>
      </c>
      <c r="I81" s="82">
        <v>0</v>
      </c>
      <c r="J81" s="82">
        <v>2494451.2399999998</v>
      </c>
      <c r="K81" s="82">
        <v>2443749.3361538453</v>
      </c>
      <c r="L81" s="83">
        <v>0</v>
      </c>
      <c r="M81" s="82">
        <v>-1894407.7599999995</v>
      </c>
      <c r="N81" s="82">
        <v>-161008.61000000002</v>
      </c>
      <c r="O81" s="82">
        <v>18130.830000000002</v>
      </c>
      <c r="P81" s="82">
        <v>144201.66999999998</v>
      </c>
      <c r="Q81" s="82">
        <v>-59.69</v>
      </c>
      <c r="R81" s="82">
        <v>0</v>
      </c>
      <c r="S81" s="82">
        <v>-1893143.5599999996</v>
      </c>
      <c r="T81" s="82">
        <v>-1905627.8230769227</v>
      </c>
      <c r="U81" s="83">
        <v>0</v>
      </c>
      <c r="V81" s="84">
        <v>6.5999999999999989E-2</v>
      </c>
    </row>
    <row r="82" spans="1:22" x14ac:dyDescent="0.2">
      <c r="A82" s="17" t="s">
        <v>677</v>
      </c>
      <c r="B82" s="17">
        <v>38002</v>
      </c>
      <c r="C82" s="17" t="s">
        <v>689</v>
      </c>
      <c r="D82" s="65" t="s">
        <v>173</v>
      </c>
      <c r="E82" s="65" t="s">
        <v>63</v>
      </c>
      <c r="F82" s="82">
        <v>17426024.550000004</v>
      </c>
      <c r="G82" s="82">
        <v>2483610.46</v>
      </c>
      <c r="H82" s="82">
        <v>-23819.279999999999</v>
      </c>
      <c r="I82" s="82">
        <v>0</v>
      </c>
      <c r="J82" s="82">
        <v>19885815.730000004</v>
      </c>
      <c r="K82" s="82">
        <v>18143291.35461539</v>
      </c>
      <c r="L82" s="83">
        <v>0</v>
      </c>
      <c r="M82" s="82">
        <v>-10695330.759999998</v>
      </c>
      <c r="N82" s="82">
        <v>-899904.04</v>
      </c>
      <c r="O82" s="82">
        <v>23819.279999999999</v>
      </c>
      <c r="P82" s="82">
        <v>154154.56</v>
      </c>
      <c r="Q82" s="82">
        <v>-757.38999999999987</v>
      </c>
      <c r="R82" s="82">
        <v>0</v>
      </c>
      <c r="S82" s="82">
        <v>-11418018.349999998</v>
      </c>
      <c r="T82" s="82">
        <v>-11081674.453076921</v>
      </c>
      <c r="U82" s="83">
        <v>0</v>
      </c>
      <c r="V82" s="84">
        <v>0.05</v>
      </c>
    </row>
    <row r="83" spans="1:22" x14ac:dyDescent="0.2">
      <c r="A83" s="17" t="s">
        <v>677</v>
      </c>
      <c r="B83" s="17">
        <v>38200</v>
      </c>
      <c r="C83" s="17" t="s">
        <v>690</v>
      </c>
      <c r="D83" s="65" t="s">
        <v>174</v>
      </c>
      <c r="E83" s="65" t="s">
        <v>65</v>
      </c>
      <c r="F83" s="82">
        <v>2800775.6000000015</v>
      </c>
      <c r="G83" s="82">
        <v>185154.57</v>
      </c>
      <c r="H83" s="82">
        <v>-24220.21</v>
      </c>
      <c r="I83" s="82">
        <v>0</v>
      </c>
      <c r="J83" s="82">
        <v>2961709.9600000014</v>
      </c>
      <c r="K83" s="82">
        <v>2878664.5861538472</v>
      </c>
      <c r="L83" s="83">
        <v>0</v>
      </c>
      <c r="M83" s="82">
        <v>-2220349.5100000007</v>
      </c>
      <c r="N83" s="82">
        <v>-129228.48999999999</v>
      </c>
      <c r="O83" s="82">
        <v>24220.21</v>
      </c>
      <c r="P83" s="82">
        <v>9266.9299999999985</v>
      </c>
      <c r="Q83" s="82">
        <v>0</v>
      </c>
      <c r="R83" s="82">
        <v>0</v>
      </c>
      <c r="S83" s="82">
        <v>-2316090.8600000008</v>
      </c>
      <c r="T83" s="82">
        <v>-2278803.8792307698</v>
      </c>
      <c r="U83" s="83">
        <v>0</v>
      </c>
      <c r="V83" s="84">
        <v>4.4999999999999998E-2</v>
      </c>
    </row>
    <row r="84" spans="1:22" x14ac:dyDescent="0.2">
      <c r="A84" s="17" t="s">
        <v>677</v>
      </c>
      <c r="B84" s="17">
        <v>38300</v>
      </c>
      <c r="C84" s="17" t="s">
        <v>691</v>
      </c>
      <c r="D84" s="65" t="s">
        <v>175</v>
      </c>
      <c r="E84" s="65" t="s">
        <v>66</v>
      </c>
      <c r="F84" s="82">
        <v>1096004.7100000002</v>
      </c>
      <c r="G84" s="82">
        <v>42819.67</v>
      </c>
      <c r="H84" s="82">
        <v>-2866.51</v>
      </c>
      <c r="I84" s="82">
        <v>0</v>
      </c>
      <c r="J84" s="82">
        <v>1135957.8700000001</v>
      </c>
      <c r="K84" s="82">
        <v>1113320.2661538462</v>
      </c>
      <c r="L84" s="83">
        <v>0</v>
      </c>
      <c r="M84" s="82">
        <v>-673381.5</v>
      </c>
      <c r="N84" s="82">
        <v>-40011.620000000003</v>
      </c>
      <c r="O84" s="82">
        <v>2866.51</v>
      </c>
      <c r="P84" s="82">
        <v>0</v>
      </c>
      <c r="Q84" s="82">
        <v>0</v>
      </c>
      <c r="R84" s="82">
        <v>0</v>
      </c>
      <c r="S84" s="82">
        <v>-710526.61</v>
      </c>
      <c r="T84" s="82">
        <v>-693069.00000000012</v>
      </c>
      <c r="U84" s="83">
        <v>0</v>
      </c>
      <c r="V84" s="84">
        <v>3.5999999999999997E-2</v>
      </c>
    </row>
    <row r="85" spans="1:22" x14ac:dyDescent="0.2">
      <c r="A85" s="17" t="s">
        <v>677</v>
      </c>
      <c r="B85" s="17">
        <v>38400</v>
      </c>
      <c r="C85" s="17" t="s">
        <v>692</v>
      </c>
      <c r="D85" s="65" t="s">
        <v>176</v>
      </c>
      <c r="E85" s="65" t="s">
        <v>67</v>
      </c>
      <c r="F85" s="82">
        <v>935922.18</v>
      </c>
      <c r="G85" s="82">
        <v>101312.62</v>
      </c>
      <c r="H85" s="82">
        <v>-5100.88</v>
      </c>
      <c r="I85" s="82">
        <v>0</v>
      </c>
      <c r="J85" s="82">
        <v>1032133.92</v>
      </c>
      <c r="K85" s="82">
        <v>973950.2</v>
      </c>
      <c r="L85" s="83">
        <v>0</v>
      </c>
      <c r="M85" s="82">
        <v>-562373.21999999962</v>
      </c>
      <c r="N85" s="82">
        <v>-43609.58</v>
      </c>
      <c r="O85" s="82">
        <v>5100.88</v>
      </c>
      <c r="P85" s="82">
        <v>9315.6299999999992</v>
      </c>
      <c r="Q85" s="82">
        <v>0</v>
      </c>
      <c r="R85" s="82">
        <v>0</v>
      </c>
      <c r="S85" s="82">
        <v>-591566.28999999957</v>
      </c>
      <c r="T85" s="82">
        <v>-581984.80538461509</v>
      </c>
      <c r="U85" s="83">
        <v>0</v>
      </c>
      <c r="V85" s="84">
        <v>4.4999999999999998E-2</v>
      </c>
    </row>
    <row r="86" spans="1:22" x14ac:dyDescent="0.2">
      <c r="A86" s="17" t="s">
        <v>677</v>
      </c>
      <c r="B86" s="17">
        <v>38500</v>
      </c>
      <c r="C86" s="17" t="s">
        <v>693</v>
      </c>
      <c r="D86" s="65" t="s">
        <v>177</v>
      </c>
      <c r="E86" s="65" t="s">
        <v>68</v>
      </c>
      <c r="F86" s="82">
        <v>666325.48</v>
      </c>
      <c r="G86" s="82">
        <v>0</v>
      </c>
      <c r="H86" s="82">
        <v>-1926.67</v>
      </c>
      <c r="I86" s="82">
        <v>0</v>
      </c>
      <c r="J86" s="82">
        <v>664398.80999999994</v>
      </c>
      <c r="K86" s="82">
        <v>666177.27461538475</v>
      </c>
      <c r="L86" s="83">
        <v>0</v>
      </c>
      <c r="M86" s="82">
        <v>-335904.61000000028</v>
      </c>
      <c r="N86" s="82">
        <v>-20656.079999999998</v>
      </c>
      <c r="O86" s="82">
        <v>1926.67</v>
      </c>
      <c r="P86" s="82">
        <v>60.23</v>
      </c>
      <c r="Q86" s="82">
        <v>0</v>
      </c>
      <c r="R86" s="82">
        <v>0</v>
      </c>
      <c r="S86" s="82">
        <v>-354573.79000000033</v>
      </c>
      <c r="T86" s="82">
        <v>-346079.811538462</v>
      </c>
      <c r="U86" s="83">
        <v>0</v>
      </c>
      <c r="V86" s="84">
        <v>3.1E-2</v>
      </c>
    </row>
    <row r="87" spans="1:22" x14ac:dyDescent="0.2">
      <c r="A87" s="17" t="s">
        <v>677</v>
      </c>
      <c r="B87" s="17">
        <v>38700</v>
      </c>
      <c r="C87" s="17" t="s">
        <v>694</v>
      </c>
      <c r="D87" s="65" t="s">
        <v>178</v>
      </c>
      <c r="E87" s="65" t="s">
        <v>69</v>
      </c>
      <c r="F87" s="82">
        <v>214449.01</v>
      </c>
      <c r="G87" s="82">
        <v>138551.16999999998</v>
      </c>
      <c r="H87" s="82">
        <v>0</v>
      </c>
      <c r="I87" s="82">
        <v>0</v>
      </c>
      <c r="J87" s="82">
        <v>353000.18</v>
      </c>
      <c r="K87" s="82">
        <v>324484.68230769236</v>
      </c>
      <c r="L87" s="83">
        <v>0</v>
      </c>
      <c r="M87" s="82">
        <v>-90710.189999999988</v>
      </c>
      <c r="N87" s="82">
        <v>-20292.809999999998</v>
      </c>
      <c r="O87" s="82">
        <v>0</v>
      </c>
      <c r="P87" s="82">
        <v>0</v>
      </c>
      <c r="Q87" s="82">
        <v>0</v>
      </c>
      <c r="R87" s="82">
        <v>0</v>
      </c>
      <c r="S87" s="82">
        <v>-111002.99999999999</v>
      </c>
      <c r="T87" s="82">
        <v>-100314.46846153846</v>
      </c>
      <c r="U87" s="83">
        <v>0</v>
      </c>
      <c r="V87" s="84">
        <v>6.3E-2</v>
      </c>
    </row>
    <row r="88" spans="1:22" x14ac:dyDescent="0.2">
      <c r="A88" s="17" t="s">
        <v>677</v>
      </c>
      <c r="B88" s="17">
        <v>39100</v>
      </c>
      <c r="C88" s="17" t="s">
        <v>695</v>
      </c>
      <c r="D88" s="65" t="s">
        <v>179</v>
      </c>
      <c r="E88" s="65" t="s">
        <v>72</v>
      </c>
      <c r="F88" s="82">
        <v>58507.809999999983</v>
      </c>
      <c r="G88" s="82">
        <v>0</v>
      </c>
      <c r="H88" s="82">
        <v>0</v>
      </c>
      <c r="I88" s="82">
        <v>0</v>
      </c>
      <c r="J88" s="82">
        <v>58507.809999999983</v>
      </c>
      <c r="K88" s="82">
        <v>58507.809999999976</v>
      </c>
      <c r="L88" s="83">
        <v>0</v>
      </c>
      <c r="M88" s="82">
        <v>-89873.669999999955</v>
      </c>
      <c r="N88" s="82">
        <v>-3920.0400000000004</v>
      </c>
      <c r="O88" s="82">
        <v>0</v>
      </c>
      <c r="P88" s="82">
        <v>0</v>
      </c>
      <c r="Q88" s="82">
        <v>0</v>
      </c>
      <c r="R88" s="82">
        <v>0</v>
      </c>
      <c r="S88" s="82">
        <v>-93793.709999999948</v>
      </c>
      <c r="T88" s="82">
        <v>-91833.689999999944</v>
      </c>
      <c r="U88" s="83">
        <v>0</v>
      </c>
      <c r="V88" s="84">
        <v>6.7000000000000004E-2</v>
      </c>
    </row>
    <row r="89" spans="1:22" x14ac:dyDescent="0.2">
      <c r="A89" s="17" t="s">
        <v>677</v>
      </c>
      <c r="B89" s="17">
        <v>39101</v>
      </c>
      <c r="C89" s="17" t="s">
        <v>696</v>
      </c>
      <c r="D89" s="65" t="s">
        <v>180</v>
      </c>
      <c r="E89" s="65" t="s">
        <v>73</v>
      </c>
      <c r="F89" s="82">
        <v>39105.340000000018</v>
      </c>
      <c r="G89" s="82">
        <v>26128.23</v>
      </c>
      <c r="H89" s="82">
        <v>0</v>
      </c>
      <c r="I89" s="82">
        <v>0</v>
      </c>
      <c r="J89" s="82">
        <v>65233.570000000022</v>
      </c>
      <c r="K89" s="82">
        <v>58317.813846153869</v>
      </c>
      <c r="L89" s="83">
        <v>0</v>
      </c>
      <c r="M89" s="82">
        <v>-84013.449999999939</v>
      </c>
      <c r="N89" s="82">
        <v>-7217.7200000000012</v>
      </c>
      <c r="O89" s="82">
        <v>0</v>
      </c>
      <c r="P89" s="82">
        <v>0</v>
      </c>
      <c r="Q89" s="82">
        <v>0</v>
      </c>
      <c r="R89" s="82">
        <v>0</v>
      </c>
      <c r="S89" s="82">
        <v>-91231.16999999994</v>
      </c>
      <c r="T89" s="82">
        <v>-87379.401538461461</v>
      </c>
      <c r="U89" s="83">
        <v>0</v>
      </c>
      <c r="V89" s="84">
        <v>0.125</v>
      </c>
    </row>
    <row r="90" spans="1:22" x14ac:dyDescent="0.2">
      <c r="A90" s="17" t="s">
        <v>677</v>
      </c>
      <c r="B90" s="17">
        <v>39102</v>
      </c>
      <c r="C90" s="17" t="s">
        <v>697</v>
      </c>
      <c r="D90" s="65" t="s">
        <v>181</v>
      </c>
      <c r="E90" s="65" t="s">
        <v>74</v>
      </c>
      <c r="F90" s="82">
        <v>45218.59</v>
      </c>
      <c r="G90" s="82">
        <v>-8538.6</v>
      </c>
      <c r="H90" s="82">
        <v>0</v>
      </c>
      <c r="I90" s="82">
        <v>0</v>
      </c>
      <c r="J90" s="82">
        <v>36679.99</v>
      </c>
      <c r="K90" s="82">
        <v>43904.959230769222</v>
      </c>
      <c r="L90" s="83">
        <v>0</v>
      </c>
      <c r="M90" s="82">
        <v>-2913.5499999999902</v>
      </c>
      <c r="N90" s="82">
        <v>-2981.97</v>
      </c>
      <c r="O90" s="82">
        <v>0</v>
      </c>
      <c r="P90" s="82">
        <v>0</v>
      </c>
      <c r="Q90" s="82">
        <v>0</v>
      </c>
      <c r="R90" s="82">
        <v>0</v>
      </c>
      <c r="S90" s="82">
        <v>-5895.5199999999895</v>
      </c>
      <c r="T90" s="82">
        <v>-4424.7030769230678</v>
      </c>
      <c r="U90" s="83">
        <v>0</v>
      </c>
      <c r="V90" s="84">
        <v>6.7000000000000004E-2</v>
      </c>
    </row>
    <row r="91" spans="1:22" x14ac:dyDescent="0.2">
      <c r="A91" s="17" t="s">
        <v>677</v>
      </c>
      <c r="B91" s="17">
        <v>39201</v>
      </c>
      <c r="C91" s="17" t="s">
        <v>698</v>
      </c>
      <c r="D91" s="65" t="s">
        <v>182</v>
      </c>
      <c r="E91" s="65" t="s">
        <v>76</v>
      </c>
      <c r="F91" s="82">
        <v>367067.6999999999</v>
      </c>
      <c r="G91" s="82">
        <v>237.02</v>
      </c>
      <c r="H91" s="82">
        <v>-86753.45</v>
      </c>
      <c r="I91" s="82">
        <v>0</v>
      </c>
      <c r="J91" s="82">
        <v>280551.2699999999</v>
      </c>
      <c r="K91" s="82">
        <v>308630.97230769228</v>
      </c>
      <c r="L91" s="83">
        <v>0</v>
      </c>
      <c r="M91" s="82">
        <v>-280144.67</v>
      </c>
      <c r="N91" s="82">
        <v>-34828.790000000008</v>
      </c>
      <c r="O91" s="82">
        <v>86753.45</v>
      </c>
      <c r="P91" s="82">
        <v>682.97</v>
      </c>
      <c r="Q91" s="82">
        <v>-10565</v>
      </c>
      <c r="R91" s="82">
        <v>0</v>
      </c>
      <c r="S91" s="82">
        <v>-238102.03999999995</v>
      </c>
      <c r="T91" s="82">
        <v>-247218.41769230756</v>
      </c>
      <c r="U91" s="83">
        <v>0</v>
      </c>
      <c r="V91" s="84">
        <v>0.112</v>
      </c>
    </row>
    <row r="92" spans="1:22" x14ac:dyDescent="0.2">
      <c r="A92" s="17" t="s">
        <v>677</v>
      </c>
      <c r="B92" s="17">
        <v>39202</v>
      </c>
      <c r="C92" s="17" t="s">
        <v>699</v>
      </c>
      <c r="D92" s="65" t="s">
        <v>183</v>
      </c>
      <c r="E92" s="65" t="s">
        <v>77</v>
      </c>
      <c r="F92" s="82">
        <v>629293.50999999989</v>
      </c>
      <c r="G92" s="82">
        <v>139959.71</v>
      </c>
      <c r="H92" s="82">
        <v>-71386</v>
      </c>
      <c r="I92" s="82">
        <v>0</v>
      </c>
      <c r="J92" s="82">
        <v>697867.21999999986</v>
      </c>
      <c r="K92" s="82">
        <v>620881.68692307686</v>
      </c>
      <c r="L92" s="83">
        <v>0</v>
      </c>
      <c r="M92" s="82">
        <v>-445225.41999999993</v>
      </c>
      <c r="N92" s="82">
        <v>-78037.180000000022</v>
      </c>
      <c r="O92" s="82">
        <v>71386</v>
      </c>
      <c r="P92" s="82">
        <v>1435.81</v>
      </c>
      <c r="Q92" s="82">
        <v>-16670</v>
      </c>
      <c r="R92" s="82">
        <v>0</v>
      </c>
      <c r="S92" s="82">
        <v>-467110.79</v>
      </c>
      <c r="T92" s="82">
        <v>-457442.80153846147</v>
      </c>
      <c r="U92" s="83">
        <v>0</v>
      </c>
      <c r="V92" s="84">
        <v>0.127</v>
      </c>
    </row>
    <row r="93" spans="1:22" x14ac:dyDescent="0.2">
      <c r="A93" s="17" t="s">
        <v>677</v>
      </c>
      <c r="B93" s="17">
        <v>39204</v>
      </c>
      <c r="C93" s="17" t="s">
        <v>700</v>
      </c>
      <c r="D93" s="65" t="s">
        <v>184</v>
      </c>
      <c r="E93" s="65" t="s">
        <v>79</v>
      </c>
      <c r="F93" s="82">
        <v>14939.24</v>
      </c>
      <c r="G93" s="82">
        <v>0</v>
      </c>
      <c r="H93" s="82">
        <v>0</v>
      </c>
      <c r="I93" s="82">
        <v>0</v>
      </c>
      <c r="J93" s="82">
        <v>14939.24</v>
      </c>
      <c r="K93" s="82">
        <v>14939.239999999998</v>
      </c>
      <c r="L93" s="83">
        <v>0</v>
      </c>
      <c r="M93" s="82">
        <v>-3347.560000000004</v>
      </c>
      <c r="N93" s="82">
        <v>-597.6</v>
      </c>
      <c r="O93" s="82">
        <v>0</v>
      </c>
      <c r="P93" s="82">
        <v>0</v>
      </c>
      <c r="Q93" s="82">
        <v>0</v>
      </c>
      <c r="R93" s="82">
        <v>0</v>
      </c>
      <c r="S93" s="82">
        <v>-3945.1600000000039</v>
      </c>
      <c r="T93" s="82">
        <v>-3646.3600000000051</v>
      </c>
      <c r="U93" s="83">
        <v>0</v>
      </c>
      <c r="V93" s="84">
        <v>0.04</v>
      </c>
    </row>
    <row r="94" spans="1:22" x14ac:dyDescent="0.2">
      <c r="A94" s="17" t="s">
        <v>677</v>
      </c>
      <c r="B94" s="17">
        <v>39205</v>
      </c>
      <c r="C94" s="17" t="s">
        <v>701</v>
      </c>
      <c r="D94" s="65" t="s">
        <v>185</v>
      </c>
      <c r="E94" s="65" t="s">
        <v>80</v>
      </c>
      <c r="F94" s="82">
        <v>32788.949999999997</v>
      </c>
      <c r="G94" s="82">
        <v>0</v>
      </c>
      <c r="H94" s="82">
        <v>-32788.949999999997</v>
      </c>
      <c r="I94" s="82">
        <v>0</v>
      </c>
      <c r="J94" s="82">
        <v>0</v>
      </c>
      <c r="K94" s="82">
        <v>17655.588461538464</v>
      </c>
      <c r="L94" s="83">
        <v>0</v>
      </c>
      <c r="M94" s="82">
        <v>-36118.199999999801</v>
      </c>
      <c r="N94" s="82">
        <v>-1415.4</v>
      </c>
      <c r="O94" s="82">
        <v>32788.949999999997</v>
      </c>
      <c r="P94" s="82">
        <v>0</v>
      </c>
      <c r="Q94" s="82">
        <v>-515</v>
      </c>
      <c r="R94" s="82">
        <v>0</v>
      </c>
      <c r="S94" s="82">
        <v>-5259.649999999805</v>
      </c>
      <c r="T94" s="82">
        <v>-22202.423076922867</v>
      </c>
      <c r="U94" s="83">
        <v>1.9099388737231493E-11</v>
      </c>
      <c r="V94" s="84">
        <v>7.3999999999999996E-2</v>
      </c>
    </row>
    <row r="95" spans="1:22" x14ac:dyDescent="0.2">
      <c r="A95" s="17" t="s">
        <v>677</v>
      </c>
      <c r="B95" s="17">
        <v>39300</v>
      </c>
      <c r="C95" s="17" t="s">
        <v>702</v>
      </c>
      <c r="D95" s="65" t="s">
        <v>186</v>
      </c>
      <c r="E95" s="65" t="s">
        <v>81</v>
      </c>
      <c r="F95" s="82">
        <v>0</v>
      </c>
      <c r="G95" s="82">
        <v>0</v>
      </c>
      <c r="H95" s="82">
        <v>0</v>
      </c>
      <c r="I95" s="82">
        <v>0</v>
      </c>
      <c r="J95" s="82">
        <v>0</v>
      </c>
      <c r="K95" s="82">
        <v>0</v>
      </c>
      <c r="L95" s="83">
        <v>0</v>
      </c>
      <c r="M95" s="82">
        <v>0</v>
      </c>
      <c r="N95" s="82">
        <v>0</v>
      </c>
      <c r="O95" s="82">
        <v>0</v>
      </c>
      <c r="P95" s="82">
        <v>0</v>
      </c>
      <c r="Q95" s="82">
        <v>0</v>
      </c>
      <c r="R95" s="82">
        <v>0</v>
      </c>
      <c r="S95" s="82">
        <v>0</v>
      </c>
      <c r="T95" s="82">
        <v>0</v>
      </c>
      <c r="U95" s="83">
        <v>0</v>
      </c>
      <c r="V95" s="84">
        <v>0.04</v>
      </c>
    </row>
    <row r="96" spans="1:22" x14ac:dyDescent="0.2">
      <c r="A96" s="17" t="s">
        <v>677</v>
      </c>
      <c r="B96" s="17">
        <v>39400</v>
      </c>
      <c r="C96" s="17" t="s">
        <v>703</v>
      </c>
      <c r="D96" s="65" t="s">
        <v>187</v>
      </c>
      <c r="E96" s="65" t="s">
        <v>82</v>
      </c>
      <c r="F96" s="82">
        <v>98629.790000000037</v>
      </c>
      <c r="G96" s="82">
        <v>7468.42</v>
      </c>
      <c r="H96" s="82">
        <v>0</v>
      </c>
      <c r="I96" s="82">
        <v>0</v>
      </c>
      <c r="J96" s="82">
        <v>106098.21000000004</v>
      </c>
      <c r="K96" s="82">
        <v>101805.54615384618</v>
      </c>
      <c r="L96" s="83">
        <v>0</v>
      </c>
      <c r="M96" s="82">
        <v>-69561.740000000311</v>
      </c>
      <c r="N96" s="82">
        <v>-6695.54</v>
      </c>
      <c r="O96" s="82">
        <v>0</v>
      </c>
      <c r="P96" s="82">
        <v>0</v>
      </c>
      <c r="Q96" s="82">
        <v>0</v>
      </c>
      <c r="R96" s="82">
        <v>0</v>
      </c>
      <c r="S96" s="82">
        <v>-76257.280000000304</v>
      </c>
      <c r="T96" s="82">
        <v>-72871.179230769543</v>
      </c>
      <c r="U96" s="83">
        <v>0</v>
      </c>
      <c r="V96" s="84">
        <v>6.6000000000000003E-2</v>
      </c>
    </row>
    <row r="97" spans="1:22" x14ac:dyDescent="0.2">
      <c r="A97" s="17" t="s">
        <v>677</v>
      </c>
      <c r="B97" s="17">
        <v>39600</v>
      </c>
      <c r="C97" s="17" t="s">
        <v>704</v>
      </c>
      <c r="D97" s="65" t="s">
        <v>188</v>
      </c>
      <c r="E97" s="65" t="s">
        <v>84</v>
      </c>
      <c r="F97" s="82">
        <v>170034.37</v>
      </c>
      <c r="G97" s="82">
        <v>20782.62</v>
      </c>
      <c r="H97" s="82">
        <v>0</v>
      </c>
      <c r="I97" s="82">
        <v>0</v>
      </c>
      <c r="J97" s="82">
        <v>190816.99</v>
      </c>
      <c r="K97" s="82">
        <v>181225.01153846158</v>
      </c>
      <c r="L97" s="83">
        <v>0</v>
      </c>
      <c r="M97" s="82">
        <v>-109949.54000000007</v>
      </c>
      <c r="N97" s="82">
        <v>-11547.240000000003</v>
      </c>
      <c r="O97" s="82">
        <v>0</v>
      </c>
      <c r="P97" s="82">
        <v>0</v>
      </c>
      <c r="Q97" s="82">
        <v>0</v>
      </c>
      <c r="R97" s="82">
        <v>0</v>
      </c>
      <c r="S97" s="82">
        <v>-121496.78000000007</v>
      </c>
      <c r="T97" s="82">
        <v>-115569.68923076932</v>
      </c>
      <c r="U97" s="83">
        <v>0</v>
      </c>
      <c r="V97" s="84">
        <v>6.4000000000000001E-2</v>
      </c>
    </row>
    <row r="98" spans="1:22" x14ac:dyDescent="0.2">
      <c r="A98" s="17" t="s">
        <v>677</v>
      </c>
      <c r="B98" s="17">
        <v>39700</v>
      </c>
      <c r="C98" s="17" t="s">
        <v>705</v>
      </c>
      <c r="D98" s="65" t="s">
        <v>189</v>
      </c>
      <c r="E98" s="65" t="s">
        <v>85</v>
      </c>
      <c r="F98" s="82">
        <v>32214.939999999995</v>
      </c>
      <c r="G98" s="82">
        <v>0</v>
      </c>
      <c r="H98" s="82">
        <v>0</v>
      </c>
      <c r="I98" s="82">
        <v>0</v>
      </c>
      <c r="J98" s="82">
        <v>32214.939999999995</v>
      </c>
      <c r="K98" s="82">
        <v>32214.94</v>
      </c>
      <c r="L98" s="83">
        <v>0</v>
      </c>
      <c r="M98" s="82">
        <v>-29495.609999999986</v>
      </c>
      <c r="N98" s="82">
        <v>-2706</v>
      </c>
      <c r="O98" s="82">
        <v>0</v>
      </c>
      <c r="P98" s="82">
        <v>0</v>
      </c>
      <c r="Q98" s="82">
        <v>0</v>
      </c>
      <c r="R98" s="82">
        <v>0</v>
      </c>
      <c r="S98" s="82">
        <v>-32201.609999999986</v>
      </c>
      <c r="T98" s="82">
        <v>-30848.609999999986</v>
      </c>
      <c r="U98" s="83">
        <v>0</v>
      </c>
      <c r="V98" s="84">
        <v>8.4000000000000005E-2</v>
      </c>
    </row>
    <row r="99" spans="1:22" x14ac:dyDescent="0.2">
      <c r="A99" s="17" t="s">
        <v>677</v>
      </c>
      <c r="B99" s="17">
        <v>39800</v>
      </c>
      <c r="C99" s="17" t="s">
        <v>706</v>
      </c>
      <c r="D99" s="65" t="s">
        <v>190</v>
      </c>
      <c r="E99" s="65" t="s">
        <v>86</v>
      </c>
      <c r="F99" s="82">
        <v>8095.7100000000009</v>
      </c>
      <c r="G99" s="82">
        <v>59.569999999999936</v>
      </c>
      <c r="H99" s="82">
        <v>0</v>
      </c>
      <c r="I99" s="82">
        <v>0</v>
      </c>
      <c r="J99" s="82">
        <v>8155.2800000000007</v>
      </c>
      <c r="K99" s="82">
        <v>8413.6315384615391</v>
      </c>
      <c r="L99" s="83">
        <v>0</v>
      </c>
      <c r="M99" s="82">
        <v>-4925.8500000000113</v>
      </c>
      <c r="N99" s="82">
        <v>-497.65000000000009</v>
      </c>
      <c r="O99" s="82">
        <v>0</v>
      </c>
      <c r="P99" s="82">
        <v>0</v>
      </c>
      <c r="Q99" s="82">
        <v>0</v>
      </c>
      <c r="R99" s="82">
        <v>0</v>
      </c>
      <c r="S99" s="82">
        <v>-5423.5000000000109</v>
      </c>
      <c r="T99" s="82">
        <v>-5172.1315384615509</v>
      </c>
      <c r="U99" s="83">
        <v>0</v>
      </c>
      <c r="V99" s="84">
        <v>5.8999999999999997E-2</v>
      </c>
    </row>
    <row r="100" spans="1:22" x14ac:dyDescent="0.2">
      <c r="A100" s="17" t="s">
        <v>707</v>
      </c>
      <c r="B100" s="17">
        <v>30301</v>
      </c>
      <c r="C100" s="17" t="s">
        <v>708</v>
      </c>
      <c r="D100" s="65" t="s">
        <v>191</v>
      </c>
      <c r="E100" s="65" t="s">
        <v>54</v>
      </c>
      <c r="F100" s="82">
        <v>9519.64</v>
      </c>
      <c r="G100" s="82">
        <v>9940.75</v>
      </c>
      <c r="H100" s="82">
        <v>0</v>
      </c>
      <c r="I100" s="82">
        <v>0</v>
      </c>
      <c r="J100" s="82">
        <v>19460.39</v>
      </c>
      <c r="K100" s="82">
        <v>12578.332307692308</v>
      </c>
      <c r="L100" s="83">
        <v>0</v>
      </c>
      <c r="M100" s="82">
        <v>-9519.64</v>
      </c>
      <c r="N100" s="82">
        <v>-379.1</v>
      </c>
      <c r="O100" s="82">
        <v>0</v>
      </c>
      <c r="P100" s="82">
        <v>0</v>
      </c>
      <c r="Q100" s="82">
        <v>0</v>
      </c>
      <c r="R100" s="82">
        <v>0</v>
      </c>
      <c r="S100" s="82">
        <v>-9898.74</v>
      </c>
      <c r="T100" s="82">
        <v>-9586.1399999999976</v>
      </c>
      <c r="U100" s="83">
        <v>0</v>
      </c>
      <c r="V100" s="84">
        <v>6.7000000000000004E-2</v>
      </c>
    </row>
    <row r="101" spans="1:22" x14ac:dyDescent="0.2">
      <c r="A101" s="17" t="s">
        <v>707</v>
      </c>
      <c r="B101" s="17">
        <v>37400</v>
      </c>
      <c r="C101" s="17" t="s">
        <v>709</v>
      </c>
      <c r="D101" s="65" t="s">
        <v>192</v>
      </c>
      <c r="E101" s="65" t="s">
        <v>55</v>
      </c>
      <c r="F101" s="82">
        <v>93005.66</v>
      </c>
      <c r="G101" s="82">
        <v>0</v>
      </c>
      <c r="H101" s="82">
        <v>0</v>
      </c>
      <c r="I101" s="82">
        <v>0</v>
      </c>
      <c r="J101" s="82">
        <v>93005.66</v>
      </c>
      <c r="K101" s="82">
        <v>93005.66</v>
      </c>
      <c r="L101" s="83">
        <v>0</v>
      </c>
      <c r="M101" s="82">
        <v>0</v>
      </c>
      <c r="N101" s="82">
        <v>0</v>
      </c>
      <c r="O101" s="82">
        <v>0</v>
      </c>
      <c r="P101" s="82">
        <v>0</v>
      </c>
      <c r="Q101" s="82">
        <v>0</v>
      </c>
      <c r="R101" s="82">
        <v>0</v>
      </c>
      <c r="S101" s="82">
        <v>0</v>
      </c>
      <c r="T101" s="82">
        <v>0</v>
      </c>
      <c r="U101" s="83">
        <v>0</v>
      </c>
      <c r="V101" s="84">
        <v>0</v>
      </c>
    </row>
    <row r="102" spans="1:22" x14ac:dyDescent="0.2">
      <c r="A102" s="17" t="s">
        <v>707</v>
      </c>
      <c r="B102" s="17">
        <v>37402</v>
      </c>
      <c r="C102" s="17" t="s">
        <v>710</v>
      </c>
      <c r="D102" s="65" t="s">
        <v>193</v>
      </c>
      <c r="E102" s="65" t="s">
        <v>56</v>
      </c>
      <c r="F102" s="82">
        <v>408205.28</v>
      </c>
      <c r="G102" s="82">
        <v>0</v>
      </c>
      <c r="H102" s="82">
        <v>0</v>
      </c>
      <c r="I102" s="82">
        <v>0</v>
      </c>
      <c r="J102" s="82">
        <v>408205.28</v>
      </c>
      <c r="K102" s="82">
        <v>408205.28000000014</v>
      </c>
      <c r="L102" s="83">
        <v>0</v>
      </c>
      <c r="M102" s="82">
        <v>-309947.38999999978</v>
      </c>
      <c r="N102" s="82">
        <v>-5306.6400000000021</v>
      </c>
      <c r="O102" s="82">
        <v>0</v>
      </c>
      <c r="P102" s="82">
        <v>0</v>
      </c>
      <c r="Q102" s="82">
        <v>0</v>
      </c>
      <c r="R102" s="82">
        <v>0</v>
      </c>
      <c r="S102" s="82">
        <v>-315254.0299999998</v>
      </c>
      <c r="T102" s="82">
        <v>-312600.70999999961</v>
      </c>
      <c r="U102" s="83">
        <v>0</v>
      </c>
      <c r="V102" s="84">
        <v>1.2999999999999999E-2</v>
      </c>
    </row>
    <row r="103" spans="1:22" x14ac:dyDescent="0.2">
      <c r="A103" s="17" t="s">
        <v>707</v>
      </c>
      <c r="B103" s="17">
        <v>37500</v>
      </c>
      <c r="C103" s="17" t="s">
        <v>711</v>
      </c>
      <c r="D103" s="65" t="s">
        <v>194</v>
      </c>
      <c r="E103" s="65" t="s">
        <v>57</v>
      </c>
      <c r="F103" s="82">
        <v>1957949.0900000003</v>
      </c>
      <c r="G103" s="82">
        <v>37850.19</v>
      </c>
      <c r="H103" s="82">
        <v>0</v>
      </c>
      <c r="I103" s="82">
        <v>0</v>
      </c>
      <c r="J103" s="82">
        <v>1995799.2800000003</v>
      </c>
      <c r="K103" s="82">
        <v>1973546.6992307699</v>
      </c>
      <c r="L103" s="83">
        <v>0</v>
      </c>
      <c r="M103" s="82">
        <v>-834361.65000000072</v>
      </c>
      <c r="N103" s="82">
        <v>-49292.31</v>
      </c>
      <c r="O103" s="82">
        <v>0</v>
      </c>
      <c r="P103" s="82">
        <v>0</v>
      </c>
      <c r="Q103" s="82">
        <v>0</v>
      </c>
      <c r="R103" s="82">
        <v>0</v>
      </c>
      <c r="S103" s="82">
        <v>-883653.96000000066</v>
      </c>
      <c r="T103" s="82">
        <v>-858913.56461538549</v>
      </c>
      <c r="U103" s="83">
        <v>0</v>
      </c>
      <c r="V103" s="84">
        <v>2.5000000000000001E-2</v>
      </c>
    </row>
    <row r="104" spans="1:22" x14ac:dyDescent="0.2">
      <c r="A104" s="17" t="s">
        <v>707</v>
      </c>
      <c r="B104" s="17">
        <v>37600</v>
      </c>
      <c r="C104" s="17" t="s">
        <v>712</v>
      </c>
      <c r="D104" s="65" t="s">
        <v>195</v>
      </c>
      <c r="E104" s="65" t="s">
        <v>58</v>
      </c>
      <c r="F104" s="82">
        <v>55080843.68</v>
      </c>
      <c r="G104" s="82">
        <v>2451845.6599999997</v>
      </c>
      <c r="H104" s="82">
        <v>-1049262.54</v>
      </c>
      <c r="I104" s="82">
        <v>0</v>
      </c>
      <c r="J104" s="82">
        <v>56483426.799999997</v>
      </c>
      <c r="K104" s="82">
        <v>55682992.798461519</v>
      </c>
      <c r="L104" s="83">
        <v>0</v>
      </c>
      <c r="M104" s="82">
        <v>-24270950.400000002</v>
      </c>
      <c r="N104" s="82">
        <v>-2335884.1800000002</v>
      </c>
      <c r="O104" s="82">
        <v>1049262.54</v>
      </c>
      <c r="P104" s="82">
        <v>235632.44</v>
      </c>
      <c r="Q104" s="82">
        <v>0</v>
      </c>
      <c r="R104" s="82">
        <v>0</v>
      </c>
      <c r="S104" s="82">
        <v>-25321939.600000001</v>
      </c>
      <c r="T104" s="82">
        <v>-24563053.030000005</v>
      </c>
      <c r="U104" s="83">
        <v>0</v>
      </c>
      <c r="V104" s="84">
        <v>4.2000000000000003E-2</v>
      </c>
    </row>
    <row r="105" spans="1:22" x14ac:dyDescent="0.2">
      <c r="A105" s="17" t="s">
        <v>707</v>
      </c>
      <c r="B105" s="17">
        <v>37602</v>
      </c>
      <c r="C105" s="17" t="s">
        <v>713</v>
      </c>
      <c r="D105" s="65" t="s">
        <v>196</v>
      </c>
      <c r="E105" s="65" t="s">
        <v>59</v>
      </c>
      <c r="F105" s="82">
        <v>25086351.080000009</v>
      </c>
      <c r="G105" s="82">
        <v>1682093.27</v>
      </c>
      <c r="H105" s="82">
        <v>-136604.13</v>
      </c>
      <c r="I105" s="82">
        <v>0</v>
      </c>
      <c r="J105" s="82">
        <v>26631840.22000001</v>
      </c>
      <c r="K105" s="82">
        <v>26140394.373846166</v>
      </c>
      <c r="L105" s="83">
        <v>0</v>
      </c>
      <c r="M105" s="82">
        <v>-10203094.91</v>
      </c>
      <c r="N105" s="82">
        <v>-809082.64</v>
      </c>
      <c r="O105" s="82">
        <v>136604.13</v>
      </c>
      <c r="P105" s="82">
        <v>-16296.609999999995</v>
      </c>
      <c r="Q105" s="82">
        <v>0</v>
      </c>
      <c r="R105" s="82">
        <v>0</v>
      </c>
      <c r="S105" s="82">
        <v>-10891870.029999999</v>
      </c>
      <c r="T105" s="82">
        <v>-10510637.524615387</v>
      </c>
      <c r="U105" s="83">
        <v>0</v>
      </c>
      <c r="V105" s="84">
        <v>3.1E-2</v>
      </c>
    </row>
    <row r="106" spans="1:22" x14ac:dyDescent="0.2">
      <c r="A106" s="17" t="s">
        <v>707</v>
      </c>
      <c r="B106" s="17">
        <v>37602</v>
      </c>
      <c r="C106" s="17" t="s">
        <v>713</v>
      </c>
      <c r="D106" s="65" t="s">
        <v>197</v>
      </c>
      <c r="E106" s="65" t="s">
        <v>59</v>
      </c>
      <c r="F106" s="82">
        <v>0</v>
      </c>
      <c r="G106" s="82">
        <v>0</v>
      </c>
      <c r="H106" s="82">
        <v>0</v>
      </c>
      <c r="I106" s="82">
        <v>0</v>
      </c>
      <c r="J106" s="82">
        <v>0</v>
      </c>
      <c r="K106" s="82">
        <v>0</v>
      </c>
      <c r="L106" s="83">
        <v>0</v>
      </c>
      <c r="M106" s="82">
        <v>-10475.08</v>
      </c>
      <c r="N106" s="82">
        <v>0</v>
      </c>
      <c r="O106" s="82">
        <v>0</v>
      </c>
      <c r="P106" s="82">
        <v>0</v>
      </c>
      <c r="Q106" s="82">
        <v>0</v>
      </c>
      <c r="R106" s="82">
        <v>0</v>
      </c>
      <c r="S106" s="82">
        <v>-10475.08</v>
      </c>
      <c r="T106" s="82">
        <v>-10475.08</v>
      </c>
      <c r="U106" s="83">
        <v>0</v>
      </c>
      <c r="V106" s="84">
        <v>3.1E-2</v>
      </c>
    </row>
    <row r="107" spans="1:22" x14ac:dyDescent="0.2">
      <c r="A107" s="17" t="s">
        <v>707</v>
      </c>
      <c r="B107" s="17">
        <v>37602</v>
      </c>
      <c r="C107" s="17" t="s">
        <v>713</v>
      </c>
      <c r="D107" s="65" t="s">
        <v>198</v>
      </c>
      <c r="E107" s="65" t="s">
        <v>59</v>
      </c>
      <c r="F107" s="82">
        <v>0</v>
      </c>
      <c r="G107" s="82">
        <v>0</v>
      </c>
      <c r="H107" s="82">
        <v>0</v>
      </c>
      <c r="I107" s="82">
        <v>0</v>
      </c>
      <c r="J107" s="82">
        <v>0</v>
      </c>
      <c r="K107" s="82">
        <v>0</v>
      </c>
      <c r="L107" s="83">
        <v>0</v>
      </c>
      <c r="M107" s="82">
        <v>5061.7299999999996</v>
      </c>
      <c r="N107" s="82">
        <v>0</v>
      </c>
      <c r="O107" s="82">
        <v>0</v>
      </c>
      <c r="P107" s="82">
        <v>0</v>
      </c>
      <c r="Q107" s="82">
        <v>0</v>
      </c>
      <c r="R107" s="82">
        <v>0</v>
      </c>
      <c r="S107" s="82">
        <v>5061.7299999999996</v>
      </c>
      <c r="T107" s="82">
        <v>5061.7299999999977</v>
      </c>
      <c r="U107" s="83">
        <v>0</v>
      </c>
      <c r="V107" s="84">
        <v>3.1E-2</v>
      </c>
    </row>
    <row r="108" spans="1:22" x14ac:dyDescent="0.2">
      <c r="A108" s="17" t="s">
        <v>707</v>
      </c>
      <c r="B108" s="17">
        <v>37800</v>
      </c>
      <c r="C108" s="17" t="s">
        <v>714</v>
      </c>
      <c r="D108" s="65" t="s">
        <v>199</v>
      </c>
      <c r="E108" s="65" t="s">
        <v>60</v>
      </c>
      <c r="F108" s="82">
        <v>1198691.76</v>
      </c>
      <c r="G108" s="82">
        <v>86930.36</v>
      </c>
      <c r="H108" s="82">
        <v>-1206.75</v>
      </c>
      <c r="I108" s="82">
        <v>0</v>
      </c>
      <c r="J108" s="82">
        <v>1284415.3700000001</v>
      </c>
      <c r="K108" s="82">
        <v>1219062.0784615381</v>
      </c>
      <c r="L108" s="83">
        <v>0</v>
      </c>
      <c r="M108" s="82">
        <v>-557461.48999999929</v>
      </c>
      <c r="N108" s="82">
        <v>-41262.949999999997</v>
      </c>
      <c r="O108" s="82">
        <v>1206.75</v>
      </c>
      <c r="P108" s="82">
        <v>11297.369999999999</v>
      </c>
      <c r="Q108" s="82">
        <v>0</v>
      </c>
      <c r="R108" s="82">
        <v>0</v>
      </c>
      <c r="S108" s="82">
        <v>-586220.31999999925</v>
      </c>
      <c r="T108" s="82">
        <v>-571057.05692307639</v>
      </c>
      <c r="U108" s="83">
        <v>0</v>
      </c>
      <c r="V108" s="84">
        <v>3.4000000000000002E-2</v>
      </c>
    </row>
    <row r="109" spans="1:22" x14ac:dyDescent="0.2">
      <c r="A109" s="17" t="s">
        <v>707</v>
      </c>
      <c r="B109" s="17">
        <v>37900</v>
      </c>
      <c r="C109" s="17" t="s">
        <v>715</v>
      </c>
      <c r="D109" s="65" t="s">
        <v>200</v>
      </c>
      <c r="E109" s="65" t="s">
        <v>61</v>
      </c>
      <c r="F109" s="82">
        <v>1681782.19</v>
      </c>
      <c r="G109" s="82">
        <v>23443.879999999997</v>
      </c>
      <c r="H109" s="82">
        <v>0</v>
      </c>
      <c r="I109" s="82">
        <v>0</v>
      </c>
      <c r="J109" s="82">
        <v>1705226.0699999998</v>
      </c>
      <c r="K109" s="82">
        <v>1710967.3223076921</v>
      </c>
      <c r="L109" s="83">
        <v>0</v>
      </c>
      <c r="M109" s="82">
        <v>-545086.50999999978</v>
      </c>
      <c r="N109" s="82">
        <v>-58189.139999999992</v>
      </c>
      <c r="O109" s="82">
        <v>0</v>
      </c>
      <c r="P109" s="82">
        <v>0</v>
      </c>
      <c r="Q109" s="82">
        <v>0</v>
      </c>
      <c r="R109" s="82">
        <v>0</v>
      </c>
      <c r="S109" s="82">
        <v>-603275.64999999979</v>
      </c>
      <c r="T109" s="82">
        <v>-574002.57769230765</v>
      </c>
      <c r="U109" s="83">
        <v>0</v>
      </c>
      <c r="V109" s="84">
        <v>3.4000000000000002E-2</v>
      </c>
    </row>
    <row r="110" spans="1:22" x14ac:dyDescent="0.2">
      <c r="A110" s="17" t="s">
        <v>707</v>
      </c>
      <c r="B110" s="17">
        <v>38000</v>
      </c>
      <c r="C110" s="17" t="s">
        <v>716</v>
      </c>
      <c r="D110" s="65" t="s">
        <v>201</v>
      </c>
      <c r="E110" s="65" t="s">
        <v>62</v>
      </c>
      <c r="F110" s="82">
        <v>13494039.660000009</v>
      </c>
      <c r="G110" s="82">
        <v>821590.72</v>
      </c>
      <c r="H110" s="82">
        <v>-55230.869999999995</v>
      </c>
      <c r="I110" s="82">
        <v>0</v>
      </c>
      <c r="J110" s="82">
        <v>14260399.510000011</v>
      </c>
      <c r="K110" s="82">
        <v>13833820.240769245</v>
      </c>
      <c r="L110" s="83">
        <v>0</v>
      </c>
      <c r="M110" s="82">
        <v>-13323381.220000001</v>
      </c>
      <c r="N110" s="82">
        <v>-910685.94000000006</v>
      </c>
      <c r="O110" s="82">
        <v>55230.869999999995</v>
      </c>
      <c r="P110" s="82">
        <v>128490.67</v>
      </c>
      <c r="Q110" s="82">
        <v>0</v>
      </c>
      <c r="R110" s="82">
        <v>0</v>
      </c>
      <c r="S110" s="82">
        <v>-14050345.620000001</v>
      </c>
      <c r="T110" s="82">
        <v>-13681283.197692309</v>
      </c>
      <c r="U110" s="83">
        <v>0</v>
      </c>
      <c r="V110" s="84">
        <v>6.5999999999999989E-2</v>
      </c>
    </row>
    <row r="111" spans="1:22" x14ac:dyDescent="0.2">
      <c r="A111" s="17" t="s">
        <v>707</v>
      </c>
      <c r="B111" s="17">
        <v>38002</v>
      </c>
      <c r="C111" s="17" t="s">
        <v>717</v>
      </c>
      <c r="D111" s="65" t="s">
        <v>202</v>
      </c>
      <c r="E111" s="65" t="s">
        <v>63</v>
      </c>
      <c r="F111" s="82">
        <v>22753069.079999998</v>
      </c>
      <c r="G111" s="82">
        <v>1476760.6</v>
      </c>
      <c r="H111" s="82">
        <v>-33884.259999999995</v>
      </c>
      <c r="I111" s="82">
        <v>0</v>
      </c>
      <c r="J111" s="82">
        <v>24195945.419999998</v>
      </c>
      <c r="K111" s="82">
        <v>23399266.920000002</v>
      </c>
      <c r="L111" s="83">
        <v>0</v>
      </c>
      <c r="M111" s="82">
        <v>-15011178.239999991</v>
      </c>
      <c r="N111" s="82">
        <v>-1166643.8500000001</v>
      </c>
      <c r="O111" s="82">
        <v>33884.259999999995</v>
      </c>
      <c r="P111" s="82">
        <v>137592.99000000002</v>
      </c>
      <c r="Q111" s="82">
        <v>0</v>
      </c>
      <c r="R111" s="82">
        <v>0</v>
      </c>
      <c r="S111" s="82">
        <v>-16006344.839999991</v>
      </c>
      <c r="T111" s="82">
        <v>-15539736.498461526</v>
      </c>
      <c r="U111" s="83">
        <v>0</v>
      </c>
      <c r="V111" s="84">
        <v>0.05</v>
      </c>
    </row>
    <row r="112" spans="1:22" x14ac:dyDescent="0.2">
      <c r="A112" s="17" t="s">
        <v>707</v>
      </c>
      <c r="B112" s="17">
        <v>38200</v>
      </c>
      <c r="C112" s="17" t="s">
        <v>718</v>
      </c>
      <c r="D112" s="65" t="s">
        <v>203</v>
      </c>
      <c r="E112" s="65" t="s">
        <v>65</v>
      </c>
      <c r="F112" s="82">
        <v>7065788.0700000031</v>
      </c>
      <c r="G112" s="82">
        <v>356295.66000000003</v>
      </c>
      <c r="H112" s="82">
        <v>-85516.09</v>
      </c>
      <c r="I112" s="82">
        <v>0</v>
      </c>
      <c r="J112" s="82">
        <v>7336567.6400000034</v>
      </c>
      <c r="K112" s="82">
        <v>7212414.2315384652</v>
      </c>
      <c r="L112" s="83">
        <v>0</v>
      </c>
      <c r="M112" s="82">
        <v>-5471762.290000001</v>
      </c>
      <c r="N112" s="82">
        <v>-324093.05000000005</v>
      </c>
      <c r="O112" s="82">
        <v>85516.09</v>
      </c>
      <c r="P112" s="82">
        <v>18570.29</v>
      </c>
      <c r="Q112" s="82">
        <v>0</v>
      </c>
      <c r="R112" s="82">
        <v>0</v>
      </c>
      <c r="S112" s="82">
        <v>-5691768.9600000009</v>
      </c>
      <c r="T112" s="82">
        <v>-5616714.0299999993</v>
      </c>
      <c r="U112" s="83">
        <v>0</v>
      </c>
      <c r="V112" s="84">
        <v>4.4999999999999998E-2</v>
      </c>
    </row>
    <row r="113" spans="1:22" x14ac:dyDescent="0.2">
      <c r="A113" s="17" t="s">
        <v>707</v>
      </c>
      <c r="B113" s="17">
        <v>38300</v>
      </c>
      <c r="C113" s="17" t="s">
        <v>719</v>
      </c>
      <c r="D113" s="65" t="s">
        <v>204</v>
      </c>
      <c r="E113" s="65" t="s">
        <v>66</v>
      </c>
      <c r="F113" s="82">
        <v>2086858.9399999997</v>
      </c>
      <c r="G113" s="82">
        <v>56074.76</v>
      </c>
      <c r="H113" s="82">
        <v>-3900.35</v>
      </c>
      <c r="I113" s="82">
        <v>0</v>
      </c>
      <c r="J113" s="82">
        <v>2139033.3499999996</v>
      </c>
      <c r="K113" s="82">
        <v>2099552.7653846154</v>
      </c>
      <c r="L113" s="83">
        <v>0</v>
      </c>
      <c r="M113" s="82">
        <v>-1129830.9100000004</v>
      </c>
      <c r="N113" s="82">
        <v>-75465.469999999987</v>
      </c>
      <c r="O113" s="82">
        <v>3900.35</v>
      </c>
      <c r="P113" s="82">
        <v>0</v>
      </c>
      <c r="Q113" s="82">
        <v>0</v>
      </c>
      <c r="R113" s="82">
        <v>0</v>
      </c>
      <c r="S113" s="82">
        <v>-1201396.0300000003</v>
      </c>
      <c r="T113" s="82">
        <v>-1167171.9169230775</v>
      </c>
      <c r="U113" s="83">
        <v>0</v>
      </c>
      <c r="V113" s="84">
        <v>3.5999999999999997E-2</v>
      </c>
    </row>
    <row r="114" spans="1:22" x14ac:dyDescent="0.2">
      <c r="A114" s="17" t="s">
        <v>707</v>
      </c>
      <c r="B114" s="17">
        <v>38400</v>
      </c>
      <c r="C114" s="17" t="s">
        <v>720</v>
      </c>
      <c r="D114" s="65" t="s">
        <v>205</v>
      </c>
      <c r="E114" s="65" t="s">
        <v>67</v>
      </c>
      <c r="F114" s="82">
        <v>2636134.9899999998</v>
      </c>
      <c r="G114" s="82">
        <v>118765.23999999999</v>
      </c>
      <c r="H114" s="82">
        <v>-7554.8</v>
      </c>
      <c r="I114" s="82">
        <v>0</v>
      </c>
      <c r="J114" s="82">
        <v>2747345.4299999997</v>
      </c>
      <c r="K114" s="82">
        <v>2700247.366153846</v>
      </c>
      <c r="L114" s="83">
        <v>0</v>
      </c>
      <c r="M114" s="82">
        <v>-1422672.169999999</v>
      </c>
      <c r="N114" s="82">
        <v>-121334.5</v>
      </c>
      <c r="O114" s="82">
        <v>7554.8</v>
      </c>
      <c r="P114" s="82">
        <v>298.85000000000002</v>
      </c>
      <c r="Q114" s="82">
        <v>0</v>
      </c>
      <c r="R114" s="82">
        <v>0</v>
      </c>
      <c r="S114" s="82">
        <v>-1536153.0199999989</v>
      </c>
      <c r="T114" s="82">
        <v>-1475706.37076923</v>
      </c>
      <c r="U114" s="83">
        <v>0</v>
      </c>
      <c r="V114" s="84">
        <v>4.4999999999999998E-2</v>
      </c>
    </row>
    <row r="115" spans="1:22" x14ac:dyDescent="0.2">
      <c r="A115" s="17" t="s">
        <v>707</v>
      </c>
      <c r="B115" s="17">
        <v>38500</v>
      </c>
      <c r="C115" s="17" t="s">
        <v>721</v>
      </c>
      <c r="D115" s="65" t="s">
        <v>206</v>
      </c>
      <c r="E115" s="65" t="s">
        <v>68</v>
      </c>
      <c r="F115" s="82">
        <v>2153954.4900000007</v>
      </c>
      <c r="G115" s="82">
        <v>0</v>
      </c>
      <c r="H115" s="82">
        <v>-1131.1300000000001</v>
      </c>
      <c r="I115" s="82">
        <v>0</v>
      </c>
      <c r="J115" s="82">
        <v>2152823.3600000008</v>
      </c>
      <c r="K115" s="82">
        <v>2152910.3700000006</v>
      </c>
      <c r="L115" s="83">
        <v>0</v>
      </c>
      <c r="M115" s="82">
        <v>-1183820.8599999992</v>
      </c>
      <c r="N115" s="82">
        <v>-66740.44</v>
      </c>
      <c r="O115" s="82">
        <v>1131.1300000000001</v>
      </c>
      <c r="P115" s="82">
        <v>10.07</v>
      </c>
      <c r="Q115" s="82">
        <v>0</v>
      </c>
      <c r="R115" s="82">
        <v>0</v>
      </c>
      <c r="S115" s="82">
        <v>-1249420.0999999992</v>
      </c>
      <c r="T115" s="82">
        <v>-1216138.899999999</v>
      </c>
      <c r="U115" s="83">
        <v>0</v>
      </c>
      <c r="V115" s="84">
        <v>3.1E-2</v>
      </c>
    </row>
    <row r="116" spans="1:22" x14ac:dyDescent="0.2">
      <c r="A116" s="17" t="s">
        <v>707</v>
      </c>
      <c r="B116" s="17">
        <v>38700</v>
      </c>
      <c r="C116" s="17" t="s">
        <v>722</v>
      </c>
      <c r="D116" s="65" t="s">
        <v>207</v>
      </c>
      <c r="E116" s="65" t="s">
        <v>69</v>
      </c>
      <c r="F116" s="82">
        <v>494507.76999999996</v>
      </c>
      <c r="G116" s="82">
        <v>80187.12</v>
      </c>
      <c r="H116" s="82">
        <v>0</v>
      </c>
      <c r="I116" s="82">
        <v>0</v>
      </c>
      <c r="J116" s="82">
        <v>574694.8899999999</v>
      </c>
      <c r="K116" s="82">
        <v>510684.85846153833</v>
      </c>
      <c r="L116" s="83">
        <v>0</v>
      </c>
      <c r="M116" s="82">
        <v>-204631.48999999964</v>
      </c>
      <c r="N116" s="82">
        <v>-31837.129999999997</v>
      </c>
      <c r="O116" s="82">
        <v>0</v>
      </c>
      <c r="P116" s="82">
        <v>0</v>
      </c>
      <c r="Q116" s="82">
        <v>0</v>
      </c>
      <c r="R116" s="82">
        <v>0</v>
      </c>
      <c r="S116" s="82">
        <v>-236468.61999999965</v>
      </c>
      <c r="T116" s="82">
        <v>-220285.92923076896</v>
      </c>
      <c r="U116" s="83">
        <v>0</v>
      </c>
      <c r="V116" s="84">
        <v>6.3E-2</v>
      </c>
    </row>
    <row r="117" spans="1:22" x14ac:dyDescent="0.2">
      <c r="A117" s="17" t="s">
        <v>707</v>
      </c>
      <c r="B117" s="17">
        <v>39002</v>
      </c>
      <c r="C117" s="17" t="s">
        <v>723</v>
      </c>
      <c r="D117" s="65" t="s">
        <v>208</v>
      </c>
      <c r="E117" s="65" t="s">
        <v>71</v>
      </c>
      <c r="F117" s="82">
        <v>0</v>
      </c>
      <c r="G117" s="82">
        <v>0</v>
      </c>
      <c r="H117" s="82">
        <v>0</v>
      </c>
      <c r="I117" s="82">
        <v>0</v>
      </c>
      <c r="J117" s="82">
        <v>0</v>
      </c>
      <c r="K117" s="82">
        <v>0</v>
      </c>
      <c r="L117" s="83">
        <v>0</v>
      </c>
      <c r="M117" s="82">
        <v>0</v>
      </c>
      <c r="N117" s="82">
        <v>0</v>
      </c>
      <c r="O117" s="82">
        <v>0</v>
      </c>
      <c r="P117" s="82">
        <v>0</v>
      </c>
      <c r="Q117" s="82">
        <v>0</v>
      </c>
      <c r="R117" s="82">
        <v>0</v>
      </c>
      <c r="S117" s="82">
        <v>0</v>
      </c>
      <c r="T117" s="82">
        <v>0</v>
      </c>
      <c r="U117" s="83">
        <v>0</v>
      </c>
      <c r="V117" s="84">
        <v>2.5000000000000001E-2</v>
      </c>
    </row>
    <row r="118" spans="1:22" x14ac:dyDescent="0.2">
      <c r="A118" s="17" t="s">
        <v>707</v>
      </c>
      <c r="B118" s="17">
        <v>39100</v>
      </c>
      <c r="C118" s="17" t="s">
        <v>724</v>
      </c>
      <c r="D118" s="65" t="s">
        <v>209</v>
      </c>
      <c r="E118" s="65" t="s">
        <v>72</v>
      </c>
      <c r="F118" s="82">
        <v>51200.880000000005</v>
      </c>
      <c r="G118" s="82">
        <v>18066.239999999998</v>
      </c>
      <c r="H118" s="82">
        <v>0</v>
      </c>
      <c r="I118" s="82">
        <v>0</v>
      </c>
      <c r="J118" s="82">
        <v>69267.12</v>
      </c>
      <c r="K118" s="82">
        <v>60878.498461538467</v>
      </c>
      <c r="L118" s="83">
        <v>0</v>
      </c>
      <c r="M118" s="82">
        <v>-102222.71</v>
      </c>
      <c r="N118" s="82">
        <v>-4032.0099999999993</v>
      </c>
      <c r="O118" s="82">
        <v>0</v>
      </c>
      <c r="P118" s="82">
        <v>0</v>
      </c>
      <c r="Q118" s="82">
        <v>0</v>
      </c>
      <c r="R118" s="82">
        <v>0</v>
      </c>
      <c r="S118" s="82">
        <v>-106254.72</v>
      </c>
      <c r="T118" s="82">
        <v>-104103.45846153844</v>
      </c>
      <c r="U118" s="83">
        <v>0</v>
      </c>
      <c r="V118" s="84">
        <v>6.7000000000000004E-2</v>
      </c>
    </row>
    <row r="119" spans="1:22" x14ac:dyDescent="0.2">
      <c r="A119" s="17" t="s">
        <v>707</v>
      </c>
      <c r="B119" s="17">
        <v>39101</v>
      </c>
      <c r="C119" s="17" t="s">
        <v>725</v>
      </c>
      <c r="D119" s="65" t="s">
        <v>210</v>
      </c>
      <c r="E119" s="65" t="s">
        <v>73</v>
      </c>
      <c r="F119" s="82">
        <v>355534.37999999995</v>
      </c>
      <c r="G119" s="82">
        <v>19230.939999999999</v>
      </c>
      <c r="H119" s="82">
        <v>-232825.11</v>
      </c>
      <c r="I119" s="82">
        <v>0</v>
      </c>
      <c r="J119" s="82">
        <v>141940.20999999996</v>
      </c>
      <c r="K119" s="82">
        <v>161487.12384615385</v>
      </c>
      <c r="L119" s="83">
        <v>0</v>
      </c>
      <c r="M119" s="82">
        <v>-197998.27000000002</v>
      </c>
      <c r="N119" s="82">
        <v>-20389.48</v>
      </c>
      <c r="O119" s="82">
        <v>232825.11</v>
      </c>
      <c r="P119" s="82">
        <v>0</v>
      </c>
      <c r="Q119" s="82">
        <v>0</v>
      </c>
      <c r="R119" s="82">
        <v>0</v>
      </c>
      <c r="S119" s="82">
        <v>14437.359999999957</v>
      </c>
      <c r="T119" s="82">
        <v>-12967.981538461583</v>
      </c>
      <c r="U119" s="83">
        <v>0</v>
      </c>
      <c r="V119" s="84">
        <v>0.125</v>
      </c>
    </row>
    <row r="120" spans="1:22" x14ac:dyDescent="0.2">
      <c r="A120" s="17" t="s">
        <v>707</v>
      </c>
      <c r="B120" s="17">
        <v>39102</v>
      </c>
      <c r="C120" s="17" t="s">
        <v>726</v>
      </c>
      <c r="D120" s="65" t="s">
        <v>211</v>
      </c>
      <c r="E120" s="65" t="s">
        <v>74</v>
      </c>
      <c r="F120" s="82">
        <v>6408.9800000000005</v>
      </c>
      <c r="G120" s="82">
        <v>9286.1299999999992</v>
      </c>
      <c r="H120" s="82">
        <v>0</v>
      </c>
      <c r="I120" s="82">
        <v>0</v>
      </c>
      <c r="J120" s="82">
        <v>15695.11</v>
      </c>
      <c r="K120" s="82">
        <v>10694.886153846155</v>
      </c>
      <c r="L120" s="83">
        <v>0</v>
      </c>
      <c r="M120" s="82">
        <v>12377.339999999989</v>
      </c>
      <c r="N120" s="82">
        <v>-688.61</v>
      </c>
      <c r="O120" s="82">
        <v>0</v>
      </c>
      <c r="P120" s="82">
        <v>0</v>
      </c>
      <c r="Q120" s="82">
        <v>0</v>
      </c>
      <c r="R120" s="82">
        <v>0</v>
      </c>
      <c r="S120" s="82">
        <v>11688.729999999989</v>
      </c>
      <c r="T120" s="82">
        <v>12102.833076923063</v>
      </c>
      <c r="U120" s="83">
        <v>0</v>
      </c>
      <c r="V120" s="84">
        <v>6.7000000000000004E-2</v>
      </c>
    </row>
    <row r="121" spans="1:22" x14ac:dyDescent="0.2">
      <c r="A121" s="17" t="s">
        <v>707</v>
      </c>
      <c r="B121" s="17">
        <v>39201</v>
      </c>
      <c r="C121" s="17" t="s">
        <v>727</v>
      </c>
      <c r="D121" s="65" t="s">
        <v>212</v>
      </c>
      <c r="E121" s="65" t="s">
        <v>76</v>
      </c>
      <c r="F121" s="82">
        <v>978760.2300000001</v>
      </c>
      <c r="G121" s="82">
        <v>257162.82</v>
      </c>
      <c r="H121" s="82">
        <v>0</v>
      </c>
      <c r="I121" s="82">
        <v>0</v>
      </c>
      <c r="J121" s="82">
        <v>1235923.05</v>
      </c>
      <c r="K121" s="82">
        <v>1052675.7476923079</v>
      </c>
      <c r="L121" s="83">
        <v>0</v>
      </c>
      <c r="M121" s="82">
        <v>-172053.13999999998</v>
      </c>
      <c r="N121" s="82">
        <v>-116189.41</v>
      </c>
      <c r="O121" s="82">
        <v>0</v>
      </c>
      <c r="P121" s="82">
        <v>424.45000000000005</v>
      </c>
      <c r="Q121" s="82">
        <v>-3634.45</v>
      </c>
      <c r="R121" s="82">
        <v>0</v>
      </c>
      <c r="S121" s="82">
        <v>-291452.55</v>
      </c>
      <c r="T121" s="82">
        <v>-228415.2276923077</v>
      </c>
      <c r="U121" s="83">
        <v>0</v>
      </c>
      <c r="V121" s="84">
        <v>0.112</v>
      </c>
    </row>
    <row r="122" spans="1:22" x14ac:dyDescent="0.2">
      <c r="A122" s="17" t="s">
        <v>707</v>
      </c>
      <c r="B122" s="17">
        <v>39202</v>
      </c>
      <c r="C122" s="17" t="s">
        <v>728</v>
      </c>
      <c r="D122" s="65" t="s">
        <v>213</v>
      </c>
      <c r="E122" s="65" t="s">
        <v>77</v>
      </c>
      <c r="F122" s="82">
        <v>661441.60999999987</v>
      </c>
      <c r="G122" s="82">
        <v>0</v>
      </c>
      <c r="H122" s="82">
        <v>0</v>
      </c>
      <c r="I122" s="82">
        <v>0</v>
      </c>
      <c r="J122" s="82">
        <v>661441.60999999987</v>
      </c>
      <c r="K122" s="82">
        <v>661441.60999999964</v>
      </c>
      <c r="L122" s="83">
        <v>0</v>
      </c>
      <c r="M122" s="82">
        <v>-400018.88999999949</v>
      </c>
      <c r="N122" s="82">
        <v>-84003.12</v>
      </c>
      <c r="O122" s="82">
        <v>0</v>
      </c>
      <c r="P122" s="82">
        <v>209.48</v>
      </c>
      <c r="Q122" s="82">
        <v>-1890.5500000000002</v>
      </c>
      <c r="R122" s="82">
        <v>0</v>
      </c>
      <c r="S122" s="82">
        <v>-485703.07999999949</v>
      </c>
      <c r="T122" s="82">
        <v>-442261.17538461491</v>
      </c>
      <c r="U122" s="83">
        <v>0</v>
      </c>
      <c r="V122" s="84">
        <v>0.127</v>
      </c>
    </row>
    <row r="123" spans="1:22" x14ac:dyDescent="0.2">
      <c r="A123" s="17" t="s">
        <v>707</v>
      </c>
      <c r="B123" s="17">
        <v>39204</v>
      </c>
      <c r="C123" s="17" t="s">
        <v>729</v>
      </c>
      <c r="D123" s="65" t="s">
        <v>214</v>
      </c>
      <c r="E123" s="65" t="s">
        <v>79</v>
      </c>
      <c r="F123" s="82">
        <v>11370</v>
      </c>
      <c r="G123" s="82">
        <v>5738.84</v>
      </c>
      <c r="H123" s="82">
        <v>0</v>
      </c>
      <c r="I123" s="82">
        <v>0</v>
      </c>
      <c r="J123" s="82">
        <v>17108.84</v>
      </c>
      <c r="K123" s="82">
        <v>12694.347692307692</v>
      </c>
      <c r="L123" s="83">
        <v>0</v>
      </c>
      <c r="M123" s="82">
        <v>-11843.470000000005</v>
      </c>
      <c r="N123" s="82">
        <v>-493.05999999999995</v>
      </c>
      <c r="O123" s="82">
        <v>0</v>
      </c>
      <c r="P123" s="82">
        <v>0</v>
      </c>
      <c r="Q123" s="82">
        <v>0</v>
      </c>
      <c r="R123" s="82">
        <v>0</v>
      </c>
      <c r="S123" s="82">
        <v>-12336.530000000004</v>
      </c>
      <c r="T123" s="82">
        <v>-12075.284615384619</v>
      </c>
      <c r="U123" s="83">
        <v>0</v>
      </c>
      <c r="V123" s="84">
        <v>0.04</v>
      </c>
    </row>
    <row r="124" spans="1:22" x14ac:dyDescent="0.2">
      <c r="A124" s="17" t="s">
        <v>707</v>
      </c>
      <c r="B124" s="17">
        <v>39205</v>
      </c>
      <c r="C124" s="17" t="s">
        <v>730</v>
      </c>
      <c r="D124" s="65" t="s">
        <v>215</v>
      </c>
      <c r="E124" s="65" t="s">
        <v>80</v>
      </c>
      <c r="F124" s="82">
        <v>142064.82999999999</v>
      </c>
      <c r="G124" s="82">
        <v>0</v>
      </c>
      <c r="H124" s="82">
        <v>0</v>
      </c>
      <c r="I124" s="82">
        <v>0</v>
      </c>
      <c r="J124" s="82">
        <v>142064.82999999999</v>
      </c>
      <c r="K124" s="82">
        <v>142064.83000000002</v>
      </c>
      <c r="L124" s="83">
        <v>0</v>
      </c>
      <c r="M124" s="82">
        <v>-120505.94000000018</v>
      </c>
      <c r="N124" s="82">
        <v>-10512.839999999998</v>
      </c>
      <c r="O124" s="82">
        <v>0</v>
      </c>
      <c r="P124" s="82">
        <v>0</v>
      </c>
      <c r="Q124" s="82">
        <v>0</v>
      </c>
      <c r="R124" s="82">
        <v>0</v>
      </c>
      <c r="S124" s="82">
        <v>-131018.78000000017</v>
      </c>
      <c r="T124" s="82">
        <v>-125762.3600000002</v>
      </c>
      <c r="U124" s="83">
        <v>0</v>
      </c>
      <c r="V124" s="84">
        <v>7.3999999999999996E-2</v>
      </c>
    </row>
    <row r="125" spans="1:22" x14ac:dyDescent="0.2">
      <c r="A125" s="17" t="s">
        <v>707</v>
      </c>
      <c r="B125" s="17">
        <v>39300</v>
      </c>
      <c r="C125" s="17" t="s">
        <v>731</v>
      </c>
      <c r="D125" s="65" t="s">
        <v>216</v>
      </c>
      <c r="E125" s="65" t="s">
        <v>81</v>
      </c>
      <c r="F125" s="82">
        <v>0</v>
      </c>
      <c r="G125" s="82">
        <v>0</v>
      </c>
      <c r="H125" s="82">
        <v>0</v>
      </c>
      <c r="I125" s="82">
        <v>0</v>
      </c>
      <c r="J125" s="82">
        <v>0</v>
      </c>
      <c r="K125" s="82">
        <v>0</v>
      </c>
      <c r="L125" s="83">
        <v>0</v>
      </c>
      <c r="M125" s="82">
        <v>-28.800000000000601</v>
      </c>
      <c r="N125" s="82">
        <v>0</v>
      </c>
      <c r="O125" s="82">
        <v>0</v>
      </c>
      <c r="P125" s="82">
        <v>0</v>
      </c>
      <c r="Q125" s="82">
        <v>0</v>
      </c>
      <c r="R125" s="82">
        <v>0</v>
      </c>
      <c r="S125" s="82">
        <v>-28.800000000000601</v>
      </c>
      <c r="T125" s="82">
        <v>-28.800000000000598</v>
      </c>
      <c r="U125" s="83">
        <v>0</v>
      </c>
      <c r="V125" s="84">
        <v>0.04</v>
      </c>
    </row>
    <row r="126" spans="1:22" x14ac:dyDescent="0.2">
      <c r="A126" s="17" t="s">
        <v>707</v>
      </c>
      <c r="B126" s="17">
        <v>39400</v>
      </c>
      <c r="C126" s="17" t="s">
        <v>732</v>
      </c>
      <c r="D126" s="65" t="s">
        <v>217</v>
      </c>
      <c r="E126" s="65" t="s">
        <v>82</v>
      </c>
      <c r="F126" s="82">
        <v>131356.64999999997</v>
      </c>
      <c r="G126" s="82">
        <v>57362.71</v>
      </c>
      <c r="H126" s="82">
        <v>0</v>
      </c>
      <c r="I126" s="82">
        <v>0</v>
      </c>
      <c r="J126" s="82">
        <v>188719.35999999996</v>
      </c>
      <c r="K126" s="82">
        <v>147280.26615384608</v>
      </c>
      <c r="L126" s="83">
        <v>0</v>
      </c>
      <c r="M126" s="82">
        <v>-93636.319999999745</v>
      </c>
      <c r="N126" s="82">
        <v>-9492.5799999999981</v>
      </c>
      <c r="O126" s="82">
        <v>0</v>
      </c>
      <c r="P126" s="82">
        <v>0</v>
      </c>
      <c r="Q126" s="82">
        <v>0</v>
      </c>
      <c r="R126" s="82">
        <v>0</v>
      </c>
      <c r="S126" s="82">
        <v>-103128.89999999975</v>
      </c>
      <c r="T126" s="82">
        <v>-98088.209230769018</v>
      </c>
      <c r="U126" s="83">
        <v>0</v>
      </c>
      <c r="V126" s="84">
        <v>6.6000000000000003E-2</v>
      </c>
    </row>
    <row r="127" spans="1:22" x14ac:dyDescent="0.2">
      <c r="A127" s="17" t="s">
        <v>707</v>
      </c>
      <c r="B127" s="17">
        <v>39600</v>
      </c>
      <c r="C127" s="17" t="s">
        <v>733</v>
      </c>
      <c r="D127" s="65" t="s">
        <v>218</v>
      </c>
      <c r="E127" s="65" t="s">
        <v>84</v>
      </c>
      <c r="F127" s="82">
        <v>158681.34</v>
      </c>
      <c r="G127" s="82">
        <v>0</v>
      </c>
      <c r="H127" s="82">
        <v>0</v>
      </c>
      <c r="I127" s="82">
        <v>0</v>
      </c>
      <c r="J127" s="82">
        <v>158681.34</v>
      </c>
      <c r="K127" s="82">
        <v>158681.34000000003</v>
      </c>
      <c r="L127" s="83">
        <v>0</v>
      </c>
      <c r="M127" s="82">
        <v>-151608.85</v>
      </c>
      <c r="N127" s="82">
        <v>-10155.599999999999</v>
      </c>
      <c r="O127" s="82">
        <v>0</v>
      </c>
      <c r="P127" s="82">
        <v>0</v>
      </c>
      <c r="Q127" s="82">
        <v>0</v>
      </c>
      <c r="R127" s="82">
        <v>0</v>
      </c>
      <c r="S127" s="82">
        <v>-161764.45000000001</v>
      </c>
      <c r="T127" s="82">
        <v>-156686.64999999994</v>
      </c>
      <c r="U127" s="83">
        <v>0</v>
      </c>
      <c r="V127" s="84">
        <v>6.4000000000000001E-2</v>
      </c>
    </row>
    <row r="128" spans="1:22" x14ac:dyDescent="0.2">
      <c r="A128" s="17" t="s">
        <v>707</v>
      </c>
      <c r="B128" s="17">
        <v>39700</v>
      </c>
      <c r="C128" s="17" t="s">
        <v>734</v>
      </c>
      <c r="D128" s="65" t="s">
        <v>219</v>
      </c>
      <c r="E128" s="65" t="s">
        <v>85</v>
      </c>
      <c r="F128" s="82">
        <v>170844.71000000002</v>
      </c>
      <c r="G128" s="82">
        <v>0</v>
      </c>
      <c r="H128" s="82">
        <v>0</v>
      </c>
      <c r="I128" s="82">
        <v>0</v>
      </c>
      <c r="J128" s="82">
        <v>170844.71000000002</v>
      </c>
      <c r="K128" s="82">
        <v>170844.71</v>
      </c>
      <c r="L128" s="83">
        <v>0</v>
      </c>
      <c r="M128" s="82">
        <v>-8416.1799999999967</v>
      </c>
      <c r="N128" s="82">
        <v>-14350.92</v>
      </c>
      <c r="O128" s="82">
        <v>0</v>
      </c>
      <c r="P128" s="82">
        <v>0</v>
      </c>
      <c r="Q128" s="82">
        <v>0</v>
      </c>
      <c r="R128" s="82">
        <v>0</v>
      </c>
      <c r="S128" s="82">
        <v>-22767.1</v>
      </c>
      <c r="T128" s="82">
        <v>-15591.639999999998</v>
      </c>
      <c r="U128" s="83">
        <v>0</v>
      </c>
      <c r="V128" s="84">
        <v>8.4000000000000005E-2</v>
      </c>
    </row>
    <row r="129" spans="1:22" x14ac:dyDescent="0.2">
      <c r="A129" s="17" t="s">
        <v>707</v>
      </c>
      <c r="B129" s="17">
        <v>39800</v>
      </c>
      <c r="C129" s="17" t="s">
        <v>735</v>
      </c>
      <c r="D129" s="65" t="s">
        <v>220</v>
      </c>
      <c r="E129" s="65" t="s">
        <v>86</v>
      </c>
      <c r="F129" s="82">
        <v>11711.39</v>
      </c>
      <c r="G129" s="82">
        <v>0</v>
      </c>
      <c r="H129" s="82">
        <v>0</v>
      </c>
      <c r="I129" s="82">
        <v>0</v>
      </c>
      <c r="J129" s="82">
        <v>11711.39</v>
      </c>
      <c r="K129" s="82">
        <v>11711.390000000001</v>
      </c>
      <c r="L129" s="83">
        <v>0</v>
      </c>
      <c r="M129" s="82">
        <v>30069.869999999912</v>
      </c>
      <c r="N129" s="82">
        <v>-690.96</v>
      </c>
      <c r="O129" s="82">
        <v>0</v>
      </c>
      <c r="P129" s="82">
        <v>0</v>
      </c>
      <c r="Q129" s="82">
        <v>0</v>
      </c>
      <c r="R129" s="82">
        <v>0</v>
      </c>
      <c r="S129" s="82">
        <v>29378.909999999913</v>
      </c>
      <c r="T129" s="82">
        <v>29724.389999999905</v>
      </c>
      <c r="U129" s="83">
        <v>0</v>
      </c>
      <c r="V129" s="84">
        <v>5.8999999999999997E-2</v>
      </c>
    </row>
    <row r="130" spans="1:22" x14ac:dyDescent="0.2">
      <c r="A130" s="17" t="s">
        <v>736</v>
      </c>
      <c r="B130" s="17">
        <v>30200</v>
      </c>
      <c r="C130" s="17" t="s">
        <v>737</v>
      </c>
      <c r="D130" s="65" t="s">
        <v>221</v>
      </c>
      <c r="E130" s="65" t="s">
        <v>52</v>
      </c>
      <c r="F130" s="82">
        <v>0</v>
      </c>
      <c r="G130" s="82">
        <v>0</v>
      </c>
      <c r="H130" s="82">
        <v>0</v>
      </c>
      <c r="I130" s="82">
        <v>0</v>
      </c>
      <c r="J130" s="82">
        <v>0</v>
      </c>
      <c r="K130" s="82">
        <v>0</v>
      </c>
      <c r="L130" s="83">
        <v>0</v>
      </c>
      <c r="M130" s="82">
        <v>0</v>
      </c>
      <c r="N130" s="82">
        <v>0</v>
      </c>
      <c r="O130" s="82">
        <v>0</v>
      </c>
      <c r="P130" s="82">
        <v>0</v>
      </c>
      <c r="Q130" s="82">
        <v>0</v>
      </c>
      <c r="R130" s="82">
        <v>0</v>
      </c>
      <c r="S130" s="82">
        <v>0</v>
      </c>
      <c r="T130" s="82">
        <v>0</v>
      </c>
      <c r="U130" s="83">
        <v>0</v>
      </c>
      <c r="V130" s="84">
        <v>0.04</v>
      </c>
    </row>
    <row r="131" spans="1:22" x14ac:dyDescent="0.2">
      <c r="A131" s="17" t="s">
        <v>736</v>
      </c>
      <c r="B131" s="17">
        <v>30301</v>
      </c>
      <c r="C131" s="17" t="s">
        <v>738</v>
      </c>
      <c r="D131" s="65" t="s">
        <v>222</v>
      </c>
      <c r="E131" s="65" t="s">
        <v>54</v>
      </c>
      <c r="F131" s="82">
        <v>20203.53</v>
      </c>
      <c r="G131" s="82">
        <v>3247.07</v>
      </c>
      <c r="H131" s="82">
        <v>-20203.53</v>
      </c>
      <c r="I131" s="82">
        <v>0</v>
      </c>
      <c r="J131" s="82">
        <v>3247.0699999999997</v>
      </c>
      <c r="K131" s="82">
        <v>4107.333846153846</v>
      </c>
      <c r="L131" s="83">
        <v>0</v>
      </c>
      <c r="M131" s="82">
        <v>-20203.53</v>
      </c>
      <c r="N131" s="82">
        <v>-54.39</v>
      </c>
      <c r="O131" s="82">
        <v>20203.53</v>
      </c>
      <c r="P131" s="82">
        <v>0</v>
      </c>
      <c r="Q131" s="82">
        <v>0</v>
      </c>
      <c r="R131" s="82">
        <v>0</v>
      </c>
      <c r="S131" s="82">
        <v>-54.389999999999418</v>
      </c>
      <c r="T131" s="82">
        <v>-3116.6030769230765</v>
      </c>
      <c r="U131" s="83">
        <v>-5.8264504332328215E-13</v>
      </c>
      <c r="V131" s="84">
        <v>6.7000000000000004E-2</v>
      </c>
    </row>
    <row r="132" spans="1:22" x14ac:dyDescent="0.2">
      <c r="A132" s="17" t="s">
        <v>736</v>
      </c>
      <c r="B132" s="17">
        <v>37400</v>
      </c>
      <c r="C132" s="17" t="s">
        <v>739</v>
      </c>
      <c r="D132" s="65" t="s">
        <v>223</v>
      </c>
      <c r="E132" s="65" t="s">
        <v>55</v>
      </c>
      <c r="F132" s="82">
        <v>18016.41</v>
      </c>
      <c r="G132" s="82">
        <v>0</v>
      </c>
      <c r="H132" s="82">
        <v>0</v>
      </c>
      <c r="I132" s="82">
        <v>0</v>
      </c>
      <c r="J132" s="82">
        <v>18016.41</v>
      </c>
      <c r="K132" s="82">
        <v>18016.41</v>
      </c>
      <c r="L132" s="83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0</v>
      </c>
      <c r="S132" s="82">
        <v>0</v>
      </c>
      <c r="T132" s="82">
        <v>0</v>
      </c>
      <c r="U132" s="83">
        <v>0</v>
      </c>
      <c r="V132" s="84">
        <v>0</v>
      </c>
    </row>
    <row r="133" spans="1:22" x14ac:dyDescent="0.2">
      <c r="A133" s="17" t="s">
        <v>736</v>
      </c>
      <c r="B133" s="17">
        <v>37402</v>
      </c>
      <c r="C133" s="17" t="s">
        <v>740</v>
      </c>
      <c r="D133" s="65" t="s">
        <v>224</v>
      </c>
      <c r="E133" s="65" t="s">
        <v>56</v>
      </c>
      <c r="F133" s="82">
        <v>7508.65</v>
      </c>
      <c r="G133" s="82">
        <v>0</v>
      </c>
      <c r="H133" s="82">
        <v>0</v>
      </c>
      <c r="I133" s="82">
        <v>0</v>
      </c>
      <c r="J133" s="82">
        <v>7508.65</v>
      </c>
      <c r="K133" s="82">
        <v>7508.6499999999987</v>
      </c>
      <c r="L133" s="83">
        <v>0</v>
      </c>
      <c r="M133" s="82">
        <v>-5919.7700000000032</v>
      </c>
      <c r="N133" s="82">
        <v>-97.559999999999988</v>
      </c>
      <c r="O133" s="82">
        <v>0</v>
      </c>
      <c r="P133" s="82">
        <v>0</v>
      </c>
      <c r="Q133" s="82">
        <v>0</v>
      </c>
      <c r="R133" s="82">
        <v>0</v>
      </c>
      <c r="S133" s="82">
        <v>-6017.3300000000036</v>
      </c>
      <c r="T133" s="82">
        <v>-5968.5500000000029</v>
      </c>
      <c r="U133" s="83">
        <v>0</v>
      </c>
      <c r="V133" s="84">
        <v>1.2999999999999999E-2</v>
      </c>
    </row>
    <row r="134" spans="1:22" x14ac:dyDescent="0.2">
      <c r="A134" s="17" t="s">
        <v>736</v>
      </c>
      <c r="B134" s="17">
        <v>37500</v>
      </c>
      <c r="C134" s="17" t="s">
        <v>741</v>
      </c>
      <c r="D134" s="65" t="s">
        <v>225</v>
      </c>
      <c r="E134" s="65" t="s">
        <v>57</v>
      </c>
      <c r="F134" s="82">
        <v>661724.6</v>
      </c>
      <c r="G134" s="82">
        <v>16241.05</v>
      </c>
      <c r="H134" s="82">
        <v>0</v>
      </c>
      <c r="I134" s="82">
        <v>0</v>
      </c>
      <c r="J134" s="82">
        <v>677965.65</v>
      </c>
      <c r="K134" s="82">
        <v>667438.71538461547</v>
      </c>
      <c r="L134" s="83">
        <v>0</v>
      </c>
      <c r="M134" s="82">
        <v>-257104.31000000008</v>
      </c>
      <c r="N134" s="82">
        <v>-16664.019999999997</v>
      </c>
      <c r="O134" s="82">
        <v>0</v>
      </c>
      <c r="P134" s="82">
        <v>0</v>
      </c>
      <c r="Q134" s="82">
        <v>0</v>
      </c>
      <c r="R134" s="82">
        <v>0</v>
      </c>
      <c r="S134" s="82">
        <v>-273768.33000000007</v>
      </c>
      <c r="T134" s="82">
        <v>-265398.19076923089</v>
      </c>
      <c r="U134" s="83">
        <v>0</v>
      </c>
      <c r="V134" s="84">
        <v>2.5000000000000001E-2</v>
      </c>
    </row>
    <row r="135" spans="1:22" x14ac:dyDescent="0.2">
      <c r="A135" s="17" t="s">
        <v>736</v>
      </c>
      <c r="B135" s="17">
        <v>37600</v>
      </c>
      <c r="C135" s="17" t="s">
        <v>742</v>
      </c>
      <c r="D135" s="65" t="s">
        <v>226</v>
      </c>
      <c r="E135" s="65" t="s">
        <v>58</v>
      </c>
      <c r="F135" s="82">
        <v>3036168.7499999986</v>
      </c>
      <c r="G135" s="82">
        <v>47609.37</v>
      </c>
      <c r="H135" s="82">
        <v>-37290.86</v>
      </c>
      <c r="I135" s="82">
        <v>0</v>
      </c>
      <c r="J135" s="82">
        <v>3046487.2599999988</v>
      </c>
      <c r="K135" s="82">
        <v>3045993.9130769204</v>
      </c>
      <c r="L135" s="83">
        <v>0</v>
      </c>
      <c r="M135" s="82">
        <v>-2163611.8600000003</v>
      </c>
      <c r="N135" s="82">
        <v>-127930.00999999998</v>
      </c>
      <c r="O135" s="82">
        <v>37290.86</v>
      </c>
      <c r="P135" s="82">
        <v>47518.879999999997</v>
      </c>
      <c r="Q135" s="82">
        <v>34.470000000000027</v>
      </c>
      <c r="R135" s="82">
        <v>0</v>
      </c>
      <c r="S135" s="82">
        <v>-2206697.66</v>
      </c>
      <c r="T135" s="82">
        <v>-2181801.30923077</v>
      </c>
      <c r="U135" s="83">
        <v>0</v>
      </c>
      <c r="V135" s="84">
        <v>4.2000000000000003E-2</v>
      </c>
    </row>
    <row r="136" spans="1:22" x14ac:dyDescent="0.2">
      <c r="A136" s="17" t="s">
        <v>736</v>
      </c>
      <c r="B136" s="17">
        <v>37602</v>
      </c>
      <c r="C136" s="17" t="s">
        <v>743</v>
      </c>
      <c r="D136" s="65" t="s">
        <v>227</v>
      </c>
      <c r="E136" s="65" t="s">
        <v>59</v>
      </c>
      <c r="F136" s="82">
        <v>5301134.2200000044</v>
      </c>
      <c r="G136" s="82">
        <v>990773.61</v>
      </c>
      <c r="H136" s="82">
        <v>-31710.280000000002</v>
      </c>
      <c r="I136" s="82">
        <v>0</v>
      </c>
      <c r="J136" s="82">
        <v>6260197.5500000045</v>
      </c>
      <c r="K136" s="82">
        <v>5781787.2438461576</v>
      </c>
      <c r="L136" s="83">
        <v>0</v>
      </c>
      <c r="M136" s="82">
        <v>-1449485.949999999</v>
      </c>
      <c r="N136" s="82">
        <v>-177999.48999999996</v>
      </c>
      <c r="O136" s="82">
        <v>31710.280000000002</v>
      </c>
      <c r="P136" s="82">
        <v>8828.2899999999972</v>
      </c>
      <c r="Q136" s="82">
        <v>-76.049999999999955</v>
      </c>
      <c r="R136" s="82">
        <v>0</v>
      </c>
      <c r="S136" s="82">
        <v>-1587022.919999999</v>
      </c>
      <c r="T136" s="82">
        <v>-1514272.5192307683</v>
      </c>
      <c r="U136" s="83">
        <v>0</v>
      </c>
      <c r="V136" s="84">
        <v>3.1E-2</v>
      </c>
    </row>
    <row r="137" spans="1:22" x14ac:dyDescent="0.2">
      <c r="A137" s="17" t="s">
        <v>736</v>
      </c>
      <c r="B137" s="17">
        <v>37602</v>
      </c>
      <c r="C137" s="17" t="s">
        <v>743</v>
      </c>
      <c r="D137" s="65" t="s">
        <v>228</v>
      </c>
      <c r="E137" s="65" t="s">
        <v>59</v>
      </c>
      <c r="F137" s="82">
        <v>0</v>
      </c>
      <c r="G137" s="82">
        <v>0</v>
      </c>
      <c r="H137" s="82">
        <v>0</v>
      </c>
      <c r="I137" s="82">
        <v>0</v>
      </c>
      <c r="J137" s="82">
        <v>0</v>
      </c>
      <c r="K137" s="82">
        <v>0</v>
      </c>
      <c r="L137" s="83">
        <v>0</v>
      </c>
      <c r="M137" s="82">
        <v>0</v>
      </c>
      <c r="N137" s="82">
        <v>0</v>
      </c>
      <c r="O137" s="82">
        <v>0</v>
      </c>
      <c r="P137" s="82">
        <v>0</v>
      </c>
      <c r="Q137" s="82">
        <v>0</v>
      </c>
      <c r="R137" s="82">
        <v>0</v>
      </c>
      <c r="S137" s="82">
        <v>0</v>
      </c>
      <c r="T137" s="82">
        <v>0</v>
      </c>
      <c r="U137" s="83">
        <v>0</v>
      </c>
      <c r="V137" s="84">
        <v>3.1E-2</v>
      </c>
    </row>
    <row r="138" spans="1:22" x14ac:dyDescent="0.2">
      <c r="A138" s="17" t="s">
        <v>736</v>
      </c>
      <c r="B138" s="17">
        <v>37800</v>
      </c>
      <c r="C138" s="17" t="s">
        <v>744</v>
      </c>
      <c r="D138" s="65" t="s">
        <v>229</v>
      </c>
      <c r="E138" s="65" t="s">
        <v>60</v>
      </c>
      <c r="F138" s="82">
        <v>108510.17</v>
      </c>
      <c r="G138" s="82">
        <v>8546.56</v>
      </c>
      <c r="H138" s="82">
        <v>0</v>
      </c>
      <c r="I138" s="82">
        <v>0</v>
      </c>
      <c r="J138" s="82">
        <v>117056.73</v>
      </c>
      <c r="K138" s="82">
        <v>113915.17</v>
      </c>
      <c r="L138" s="83">
        <v>0</v>
      </c>
      <c r="M138" s="82">
        <v>-24871.960000000036</v>
      </c>
      <c r="N138" s="82">
        <v>-3864.2199999999993</v>
      </c>
      <c r="O138" s="82">
        <v>0</v>
      </c>
      <c r="P138" s="82">
        <v>0</v>
      </c>
      <c r="Q138" s="82">
        <v>0</v>
      </c>
      <c r="R138" s="82">
        <v>0</v>
      </c>
      <c r="S138" s="82">
        <v>-28736.180000000037</v>
      </c>
      <c r="T138" s="82">
        <v>-26772.822307692342</v>
      </c>
      <c r="U138" s="83">
        <v>0</v>
      </c>
      <c r="V138" s="84">
        <v>3.4000000000000002E-2</v>
      </c>
    </row>
    <row r="139" spans="1:22" x14ac:dyDescent="0.2">
      <c r="A139" s="17" t="s">
        <v>736</v>
      </c>
      <c r="B139" s="17">
        <v>37900</v>
      </c>
      <c r="C139" s="17" t="s">
        <v>745</v>
      </c>
      <c r="D139" s="65" t="s">
        <v>230</v>
      </c>
      <c r="E139" s="65" t="s">
        <v>61</v>
      </c>
      <c r="F139" s="82">
        <v>817921.21</v>
      </c>
      <c r="G139" s="82">
        <v>33423.32</v>
      </c>
      <c r="H139" s="82">
        <v>0</v>
      </c>
      <c r="I139" s="82">
        <v>0</v>
      </c>
      <c r="J139" s="82">
        <v>851344.52999999991</v>
      </c>
      <c r="K139" s="82">
        <v>829261.98538461525</v>
      </c>
      <c r="L139" s="83">
        <v>0</v>
      </c>
      <c r="M139" s="82">
        <v>-341558.75000000047</v>
      </c>
      <c r="N139" s="82">
        <v>-28132.37</v>
      </c>
      <c r="O139" s="82">
        <v>0</v>
      </c>
      <c r="P139" s="82">
        <v>0</v>
      </c>
      <c r="Q139" s="82">
        <v>0</v>
      </c>
      <c r="R139" s="82">
        <v>0</v>
      </c>
      <c r="S139" s="82">
        <v>-369691.12000000046</v>
      </c>
      <c r="T139" s="82">
        <v>-355522.31000000058</v>
      </c>
      <c r="U139" s="83">
        <v>0</v>
      </c>
      <c r="V139" s="84">
        <v>3.4000000000000002E-2</v>
      </c>
    </row>
    <row r="140" spans="1:22" x14ac:dyDescent="0.2">
      <c r="A140" s="17" t="s">
        <v>736</v>
      </c>
      <c r="B140" s="17">
        <v>38000</v>
      </c>
      <c r="C140" s="17" t="s">
        <v>746</v>
      </c>
      <c r="D140" s="65" t="s">
        <v>231</v>
      </c>
      <c r="E140" s="65" t="s">
        <v>62</v>
      </c>
      <c r="F140" s="82">
        <v>495243.44999999984</v>
      </c>
      <c r="G140" s="82">
        <v>12638.77</v>
      </c>
      <c r="H140" s="82">
        <v>-4255.3899999999994</v>
      </c>
      <c r="I140" s="82">
        <v>0</v>
      </c>
      <c r="J140" s="82">
        <v>503626.82999999984</v>
      </c>
      <c r="K140" s="82">
        <v>499051.11615384597</v>
      </c>
      <c r="L140" s="83">
        <v>0</v>
      </c>
      <c r="M140" s="82">
        <v>-610090.33000000054</v>
      </c>
      <c r="N140" s="82">
        <v>-32912.210000000006</v>
      </c>
      <c r="O140" s="82">
        <v>4255.3899999999994</v>
      </c>
      <c r="P140" s="82">
        <v>20048.140000000003</v>
      </c>
      <c r="Q140" s="82">
        <v>4.6500000000000057</v>
      </c>
      <c r="R140" s="82">
        <v>0</v>
      </c>
      <c r="S140" s="82">
        <v>-618694.36000000045</v>
      </c>
      <c r="T140" s="82">
        <v>-605238.22769230849</v>
      </c>
      <c r="U140" s="83">
        <v>0</v>
      </c>
      <c r="V140" s="84">
        <v>6.5999999999999989E-2</v>
      </c>
    </row>
    <row r="141" spans="1:22" x14ac:dyDescent="0.2">
      <c r="A141" s="17" t="s">
        <v>736</v>
      </c>
      <c r="B141" s="17">
        <v>38002</v>
      </c>
      <c r="C141" s="17" t="s">
        <v>747</v>
      </c>
      <c r="D141" s="65" t="s">
        <v>232</v>
      </c>
      <c r="E141" s="65" t="s">
        <v>63</v>
      </c>
      <c r="F141" s="82">
        <v>3938146.7299999995</v>
      </c>
      <c r="G141" s="82">
        <v>84066.48000000001</v>
      </c>
      <c r="H141" s="82">
        <v>-16906.52</v>
      </c>
      <c r="I141" s="82">
        <v>0</v>
      </c>
      <c r="J141" s="82">
        <v>4005306.6899999995</v>
      </c>
      <c r="K141" s="82">
        <v>3961992.5261538452</v>
      </c>
      <c r="L141" s="83">
        <v>0</v>
      </c>
      <c r="M141" s="82">
        <v>-2251361.8400000008</v>
      </c>
      <c r="N141" s="82">
        <v>-197919.14999999997</v>
      </c>
      <c r="O141" s="82">
        <v>16906.52</v>
      </c>
      <c r="P141" s="82">
        <v>46095.659999999996</v>
      </c>
      <c r="Q141" s="82">
        <v>36.92999999999995</v>
      </c>
      <c r="R141" s="82">
        <v>0</v>
      </c>
      <c r="S141" s="82">
        <v>-2386241.8800000004</v>
      </c>
      <c r="T141" s="82">
        <v>-2297223.486153848</v>
      </c>
      <c r="U141" s="83">
        <v>0</v>
      </c>
      <c r="V141" s="84">
        <v>0.05</v>
      </c>
    </row>
    <row r="142" spans="1:22" x14ac:dyDescent="0.2">
      <c r="A142" s="17" t="s">
        <v>736</v>
      </c>
      <c r="B142" s="17">
        <v>38200</v>
      </c>
      <c r="C142" s="17" t="s">
        <v>748</v>
      </c>
      <c r="D142" s="65" t="s">
        <v>233</v>
      </c>
      <c r="E142" s="65" t="s">
        <v>65</v>
      </c>
      <c r="F142" s="82">
        <v>633141.56999999995</v>
      </c>
      <c r="G142" s="82">
        <v>19681.080000000002</v>
      </c>
      <c r="H142" s="82">
        <v>-233.97</v>
      </c>
      <c r="I142" s="82">
        <v>0</v>
      </c>
      <c r="J142" s="82">
        <v>652588.67999999993</v>
      </c>
      <c r="K142" s="82">
        <v>643468.12846153835</v>
      </c>
      <c r="L142" s="83">
        <v>0</v>
      </c>
      <c r="M142" s="82">
        <v>-336342.16999999987</v>
      </c>
      <c r="N142" s="82">
        <v>-28921.870000000003</v>
      </c>
      <c r="O142" s="82">
        <v>233.97</v>
      </c>
      <c r="P142" s="82">
        <v>20.41</v>
      </c>
      <c r="Q142" s="82">
        <v>0</v>
      </c>
      <c r="R142" s="82">
        <v>0</v>
      </c>
      <c r="S142" s="82">
        <v>-365009.65999999992</v>
      </c>
      <c r="T142" s="82">
        <v>-350506.97769230761</v>
      </c>
      <c r="U142" s="83">
        <v>0</v>
      </c>
      <c r="V142" s="84">
        <v>4.4999999999999998E-2</v>
      </c>
    </row>
    <row r="143" spans="1:22" x14ac:dyDescent="0.2">
      <c r="A143" s="17" t="s">
        <v>736</v>
      </c>
      <c r="B143" s="17">
        <v>38300</v>
      </c>
      <c r="C143" s="17" t="s">
        <v>749</v>
      </c>
      <c r="D143" s="65" t="s">
        <v>234</v>
      </c>
      <c r="E143" s="65" t="s">
        <v>66</v>
      </c>
      <c r="F143" s="82">
        <v>282297.39000000019</v>
      </c>
      <c r="G143" s="82">
        <v>0</v>
      </c>
      <c r="H143" s="82">
        <v>0</v>
      </c>
      <c r="I143" s="82">
        <v>0</v>
      </c>
      <c r="J143" s="82">
        <v>282297.39000000019</v>
      </c>
      <c r="K143" s="82">
        <v>282297.39000000019</v>
      </c>
      <c r="L143" s="83">
        <v>0</v>
      </c>
      <c r="M143" s="82">
        <v>-171406.67000000016</v>
      </c>
      <c r="N143" s="82">
        <v>-10162.68</v>
      </c>
      <c r="O143" s="82">
        <v>0</v>
      </c>
      <c r="P143" s="82">
        <v>0</v>
      </c>
      <c r="Q143" s="82">
        <v>0</v>
      </c>
      <c r="R143" s="82">
        <v>0</v>
      </c>
      <c r="S143" s="82">
        <v>-181569.35000000015</v>
      </c>
      <c r="T143" s="82">
        <v>-176488.01000000027</v>
      </c>
      <c r="U143" s="83">
        <v>0</v>
      </c>
      <c r="V143" s="84">
        <v>3.5999999999999997E-2</v>
      </c>
    </row>
    <row r="144" spans="1:22" x14ac:dyDescent="0.2">
      <c r="A144" s="17" t="s">
        <v>736</v>
      </c>
      <c r="B144" s="17">
        <v>38400</v>
      </c>
      <c r="C144" s="17" t="s">
        <v>750</v>
      </c>
      <c r="D144" s="65" t="s">
        <v>235</v>
      </c>
      <c r="E144" s="65" t="s">
        <v>67</v>
      </c>
      <c r="F144" s="82">
        <v>275414.15999999986</v>
      </c>
      <c r="G144" s="82">
        <v>10662.76</v>
      </c>
      <c r="H144" s="82">
        <v>-477.8</v>
      </c>
      <c r="I144" s="82">
        <v>0</v>
      </c>
      <c r="J144" s="82">
        <v>285599.11999999988</v>
      </c>
      <c r="K144" s="82">
        <v>279270.16615384596</v>
      </c>
      <c r="L144" s="83">
        <v>0</v>
      </c>
      <c r="M144" s="82">
        <v>-139364.86999999997</v>
      </c>
      <c r="N144" s="82">
        <v>-12543.43</v>
      </c>
      <c r="O144" s="82">
        <v>477.8</v>
      </c>
      <c r="P144" s="82">
        <v>20.399999999999999</v>
      </c>
      <c r="Q144" s="82">
        <v>0</v>
      </c>
      <c r="R144" s="82">
        <v>0</v>
      </c>
      <c r="S144" s="82">
        <v>-151410.09999999998</v>
      </c>
      <c r="T144" s="82">
        <v>-145152.14769230766</v>
      </c>
      <c r="U144" s="83">
        <v>0</v>
      </c>
      <c r="V144" s="84">
        <v>4.4999999999999998E-2</v>
      </c>
    </row>
    <row r="145" spans="1:22" x14ac:dyDescent="0.2">
      <c r="A145" s="17" t="s">
        <v>736</v>
      </c>
      <c r="B145" s="17">
        <v>38500</v>
      </c>
      <c r="C145" s="17" t="s">
        <v>751</v>
      </c>
      <c r="D145" s="65" t="s">
        <v>236</v>
      </c>
      <c r="E145" s="65" t="s">
        <v>68</v>
      </c>
      <c r="F145" s="82">
        <v>233682.26</v>
      </c>
      <c r="G145" s="82">
        <v>0</v>
      </c>
      <c r="H145" s="82">
        <v>-2599.19</v>
      </c>
      <c r="I145" s="82">
        <v>0</v>
      </c>
      <c r="J145" s="82">
        <v>231083.07</v>
      </c>
      <c r="K145" s="82">
        <v>231283.00769230767</v>
      </c>
      <c r="L145" s="83">
        <v>0</v>
      </c>
      <c r="M145" s="82">
        <v>-113135.29999999993</v>
      </c>
      <c r="N145" s="82">
        <v>-7170.2400000000007</v>
      </c>
      <c r="O145" s="82">
        <v>2599.19</v>
      </c>
      <c r="P145" s="82">
        <v>16.059999999999999</v>
      </c>
      <c r="Q145" s="82">
        <v>0</v>
      </c>
      <c r="R145" s="82">
        <v>0</v>
      </c>
      <c r="S145" s="82">
        <v>-117690.28999999994</v>
      </c>
      <c r="T145" s="82">
        <v>-114309.18615384611</v>
      </c>
      <c r="U145" s="83">
        <v>0</v>
      </c>
      <c r="V145" s="84">
        <v>3.1E-2</v>
      </c>
    </row>
    <row r="146" spans="1:22" x14ac:dyDescent="0.2">
      <c r="A146" s="17" t="s">
        <v>736</v>
      </c>
      <c r="B146" s="17">
        <v>38700</v>
      </c>
      <c r="C146" s="17" t="s">
        <v>752</v>
      </c>
      <c r="D146" s="65" t="s">
        <v>237</v>
      </c>
      <c r="E146" s="65" t="s">
        <v>69</v>
      </c>
      <c r="F146" s="82">
        <v>192309.34999999998</v>
      </c>
      <c r="G146" s="82">
        <v>12979.73</v>
      </c>
      <c r="H146" s="82">
        <v>0</v>
      </c>
      <c r="I146" s="82">
        <v>0</v>
      </c>
      <c r="J146" s="82">
        <v>205289.08</v>
      </c>
      <c r="K146" s="82">
        <v>196004.85692307694</v>
      </c>
      <c r="L146" s="83">
        <v>0</v>
      </c>
      <c r="M146" s="82">
        <v>-99570.889999999883</v>
      </c>
      <c r="N146" s="82">
        <v>-12299.53</v>
      </c>
      <c r="O146" s="82">
        <v>0</v>
      </c>
      <c r="P146" s="82">
        <v>0</v>
      </c>
      <c r="Q146" s="82">
        <v>0</v>
      </c>
      <c r="R146" s="82">
        <v>0</v>
      </c>
      <c r="S146" s="82">
        <v>-111870.41999999988</v>
      </c>
      <c r="T146" s="82">
        <v>-105655.36538461526</v>
      </c>
      <c r="U146" s="83">
        <v>0</v>
      </c>
      <c r="V146" s="84">
        <v>6.3E-2</v>
      </c>
    </row>
    <row r="147" spans="1:22" x14ac:dyDescent="0.2">
      <c r="A147" s="17" t="s">
        <v>736</v>
      </c>
      <c r="B147" s="17">
        <v>39000</v>
      </c>
      <c r="C147" s="17" t="s">
        <v>753</v>
      </c>
      <c r="D147" s="65" t="s">
        <v>238</v>
      </c>
      <c r="E147" s="65" t="s">
        <v>70</v>
      </c>
      <c r="F147" s="82">
        <v>0</v>
      </c>
      <c r="G147" s="82">
        <v>6208.5</v>
      </c>
      <c r="H147" s="82">
        <v>0</v>
      </c>
      <c r="I147" s="82">
        <v>0</v>
      </c>
      <c r="J147" s="82">
        <v>6208.5</v>
      </c>
      <c r="K147" s="82">
        <v>2564.1346153846152</v>
      </c>
      <c r="L147" s="83">
        <v>0</v>
      </c>
      <c r="M147" s="82">
        <v>0</v>
      </c>
      <c r="N147" s="82">
        <v>-56.49</v>
      </c>
      <c r="O147" s="82">
        <v>0</v>
      </c>
      <c r="P147" s="82">
        <v>0</v>
      </c>
      <c r="Q147" s="82">
        <v>0</v>
      </c>
      <c r="R147" s="82">
        <v>0</v>
      </c>
      <c r="S147" s="82">
        <v>-56.49</v>
      </c>
      <c r="T147" s="82">
        <v>-12.775384615384617</v>
      </c>
      <c r="U147" s="83">
        <v>0</v>
      </c>
      <c r="V147" s="84">
        <v>2.5000000000000001E-2</v>
      </c>
    </row>
    <row r="148" spans="1:22" x14ac:dyDescent="0.2">
      <c r="A148" s="17" t="s">
        <v>736</v>
      </c>
      <c r="B148" s="17">
        <v>39100</v>
      </c>
      <c r="C148" s="17" t="s">
        <v>754</v>
      </c>
      <c r="D148" s="65" t="s">
        <v>239</v>
      </c>
      <c r="E148" s="65" t="s">
        <v>72</v>
      </c>
      <c r="F148" s="82">
        <v>8236.07</v>
      </c>
      <c r="G148" s="82">
        <v>4173.04</v>
      </c>
      <c r="H148" s="82">
        <v>0</v>
      </c>
      <c r="I148" s="82">
        <v>0</v>
      </c>
      <c r="J148" s="82">
        <v>12409.11</v>
      </c>
      <c r="K148" s="82">
        <v>10233.316153846154</v>
      </c>
      <c r="L148" s="83">
        <v>0</v>
      </c>
      <c r="M148" s="82">
        <v>-11853.070000000011</v>
      </c>
      <c r="N148" s="82">
        <v>-673.43999999999994</v>
      </c>
      <c r="O148" s="82">
        <v>0</v>
      </c>
      <c r="P148" s="82">
        <v>0</v>
      </c>
      <c r="Q148" s="82">
        <v>0</v>
      </c>
      <c r="R148" s="82">
        <v>0</v>
      </c>
      <c r="S148" s="82">
        <v>-12526.510000000011</v>
      </c>
      <c r="T148" s="82">
        <v>-12159.619230769238</v>
      </c>
      <c r="U148" s="83">
        <v>0</v>
      </c>
      <c r="V148" s="84">
        <v>6.7000000000000004E-2</v>
      </c>
    </row>
    <row r="149" spans="1:22" x14ac:dyDescent="0.2">
      <c r="A149" s="17" t="s">
        <v>736</v>
      </c>
      <c r="B149" s="17">
        <v>39101</v>
      </c>
      <c r="C149" s="17" t="s">
        <v>755</v>
      </c>
      <c r="D149" s="65" t="s">
        <v>240</v>
      </c>
      <c r="E149" s="65" t="s">
        <v>73</v>
      </c>
      <c r="F149" s="82">
        <v>21803.62</v>
      </c>
      <c r="G149" s="82">
        <v>2160.52</v>
      </c>
      <c r="H149" s="82">
        <v>0</v>
      </c>
      <c r="I149" s="82">
        <v>0</v>
      </c>
      <c r="J149" s="82">
        <v>23964.14</v>
      </c>
      <c r="K149" s="82">
        <v>22468.395384615385</v>
      </c>
      <c r="L149" s="83">
        <v>0</v>
      </c>
      <c r="M149" s="82">
        <v>23438.320000000025</v>
      </c>
      <c r="N149" s="82">
        <v>-2792.97</v>
      </c>
      <c r="O149" s="82">
        <v>0</v>
      </c>
      <c r="P149" s="82">
        <v>0</v>
      </c>
      <c r="Q149" s="82">
        <v>0</v>
      </c>
      <c r="R149" s="82">
        <v>0</v>
      </c>
      <c r="S149" s="82">
        <v>20645.350000000024</v>
      </c>
      <c r="T149" s="82">
        <v>22065.210769230805</v>
      </c>
      <c r="U149" s="83">
        <v>0</v>
      </c>
      <c r="V149" s="84">
        <v>0.125</v>
      </c>
    </row>
    <row r="150" spans="1:22" x14ac:dyDescent="0.2">
      <c r="A150" s="17" t="s">
        <v>736</v>
      </c>
      <c r="B150" s="17">
        <v>39102</v>
      </c>
      <c r="C150" s="17" t="s">
        <v>756</v>
      </c>
      <c r="D150" s="65" t="s">
        <v>241</v>
      </c>
      <c r="E150" s="65" t="s">
        <v>74</v>
      </c>
      <c r="F150" s="82">
        <v>9420.7900000000009</v>
      </c>
      <c r="G150" s="82">
        <v>0</v>
      </c>
      <c r="H150" s="82">
        <v>0</v>
      </c>
      <c r="I150" s="82">
        <v>0</v>
      </c>
      <c r="J150" s="82">
        <v>9420.7900000000009</v>
      </c>
      <c r="K150" s="82">
        <v>9420.7900000000045</v>
      </c>
      <c r="L150" s="83">
        <v>0</v>
      </c>
      <c r="M150" s="82">
        <v>-2282.4099999999985</v>
      </c>
      <c r="N150" s="82">
        <v>-631.20000000000016</v>
      </c>
      <c r="O150" s="82">
        <v>0</v>
      </c>
      <c r="P150" s="82">
        <v>0</v>
      </c>
      <c r="Q150" s="82">
        <v>0</v>
      </c>
      <c r="R150" s="82">
        <v>0</v>
      </c>
      <c r="S150" s="82">
        <v>-2913.6099999999988</v>
      </c>
      <c r="T150" s="82">
        <v>-2598.0099999999979</v>
      </c>
      <c r="U150" s="83">
        <v>0</v>
      </c>
      <c r="V150" s="84">
        <v>6.7000000000000004E-2</v>
      </c>
    </row>
    <row r="151" spans="1:22" x14ac:dyDescent="0.2">
      <c r="A151" s="17" t="s">
        <v>736</v>
      </c>
      <c r="B151" s="17">
        <v>39201</v>
      </c>
      <c r="C151" s="17" t="s">
        <v>757</v>
      </c>
      <c r="D151" s="65" t="s">
        <v>242</v>
      </c>
      <c r="E151" s="65" t="s">
        <v>76</v>
      </c>
      <c r="F151" s="82">
        <v>79605.609999999986</v>
      </c>
      <c r="G151" s="82">
        <v>34518.379999999997</v>
      </c>
      <c r="H151" s="82">
        <v>0</v>
      </c>
      <c r="I151" s="82">
        <v>0</v>
      </c>
      <c r="J151" s="82">
        <v>114123.98999999999</v>
      </c>
      <c r="K151" s="82">
        <v>95491.320769230748</v>
      </c>
      <c r="L151" s="83">
        <v>0</v>
      </c>
      <c r="M151" s="82">
        <v>-67524.259999999878</v>
      </c>
      <c r="N151" s="82">
        <v>-10521.17</v>
      </c>
      <c r="O151" s="82">
        <v>0</v>
      </c>
      <c r="P151" s="82">
        <v>0</v>
      </c>
      <c r="Q151" s="82">
        <v>-1388.94</v>
      </c>
      <c r="R151" s="82">
        <v>0</v>
      </c>
      <c r="S151" s="82">
        <v>-79434.369999999879</v>
      </c>
      <c r="T151" s="82">
        <v>-72561.854615384538</v>
      </c>
      <c r="U151" s="83">
        <v>0</v>
      </c>
      <c r="V151" s="84">
        <v>0.112</v>
      </c>
    </row>
    <row r="152" spans="1:22" x14ac:dyDescent="0.2">
      <c r="A152" s="17" t="s">
        <v>736</v>
      </c>
      <c r="B152" s="17">
        <v>39202</v>
      </c>
      <c r="C152" s="17" t="s">
        <v>758</v>
      </c>
      <c r="D152" s="65" t="s">
        <v>243</v>
      </c>
      <c r="E152" s="65" t="s">
        <v>77</v>
      </c>
      <c r="F152" s="82">
        <v>319066.75</v>
      </c>
      <c r="G152" s="82">
        <v>0</v>
      </c>
      <c r="H152" s="82">
        <v>0</v>
      </c>
      <c r="I152" s="82">
        <v>0</v>
      </c>
      <c r="J152" s="82">
        <v>319066.75</v>
      </c>
      <c r="K152" s="82">
        <v>319066.75</v>
      </c>
      <c r="L152" s="83">
        <v>0</v>
      </c>
      <c r="M152" s="82">
        <v>-233027.25000000044</v>
      </c>
      <c r="N152" s="82">
        <v>-40521.480000000003</v>
      </c>
      <c r="O152" s="82">
        <v>0</v>
      </c>
      <c r="P152" s="82">
        <v>0</v>
      </c>
      <c r="Q152" s="82">
        <v>-3871.06</v>
      </c>
      <c r="R152" s="82">
        <v>0</v>
      </c>
      <c r="S152" s="82">
        <v>-277419.79000000044</v>
      </c>
      <c r="T152" s="82">
        <v>-253871.99153846197</v>
      </c>
      <c r="U152" s="83">
        <v>0</v>
      </c>
      <c r="V152" s="84">
        <v>0.127</v>
      </c>
    </row>
    <row r="153" spans="1:22" x14ac:dyDescent="0.2">
      <c r="A153" s="17" t="s">
        <v>736</v>
      </c>
      <c r="B153" s="17">
        <v>39204</v>
      </c>
      <c r="C153" s="17" t="s">
        <v>759</v>
      </c>
      <c r="D153" s="65" t="s">
        <v>244</v>
      </c>
      <c r="E153" s="65" t="s">
        <v>79</v>
      </c>
      <c r="F153" s="82">
        <v>9560.57</v>
      </c>
      <c r="G153" s="82">
        <v>0</v>
      </c>
      <c r="H153" s="82">
        <v>-2292.7399999999998</v>
      </c>
      <c r="I153" s="82">
        <v>0</v>
      </c>
      <c r="J153" s="82">
        <v>7267.83</v>
      </c>
      <c r="K153" s="82">
        <v>8502.3823076923072</v>
      </c>
      <c r="L153" s="83">
        <v>0</v>
      </c>
      <c r="M153" s="82">
        <v>-9557.2600000000257</v>
      </c>
      <c r="N153" s="82">
        <v>-344.24000000000007</v>
      </c>
      <c r="O153" s="82">
        <v>2292.7399999999998</v>
      </c>
      <c r="P153" s="82">
        <v>0</v>
      </c>
      <c r="Q153" s="82">
        <v>-50</v>
      </c>
      <c r="R153" s="82">
        <v>0</v>
      </c>
      <c r="S153" s="82">
        <v>-7658.7600000000257</v>
      </c>
      <c r="T153" s="82">
        <v>-8704.5538461538745</v>
      </c>
      <c r="U153" s="83">
        <v>0</v>
      </c>
      <c r="V153" s="84">
        <v>0.04</v>
      </c>
    </row>
    <row r="154" spans="1:22" x14ac:dyDescent="0.2">
      <c r="A154" s="17" t="s">
        <v>736</v>
      </c>
      <c r="B154" s="17">
        <v>39205</v>
      </c>
      <c r="C154" s="17" t="s">
        <v>760</v>
      </c>
      <c r="D154" s="65" t="s">
        <v>245</v>
      </c>
      <c r="E154" s="65" t="s">
        <v>80</v>
      </c>
      <c r="F154" s="82">
        <v>0</v>
      </c>
      <c r="G154" s="82">
        <v>0</v>
      </c>
      <c r="H154" s="82">
        <v>0</v>
      </c>
      <c r="I154" s="82">
        <v>0</v>
      </c>
      <c r="J154" s="82">
        <v>0</v>
      </c>
      <c r="K154" s="82">
        <v>0</v>
      </c>
      <c r="L154" s="83">
        <v>0</v>
      </c>
      <c r="M154" s="82">
        <v>-5966.7400000000116</v>
      </c>
      <c r="N154" s="82">
        <v>0</v>
      </c>
      <c r="O154" s="82">
        <v>0</v>
      </c>
      <c r="P154" s="82">
        <v>0</v>
      </c>
      <c r="Q154" s="82">
        <v>0</v>
      </c>
      <c r="R154" s="82">
        <v>0</v>
      </c>
      <c r="S154" s="82">
        <v>-5966.7400000000116</v>
      </c>
      <c r="T154" s="82">
        <v>-5966.7400000000107</v>
      </c>
      <c r="U154" s="83">
        <v>0</v>
      </c>
      <c r="V154" s="84">
        <v>7.3999999999999996E-2</v>
      </c>
    </row>
    <row r="155" spans="1:22" x14ac:dyDescent="0.2">
      <c r="A155" s="17" t="s">
        <v>736</v>
      </c>
      <c r="B155" s="17">
        <v>39300</v>
      </c>
      <c r="C155" s="17" t="s">
        <v>761</v>
      </c>
      <c r="D155" s="65" t="s">
        <v>246</v>
      </c>
      <c r="E155" s="65" t="s">
        <v>81</v>
      </c>
      <c r="F155" s="82">
        <v>0</v>
      </c>
      <c r="G155" s="82">
        <v>0</v>
      </c>
      <c r="H155" s="82">
        <v>0</v>
      </c>
      <c r="I155" s="82">
        <v>0</v>
      </c>
      <c r="J155" s="82">
        <v>0</v>
      </c>
      <c r="K155" s="82">
        <v>0</v>
      </c>
      <c r="L155" s="83">
        <v>0</v>
      </c>
      <c r="M155" s="82">
        <v>879.7199999999998</v>
      </c>
      <c r="N155" s="82">
        <v>0</v>
      </c>
      <c r="O155" s="82">
        <v>0</v>
      </c>
      <c r="P155" s="82">
        <v>0</v>
      </c>
      <c r="Q155" s="82">
        <v>0</v>
      </c>
      <c r="R155" s="82">
        <v>0</v>
      </c>
      <c r="S155" s="82">
        <v>879.7199999999998</v>
      </c>
      <c r="T155" s="82">
        <v>879.71999999999946</v>
      </c>
      <c r="U155" s="83">
        <v>0</v>
      </c>
      <c r="V155" s="84">
        <v>0.04</v>
      </c>
    </row>
    <row r="156" spans="1:22" x14ac:dyDescent="0.2">
      <c r="A156" s="17" t="s">
        <v>736</v>
      </c>
      <c r="B156" s="17">
        <v>39400</v>
      </c>
      <c r="C156" s="17" t="s">
        <v>762</v>
      </c>
      <c r="D156" s="65" t="s">
        <v>247</v>
      </c>
      <c r="E156" s="65" t="s">
        <v>82</v>
      </c>
      <c r="F156" s="82">
        <v>52965.62</v>
      </c>
      <c r="G156" s="82">
        <v>24532.71</v>
      </c>
      <c r="H156" s="82">
        <v>0</v>
      </c>
      <c r="I156" s="82">
        <v>0</v>
      </c>
      <c r="J156" s="82">
        <v>77498.33</v>
      </c>
      <c r="K156" s="82">
        <v>60514.146153846144</v>
      </c>
      <c r="L156" s="83">
        <v>0</v>
      </c>
      <c r="M156" s="82">
        <v>-36966.499999999898</v>
      </c>
      <c r="N156" s="82">
        <v>-3900.5099999999993</v>
      </c>
      <c r="O156" s="82">
        <v>0</v>
      </c>
      <c r="P156" s="82">
        <v>0</v>
      </c>
      <c r="Q156" s="82">
        <v>0</v>
      </c>
      <c r="R156" s="82">
        <v>0</v>
      </c>
      <c r="S156" s="82">
        <v>-40867.0099999999</v>
      </c>
      <c r="T156" s="82">
        <v>-38776.635384615263</v>
      </c>
      <c r="U156" s="83">
        <v>0</v>
      </c>
      <c r="V156" s="84">
        <v>6.6000000000000003E-2</v>
      </c>
    </row>
    <row r="157" spans="1:22" x14ac:dyDescent="0.2">
      <c r="A157" s="17" t="s">
        <v>736</v>
      </c>
      <c r="B157" s="17">
        <v>39600</v>
      </c>
      <c r="C157" s="17" t="s">
        <v>763</v>
      </c>
      <c r="D157" s="65" t="s">
        <v>248</v>
      </c>
      <c r="E157" s="65" t="s">
        <v>84</v>
      </c>
      <c r="F157" s="82">
        <v>86702.18</v>
      </c>
      <c r="G157" s="82">
        <v>30650.080000000002</v>
      </c>
      <c r="H157" s="82">
        <v>0</v>
      </c>
      <c r="I157" s="82">
        <v>0</v>
      </c>
      <c r="J157" s="82">
        <v>117352.26</v>
      </c>
      <c r="K157" s="82">
        <v>96132.973846153836</v>
      </c>
      <c r="L157" s="83">
        <v>0</v>
      </c>
      <c r="M157" s="82">
        <v>-68737.230000000098</v>
      </c>
      <c r="N157" s="82">
        <v>-6039.33</v>
      </c>
      <c r="O157" s="82">
        <v>0</v>
      </c>
      <c r="P157" s="82">
        <v>0</v>
      </c>
      <c r="Q157" s="82">
        <v>0</v>
      </c>
      <c r="R157" s="82">
        <v>0</v>
      </c>
      <c r="S157" s="82">
        <v>-74776.5600000001</v>
      </c>
      <c r="T157" s="82">
        <v>-71587.137692307821</v>
      </c>
      <c r="U157" s="83">
        <v>0</v>
      </c>
      <c r="V157" s="84">
        <v>6.4000000000000001E-2</v>
      </c>
    </row>
    <row r="158" spans="1:22" x14ac:dyDescent="0.2">
      <c r="A158" s="17" t="s">
        <v>736</v>
      </c>
      <c r="B158" s="17">
        <v>39700</v>
      </c>
      <c r="C158" s="17" t="s">
        <v>764</v>
      </c>
      <c r="D158" s="65" t="s">
        <v>249</v>
      </c>
      <c r="E158" s="65" t="s">
        <v>85</v>
      </c>
      <c r="F158" s="82">
        <v>25153.41</v>
      </c>
      <c r="G158" s="82">
        <v>0</v>
      </c>
      <c r="H158" s="82">
        <v>0</v>
      </c>
      <c r="I158" s="82">
        <v>0</v>
      </c>
      <c r="J158" s="82">
        <v>25153.41</v>
      </c>
      <c r="K158" s="82">
        <v>25153.409999999996</v>
      </c>
      <c r="L158" s="83">
        <v>0</v>
      </c>
      <c r="M158" s="82">
        <v>-15231.459999999972</v>
      </c>
      <c r="N158" s="82">
        <v>-2112.8399999999997</v>
      </c>
      <c r="O158" s="82">
        <v>0</v>
      </c>
      <c r="P158" s="82">
        <v>0</v>
      </c>
      <c r="Q158" s="82">
        <v>0</v>
      </c>
      <c r="R158" s="82">
        <v>0</v>
      </c>
      <c r="S158" s="82">
        <v>-17344.29999999997</v>
      </c>
      <c r="T158" s="82">
        <v>-16287.879999999972</v>
      </c>
      <c r="U158" s="83">
        <v>0</v>
      </c>
      <c r="V158" s="84">
        <v>8.4000000000000005E-2</v>
      </c>
    </row>
    <row r="159" spans="1:22" x14ac:dyDescent="0.2">
      <c r="A159" s="17" t="s">
        <v>736</v>
      </c>
      <c r="B159" s="17">
        <v>39800</v>
      </c>
      <c r="C159" s="17" t="s">
        <v>765</v>
      </c>
      <c r="D159" s="65" t="s">
        <v>250</v>
      </c>
      <c r="E159" s="65" t="s">
        <v>86</v>
      </c>
      <c r="F159" s="82">
        <v>2987.25</v>
      </c>
      <c r="G159" s="82">
        <v>5729.96</v>
      </c>
      <c r="H159" s="82">
        <v>0</v>
      </c>
      <c r="I159" s="82">
        <v>0</v>
      </c>
      <c r="J159" s="82">
        <v>8717.2099999999991</v>
      </c>
      <c r="K159" s="82">
        <v>5163.8807692307682</v>
      </c>
      <c r="L159" s="83">
        <v>0</v>
      </c>
      <c r="M159" s="82">
        <v>-822.5800000000022</v>
      </c>
      <c r="N159" s="82">
        <v>-287.22000000000003</v>
      </c>
      <c r="O159" s="82">
        <v>0</v>
      </c>
      <c r="P159" s="82">
        <v>0</v>
      </c>
      <c r="Q159" s="82">
        <v>0</v>
      </c>
      <c r="R159" s="82">
        <v>0</v>
      </c>
      <c r="S159" s="82">
        <v>-1109.8000000000022</v>
      </c>
      <c r="T159" s="82">
        <v>-933.88692307692565</v>
      </c>
      <c r="U159" s="83">
        <v>0</v>
      </c>
      <c r="V159" s="84">
        <v>5.8999999999999997E-2</v>
      </c>
    </row>
    <row r="160" spans="1:22" x14ac:dyDescent="0.2">
      <c r="A160" s="17" t="s">
        <v>766</v>
      </c>
      <c r="B160" s="17">
        <v>30301</v>
      </c>
      <c r="C160" s="17" t="s">
        <v>767</v>
      </c>
      <c r="D160" s="65" t="s">
        <v>251</v>
      </c>
      <c r="E160" s="65" t="s">
        <v>54</v>
      </c>
      <c r="F160" s="82">
        <v>0</v>
      </c>
      <c r="G160" s="82">
        <v>0</v>
      </c>
      <c r="H160" s="82">
        <v>0</v>
      </c>
      <c r="I160" s="82">
        <v>0</v>
      </c>
      <c r="J160" s="82">
        <v>0</v>
      </c>
      <c r="K160" s="82">
        <v>0</v>
      </c>
      <c r="L160" s="83">
        <v>0</v>
      </c>
      <c r="M160" s="82">
        <v>0</v>
      </c>
      <c r="N160" s="82">
        <v>0</v>
      </c>
      <c r="O160" s="82">
        <v>0</v>
      </c>
      <c r="P160" s="82">
        <v>0</v>
      </c>
      <c r="Q160" s="82">
        <v>0</v>
      </c>
      <c r="R160" s="82">
        <v>0</v>
      </c>
      <c r="S160" s="82">
        <v>0</v>
      </c>
      <c r="T160" s="82">
        <v>0</v>
      </c>
      <c r="U160" s="83">
        <v>0</v>
      </c>
      <c r="V160" s="84">
        <v>6.7000000000000004E-2</v>
      </c>
    </row>
    <row r="161" spans="1:22" x14ac:dyDescent="0.2">
      <c r="A161" s="17" t="s">
        <v>766</v>
      </c>
      <c r="B161" s="17">
        <v>37400</v>
      </c>
      <c r="C161" s="17" t="s">
        <v>768</v>
      </c>
      <c r="D161" s="65" t="s">
        <v>252</v>
      </c>
      <c r="E161" s="65" t="s">
        <v>55</v>
      </c>
      <c r="F161" s="82">
        <v>674938.15</v>
      </c>
      <c r="G161" s="82">
        <v>0</v>
      </c>
      <c r="H161" s="82">
        <v>0</v>
      </c>
      <c r="I161" s="82">
        <v>0</v>
      </c>
      <c r="J161" s="82">
        <v>674938.15</v>
      </c>
      <c r="K161" s="82">
        <v>674938.15000000014</v>
      </c>
      <c r="L161" s="83">
        <v>0</v>
      </c>
      <c r="M161" s="82">
        <v>0</v>
      </c>
      <c r="N161" s="82">
        <v>0</v>
      </c>
      <c r="O161" s="82">
        <v>0</v>
      </c>
      <c r="P161" s="82">
        <v>0</v>
      </c>
      <c r="Q161" s="82">
        <v>0</v>
      </c>
      <c r="R161" s="82">
        <v>0</v>
      </c>
      <c r="S161" s="82">
        <v>0</v>
      </c>
      <c r="T161" s="82">
        <v>0</v>
      </c>
      <c r="U161" s="83">
        <v>0</v>
      </c>
      <c r="V161" s="84">
        <v>0</v>
      </c>
    </row>
    <row r="162" spans="1:22" x14ac:dyDescent="0.2">
      <c r="A162" s="17" t="s">
        <v>766</v>
      </c>
      <c r="B162" s="17">
        <v>37402</v>
      </c>
      <c r="C162" s="17" t="s">
        <v>769</v>
      </c>
      <c r="D162" s="65" t="s">
        <v>253</v>
      </c>
      <c r="E162" s="65" t="s">
        <v>56</v>
      </c>
      <c r="F162" s="82">
        <v>130141.27</v>
      </c>
      <c r="G162" s="82">
        <v>9419.3099999999977</v>
      </c>
      <c r="H162" s="82">
        <v>0</v>
      </c>
      <c r="I162" s="82">
        <v>0</v>
      </c>
      <c r="J162" s="82">
        <v>139560.58000000002</v>
      </c>
      <c r="K162" s="82">
        <v>136767.48076923078</v>
      </c>
      <c r="L162" s="83">
        <v>0</v>
      </c>
      <c r="M162" s="82">
        <v>-68355.859999999957</v>
      </c>
      <c r="N162" s="82">
        <v>-1774.9399999999998</v>
      </c>
      <c r="O162" s="82">
        <v>0</v>
      </c>
      <c r="P162" s="82">
        <v>0</v>
      </c>
      <c r="Q162" s="82">
        <v>0</v>
      </c>
      <c r="R162" s="82">
        <v>0</v>
      </c>
      <c r="S162" s="82">
        <v>-70130.799999999959</v>
      </c>
      <c r="T162" s="82">
        <v>-69231.424615384574</v>
      </c>
      <c r="U162" s="83">
        <v>0</v>
      </c>
      <c r="V162" s="84">
        <v>1.2999999999999999E-2</v>
      </c>
    </row>
    <row r="163" spans="1:22" x14ac:dyDescent="0.2">
      <c r="A163" s="17" t="s">
        <v>766</v>
      </c>
      <c r="B163" s="17">
        <v>37500</v>
      </c>
      <c r="C163" s="17" t="s">
        <v>770</v>
      </c>
      <c r="D163" s="65" t="s">
        <v>254</v>
      </c>
      <c r="E163" s="65" t="s">
        <v>57</v>
      </c>
      <c r="F163" s="82">
        <v>3891502.6900000004</v>
      </c>
      <c r="G163" s="82">
        <v>197400.8</v>
      </c>
      <c r="H163" s="82">
        <v>0</v>
      </c>
      <c r="I163" s="82">
        <v>0</v>
      </c>
      <c r="J163" s="82">
        <v>4088903.49</v>
      </c>
      <c r="K163" s="82">
        <v>3950771.4915384627</v>
      </c>
      <c r="L163" s="83">
        <v>0</v>
      </c>
      <c r="M163" s="82">
        <v>-2027632.0000000007</v>
      </c>
      <c r="N163" s="82">
        <v>-98481.540000000023</v>
      </c>
      <c r="O163" s="82">
        <v>0</v>
      </c>
      <c r="P163" s="82">
        <v>0</v>
      </c>
      <c r="Q163" s="82">
        <v>0</v>
      </c>
      <c r="R163" s="82">
        <v>0</v>
      </c>
      <c r="S163" s="82">
        <v>-2126113.5400000005</v>
      </c>
      <c r="T163" s="82">
        <v>-2076456.4207692319</v>
      </c>
      <c r="U163" s="83">
        <v>0</v>
      </c>
      <c r="V163" s="84">
        <v>2.5000000000000001E-2</v>
      </c>
    </row>
    <row r="164" spans="1:22" x14ac:dyDescent="0.2">
      <c r="A164" s="17" t="s">
        <v>766</v>
      </c>
      <c r="B164" s="17">
        <v>37600</v>
      </c>
      <c r="C164" s="17" t="s">
        <v>771</v>
      </c>
      <c r="D164" s="65" t="s">
        <v>255</v>
      </c>
      <c r="E164" s="65" t="s">
        <v>58</v>
      </c>
      <c r="F164" s="82">
        <v>71059770.019999981</v>
      </c>
      <c r="G164" s="82">
        <v>2117618.67</v>
      </c>
      <c r="H164" s="82">
        <v>-115243.33</v>
      </c>
      <c r="I164" s="82">
        <v>0</v>
      </c>
      <c r="J164" s="82">
        <v>73062145.359999985</v>
      </c>
      <c r="K164" s="82">
        <v>71851706.013846129</v>
      </c>
      <c r="L164" s="83">
        <v>0</v>
      </c>
      <c r="M164" s="82">
        <v>-45965501.039999984</v>
      </c>
      <c r="N164" s="82">
        <v>-3013535.120000001</v>
      </c>
      <c r="O164" s="82">
        <v>115243.33</v>
      </c>
      <c r="P164" s="82">
        <v>586372.89</v>
      </c>
      <c r="Q164" s="82">
        <v>18.560000000000002</v>
      </c>
      <c r="R164" s="82">
        <v>0</v>
      </c>
      <c r="S164" s="82">
        <v>-48277401.37999998</v>
      </c>
      <c r="T164" s="82">
        <v>-47232648.445384614</v>
      </c>
      <c r="U164" s="83">
        <v>0</v>
      </c>
      <c r="V164" s="84">
        <v>4.2000000000000003E-2</v>
      </c>
    </row>
    <row r="165" spans="1:22" x14ac:dyDescent="0.2">
      <c r="A165" s="17" t="s">
        <v>766</v>
      </c>
      <c r="B165" s="17">
        <v>37602</v>
      </c>
      <c r="C165" s="17" t="s">
        <v>772</v>
      </c>
      <c r="D165" s="65" t="s">
        <v>256</v>
      </c>
      <c r="E165" s="65" t="s">
        <v>59</v>
      </c>
      <c r="F165" s="82">
        <v>39534340.149999999</v>
      </c>
      <c r="G165" s="82">
        <v>5393364.75</v>
      </c>
      <c r="H165" s="82">
        <v>-8773.380000000001</v>
      </c>
      <c r="I165" s="82">
        <v>0</v>
      </c>
      <c r="J165" s="82">
        <v>44918931.519999996</v>
      </c>
      <c r="K165" s="82">
        <v>41033029.967692308</v>
      </c>
      <c r="L165" s="83">
        <v>0</v>
      </c>
      <c r="M165" s="82">
        <v>-15447859.500000019</v>
      </c>
      <c r="N165" s="82">
        <v>-1261985.3600000001</v>
      </c>
      <c r="O165" s="82">
        <v>8773.380000000001</v>
      </c>
      <c r="P165" s="82">
        <v>99741.200000000012</v>
      </c>
      <c r="Q165" s="82">
        <v>-16.410000000000025</v>
      </c>
      <c r="R165" s="82">
        <v>0</v>
      </c>
      <c r="S165" s="82">
        <v>-16601346.690000018</v>
      </c>
      <c r="T165" s="82">
        <v>-16027901.388461556</v>
      </c>
      <c r="U165" s="83">
        <v>0</v>
      </c>
      <c r="V165" s="84">
        <v>3.1E-2</v>
      </c>
    </row>
    <row r="166" spans="1:22" x14ac:dyDescent="0.2">
      <c r="A166" s="17" t="s">
        <v>766</v>
      </c>
      <c r="B166" s="17">
        <v>37602</v>
      </c>
      <c r="C166" s="17" t="s">
        <v>772</v>
      </c>
      <c r="D166" s="65" t="s">
        <v>257</v>
      </c>
      <c r="E166" s="65" t="s">
        <v>59</v>
      </c>
      <c r="F166" s="82">
        <v>0</v>
      </c>
      <c r="G166" s="82">
        <v>0</v>
      </c>
      <c r="H166" s="82">
        <v>0</v>
      </c>
      <c r="I166" s="82">
        <v>0</v>
      </c>
      <c r="J166" s="82">
        <v>0</v>
      </c>
      <c r="K166" s="82">
        <v>0</v>
      </c>
      <c r="L166" s="83">
        <v>0</v>
      </c>
      <c r="M166" s="82">
        <v>0</v>
      </c>
      <c r="N166" s="82">
        <v>0</v>
      </c>
      <c r="O166" s="82">
        <v>0</v>
      </c>
      <c r="P166" s="82">
        <v>0</v>
      </c>
      <c r="Q166" s="82">
        <v>0</v>
      </c>
      <c r="R166" s="82">
        <v>0</v>
      </c>
      <c r="S166" s="82">
        <v>0</v>
      </c>
      <c r="T166" s="82">
        <v>0</v>
      </c>
      <c r="U166" s="83">
        <v>0</v>
      </c>
      <c r="V166" s="84">
        <v>3.1E-2</v>
      </c>
    </row>
    <row r="167" spans="1:22" x14ac:dyDescent="0.2">
      <c r="A167" s="17" t="s">
        <v>766</v>
      </c>
      <c r="B167" s="17">
        <v>37602</v>
      </c>
      <c r="C167" s="17" t="s">
        <v>772</v>
      </c>
      <c r="D167" s="65" t="s">
        <v>258</v>
      </c>
      <c r="E167" s="65" t="s">
        <v>59</v>
      </c>
      <c r="F167" s="82">
        <v>0</v>
      </c>
      <c r="G167" s="82">
        <v>0</v>
      </c>
      <c r="H167" s="82">
        <v>0</v>
      </c>
      <c r="I167" s="82">
        <v>0</v>
      </c>
      <c r="J167" s="82">
        <v>0</v>
      </c>
      <c r="K167" s="82">
        <v>0</v>
      </c>
      <c r="L167" s="83">
        <v>0</v>
      </c>
      <c r="M167" s="82">
        <v>0</v>
      </c>
      <c r="N167" s="82">
        <v>0</v>
      </c>
      <c r="O167" s="82">
        <v>0</v>
      </c>
      <c r="P167" s="82">
        <v>0</v>
      </c>
      <c r="Q167" s="82">
        <v>0</v>
      </c>
      <c r="R167" s="82">
        <v>0</v>
      </c>
      <c r="S167" s="82">
        <v>0</v>
      </c>
      <c r="T167" s="82">
        <v>0</v>
      </c>
      <c r="U167" s="83">
        <v>0</v>
      </c>
      <c r="V167" s="84">
        <v>3.1E-2</v>
      </c>
    </row>
    <row r="168" spans="1:22" x14ac:dyDescent="0.2">
      <c r="A168" s="17" t="s">
        <v>766</v>
      </c>
      <c r="B168" s="17">
        <v>37800</v>
      </c>
      <c r="C168" s="17" t="s">
        <v>773</v>
      </c>
      <c r="D168" s="65" t="s">
        <v>259</v>
      </c>
      <c r="E168" s="65" t="s">
        <v>60</v>
      </c>
      <c r="F168" s="82">
        <v>3244693.7599999988</v>
      </c>
      <c r="G168" s="82">
        <v>152198.88</v>
      </c>
      <c r="H168" s="82">
        <v>0</v>
      </c>
      <c r="I168" s="82">
        <v>0</v>
      </c>
      <c r="J168" s="82">
        <v>3396892.6399999987</v>
      </c>
      <c r="K168" s="82">
        <v>3306103.9253846151</v>
      </c>
      <c r="L168" s="83">
        <v>0</v>
      </c>
      <c r="M168" s="82">
        <v>-556730.87999999966</v>
      </c>
      <c r="N168" s="82">
        <v>-112150.3</v>
      </c>
      <c r="O168" s="82">
        <v>0</v>
      </c>
      <c r="P168" s="82">
        <v>0</v>
      </c>
      <c r="Q168" s="82">
        <v>0</v>
      </c>
      <c r="R168" s="82">
        <v>0</v>
      </c>
      <c r="S168" s="82">
        <v>-668881.1799999997</v>
      </c>
      <c r="T168" s="82">
        <v>-612372.69769230741</v>
      </c>
      <c r="U168" s="83">
        <v>0</v>
      </c>
      <c r="V168" s="84">
        <v>3.4000000000000002E-2</v>
      </c>
    </row>
    <row r="169" spans="1:22" x14ac:dyDescent="0.2">
      <c r="A169" s="17" t="s">
        <v>766</v>
      </c>
      <c r="B169" s="17">
        <v>37900</v>
      </c>
      <c r="C169" s="17" t="s">
        <v>774</v>
      </c>
      <c r="D169" s="65" t="s">
        <v>260</v>
      </c>
      <c r="E169" s="65" t="s">
        <v>61</v>
      </c>
      <c r="F169" s="82">
        <v>3162507.75</v>
      </c>
      <c r="G169" s="82">
        <v>92431.74</v>
      </c>
      <c r="H169" s="82">
        <v>0</v>
      </c>
      <c r="I169" s="82">
        <v>0</v>
      </c>
      <c r="J169" s="82">
        <v>3254939.49</v>
      </c>
      <c r="K169" s="82">
        <v>3190820.2546153846</v>
      </c>
      <c r="L169" s="83">
        <v>0</v>
      </c>
      <c r="M169" s="82">
        <v>-715558.66999999911</v>
      </c>
      <c r="N169" s="82">
        <v>-108306.23999999999</v>
      </c>
      <c r="O169" s="82">
        <v>0</v>
      </c>
      <c r="P169" s="82">
        <v>0</v>
      </c>
      <c r="Q169" s="82">
        <v>0</v>
      </c>
      <c r="R169" s="82">
        <v>0</v>
      </c>
      <c r="S169" s="82">
        <v>-823864.9099999991</v>
      </c>
      <c r="T169" s="82">
        <v>-769451.12230769102</v>
      </c>
      <c r="U169" s="83">
        <v>0</v>
      </c>
      <c r="V169" s="84">
        <v>3.4000000000000002E-2</v>
      </c>
    </row>
    <row r="170" spans="1:22" x14ac:dyDescent="0.2">
      <c r="A170" s="17" t="s">
        <v>766</v>
      </c>
      <c r="B170" s="17">
        <v>38000</v>
      </c>
      <c r="C170" s="17" t="s">
        <v>775</v>
      </c>
      <c r="D170" s="65" t="s">
        <v>261</v>
      </c>
      <c r="E170" s="65" t="s">
        <v>62</v>
      </c>
      <c r="F170" s="82">
        <v>3888534.0300000007</v>
      </c>
      <c r="G170" s="82">
        <v>203663.33000000002</v>
      </c>
      <c r="H170" s="82">
        <v>-18528.98</v>
      </c>
      <c r="I170" s="82">
        <v>0</v>
      </c>
      <c r="J170" s="82">
        <v>4073668.3800000008</v>
      </c>
      <c r="K170" s="82">
        <v>3980757.0623076926</v>
      </c>
      <c r="L170" s="83">
        <v>0</v>
      </c>
      <c r="M170" s="82">
        <v>-5811691.2099999962</v>
      </c>
      <c r="N170" s="82">
        <v>-262218.98</v>
      </c>
      <c r="O170" s="82">
        <v>18528.98</v>
      </c>
      <c r="P170" s="82">
        <v>45553.520000000004</v>
      </c>
      <c r="Q170" s="82">
        <v>0.53999999999999915</v>
      </c>
      <c r="R170" s="82">
        <v>0</v>
      </c>
      <c r="S170" s="82">
        <v>-6009827.1499999957</v>
      </c>
      <c r="T170" s="82">
        <v>-5921818.3999999957</v>
      </c>
      <c r="U170" s="83">
        <v>0</v>
      </c>
      <c r="V170" s="84">
        <v>6.5999999999999989E-2</v>
      </c>
    </row>
    <row r="171" spans="1:22" x14ac:dyDescent="0.2">
      <c r="A171" s="17" t="s">
        <v>766</v>
      </c>
      <c r="B171" s="17">
        <v>38002</v>
      </c>
      <c r="C171" s="17" t="s">
        <v>776</v>
      </c>
      <c r="D171" s="65" t="s">
        <v>262</v>
      </c>
      <c r="E171" s="65" t="s">
        <v>63</v>
      </c>
      <c r="F171" s="82">
        <v>25136932.209999997</v>
      </c>
      <c r="G171" s="82">
        <v>2214905.4499999997</v>
      </c>
      <c r="H171" s="82">
        <v>-29105.98</v>
      </c>
      <c r="I171" s="82">
        <v>0</v>
      </c>
      <c r="J171" s="82">
        <v>27322731.679999996</v>
      </c>
      <c r="K171" s="82">
        <v>26209990.755384617</v>
      </c>
      <c r="L171" s="83">
        <v>0</v>
      </c>
      <c r="M171" s="82">
        <v>-13553989.42999999</v>
      </c>
      <c r="N171" s="82">
        <v>-1305863.1199999999</v>
      </c>
      <c r="O171" s="82">
        <v>29105.98</v>
      </c>
      <c r="P171" s="82">
        <v>169784.72999999998</v>
      </c>
      <c r="Q171" s="82">
        <v>-2.6900000000000261</v>
      </c>
      <c r="R171" s="82">
        <v>0</v>
      </c>
      <c r="S171" s="82">
        <v>-14660964.529999988</v>
      </c>
      <c r="T171" s="82">
        <v>-14136880.594615377</v>
      </c>
      <c r="U171" s="83">
        <v>0</v>
      </c>
      <c r="V171" s="84">
        <v>0.05</v>
      </c>
    </row>
    <row r="172" spans="1:22" x14ac:dyDescent="0.2">
      <c r="A172" s="17" t="s">
        <v>766</v>
      </c>
      <c r="B172" s="17">
        <v>38200</v>
      </c>
      <c r="C172" s="17" t="s">
        <v>777</v>
      </c>
      <c r="D172" s="65" t="s">
        <v>263</v>
      </c>
      <c r="E172" s="65" t="s">
        <v>65</v>
      </c>
      <c r="F172" s="82">
        <v>3793517.709999999</v>
      </c>
      <c r="G172" s="82">
        <v>257754.23</v>
      </c>
      <c r="H172" s="82">
        <v>-35462.32</v>
      </c>
      <c r="I172" s="82">
        <v>0</v>
      </c>
      <c r="J172" s="82">
        <v>4015809.6199999992</v>
      </c>
      <c r="K172" s="82">
        <v>3902557.5361538446</v>
      </c>
      <c r="L172" s="83">
        <v>0</v>
      </c>
      <c r="M172" s="82">
        <v>-1167944.6099999999</v>
      </c>
      <c r="N172" s="82">
        <v>-175190.38</v>
      </c>
      <c r="O172" s="82">
        <v>35462.32</v>
      </c>
      <c r="P172" s="82">
        <v>3339.1099999999997</v>
      </c>
      <c r="Q172" s="82">
        <v>0</v>
      </c>
      <c r="R172" s="82">
        <v>0</v>
      </c>
      <c r="S172" s="82">
        <v>-1304333.5599999996</v>
      </c>
      <c r="T172" s="82">
        <v>-1236831.7915384616</v>
      </c>
      <c r="U172" s="83">
        <v>0</v>
      </c>
      <c r="V172" s="84">
        <v>4.4999999999999998E-2</v>
      </c>
    </row>
    <row r="173" spans="1:22" x14ac:dyDescent="0.2">
      <c r="A173" s="17" t="s">
        <v>766</v>
      </c>
      <c r="B173" s="17">
        <v>38300</v>
      </c>
      <c r="C173" s="17" t="s">
        <v>778</v>
      </c>
      <c r="D173" s="65" t="s">
        <v>264</v>
      </c>
      <c r="E173" s="65" t="s">
        <v>66</v>
      </c>
      <c r="F173" s="82">
        <v>2043967</v>
      </c>
      <c r="G173" s="82">
        <v>146286.38999999998</v>
      </c>
      <c r="H173" s="82">
        <v>-9036.07</v>
      </c>
      <c r="I173" s="82">
        <v>0</v>
      </c>
      <c r="J173" s="82">
        <v>2181217.3200000003</v>
      </c>
      <c r="K173" s="82">
        <v>2100527.7969230767</v>
      </c>
      <c r="L173" s="83">
        <v>0</v>
      </c>
      <c r="M173" s="82">
        <v>-912958.56000000017</v>
      </c>
      <c r="N173" s="82">
        <v>-75376.94</v>
      </c>
      <c r="O173" s="82">
        <v>9036.07</v>
      </c>
      <c r="P173" s="82">
        <v>0</v>
      </c>
      <c r="Q173" s="82">
        <v>0</v>
      </c>
      <c r="R173" s="82">
        <v>0</v>
      </c>
      <c r="S173" s="82">
        <v>-979299.43000000028</v>
      </c>
      <c r="T173" s="82">
        <v>-949513.59384615393</v>
      </c>
      <c r="U173" s="83">
        <v>0</v>
      </c>
      <c r="V173" s="84">
        <v>3.5999999999999997E-2</v>
      </c>
    </row>
    <row r="174" spans="1:22" x14ac:dyDescent="0.2">
      <c r="A174" s="17" t="s">
        <v>766</v>
      </c>
      <c r="B174" s="17">
        <v>38400</v>
      </c>
      <c r="C174" s="17" t="s">
        <v>779</v>
      </c>
      <c r="D174" s="65" t="s">
        <v>265</v>
      </c>
      <c r="E174" s="65" t="s">
        <v>67</v>
      </c>
      <c r="F174" s="82">
        <v>1589713.5999999987</v>
      </c>
      <c r="G174" s="82">
        <v>85918.12</v>
      </c>
      <c r="H174" s="82">
        <v>-19861.41</v>
      </c>
      <c r="I174" s="82">
        <v>0</v>
      </c>
      <c r="J174" s="82">
        <v>1655770.3099999989</v>
      </c>
      <c r="K174" s="82">
        <v>1632767.4315384601</v>
      </c>
      <c r="L174" s="83">
        <v>0</v>
      </c>
      <c r="M174" s="82">
        <v>-597415.24000000034</v>
      </c>
      <c r="N174" s="82">
        <v>-73388.26999999999</v>
      </c>
      <c r="O174" s="82">
        <v>19861.41</v>
      </c>
      <c r="P174" s="82">
        <v>2402.2799999999997</v>
      </c>
      <c r="Q174" s="82">
        <v>0</v>
      </c>
      <c r="R174" s="82">
        <v>0</v>
      </c>
      <c r="S174" s="82">
        <v>-648539.8200000003</v>
      </c>
      <c r="T174" s="82">
        <v>-621040.42153846193</v>
      </c>
      <c r="U174" s="83">
        <v>0</v>
      </c>
      <c r="V174" s="84">
        <v>4.4999999999999998E-2</v>
      </c>
    </row>
    <row r="175" spans="1:22" x14ac:dyDescent="0.2">
      <c r="A175" s="17" t="s">
        <v>766</v>
      </c>
      <c r="B175" s="17">
        <v>38500</v>
      </c>
      <c r="C175" s="17" t="s">
        <v>780</v>
      </c>
      <c r="D175" s="65" t="s">
        <v>266</v>
      </c>
      <c r="E175" s="65" t="s">
        <v>68</v>
      </c>
      <c r="F175" s="82">
        <v>2751712.5100000002</v>
      </c>
      <c r="G175" s="82">
        <v>0</v>
      </c>
      <c r="H175" s="82">
        <v>0</v>
      </c>
      <c r="I175" s="82">
        <v>0</v>
      </c>
      <c r="J175" s="82">
        <v>2751712.5100000002</v>
      </c>
      <c r="K175" s="82">
        <v>2751712.5100000007</v>
      </c>
      <c r="L175" s="83">
        <v>0</v>
      </c>
      <c r="M175" s="82">
        <v>-1685581.9300000011</v>
      </c>
      <c r="N175" s="82">
        <v>-85303.079999999973</v>
      </c>
      <c r="O175" s="82">
        <v>0</v>
      </c>
      <c r="P175" s="82">
        <v>0</v>
      </c>
      <c r="Q175" s="82">
        <v>0</v>
      </c>
      <c r="R175" s="82">
        <v>0</v>
      </c>
      <c r="S175" s="82">
        <v>-1770885.0100000012</v>
      </c>
      <c r="T175" s="82">
        <v>-1728233.4700000016</v>
      </c>
      <c r="U175" s="83">
        <v>0</v>
      </c>
      <c r="V175" s="84">
        <v>3.1E-2</v>
      </c>
    </row>
    <row r="176" spans="1:22" x14ac:dyDescent="0.2">
      <c r="A176" s="17" t="s">
        <v>766</v>
      </c>
      <c r="B176" s="17">
        <v>38700</v>
      </c>
      <c r="C176" s="17" t="s">
        <v>781</v>
      </c>
      <c r="D176" s="65" t="s">
        <v>267</v>
      </c>
      <c r="E176" s="65" t="s">
        <v>69</v>
      </c>
      <c r="F176" s="82">
        <v>410283.36</v>
      </c>
      <c r="G176" s="82">
        <v>44803.77</v>
      </c>
      <c r="H176" s="82">
        <v>0</v>
      </c>
      <c r="I176" s="82">
        <v>0</v>
      </c>
      <c r="J176" s="82">
        <v>455087.13</v>
      </c>
      <c r="K176" s="82">
        <v>413729.80384615378</v>
      </c>
      <c r="L176" s="83">
        <v>0</v>
      </c>
      <c r="M176" s="82">
        <v>-178447.43999999986</v>
      </c>
      <c r="N176" s="82">
        <v>-25847.87999999999</v>
      </c>
      <c r="O176" s="82">
        <v>0</v>
      </c>
      <c r="P176" s="82">
        <v>0</v>
      </c>
      <c r="Q176" s="82">
        <v>0</v>
      </c>
      <c r="R176" s="82">
        <v>0</v>
      </c>
      <c r="S176" s="82">
        <v>-204295.31999999983</v>
      </c>
      <c r="T176" s="82">
        <v>-191371.37999999986</v>
      </c>
      <c r="U176" s="83">
        <v>0</v>
      </c>
      <c r="V176" s="84">
        <v>6.3E-2</v>
      </c>
    </row>
    <row r="177" spans="1:22" x14ac:dyDescent="0.2">
      <c r="A177" s="17" t="s">
        <v>766</v>
      </c>
      <c r="B177" s="17">
        <v>39000</v>
      </c>
      <c r="C177" s="17" t="s">
        <v>782</v>
      </c>
      <c r="D177" s="65" t="s">
        <v>268</v>
      </c>
      <c r="E177" s="65" t="s">
        <v>70</v>
      </c>
      <c r="F177" s="82">
        <v>0</v>
      </c>
      <c r="G177" s="82">
        <v>0</v>
      </c>
      <c r="H177" s="82">
        <v>0</v>
      </c>
      <c r="I177" s="82">
        <v>0</v>
      </c>
      <c r="J177" s="82">
        <v>0</v>
      </c>
      <c r="K177" s="82">
        <v>0</v>
      </c>
      <c r="L177" s="83">
        <v>0</v>
      </c>
      <c r="M177" s="82">
        <v>0</v>
      </c>
      <c r="N177" s="82">
        <v>0</v>
      </c>
      <c r="O177" s="82">
        <v>0</v>
      </c>
      <c r="P177" s="82">
        <v>0</v>
      </c>
      <c r="Q177" s="82">
        <v>0</v>
      </c>
      <c r="R177" s="82">
        <v>0</v>
      </c>
      <c r="S177" s="82">
        <v>0</v>
      </c>
      <c r="T177" s="82">
        <v>0</v>
      </c>
      <c r="U177" s="83">
        <v>0</v>
      </c>
      <c r="V177" s="84">
        <v>2.5000000000000001E-2</v>
      </c>
    </row>
    <row r="178" spans="1:22" x14ac:dyDescent="0.2">
      <c r="A178" s="17" t="s">
        <v>766</v>
      </c>
      <c r="B178" s="17">
        <v>39100</v>
      </c>
      <c r="C178" s="17" t="s">
        <v>783</v>
      </c>
      <c r="D178" s="65" t="s">
        <v>269</v>
      </c>
      <c r="E178" s="65" t="s">
        <v>72</v>
      </c>
      <c r="F178" s="82">
        <v>33160.339999999997</v>
      </c>
      <c r="G178" s="82">
        <v>0</v>
      </c>
      <c r="H178" s="82">
        <v>0</v>
      </c>
      <c r="I178" s="82">
        <v>0</v>
      </c>
      <c r="J178" s="82">
        <v>33160.339999999997</v>
      </c>
      <c r="K178" s="82">
        <v>33160.339999999982</v>
      </c>
      <c r="L178" s="83">
        <v>0</v>
      </c>
      <c r="M178" s="82">
        <v>-184739.33999999988</v>
      </c>
      <c r="N178" s="82">
        <v>-2221.8000000000006</v>
      </c>
      <c r="O178" s="82">
        <v>0</v>
      </c>
      <c r="P178" s="82">
        <v>0</v>
      </c>
      <c r="Q178" s="82">
        <v>0</v>
      </c>
      <c r="R178" s="82">
        <v>0</v>
      </c>
      <c r="S178" s="82">
        <v>-186961.13999999987</v>
      </c>
      <c r="T178" s="82">
        <v>-185850.23999999982</v>
      </c>
      <c r="U178" s="83">
        <v>0</v>
      </c>
      <c r="V178" s="84">
        <v>6.7000000000000004E-2</v>
      </c>
    </row>
    <row r="179" spans="1:22" x14ac:dyDescent="0.2">
      <c r="A179" s="17" t="s">
        <v>766</v>
      </c>
      <c r="B179" s="17">
        <v>39101</v>
      </c>
      <c r="C179" s="17" t="s">
        <v>784</v>
      </c>
      <c r="D179" s="65" t="s">
        <v>270</v>
      </c>
      <c r="E179" s="65" t="s">
        <v>73</v>
      </c>
      <c r="F179" s="82">
        <v>22854.589999999978</v>
      </c>
      <c r="G179" s="82">
        <v>12717.23</v>
      </c>
      <c r="H179" s="82">
        <v>0</v>
      </c>
      <c r="I179" s="82">
        <v>0</v>
      </c>
      <c r="J179" s="82">
        <v>35571.819999999978</v>
      </c>
      <c r="K179" s="82">
        <v>31658.826153846127</v>
      </c>
      <c r="L179" s="83">
        <v>0</v>
      </c>
      <c r="M179" s="82">
        <v>12290.740000000034</v>
      </c>
      <c r="N179" s="82">
        <v>-3916.6</v>
      </c>
      <c r="O179" s="82">
        <v>0</v>
      </c>
      <c r="P179" s="82">
        <v>0</v>
      </c>
      <c r="Q179" s="82">
        <v>0</v>
      </c>
      <c r="R179" s="82">
        <v>0</v>
      </c>
      <c r="S179" s="82">
        <v>8374.140000000034</v>
      </c>
      <c r="T179" s="82">
        <v>10495.48000000003</v>
      </c>
      <c r="U179" s="83">
        <v>0</v>
      </c>
      <c r="V179" s="84">
        <v>0.125</v>
      </c>
    </row>
    <row r="180" spans="1:22" x14ac:dyDescent="0.2">
      <c r="A180" s="17" t="s">
        <v>766</v>
      </c>
      <c r="B180" s="17">
        <v>39102</v>
      </c>
      <c r="C180" s="17" t="s">
        <v>785</v>
      </c>
      <c r="D180" s="65" t="s">
        <v>271</v>
      </c>
      <c r="E180" s="65" t="s">
        <v>74</v>
      </c>
      <c r="F180" s="82">
        <v>5727.07</v>
      </c>
      <c r="G180" s="82">
        <v>12739.31</v>
      </c>
      <c r="H180" s="82">
        <v>0</v>
      </c>
      <c r="I180" s="82">
        <v>0</v>
      </c>
      <c r="J180" s="82">
        <v>18466.379999999997</v>
      </c>
      <c r="K180" s="82">
        <v>7686.9638461538461</v>
      </c>
      <c r="L180" s="83">
        <v>0</v>
      </c>
      <c r="M180" s="82">
        <v>-1693.8000000000018</v>
      </c>
      <c r="N180" s="82">
        <v>-454.88</v>
      </c>
      <c r="O180" s="82">
        <v>0</v>
      </c>
      <c r="P180" s="82">
        <v>0</v>
      </c>
      <c r="Q180" s="82">
        <v>0</v>
      </c>
      <c r="R180" s="82">
        <v>0</v>
      </c>
      <c r="S180" s="82">
        <v>-2148.6800000000017</v>
      </c>
      <c r="T180" s="82">
        <v>-1891.1507692307714</v>
      </c>
      <c r="U180" s="83">
        <v>0</v>
      </c>
      <c r="V180" s="84">
        <v>6.7000000000000004E-2</v>
      </c>
    </row>
    <row r="181" spans="1:22" x14ac:dyDescent="0.2">
      <c r="A181" s="17" t="s">
        <v>766</v>
      </c>
      <c r="B181" s="17">
        <v>39201</v>
      </c>
      <c r="C181" s="17" t="s">
        <v>786</v>
      </c>
      <c r="D181" s="65" t="s">
        <v>272</v>
      </c>
      <c r="E181" s="65" t="s">
        <v>76</v>
      </c>
      <c r="F181" s="82">
        <v>638350.24000000011</v>
      </c>
      <c r="G181" s="82">
        <v>206175.21999999997</v>
      </c>
      <c r="H181" s="82">
        <v>0</v>
      </c>
      <c r="I181" s="82">
        <v>0</v>
      </c>
      <c r="J181" s="82">
        <v>844525.46000000008</v>
      </c>
      <c r="K181" s="82">
        <v>698479.61461538472</v>
      </c>
      <c r="L181" s="83">
        <v>0</v>
      </c>
      <c r="M181" s="82">
        <v>-138157.69000000003</v>
      </c>
      <c r="N181" s="82">
        <v>-76866.650000000009</v>
      </c>
      <c r="O181" s="82">
        <v>0</v>
      </c>
      <c r="P181" s="82">
        <v>4297.3500000000004</v>
      </c>
      <c r="Q181" s="82">
        <v>-2092.0100000000002</v>
      </c>
      <c r="R181" s="82">
        <v>0</v>
      </c>
      <c r="S181" s="82">
        <v>-212819.00000000003</v>
      </c>
      <c r="T181" s="82">
        <v>-174726.89692307694</v>
      </c>
      <c r="U181" s="83">
        <v>0</v>
      </c>
      <c r="V181" s="84">
        <v>0.112</v>
      </c>
    </row>
    <row r="182" spans="1:22" x14ac:dyDescent="0.2">
      <c r="A182" s="17" t="s">
        <v>766</v>
      </c>
      <c r="B182" s="17">
        <v>39202</v>
      </c>
      <c r="C182" s="17" t="s">
        <v>787</v>
      </c>
      <c r="D182" s="65" t="s">
        <v>273</v>
      </c>
      <c r="E182" s="65" t="s">
        <v>77</v>
      </c>
      <c r="F182" s="82">
        <v>329418.99999999988</v>
      </c>
      <c r="G182" s="82">
        <v>52052.33</v>
      </c>
      <c r="H182" s="82">
        <v>-27035.29</v>
      </c>
      <c r="I182" s="82">
        <v>0</v>
      </c>
      <c r="J182" s="82">
        <v>354436.03999999992</v>
      </c>
      <c r="K182" s="82">
        <v>324638.72461538453</v>
      </c>
      <c r="L182" s="83">
        <v>0</v>
      </c>
      <c r="M182" s="82">
        <v>-228530.07999999987</v>
      </c>
      <c r="N182" s="82">
        <v>-40913.759999999995</v>
      </c>
      <c r="O182" s="82">
        <v>27035.29</v>
      </c>
      <c r="P182" s="82">
        <v>1803.54</v>
      </c>
      <c r="Q182" s="82">
        <v>-4762.99</v>
      </c>
      <c r="R182" s="82">
        <v>0</v>
      </c>
      <c r="S182" s="82">
        <v>-245367.99999999983</v>
      </c>
      <c r="T182" s="82">
        <v>-230858.69384615371</v>
      </c>
      <c r="U182" s="83">
        <v>0</v>
      </c>
      <c r="V182" s="84">
        <v>0.127</v>
      </c>
    </row>
    <row r="183" spans="1:22" x14ac:dyDescent="0.2">
      <c r="A183" s="17" t="s">
        <v>766</v>
      </c>
      <c r="B183" s="17">
        <v>39204</v>
      </c>
      <c r="C183" s="17" t="s">
        <v>788</v>
      </c>
      <c r="D183" s="65" t="s">
        <v>274</v>
      </c>
      <c r="E183" s="65" t="s">
        <v>79</v>
      </c>
      <c r="F183" s="82">
        <v>17075.449999999997</v>
      </c>
      <c r="G183" s="82">
        <v>0</v>
      </c>
      <c r="H183" s="82">
        <v>0</v>
      </c>
      <c r="I183" s="82">
        <v>0</v>
      </c>
      <c r="J183" s="82">
        <v>17075.449999999997</v>
      </c>
      <c r="K183" s="82">
        <v>17075.450000000004</v>
      </c>
      <c r="L183" s="83">
        <v>0</v>
      </c>
      <c r="M183" s="82">
        <v>-4743.579999999989</v>
      </c>
      <c r="N183" s="82">
        <v>-683.04</v>
      </c>
      <c r="O183" s="82">
        <v>0</v>
      </c>
      <c r="P183" s="82">
        <v>0</v>
      </c>
      <c r="Q183" s="82">
        <v>0</v>
      </c>
      <c r="R183" s="82">
        <v>0</v>
      </c>
      <c r="S183" s="82">
        <v>-5426.619999999989</v>
      </c>
      <c r="T183" s="82">
        <v>-5085.0999999999904</v>
      </c>
      <c r="U183" s="83">
        <v>0</v>
      </c>
      <c r="V183" s="84">
        <v>0.04</v>
      </c>
    </row>
    <row r="184" spans="1:22" x14ac:dyDescent="0.2">
      <c r="A184" s="17" t="s">
        <v>766</v>
      </c>
      <c r="B184" s="17">
        <v>39205</v>
      </c>
      <c r="C184" s="17" t="s">
        <v>789</v>
      </c>
      <c r="D184" s="65" t="s">
        <v>275</v>
      </c>
      <c r="E184" s="65" t="s">
        <v>80</v>
      </c>
      <c r="F184" s="82">
        <v>94582.68</v>
      </c>
      <c r="G184" s="82">
        <v>0</v>
      </c>
      <c r="H184" s="82">
        <v>0</v>
      </c>
      <c r="I184" s="82">
        <v>0</v>
      </c>
      <c r="J184" s="82">
        <v>94582.68</v>
      </c>
      <c r="K184" s="82">
        <v>94582.679999999964</v>
      </c>
      <c r="L184" s="83">
        <v>0</v>
      </c>
      <c r="M184" s="82">
        <v>-11697.979999999947</v>
      </c>
      <c r="N184" s="82">
        <v>-6999.1200000000017</v>
      </c>
      <c r="O184" s="82">
        <v>0</v>
      </c>
      <c r="P184" s="82">
        <v>0</v>
      </c>
      <c r="Q184" s="82">
        <v>0</v>
      </c>
      <c r="R184" s="82">
        <v>0</v>
      </c>
      <c r="S184" s="82">
        <v>-18697.099999999948</v>
      </c>
      <c r="T184" s="82">
        <v>-15197.539999999948</v>
      </c>
      <c r="U184" s="83">
        <v>0</v>
      </c>
      <c r="V184" s="84">
        <v>7.3999999999999996E-2</v>
      </c>
    </row>
    <row r="185" spans="1:22" x14ac:dyDescent="0.2">
      <c r="A185" s="17" t="s">
        <v>766</v>
      </c>
      <c r="B185" s="17">
        <v>39300</v>
      </c>
      <c r="C185" s="17" t="s">
        <v>790</v>
      </c>
      <c r="D185" s="65" t="s">
        <v>276</v>
      </c>
      <c r="E185" s="65" t="s">
        <v>81</v>
      </c>
      <c r="F185" s="82">
        <v>0</v>
      </c>
      <c r="G185" s="82">
        <v>0</v>
      </c>
      <c r="H185" s="82">
        <v>0</v>
      </c>
      <c r="I185" s="82">
        <v>0</v>
      </c>
      <c r="J185" s="82">
        <v>0</v>
      </c>
      <c r="K185" s="82">
        <v>0</v>
      </c>
      <c r="L185" s="83">
        <v>0</v>
      </c>
      <c r="M185" s="82">
        <v>0</v>
      </c>
      <c r="N185" s="82">
        <v>0</v>
      </c>
      <c r="O185" s="82">
        <v>0</v>
      </c>
      <c r="P185" s="82">
        <v>0</v>
      </c>
      <c r="Q185" s="82">
        <v>0</v>
      </c>
      <c r="R185" s="82">
        <v>0</v>
      </c>
      <c r="S185" s="82">
        <v>0</v>
      </c>
      <c r="T185" s="82">
        <v>0</v>
      </c>
      <c r="U185" s="83">
        <v>0</v>
      </c>
      <c r="V185" s="84">
        <v>0.04</v>
      </c>
    </row>
    <row r="186" spans="1:22" x14ac:dyDescent="0.2">
      <c r="A186" s="17" t="s">
        <v>766</v>
      </c>
      <c r="B186" s="17">
        <v>39400</v>
      </c>
      <c r="C186" s="17" t="s">
        <v>791</v>
      </c>
      <c r="D186" s="65" t="s">
        <v>277</v>
      </c>
      <c r="E186" s="65" t="s">
        <v>82</v>
      </c>
      <c r="F186" s="82">
        <v>230203.53999999992</v>
      </c>
      <c r="G186" s="82">
        <v>66193.569999999992</v>
      </c>
      <c r="H186" s="82">
        <v>0</v>
      </c>
      <c r="I186" s="82">
        <v>0</v>
      </c>
      <c r="J186" s="82">
        <v>296397.10999999993</v>
      </c>
      <c r="K186" s="82">
        <v>249646.3453846153</v>
      </c>
      <c r="L186" s="83">
        <v>0</v>
      </c>
      <c r="M186" s="82">
        <v>-62531.450000000361</v>
      </c>
      <c r="N186" s="82">
        <v>-16219.55</v>
      </c>
      <c r="O186" s="82">
        <v>0</v>
      </c>
      <c r="P186" s="82">
        <v>0</v>
      </c>
      <c r="Q186" s="82">
        <v>0</v>
      </c>
      <c r="R186" s="82">
        <v>0</v>
      </c>
      <c r="S186" s="82">
        <v>-78751.000000000364</v>
      </c>
      <c r="T186" s="82">
        <v>-70343.904615384963</v>
      </c>
      <c r="U186" s="83">
        <v>0</v>
      </c>
      <c r="V186" s="84">
        <v>6.6000000000000003E-2</v>
      </c>
    </row>
    <row r="187" spans="1:22" x14ac:dyDescent="0.2">
      <c r="A187" s="17" t="s">
        <v>766</v>
      </c>
      <c r="B187" s="17">
        <v>39600</v>
      </c>
      <c r="C187" s="17" t="s">
        <v>792</v>
      </c>
      <c r="D187" s="65" t="s">
        <v>278</v>
      </c>
      <c r="E187" s="65" t="s">
        <v>84</v>
      </c>
      <c r="F187" s="82">
        <v>232248.72999999998</v>
      </c>
      <c r="G187" s="82">
        <v>22099.27</v>
      </c>
      <c r="H187" s="82">
        <v>0</v>
      </c>
      <c r="I187" s="82">
        <v>0</v>
      </c>
      <c r="J187" s="82">
        <v>254347.99999999997</v>
      </c>
      <c r="K187" s="82">
        <v>242448.39307692306</v>
      </c>
      <c r="L187" s="83">
        <v>0</v>
      </c>
      <c r="M187" s="82">
        <v>-126621.81000000014</v>
      </c>
      <c r="N187" s="82">
        <v>-15453.220000000003</v>
      </c>
      <c r="O187" s="82">
        <v>0</v>
      </c>
      <c r="P187" s="82">
        <v>0</v>
      </c>
      <c r="Q187" s="82">
        <v>0</v>
      </c>
      <c r="R187" s="82">
        <v>0</v>
      </c>
      <c r="S187" s="82">
        <v>-142075.03000000014</v>
      </c>
      <c r="T187" s="82">
        <v>-134189.76230769244</v>
      </c>
      <c r="U187" s="83">
        <v>0</v>
      </c>
      <c r="V187" s="84">
        <v>6.4000000000000001E-2</v>
      </c>
    </row>
    <row r="188" spans="1:22" x14ac:dyDescent="0.2">
      <c r="A188" s="17" t="s">
        <v>766</v>
      </c>
      <c r="B188" s="17">
        <v>39700</v>
      </c>
      <c r="C188" s="17" t="s">
        <v>793</v>
      </c>
      <c r="D188" s="65" t="s">
        <v>279</v>
      </c>
      <c r="E188" s="65" t="s">
        <v>85</v>
      </c>
      <c r="F188" s="82">
        <v>30307.829999999987</v>
      </c>
      <c r="G188" s="82">
        <v>0</v>
      </c>
      <c r="H188" s="82">
        <v>0</v>
      </c>
      <c r="I188" s="82">
        <v>0</v>
      </c>
      <c r="J188" s="82">
        <v>30307.829999999987</v>
      </c>
      <c r="K188" s="82">
        <v>30307.829999999976</v>
      </c>
      <c r="L188" s="83">
        <v>0</v>
      </c>
      <c r="M188" s="82">
        <v>-82314.740000000078</v>
      </c>
      <c r="N188" s="82">
        <v>-2545.8000000000006</v>
      </c>
      <c r="O188" s="82">
        <v>0</v>
      </c>
      <c r="P188" s="82">
        <v>0</v>
      </c>
      <c r="Q188" s="82">
        <v>0</v>
      </c>
      <c r="R188" s="82">
        <v>0</v>
      </c>
      <c r="S188" s="82">
        <v>-84860.540000000081</v>
      </c>
      <c r="T188" s="82">
        <v>-83587.640000000043</v>
      </c>
      <c r="U188" s="83">
        <v>0</v>
      </c>
      <c r="V188" s="84">
        <v>8.4000000000000005E-2</v>
      </c>
    </row>
    <row r="189" spans="1:22" x14ac:dyDescent="0.2">
      <c r="A189" s="17" t="s">
        <v>766</v>
      </c>
      <c r="B189" s="17">
        <v>39800</v>
      </c>
      <c r="C189" s="17" t="s">
        <v>794</v>
      </c>
      <c r="D189" s="65" t="s">
        <v>280</v>
      </c>
      <c r="E189" s="65" t="s">
        <v>86</v>
      </c>
      <c r="F189" s="82">
        <v>8409.5</v>
      </c>
      <c r="G189" s="82">
        <v>4027.95</v>
      </c>
      <c r="H189" s="82">
        <v>-2010.66</v>
      </c>
      <c r="I189" s="82">
        <v>0</v>
      </c>
      <c r="J189" s="82">
        <v>10426.790000000001</v>
      </c>
      <c r="K189" s="82">
        <v>7018.0146153846135</v>
      </c>
      <c r="L189" s="83">
        <v>0</v>
      </c>
      <c r="M189" s="82">
        <v>-4948.0900000000092</v>
      </c>
      <c r="N189" s="82">
        <v>-397.29999999999995</v>
      </c>
      <c r="O189" s="82">
        <v>2010.66</v>
      </c>
      <c r="P189" s="82">
        <v>0</v>
      </c>
      <c r="Q189" s="82">
        <v>0</v>
      </c>
      <c r="R189" s="82">
        <v>0</v>
      </c>
      <c r="S189" s="82">
        <v>-3334.7300000000096</v>
      </c>
      <c r="T189" s="82">
        <v>-3453.0200000000104</v>
      </c>
      <c r="U189" s="83">
        <v>0</v>
      </c>
      <c r="V189" s="84">
        <v>5.8999999999999997E-2</v>
      </c>
    </row>
    <row r="190" spans="1:22" x14ac:dyDescent="0.2">
      <c r="A190" s="17" t="s">
        <v>795</v>
      </c>
      <c r="B190" s="17">
        <v>37500</v>
      </c>
      <c r="C190" s="17" t="s">
        <v>796</v>
      </c>
      <c r="D190" s="65" t="s">
        <v>281</v>
      </c>
      <c r="E190" s="65" t="s">
        <v>57</v>
      </c>
      <c r="F190" s="82">
        <v>0</v>
      </c>
      <c r="G190" s="82">
        <v>0</v>
      </c>
      <c r="H190" s="82">
        <v>0</v>
      </c>
      <c r="I190" s="82">
        <v>0</v>
      </c>
      <c r="J190" s="82">
        <v>0</v>
      </c>
      <c r="K190" s="82">
        <v>0</v>
      </c>
      <c r="L190" s="83">
        <v>0</v>
      </c>
      <c r="M190" s="82">
        <v>0</v>
      </c>
      <c r="N190" s="82">
        <v>0</v>
      </c>
      <c r="O190" s="82">
        <v>0</v>
      </c>
      <c r="P190" s="82">
        <v>0</v>
      </c>
      <c r="Q190" s="82">
        <v>0</v>
      </c>
      <c r="R190" s="82">
        <v>0</v>
      </c>
      <c r="S190" s="82">
        <v>0</v>
      </c>
      <c r="T190" s="82">
        <v>0</v>
      </c>
      <c r="U190" s="83">
        <v>0</v>
      </c>
      <c r="V190" s="84">
        <v>0</v>
      </c>
    </row>
    <row r="191" spans="1:22" x14ac:dyDescent="0.2">
      <c r="A191" s="17" t="s">
        <v>795</v>
      </c>
      <c r="B191" s="17">
        <v>37600</v>
      </c>
      <c r="C191" s="17" t="s">
        <v>797</v>
      </c>
      <c r="D191" s="65" t="s">
        <v>282</v>
      </c>
      <c r="E191" s="65" t="s">
        <v>58</v>
      </c>
      <c r="F191" s="82">
        <v>0</v>
      </c>
      <c r="G191" s="82">
        <v>0</v>
      </c>
      <c r="H191" s="82">
        <v>0</v>
      </c>
      <c r="I191" s="82">
        <v>0</v>
      </c>
      <c r="J191" s="82">
        <v>0</v>
      </c>
      <c r="K191" s="82">
        <v>0</v>
      </c>
      <c r="L191" s="83">
        <v>0</v>
      </c>
      <c r="M191" s="82">
        <v>0</v>
      </c>
      <c r="N191" s="82">
        <v>0</v>
      </c>
      <c r="O191" s="82">
        <v>0</v>
      </c>
      <c r="P191" s="82">
        <v>0</v>
      </c>
      <c r="Q191" s="82">
        <v>0</v>
      </c>
      <c r="R191" s="82">
        <v>0</v>
      </c>
      <c r="S191" s="82">
        <v>0</v>
      </c>
      <c r="T191" s="82">
        <v>0</v>
      </c>
      <c r="U191" s="83">
        <v>0</v>
      </c>
      <c r="V191" s="84">
        <v>0</v>
      </c>
    </row>
    <row r="192" spans="1:22" x14ac:dyDescent="0.2">
      <c r="A192" s="17" t="s">
        <v>795</v>
      </c>
      <c r="B192" s="17">
        <v>37602</v>
      </c>
      <c r="C192" s="17" t="s">
        <v>798</v>
      </c>
      <c r="D192" s="65" t="s">
        <v>283</v>
      </c>
      <c r="E192" s="65" t="s">
        <v>59</v>
      </c>
      <c r="F192" s="82">
        <v>0</v>
      </c>
      <c r="G192" s="82">
        <v>0</v>
      </c>
      <c r="H192" s="82">
        <v>0</v>
      </c>
      <c r="I192" s="82">
        <v>0</v>
      </c>
      <c r="J192" s="82">
        <v>0</v>
      </c>
      <c r="K192" s="82">
        <v>0</v>
      </c>
      <c r="L192" s="83">
        <v>0</v>
      </c>
      <c r="M192" s="82">
        <v>0</v>
      </c>
      <c r="N192" s="82">
        <v>0</v>
      </c>
      <c r="O192" s="82">
        <v>0</v>
      </c>
      <c r="P192" s="82">
        <v>0</v>
      </c>
      <c r="Q192" s="82">
        <v>0</v>
      </c>
      <c r="R192" s="82">
        <v>0</v>
      </c>
      <c r="S192" s="82">
        <v>0</v>
      </c>
      <c r="T192" s="82">
        <v>0</v>
      </c>
      <c r="U192" s="83">
        <v>0</v>
      </c>
      <c r="V192" s="84">
        <v>0</v>
      </c>
    </row>
    <row r="193" spans="1:22" x14ac:dyDescent="0.2">
      <c r="A193" s="17" t="s">
        <v>795</v>
      </c>
      <c r="B193" s="17">
        <v>37800</v>
      </c>
      <c r="C193" s="17" t="s">
        <v>799</v>
      </c>
      <c r="D193" s="65" t="s">
        <v>284</v>
      </c>
      <c r="E193" s="65" t="s">
        <v>60</v>
      </c>
      <c r="F193" s="82">
        <v>0</v>
      </c>
      <c r="G193" s="82">
        <v>0</v>
      </c>
      <c r="H193" s="82">
        <v>0</v>
      </c>
      <c r="I193" s="82">
        <v>0</v>
      </c>
      <c r="J193" s="82">
        <v>0</v>
      </c>
      <c r="K193" s="82">
        <v>0</v>
      </c>
      <c r="L193" s="83">
        <v>0</v>
      </c>
      <c r="M193" s="82">
        <v>0</v>
      </c>
      <c r="N193" s="82">
        <v>0</v>
      </c>
      <c r="O193" s="82">
        <v>0</v>
      </c>
      <c r="P193" s="82">
        <v>0</v>
      </c>
      <c r="Q193" s="82">
        <v>0</v>
      </c>
      <c r="R193" s="82">
        <v>0</v>
      </c>
      <c r="S193" s="82">
        <v>0</v>
      </c>
      <c r="T193" s="82">
        <v>0</v>
      </c>
      <c r="U193" s="83">
        <v>0</v>
      </c>
      <c r="V193" s="84">
        <v>0</v>
      </c>
    </row>
    <row r="194" spans="1:22" x14ac:dyDescent="0.2">
      <c r="A194" s="17" t="s">
        <v>800</v>
      </c>
      <c r="B194" s="17">
        <v>30301</v>
      </c>
      <c r="C194" s="17" t="s">
        <v>801</v>
      </c>
      <c r="D194" s="65" t="s">
        <v>285</v>
      </c>
      <c r="E194" s="65" t="s">
        <v>54</v>
      </c>
      <c r="F194" s="82">
        <v>102312.47</v>
      </c>
      <c r="G194" s="82">
        <v>12013.46</v>
      </c>
      <c r="H194" s="82">
        <v>-41289.39</v>
      </c>
      <c r="I194" s="82">
        <v>0</v>
      </c>
      <c r="J194" s="82">
        <v>73036.539999999994</v>
      </c>
      <c r="K194" s="82">
        <v>71071.743076923085</v>
      </c>
      <c r="L194" s="83">
        <v>0</v>
      </c>
      <c r="M194" s="82">
        <v>-100363.19000000026</v>
      </c>
      <c r="N194" s="82">
        <v>-3513.3599999999997</v>
      </c>
      <c r="O194" s="82">
        <v>41289.39</v>
      </c>
      <c r="P194" s="82">
        <v>0</v>
      </c>
      <c r="Q194" s="82">
        <v>0</v>
      </c>
      <c r="R194" s="82">
        <v>0</v>
      </c>
      <c r="S194" s="82">
        <v>-62587.160000000265</v>
      </c>
      <c r="T194" s="82">
        <v>-67304.831538461804</v>
      </c>
      <c r="U194" s="83">
        <v>0</v>
      </c>
      <c r="V194" s="84">
        <v>6.7000000000000004E-2</v>
      </c>
    </row>
    <row r="195" spans="1:22" x14ac:dyDescent="0.2">
      <c r="A195" s="17" t="s">
        <v>800</v>
      </c>
      <c r="B195" s="17">
        <v>37400</v>
      </c>
      <c r="C195" s="17" t="s">
        <v>802</v>
      </c>
      <c r="D195" s="65" t="s">
        <v>286</v>
      </c>
      <c r="E195" s="65" t="s">
        <v>55</v>
      </c>
      <c r="F195" s="82">
        <v>919.23</v>
      </c>
      <c r="G195" s="82">
        <v>0</v>
      </c>
      <c r="H195" s="82">
        <v>0</v>
      </c>
      <c r="I195" s="82">
        <v>0</v>
      </c>
      <c r="J195" s="82">
        <v>919.23</v>
      </c>
      <c r="K195" s="82">
        <v>919.22999999999968</v>
      </c>
      <c r="L195" s="83">
        <v>0</v>
      </c>
      <c r="M195" s="82">
        <v>0</v>
      </c>
      <c r="N195" s="82">
        <v>0</v>
      </c>
      <c r="O195" s="82">
        <v>0</v>
      </c>
      <c r="P195" s="82">
        <v>0</v>
      </c>
      <c r="Q195" s="82">
        <v>0</v>
      </c>
      <c r="R195" s="82">
        <v>0</v>
      </c>
      <c r="S195" s="82">
        <v>0</v>
      </c>
      <c r="T195" s="82">
        <v>0</v>
      </c>
      <c r="U195" s="83">
        <v>0</v>
      </c>
      <c r="V195" s="84">
        <v>0</v>
      </c>
    </row>
    <row r="196" spans="1:22" x14ac:dyDescent="0.2">
      <c r="A196" s="17" t="s">
        <v>800</v>
      </c>
      <c r="B196" s="17">
        <v>37402</v>
      </c>
      <c r="C196" s="17" t="s">
        <v>803</v>
      </c>
      <c r="D196" s="65" t="s">
        <v>287</v>
      </c>
      <c r="E196" s="65" t="s">
        <v>56</v>
      </c>
      <c r="F196" s="82">
        <v>51174.63</v>
      </c>
      <c r="G196" s="82">
        <v>0</v>
      </c>
      <c r="H196" s="82">
        <v>0</v>
      </c>
      <c r="I196" s="82">
        <v>0</v>
      </c>
      <c r="J196" s="82">
        <v>51174.63</v>
      </c>
      <c r="K196" s="82">
        <v>51174.63</v>
      </c>
      <c r="L196" s="83">
        <v>0</v>
      </c>
      <c r="M196" s="82">
        <v>-27695.939999999915</v>
      </c>
      <c r="N196" s="82">
        <v>-665.28</v>
      </c>
      <c r="O196" s="82">
        <v>0</v>
      </c>
      <c r="P196" s="82">
        <v>0</v>
      </c>
      <c r="Q196" s="82">
        <v>0</v>
      </c>
      <c r="R196" s="82">
        <v>0</v>
      </c>
      <c r="S196" s="82">
        <v>-28361.219999999914</v>
      </c>
      <c r="T196" s="82">
        <v>-28028.579999999907</v>
      </c>
      <c r="U196" s="83">
        <v>0</v>
      </c>
      <c r="V196" s="84">
        <v>1.2999999999999999E-2</v>
      </c>
    </row>
    <row r="197" spans="1:22" x14ac:dyDescent="0.2">
      <c r="A197" s="17" t="s">
        <v>800</v>
      </c>
      <c r="B197" s="17">
        <v>37500</v>
      </c>
      <c r="C197" s="17" t="s">
        <v>804</v>
      </c>
      <c r="D197" s="65" t="s">
        <v>288</v>
      </c>
      <c r="E197" s="65" t="s">
        <v>57</v>
      </c>
      <c r="F197" s="82">
        <v>677226.67999999993</v>
      </c>
      <c r="G197" s="82">
        <v>60348.93</v>
      </c>
      <c r="H197" s="82">
        <v>0</v>
      </c>
      <c r="I197" s="82">
        <v>0</v>
      </c>
      <c r="J197" s="82">
        <v>737575.61</v>
      </c>
      <c r="K197" s="82">
        <v>697257.68461538467</v>
      </c>
      <c r="L197" s="83">
        <v>0</v>
      </c>
      <c r="M197" s="82">
        <v>-250082.55000000063</v>
      </c>
      <c r="N197" s="82">
        <v>-17347.469999999998</v>
      </c>
      <c r="O197" s="82">
        <v>0</v>
      </c>
      <c r="P197" s="82">
        <v>0</v>
      </c>
      <c r="Q197" s="82">
        <v>0</v>
      </c>
      <c r="R197" s="82">
        <v>0</v>
      </c>
      <c r="S197" s="82">
        <v>-267430.0200000006</v>
      </c>
      <c r="T197" s="82">
        <v>-258621.15000000066</v>
      </c>
      <c r="U197" s="83">
        <v>0</v>
      </c>
      <c r="V197" s="84">
        <v>2.5000000000000001E-2</v>
      </c>
    </row>
    <row r="198" spans="1:22" x14ac:dyDescent="0.2">
      <c r="A198" s="17" t="s">
        <v>800</v>
      </c>
      <c r="B198" s="17">
        <v>37600</v>
      </c>
      <c r="C198" s="17" t="s">
        <v>805</v>
      </c>
      <c r="D198" s="65" t="s">
        <v>289</v>
      </c>
      <c r="E198" s="65" t="s">
        <v>58</v>
      </c>
      <c r="F198" s="82">
        <v>6847184.2300000004</v>
      </c>
      <c r="G198" s="82">
        <v>461127.11</v>
      </c>
      <c r="H198" s="82">
        <v>0</v>
      </c>
      <c r="I198" s="82">
        <v>0</v>
      </c>
      <c r="J198" s="82">
        <v>7308311.3400000008</v>
      </c>
      <c r="K198" s="82">
        <v>6913213.4292307701</v>
      </c>
      <c r="L198" s="83">
        <v>0</v>
      </c>
      <c r="M198" s="82">
        <v>-4963274.8100000015</v>
      </c>
      <c r="N198" s="82">
        <v>-288972.11000000004</v>
      </c>
      <c r="O198" s="82">
        <v>0</v>
      </c>
      <c r="P198" s="82">
        <v>38494.44</v>
      </c>
      <c r="Q198" s="82">
        <v>0</v>
      </c>
      <c r="R198" s="82">
        <v>0</v>
      </c>
      <c r="S198" s="82">
        <v>-5213752.4800000014</v>
      </c>
      <c r="T198" s="82">
        <v>-5096725.2461538473</v>
      </c>
      <c r="U198" s="83">
        <v>0</v>
      </c>
      <c r="V198" s="84">
        <v>4.2000000000000003E-2</v>
      </c>
    </row>
    <row r="199" spans="1:22" x14ac:dyDescent="0.2">
      <c r="A199" s="17" t="s">
        <v>800</v>
      </c>
      <c r="B199" s="17">
        <v>37602</v>
      </c>
      <c r="C199" s="17" t="s">
        <v>806</v>
      </c>
      <c r="D199" s="65" t="s">
        <v>290</v>
      </c>
      <c r="E199" s="65" t="s">
        <v>59</v>
      </c>
      <c r="F199" s="82">
        <v>9851471.349999994</v>
      </c>
      <c r="G199" s="82">
        <v>2334044.3199999998</v>
      </c>
      <c r="H199" s="82">
        <v>0</v>
      </c>
      <c r="I199" s="82">
        <v>0</v>
      </c>
      <c r="J199" s="82">
        <v>12185515.669999994</v>
      </c>
      <c r="K199" s="82">
        <v>11099776.396923069</v>
      </c>
      <c r="L199" s="83">
        <v>0</v>
      </c>
      <c r="M199" s="82">
        <v>-2714491.0900000031</v>
      </c>
      <c r="N199" s="82">
        <v>-341288.23999999993</v>
      </c>
      <c r="O199" s="82">
        <v>0</v>
      </c>
      <c r="P199" s="82">
        <v>70012.459999999992</v>
      </c>
      <c r="Q199" s="82">
        <v>0</v>
      </c>
      <c r="R199" s="82">
        <v>0</v>
      </c>
      <c r="S199" s="82">
        <v>-2985766.8700000029</v>
      </c>
      <c r="T199" s="82">
        <v>-2856082.9592307713</v>
      </c>
      <c r="U199" s="83">
        <v>0</v>
      </c>
      <c r="V199" s="84">
        <v>3.1E-2</v>
      </c>
    </row>
    <row r="200" spans="1:22" x14ac:dyDescent="0.2">
      <c r="A200" s="17" t="s">
        <v>800</v>
      </c>
      <c r="B200" s="17">
        <v>37602</v>
      </c>
      <c r="C200" s="17" t="s">
        <v>806</v>
      </c>
      <c r="D200" s="65" t="s">
        <v>291</v>
      </c>
      <c r="E200" s="65" t="s">
        <v>59</v>
      </c>
      <c r="F200" s="82">
        <v>0</v>
      </c>
      <c r="G200" s="82">
        <v>0</v>
      </c>
      <c r="H200" s="82">
        <v>0</v>
      </c>
      <c r="I200" s="82">
        <v>0</v>
      </c>
      <c r="J200" s="82">
        <v>0</v>
      </c>
      <c r="K200" s="82">
        <v>0</v>
      </c>
      <c r="L200" s="83">
        <v>0</v>
      </c>
      <c r="M200" s="82">
        <v>0</v>
      </c>
      <c r="N200" s="82">
        <v>0</v>
      </c>
      <c r="O200" s="82">
        <v>0</v>
      </c>
      <c r="P200" s="82">
        <v>0</v>
      </c>
      <c r="Q200" s="82">
        <v>0</v>
      </c>
      <c r="R200" s="82">
        <v>0</v>
      </c>
      <c r="S200" s="82">
        <v>0</v>
      </c>
      <c r="T200" s="82">
        <v>0</v>
      </c>
      <c r="U200" s="83">
        <v>0</v>
      </c>
      <c r="V200" s="84">
        <v>3.1E-2</v>
      </c>
    </row>
    <row r="201" spans="1:22" x14ac:dyDescent="0.2">
      <c r="A201" s="17" t="s">
        <v>800</v>
      </c>
      <c r="B201" s="17">
        <v>37800</v>
      </c>
      <c r="C201" s="17" t="s">
        <v>807</v>
      </c>
      <c r="D201" s="65" t="s">
        <v>292</v>
      </c>
      <c r="E201" s="65" t="s">
        <v>60</v>
      </c>
      <c r="F201" s="82">
        <v>270066.96999999997</v>
      </c>
      <c r="G201" s="82">
        <v>57873.85</v>
      </c>
      <c r="H201" s="82">
        <v>-16528.93</v>
      </c>
      <c r="I201" s="82">
        <v>0</v>
      </c>
      <c r="J201" s="82">
        <v>311411.88999999996</v>
      </c>
      <c r="K201" s="82">
        <v>273743.29769230768</v>
      </c>
      <c r="L201" s="83">
        <v>0</v>
      </c>
      <c r="M201" s="82">
        <v>-61077.93000000016</v>
      </c>
      <c r="N201" s="82">
        <v>-9200.5800000000017</v>
      </c>
      <c r="O201" s="82">
        <v>16528.93</v>
      </c>
      <c r="P201" s="82">
        <v>907.08</v>
      </c>
      <c r="Q201" s="82">
        <v>0</v>
      </c>
      <c r="R201" s="82">
        <v>0</v>
      </c>
      <c r="S201" s="82">
        <v>-52842.500000000153</v>
      </c>
      <c r="T201" s="82">
        <v>-56255.477692307861</v>
      </c>
      <c r="U201" s="83">
        <v>0</v>
      </c>
      <c r="V201" s="84">
        <v>3.4000000000000002E-2</v>
      </c>
    </row>
    <row r="202" spans="1:22" x14ac:dyDescent="0.2">
      <c r="A202" s="17" t="s">
        <v>800</v>
      </c>
      <c r="B202" s="17">
        <v>37900</v>
      </c>
      <c r="C202" s="17" t="s">
        <v>808</v>
      </c>
      <c r="D202" s="65" t="s">
        <v>293</v>
      </c>
      <c r="E202" s="65" t="s">
        <v>61</v>
      </c>
      <c r="F202" s="82">
        <v>1733681.5</v>
      </c>
      <c r="G202" s="82">
        <v>191152.37</v>
      </c>
      <c r="H202" s="82">
        <v>0</v>
      </c>
      <c r="I202" s="82">
        <v>0</v>
      </c>
      <c r="J202" s="82">
        <v>1924833.87</v>
      </c>
      <c r="K202" s="82">
        <v>1762091.5561538462</v>
      </c>
      <c r="L202" s="83">
        <v>0</v>
      </c>
      <c r="M202" s="82">
        <v>-287963.27999999933</v>
      </c>
      <c r="N202" s="82">
        <v>-59450.039999999994</v>
      </c>
      <c r="O202" s="82">
        <v>0</v>
      </c>
      <c r="P202" s="82">
        <v>0</v>
      </c>
      <c r="Q202" s="82">
        <v>0</v>
      </c>
      <c r="R202" s="82">
        <v>0</v>
      </c>
      <c r="S202" s="82">
        <v>-347413.31999999931</v>
      </c>
      <c r="T202" s="82">
        <v>-317495.67230769148</v>
      </c>
      <c r="U202" s="83">
        <v>0</v>
      </c>
      <c r="V202" s="84">
        <v>3.4000000000000002E-2</v>
      </c>
    </row>
    <row r="203" spans="1:22" x14ac:dyDescent="0.2">
      <c r="A203" s="17" t="s">
        <v>800</v>
      </c>
      <c r="B203" s="17">
        <v>38000</v>
      </c>
      <c r="C203" s="17" t="s">
        <v>809</v>
      </c>
      <c r="D203" s="65" t="s">
        <v>294</v>
      </c>
      <c r="E203" s="65" t="s">
        <v>62</v>
      </c>
      <c r="F203" s="82">
        <v>1042135.65</v>
      </c>
      <c r="G203" s="82">
        <v>24408.45</v>
      </c>
      <c r="H203" s="82">
        <v>-343.53</v>
      </c>
      <c r="I203" s="82">
        <v>0</v>
      </c>
      <c r="J203" s="82">
        <v>1066200.57</v>
      </c>
      <c r="K203" s="82">
        <v>1054747.1984615382</v>
      </c>
      <c r="L203" s="83">
        <v>0</v>
      </c>
      <c r="M203" s="82">
        <v>-1417684.1100000006</v>
      </c>
      <c r="N203" s="82">
        <v>-69550.34</v>
      </c>
      <c r="O203" s="82">
        <v>343.53</v>
      </c>
      <c r="P203" s="82">
        <v>9572.6</v>
      </c>
      <c r="Q203" s="82">
        <v>0</v>
      </c>
      <c r="R203" s="82">
        <v>0</v>
      </c>
      <c r="S203" s="82">
        <v>-1477318.3200000005</v>
      </c>
      <c r="T203" s="82">
        <v>-1446643.6669230771</v>
      </c>
      <c r="U203" s="83">
        <v>0</v>
      </c>
      <c r="V203" s="84">
        <v>6.5999999999999989E-2</v>
      </c>
    </row>
    <row r="204" spans="1:22" x14ac:dyDescent="0.2">
      <c r="A204" s="17" t="s">
        <v>800</v>
      </c>
      <c r="B204" s="17">
        <v>38002</v>
      </c>
      <c r="C204" s="17" t="s">
        <v>810</v>
      </c>
      <c r="D204" s="65" t="s">
        <v>295</v>
      </c>
      <c r="E204" s="65" t="s">
        <v>63</v>
      </c>
      <c r="F204" s="82">
        <v>4938772.4099999964</v>
      </c>
      <c r="G204" s="82">
        <v>86369.02</v>
      </c>
      <c r="H204" s="82">
        <v>-2466.7199999999998</v>
      </c>
      <c r="I204" s="82">
        <v>0</v>
      </c>
      <c r="J204" s="82">
        <v>5022674.7099999962</v>
      </c>
      <c r="K204" s="82">
        <v>4976198.8707692269</v>
      </c>
      <c r="L204" s="83">
        <v>0</v>
      </c>
      <c r="M204" s="82">
        <v>-2405783.200000002</v>
      </c>
      <c r="N204" s="82">
        <v>-248616.28000000003</v>
      </c>
      <c r="O204" s="82">
        <v>2466.7199999999998</v>
      </c>
      <c r="P204" s="82">
        <v>33083.75</v>
      </c>
      <c r="Q204" s="82">
        <v>0</v>
      </c>
      <c r="R204" s="82">
        <v>0</v>
      </c>
      <c r="S204" s="82">
        <v>-2618849.0100000021</v>
      </c>
      <c r="T204" s="82">
        <v>-2513230.4930769242</v>
      </c>
      <c r="U204" s="83">
        <v>0</v>
      </c>
      <c r="V204" s="84">
        <v>0.05</v>
      </c>
    </row>
    <row r="205" spans="1:22" x14ac:dyDescent="0.2">
      <c r="A205" s="17" t="s">
        <v>800</v>
      </c>
      <c r="B205" s="17">
        <v>38200</v>
      </c>
      <c r="C205" s="17" t="s">
        <v>811</v>
      </c>
      <c r="D205" s="65" t="s">
        <v>296</v>
      </c>
      <c r="E205" s="65" t="s">
        <v>65</v>
      </c>
      <c r="F205" s="82">
        <v>577672.45999999973</v>
      </c>
      <c r="G205" s="82">
        <v>16365.889999999998</v>
      </c>
      <c r="H205" s="82">
        <v>-81.81</v>
      </c>
      <c r="I205" s="82">
        <v>0</v>
      </c>
      <c r="J205" s="82">
        <v>593956.53999999969</v>
      </c>
      <c r="K205" s="82">
        <v>584049.37615384581</v>
      </c>
      <c r="L205" s="83">
        <v>0</v>
      </c>
      <c r="M205" s="82">
        <v>-239258.79999999984</v>
      </c>
      <c r="N205" s="82">
        <v>-26245.069999999996</v>
      </c>
      <c r="O205" s="82">
        <v>81.81</v>
      </c>
      <c r="P205" s="82">
        <v>107.53</v>
      </c>
      <c r="Q205" s="82">
        <v>0</v>
      </c>
      <c r="R205" s="82">
        <v>0</v>
      </c>
      <c r="S205" s="82">
        <v>-265314.5299999998</v>
      </c>
      <c r="T205" s="82">
        <v>-252151.5407692306</v>
      </c>
      <c r="U205" s="83">
        <v>0</v>
      </c>
      <c r="V205" s="84">
        <v>4.4999999999999998E-2</v>
      </c>
    </row>
    <row r="206" spans="1:22" x14ac:dyDescent="0.2">
      <c r="A206" s="17" t="s">
        <v>800</v>
      </c>
      <c r="B206" s="17">
        <v>38300</v>
      </c>
      <c r="C206" s="17" t="s">
        <v>812</v>
      </c>
      <c r="D206" s="65" t="s">
        <v>297</v>
      </c>
      <c r="E206" s="65" t="s">
        <v>66</v>
      </c>
      <c r="F206" s="82">
        <v>383415.85</v>
      </c>
      <c r="G206" s="82">
        <v>50492.4</v>
      </c>
      <c r="H206" s="82">
        <v>0</v>
      </c>
      <c r="I206" s="82">
        <v>0</v>
      </c>
      <c r="J206" s="82">
        <v>433908.25</v>
      </c>
      <c r="K206" s="82">
        <v>403745.23999999993</v>
      </c>
      <c r="L206" s="83">
        <v>0</v>
      </c>
      <c r="M206" s="82">
        <v>-217897.71000000008</v>
      </c>
      <c r="N206" s="82">
        <v>-14444.34</v>
      </c>
      <c r="O206" s="82">
        <v>0</v>
      </c>
      <c r="P206" s="82">
        <v>0</v>
      </c>
      <c r="Q206" s="82">
        <v>0</v>
      </c>
      <c r="R206" s="82">
        <v>0</v>
      </c>
      <c r="S206" s="82">
        <v>-232342.05000000008</v>
      </c>
      <c r="T206" s="82">
        <v>-224957.76769230774</v>
      </c>
      <c r="U206" s="83">
        <v>0</v>
      </c>
      <c r="V206" s="84">
        <v>3.5999999999999997E-2</v>
      </c>
    </row>
    <row r="207" spans="1:22" x14ac:dyDescent="0.2">
      <c r="A207" s="17" t="s">
        <v>800</v>
      </c>
      <c r="B207" s="17">
        <v>38400</v>
      </c>
      <c r="C207" s="17" t="s">
        <v>813</v>
      </c>
      <c r="D207" s="65" t="s">
        <v>298</v>
      </c>
      <c r="E207" s="65" t="s">
        <v>67</v>
      </c>
      <c r="F207" s="82">
        <v>233234.43000000002</v>
      </c>
      <c r="G207" s="82">
        <v>11568.91</v>
      </c>
      <c r="H207" s="82">
        <v>-145.36000000000001</v>
      </c>
      <c r="I207" s="82">
        <v>0</v>
      </c>
      <c r="J207" s="82">
        <v>244657.98000000004</v>
      </c>
      <c r="K207" s="82">
        <v>236788.39615384623</v>
      </c>
      <c r="L207" s="83">
        <v>0</v>
      </c>
      <c r="M207" s="82">
        <v>-133856.66999999995</v>
      </c>
      <c r="N207" s="82">
        <v>-10625.970000000001</v>
      </c>
      <c r="O207" s="82">
        <v>145.36000000000001</v>
      </c>
      <c r="P207" s="82">
        <v>107.55000000000001</v>
      </c>
      <c r="Q207" s="82">
        <v>0</v>
      </c>
      <c r="R207" s="82">
        <v>0</v>
      </c>
      <c r="S207" s="82">
        <v>-144229.72999999998</v>
      </c>
      <c r="T207" s="82">
        <v>-138905.06230769231</v>
      </c>
      <c r="U207" s="83">
        <v>0</v>
      </c>
      <c r="V207" s="84">
        <v>4.4999999999999998E-2</v>
      </c>
    </row>
    <row r="208" spans="1:22" x14ac:dyDescent="0.2">
      <c r="A208" s="17" t="s">
        <v>800</v>
      </c>
      <c r="B208" s="17">
        <v>38500</v>
      </c>
      <c r="C208" s="17" t="s">
        <v>814</v>
      </c>
      <c r="D208" s="65" t="s">
        <v>299</v>
      </c>
      <c r="E208" s="65" t="s">
        <v>68</v>
      </c>
      <c r="F208" s="82">
        <v>765485.79999999993</v>
      </c>
      <c r="G208" s="82">
        <v>0</v>
      </c>
      <c r="H208" s="82">
        <v>0</v>
      </c>
      <c r="I208" s="82">
        <v>0</v>
      </c>
      <c r="J208" s="82">
        <v>765485.79999999993</v>
      </c>
      <c r="K208" s="82">
        <v>765485.8</v>
      </c>
      <c r="L208" s="83">
        <v>0</v>
      </c>
      <c r="M208" s="82">
        <v>-381772.11000000057</v>
      </c>
      <c r="N208" s="82">
        <v>-23730</v>
      </c>
      <c r="O208" s="82">
        <v>0</v>
      </c>
      <c r="P208" s="82">
        <v>0</v>
      </c>
      <c r="Q208" s="82">
        <v>0</v>
      </c>
      <c r="R208" s="82">
        <v>0</v>
      </c>
      <c r="S208" s="82">
        <v>-405502.11000000057</v>
      </c>
      <c r="T208" s="82">
        <v>-393637.11000000045</v>
      </c>
      <c r="U208" s="83">
        <v>0</v>
      </c>
      <c r="V208" s="84">
        <v>3.1E-2</v>
      </c>
    </row>
    <row r="209" spans="1:22" x14ac:dyDescent="0.2">
      <c r="A209" s="17" t="s">
        <v>800</v>
      </c>
      <c r="B209" s="17">
        <v>38700</v>
      </c>
      <c r="C209" s="17" t="s">
        <v>815</v>
      </c>
      <c r="D209" s="65" t="s">
        <v>300</v>
      </c>
      <c r="E209" s="65" t="s">
        <v>69</v>
      </c>
      <c r="F209" s="82">
        <v>136665.94999999998</v>
      </c>
      <c r="G209" s="82">
        <v>46869.45</v>
      </c>
      <c r="H209" s="82">
        <v>0</v>
      </c>
      <c r="I209" s="82">
        <v>0</v>
      </c>
      <c r="J209" s="82">
        <v>183535.39999999997</v>
      </c>
      <c r="K209" s="82">
        <v>163964.43769230766</v>
      </c>
      <c r="L209" s="83">
        <v>0</v>
      </c>
      <c r="M209" s="82">
        <v>-77294.830000000016</v>
      </c>
      <c r="N209" s="82">
        <v>-10227</v>
      </c>
      <c r="O209" s="82">
        <v>0</v>
      </c>
      <c r="P209" s="82">
        <v>0</v>
      </c>
      <c r="Q209" s="82">
        <v>0</v>
      </c>
      <c r="R209" s="82">
        <v>0</v>
      </c>
      <c r="S209" s="82">
        <v>-87521.830000000016</v>
      </c>
      <c r="T209" s="82">
        <v>-82346.137692307733</v>
      </c>
      <c r="U209" s="83">
        <v>0</v>
      </c>
      <c r="V209" s="84">
        <v>6.3E-2</v>
      </c>
    </row>
    <row r="210" spans="1:22" x14ac:dyDescent="0.2">
      <c r="A210" s="17" t="s">
        <v>800</v>
      </c>
      <c r="B210" s="17">
        <v>39100</v>
      </c>
      <c r="C210" s="17" t="s">
        <v>816</v>
      </c>
      <c r="D210" s="65" t="s">
        <v>301</v>
      </c>
      <c r="E210" s="65" t="s">
        <v>72</v>
      </c>
      <c r="F210" s="82">
        <v>0</v>
      </c>
      <c r="G210" s="82">
        <v>4004.49</v>
      </c>
      <c r="H210" s="82">
        <v>0</v>
      </c>
      <c r="I210" s="82">
        <v>0</v>
      </c>
      <c r="J210" s="82">
        <v>4004.49</v>
      </c>
      <c r="K210" s="82">
        <v>1232.1507692307691</v>
      </c>
      <c r="L210" s="83">
        <v>0</v>
      </c>
      <c r="M210" s="82">
        <v>-10159.399999999985</v>
      </c>
      <c r="N210" s="82">
        <v>-67.08</v>
      </c>
      <c r="O210" s="82">
        <v>0</v>
      </c>
      <c r="P210" s="82">
        <v>0</v>
      </c>
      <c r="Q210" s="82">
        <v>0</v>
      </c>
      <c r="R210" s="82">
        <v>0</v>
      </c>
      <c r="S210" s="82">
        <v>-10226.479999999985</v>
      </c>
      <c r="T210" s="82">
        <v>-10169.719999999983</v>
      </c>
      <c r="U210" s="83">
        <v>0</v>
      </c>
      <c r="V210" s="84">
        <v>6.7000000000000004E-2</v>
      </c>
    </row>
    <row r="211" spans="1:22" x14ac:dyDescent="0.2">
      <c r="A211" s="17" t="s">
        <v>800</v>
      </c>
      <c r="B211" s="17">
        <v>39101</v>
      </c>
      <c r="C211" s="17" t="s">
        <v>817</v>
      </c>
      <c r="D211" s="65" t="s">
        <v>302</v>
      </c>
      <c r="E211" s="65" t="s">
        <v>73</v>
      </c>
      <c r="F211" s="82">
        <v>17164.609999999997</v>
      </c>
      <c r="G211" s="82">
        <v>2160.5300000000002</v>
      </c>
      <c r="H211" s="82">
        <v>-6863.99</v>
      </c>
      <c r="I211" s="82">
        <v>0</v>
      </c>
      <c r="J211" s="82">
        <v>12461.149999999996</v>
      </c>
      <c r="K211" s="82">
        <v>11522.813076923074</v>
      </c>
      <c r="L211" s="83">
        <v>0</v>
      </c>
      <c r="M211" s="82">
        <v>-27872.189999999973</v>
      </c>
      <c r="N211" s="82">
        <v>-1430.5999999999997</v>
      </c>
      <c r="O211" s="82">
        <v>6863.99</v>
      </c>
      <c r="P211" s="82">
        <v>0</v>
      </c>
      <c r="Q211" s="82">
        <v>0</v>
      </c>
      <c r="R211" s="82">
        <v>0</v>
      </c>
      <c r="S211" s="82">
        <v>-22438.799999999974</v>
      </c>
      <c r="T211" s="82">
        <v>-22834.498461538427</v>
      </c>
      <c r="U211" s="83">
        <v>0</v>
      </c>
      <c r="V211" s="84">
        <v>0.125</v>
      </c>
    </row>
    <row r="212" spans="1:22" x14ac:dyDescent="0.2">
      <c r="A212" s="17" t="s">
        <v>800</v>
      </c>
      <c r="B212" s="17">
        <v>39102</v>
      </c>
      <c r="C212" s="17" t="s">
        <v>818</v>
      </c>
      <c r="D212" s="65" t="s">
        <v>303</v>
      </c>
      <c r="E212" s="65" t="s">
        <v>74</v>
      </c>
      <c r="F212" s="82">
        <v>6708.9699999999993</v>
      </c>
      <c r="G212" s="82">
        <v>0</v>
      </c>
      <c r="H212" s="82">
        <v>0</v>
      </c>
      <c r="I212" s="82">
        <v>0</v>
      </c>
      <c r="J212" s="82">
        <v>6708.9699999999993</v>
      </c>
      <c r="K212" s="82">
        <v>6708.97</v>
      </c>
      <c r="L212" s="83">
        <v>0</v>
      </c>
      <c r="M212" s="82">
        <v>-6636.8600000000006</v>
      </c>
      <c r="N212" s="82">
        <v>-449.51999999999992</v>
      </c>
      <c r="O212" s="82">
        <v>0</v>
      </c>
      <c r="P212" s="82">
        <v>0</v>
      </c>
      <c r="Q212" s="82">
        <v>0</v>
      </c>
      <c r="R212" s="82">
        <v>0</v>
      </c>
      <c r="S212" s="82">
        <v>-7086.38</v>
      </c>
      <c r="T212" s="82">
        <v>-6861.6200000000017</v>
      </c>
      <c r="U212" s="83">
        <v>0</v>
      </c>
      <c r="V212" s="84">
        <v>6.7000000000000004E-2</v>
      </c>
    </row>
    <row r="213" spans="1:22" x14ac:dyDescent="0.2">
      <c r="A213" s="17" t="s">
        <v>800</v>
      </c>
      <c r="B213" s="17">
        <v>39201</v>
      </c>
      <c r="C213" s="17" t="s">
        <v>819</v>
      </c>
      <c r="D213" s="65" t="s">
        <v>304</v>
      </c>
      <c r="E213" s="65" t="s">
        <v>76</v>
      </c>
      <c r="F213" s="82">
        <v>98432.48000000001</v>
      </c>
      <c r="G213" s="82">
        <v>0</v>
      </c>
      <c r="H213" s="82">
        <v>-17992.91</v>
      </c>
      <c r="I213" s="82">
        <v>0</v>
      </c>
      <c r="J213" s="82">
        <v>80439.570000000007</v>
      </c>
      <c r="K213" s="82">
        <v>92896.200000000012</v>
      </c>
      <c r="L213" s="83">
        <v>0</v>
      </c>
      <c r="M213" s="82">
        <v>-78084.309999999736</v>
      </c>
      <c r="N213" s="82">
        <v>-10520.61</v>
      </c>
      <c r="O213" s="82">
        <v>17992.91</v>
      </c>
      <c r="P213" s="82">
        <v>0</v>
      </c>
      <c r="Q213" s="82">
        <v>-700</v>
      </c>
      <c r="R213" s="82">
        <v>0</v>
      </c>
      <c r="S213" s="82">
        <v>-71312.009999999733</v>
      </c>
      <c r="T213" s="82">
        <v>-78209.599999999715</v>
      </c>
      <c r="U213" s="83">
        <v>0</v>
      </c>
      <c r="V213" s="84">
        <v>0.112</v>
      </c>
    </row>
    <row r="214" spans="1:22" x14ac:dyDescent="0.2">
      <c r="A214" s="17" t="s">
        <v>800</v>
      </c>
      <c r="B214" s="17">
        <v>39202</v>
      </c>
      <c r="C214" s="17" t="s">
        <v>820</v>
      </c>
      <c r="D214" s="65" t="s">
        <v>305</v>
      </c>
      <c r="E214" s="65" t="s">
        <v>77</v>
      </c>
      <c r="F214" s="82">
        <v>420092.25999999989</v>
      </c>
      <c r="G214" s="82">
        <v>-734.62</v>
      </c>
      <c r="H214" s="82">
        <v>-57308.4</v>
      </c>
      <c r="I214" s="82">
        <v>0</v>
      </c>
      <c r="J214" s="82">
        <v>362049.23999999987</v>
      </c>
      <c r="K214" s="82">
        <v>375895.85692307685</v>
      </c>
      <c r="L214" s="83">
        <v>0</v>
      </c>
      <c r="M214" s="82">
        <v>-233446.74000000002</v>
      </c>
      <c r="N214" s="82">
        <v>-47885.31</v>
      </c>
      <c r="O214" s="82">
        <v>57308.4</v>
      </c>
      <c r="P214" s="82">
        <v>0</v>
      </c>
      <c r="Q214" s="82">
        <v>-9100</v>
      </c>
      <c r="R214" s="82">
        <v>0</v>
      </c>
      <c r="S214" s="82">
        <v>-233123.65000000005</v>
      </c>
      <c r="T214" s="82">
        <v>-220981.5</v>
      </c>
      <c r="U214" s="83">
        <v>0</v>
      </c>
      <c r="V214" s="84">
        <v>0.127</v>
      </c>
    </row>
    <row r="215" spans="1:22" x14ac:dyDescent="0.2">
      <c r="A215" s="17" t="s">
        <v>800</v>
      </c>
      <c r="B215" s="17">
        <v>39204</v>
      </c>
      <c r="C215" s="17" t="s">
        <v>821</v>
      </c>
      <c r="D215" s="65" t="s">
        <v>306</v>
      </c>
      <c r="E215" s="65" t="s">
        <v>79</v>
      </c>
      <c r="F215" s="82">
        <v>12948.28</v>
      </c>
      <c r="G215" s="82">
        <v>0</v>
      </c>
      <c r="H215" s="82">
        <v>0</v>
      </c>
      <c r="I215" s="82">
        <v>0</v>
      </c>
      <c r="J215" s="82">
        <v>12948.28</v>
      </c>
      <c r="K215" s="82">
        <v>12948.28</v>
      </c>
      <c r="L215" s="83">
        <v>0</v>
      </c>
      <c r="M215" s="82">
        <v>-7066.7199999999893</v>
      </c>
      <c r="N215" s="82">
        <v>-517.91999999999985</v>
      </c>
      <c r="O215" s="82">
        <v>0</v>
      </c>
      <c r="P215" s="82">
        <v>0</v>
      </c>
      <c r="Q215" s="82">
        <v>0</v>
      </c>
      <c r="R215" s="82">
        <v>0</v>
      </c>
      <c r="S215" s="82">
        <v>-7584.6399999999894</v>
      </c>
      <c r="T215" s="82">
        <v>-7325.6799999999876</v>
      </c>
      <c r="U215" s="83">
        <v>0</v>
      </c>
      <c r="V215" s="84">
        <v>0.04</v>
      </c>
    </row>
    <row r="216" spans="1:22" x14ac:dyDescent="0.2">
      <c r="A216" s="17" t="s">
        <v>800</v>
      </c>
      <c r="B216" s="17">
        <v>39205</v>
      </c>
      <c r="C216" s="17" t="s">
        <v>822</v>
      </c>
      <c r="D216" s="65" t="s">
        <v>307</v>
      </c>
      <c r="E216" s="65" t="s">
        <v>80</v>
      </c>
      <c r="F216" s="82">
        <v>69236.51999999999</v>
      </c>
      <c r="G216" s="82">
        <v>0</v>
      </c>
      <c r="H216" s="82">
        <v>0</v>
      </c>
      <c r="I216" s="82">
        <v>0</v>
      </c>
      <c r="J216" s="82">
        <v>69236.51999999999</v>
      </c>
      <c r="K216" s="82">
        <v>69236.52</v>
      </c>
      <c r="L216" s="83">
        <v>0</v>
      </c>
      <c r="M216" s="82">
        <v>-69748.270000000237</v>
      </c>
      <c r="N216" s="82">
        <v>-5123.5199999999995</v>
      </c>
      <c r="O216" s="82">
        <v>0</v>
      </c>
      <c r="P216" s="82">
        <v>0</v>
      </c>
      <c r="Q216" s="82">
        <v>0</v>
      </c>
      <c r="R216" s="82">
        <v>0</v>
      </c>
      <c r="S216" s="82">
        <v>-74871.790000000241</v>
      </c>
      <c r="T216" s="82">
        <v>-72310.030000000275</v>
      </c>
      <c r="U216" s="83">
        <v>0</v>
      </c>
      <c r="V216" s="84">
        <v>7.3999999999999996E-2</v>
      </c>
    </row>
    <row r="217" spans="1:22" x14ac:dyDescent="0.2">
      <c r="A217" s="17" t="s">
        <v>800</v>
      </c>
      <c r="B217" s="17">
        <v>39300</v>
      </c>
      <c r="C217" s="17" t="s">
        <v>823</v>
      </c>
      <c r="D217" s="65" t="s">
        <v>308</v>
      </c>
      <c r="E217" s="65" t="s">
        <v>81</v>
      </c>
      <c r="F217" s="82">
        <v>0</v>
      </c>
      <c r="G217" s="82">
        <v>0</v>
      </c>
      <c r="H217" s="82">
        <v>0</v>
      </c>
      <c r="I217" s="82">
        <v>0</v>
      </c>
      <c r="J217" s="82">
        <v>0</v>
      </c>
      <c r="K217" s="82">
        <v>0</v>
      </c>
      <c r="L217" s="83">
        <v>0</v>
      </c>
      <c r="M217" s="82">
        <v>1099.539999999997</v>
      </c>
      <c r="N217" s="82">
        <v>0</v>
      </c>
      <c r="O217" s="82">
        <v>0</v>
      </c>
      <c r="P217" s="82">
        <v>0</v>
      </c>
      <c r="Q217" s="82">
        <v>0</v>
      </c>
      <c r="R217" s="82">
        <v>0</v>
      </c>
      <c r="S217" s="82">
        <v>1099.539999999997</v>
      </c>
      <c r="T217" s="82">
        <v>1099.539999999997</v>
      </c>
      <c r="U217" s="83">
        <v>0</v>
      </c>
      <c r="V217" s="84">
        <v>0.04</v>
      </c>
    </row>
    <row r="218" spans="1:22" x14ac:dyDescent="0.2">
      <c r="A218" s="17" t="s">
        <v>800</v>
      </c>
      <c r="B218" s="17">
        <v>39400</v>
      </c>
      <c r="C218" s="17" t="s">
        <v>824</v>
      </c>
      <c r="D218" s="65" t="s">
        <v>309</v>
      </c>
      <c r="E218" s="65" t="s">
        <v>82</v>
      </c>
      <c r="F218" s="82">
        <v>24302.439999999988</v>
      </c>
      <c r="G218" s="82">
        <v>38266.239999999998</v>
      </c>
      <c r="H218" s="82">
        <v>0</v>
      </c>
      <c r="I218" s="82">
        <v>0</v>
      </c>
      <c r="J218" s="82">
        <v>62568.679999999986</v>
      </c>
      <c r="K218" s="82">
        <v>36687.481538461529</v>
      </c>
      <c r="L218" s="83">
        <v>0</v>
      </c>
      <c r="M218" s="82">
        <v>-39995.619999999915</v>
      </c>
      <c r="N218" s="82">
        <v>-2279.0099999999998</v>
      </c>
      <c r="O218" s="82">
        <v>0</v>
      </c>
      <c r="P218" s="82">
        <v>0</v>
      </c>
      <c r="Q218" s="82">
        <v>0</v>
      </c>
      <c r="R218" s="82">
        <v>0</v>
      </c>
      <c r="S218" s="82">
        <v>-42274.629999999917</v>
      </c>
      <c r="T218" s="82">
        <v>-40974.750769230683</v>
      </c>
      <c r="U218" s="83">
        <v>0</v>
      </c>
      <c r="V218" s="84">
        <v>6.6000000000000003E-2</v>
      </c>
    </row>
    <row r="219" spans="1:22" x14ac:dyDescent="0.2">
      <c r="A219" s="17" t="s">
        <v>800</v>
      </c>
      <c r="B219" s="17">
        <v>39600</v>
      </c>
      <c r="C219" s="17" t="s">
        <v>825</v>
      </c>
      <c r="D219" s="65" t="s">
        <v>310</v>
      </c>
      <c r="E219" s="65" t="s">
        <v>84</v>
      </c>
      <c r="F219" s="82">
        <v>25918.77</v>
      </c>
      <c r="G219" s="82">
        <v>0</v>
      </c>
      <c r="H219" s="82">
        <v>0</v>
      </c>
      <c r="I219" s="82">
        <v>0</v>
      </c>
      <c r="J219" s="82">
        <v>25918.77</v>
      </c>
      <c r="K219" s="82">
        <v>25918.77</v>
      </c>
      <c r="L219" s="83">
        <v>0</v>
      </c>
      <c r="M219" s="82">
        <v>-19742.929999999978</v>
      </c>
      <c r="N219" s="82">
        <v>-1658.76</v>
      </c>
      <c r="O219" s="82">
        <v>0</v>
      </c>
      <c r="P219" s="82">
        <v>0</v>
      </c>
      <c r="Q219" s="82">
        <v>0</v>
      </c>
      <c r="R219" s="82">
        <v>0</v>
      </c>
      <c r="S219" s="82">
        <v>-21401.689999999977</v>
      </c>
      <c r="T219" s="82">
        <v>-20572.309999999976</v>
      </c>
      <c r="U219" s="83">
        <v>0</v>
      </c>
      <c r="V219" s="84">
        <v>6.4000000000000001E-2</v>
      </c>
    </row>
    <row r="220" spans="1:22" x14ac:dyDescent="0.2">
      <c r="A220" s="17" t="s">
        <v>800</v>
      </c>
      <c r="B220" s="17">
        <v>39700</v>
      </c>
      <c r="C220" s="17" t="s">
        <v>826</v>
      </c>
      <c r="D220" s="65" t="s">
        <v>311</v>
      </c>
      <c r="E220" s="65" t="s">
        <v>85</v>
      </c>
      <c r="F220" s="82">
        <v>17161.330000000016</v>
      </c>
      <c r="G220" s="82">
        <v>0</v>
      </c>
      <c r="H220" s="82">
        <v>0</v>
      </c>
      <c r="I220" s="82">
        <v>0</v>
      </c>
      <c r="J220" s="82">
        <v>17161.330000000016</v>
      </c>
      <c r="K220" s="82">
        <v>17161.330000000016</v>
      </c>
      <c r="L220" s="83">
        <v>0</v>
      </c>
      <c r="M220" s="82">
        <v>-18734.989999999998</v>
      </c>
      <c r="N220" s="82">
        <v>-1441.5600000000004</v>
      </c>
      <c r="O220" s="82">
        <v>0</v>
      </c>
      <c r="P220" s="82">
        <v>0</v>
      </c>
      <c r="Q220" s="82">
        <v>0</v>
      </c>
      <c r="R220" s="82">
        <v>0</v>
      </c>
      <c r="S220" s="82">
        <v>-20176.55</v>
      </c>
      <c r="T220" s="82">
        <v>-19455.770000000004</v>
      </c>
      <c r="U220" s="83">
        <v>0</v>
      </c>
      <c r="V220" s="84">
        <v>8.4000000000000005E-2</v>
      </c>
    </row>
    <row r="221" spans="1:22" x14ac:dyDescent="0.2">
      <c r="A221" s="17" t="s">
        <v>800</v>
      </c>
      <c r="B221" s="17">
        <v>39800</v>
      </c>
      <c r="C221" s="17" t="s">
        <v>827</v>
      </c>
      <c r="D221" s="65" t="s">
        <v>312</v>
      </c>
      <c r="E221" s="65" t="s">
        <v>86</v>
      </c>
      <c r="F221" s="82">
        <v>2931.76</v>
      </c>
      <c r="G221" s="82">
        <v>8182.03</v>
      </c>
      <c r="H221" s="82">
        <v>0</v>
      </c>
      <c r="I221" s="82">
        <v>0</v>
      </c>
      <c r="J221" s="82">
        <v>11113.79</v>
      </c>
      <c r="K221" s="82">
        <v>5449.3076923076924</v>
      </c>
      <c r="L221" s="83">
        <v>0</v>
      </c>
      <c r="M221" s="82">
        <v>1895.9199999999994</v>
      </c>
      <c r="N221" s="82">
        <v>-293.60999999999996</v>
      </c>
      <c r="O221" s="82">
        <v>0</v>
      </c>
      <c r="P221" s="82">
        <v>0</v>
      </c>
      <c r="Q221" s="82">
        <v>0</v>
      </c>
      <c r="R221" s="82">
        <v>0</v>
      </c>
      <c r="S221" s="82">
        <v>1602.3099999999995</v>
      </c>
      <c r="T221" s="82">
        <v>1790.8923076923068</v>
      </c>
      <c r="U221" s="83">
        <v>0</v>
      </c>
      <c r="V221" s="84">
        <v>5.8999999999999997E-2</v>
      </c>
    </row>
    <row r="222" spans="1:22" x14ac:dyDescent="0.2">
      <c r="A222" s="17" t="s">
        <v>828</v>
      </c>
      <c r="B222" s="17">
        <v>30200</v>
      </c>
      <c r="C222" s="17" t="s">
        <v>829</v>
      </c>
      <c r="D222" s="65" t="s">
        <v>313</v>
      </c>
      <c r="E222" s="65" t="s">
        <v>52</v>
      </c>
      <c r="F222" s="82">
        <v>0</v>
      </c>
      <c r="G222" s="82">
        <v>0</v>
      </c>
      <c r="H222" s="82">
        <v>0</v>
      </c>
      <c r="I222" s="82">
        <v>0</v>
      </c>
      <c r="J222" s="82">
        <v>0</v>
      </c>
      <c r="K222" s="82">
        <v>0</v>
      </c>
      <c r="L222" s="83">
        <v>0</v>
      </c>
      <c r="M222" s="82">
        <v>-1.1823431123048067E-11</v>
      </c>
      <c r="N222" s="82">
        <v>0</v>
      </c>
      <c r="O222" s="82">
        <v>0</v>
      </c>
      <c r="P222" s="82">
        <v>0</v>
      </c>
      <c r="Q222" s="82">
        <v>0</v>
      </c>
      <c r="R222" s="82">
        <v>0</v>
      </c>
      <c r="S222" s="82">
        <v>-1.1823431123048067E-11</v>
      </c>
      <c r="T222" s="82">
        <v>-1.1823431123048067E-11</v>
      </c>
      <c r="U222" s="83">
        <v>0</v>
      </c>
      <c r="V222" s="84">
        <v>0.04</v>
      </c>
    </row>
    <row r="223" spans="1:22" x14ac:dyDescent="0.2">
      <c r="A223" s="17" t="s">
        <v>828</v>
      </c>
      <c r="B223" s="17">
        <v>37400</v>
      </c>
      <c r="C223" s="17" t="s">
        <v>830</v>
      </c>
      <c r="D223" s="65" t="s">
        <v>314</v>
      </c>
      <c r="E223" s="65" t="s">
        <v>55</v>
      </c>
      <c r="F223" s="82">
        <v>160616.45000000001</v>
      </c>
      <c r="G223" s="82">
        <v>0</v>
      </c>
      <c r="H223" s="82">
        <v>0</v>
      </c>
      <c r="I223" s="82">
        <v>0</v>
      </c>
      <c r="J223" s="82">
        <v>160616.45000000001</v>
      </c>
      <c r="K223" s="82">
        <v>160616.44999999998</v>
      </c>
      <c r="L223" s="83">
        <v>0</v>
      </c>
      <c r="M223" s="82">
        <v>0</v>
      </c>
      <c r="N223" s="82">
        <v>0</v>
      </c>
      <c r="O223" s="82">
        <v>0</v>
      </c>
      <c r="P223" s="82">
        <v>0</v>
      </c>
      <c r="Q223" s="82">
        <v>0</v>
      </c>
      <c r="R223" s="82">
        <v>0</v>
      </c>
      <c r="S223" s="82">
        <v>0</v>
      </c>
      <c r="T223" s="82">
        <v>0</v>
      </c>
      <c r="U223" s="83">
        <v>0</v>
      </c>
      <c r="V223" s="84">
        <v>0</v>
      </c>
    </row>
    <row r="224" spans="1:22" x14ac:dyDescent="0.2">
      <c r="A224" s="17" t="s">
        <v>828</v>
      </c>
      <c r="B224" s="17">
        <v>37402</v>
      </c>
      <c r="C224" s="17" t="s">
        <v>831</v>
      </c>
      <c r="D224" s="65" t="s">
        <v>315</v>
      </c>
      <c r="E224" s="65" t="s">
        <v>56</v>
      </c>
      <c r="F224" s="82">
        <v>33302.080000000002</v>
      </c>
      <c r="G224" s="82">
        <v>0</v>
      </c>
      <c r="H224" s="82">
        <v>0</v>
      </c>
      <c r="I224" s="82">
        <v>0</v>
      </c>
      <c r="J224" s="82">
        <v>33302.080000000002</v>
      </c>
      <c r="K224" s="82">
        <v>33302.080000000009</v>
      </c>
      <c r="L224" s="83">
        <v>0</v>
      </c>
      <c r="M224" s="82">
        <v>-26295.460000000057</v>
      </c>
      <c r="N224" s="82">
        <v>-432.95999999999987</v>
      </c>
      <c r="O224" s="82">
        <v>0</v>
      </c>
      <c r="P224" s="82">
        <v>0</v>
      </c>
      <c r="Q224" s="82">
        <v>0</v>
      </c>
      <c r="R224" s="82">
        <v>0</v>
      </c>
      <c r="S224" s="82">
        <v>-26728.420000000056</v>
      </c>
      <c r="T224" s="82">
        <v>-26511.940000000068</v>
      </c>
      <c r="U224" s="83">
        <v>0</v>
      </c>
      <c r="V224" s="84">
        <v>1.2999999999999999E-2</v>
      </c>
    </row>
    <row r="225" spans="1:22" x14ac:dyDescent="0.2">
      <c r="A225" s="17" t="s">
        <v>828</v>
      </c>
      <c r="B225" s="17">
        <v>37500</v>
      </c>
      <c r="C225" s="17" t="s">
        <v>832</v>
      </c>
      <c r="D225" s="65" t="s">
        <v>316</v>
      </c>
      <c r="E225" s="65" t="s">
        <v>57</v>
      </c>
      <c r="F225" s="82">
        <v>507399.29</v>
      </c>
      <c r="G225" s="82">
        <v>19058.02</v>
      </c>
      <c r="H225" s="82">
        <v>0</v>
      </c>
      <c r="I225" s="82">
        <v>0</v>
      </c>
      <c r="J225" s="82">
        <v>526457.30999999994</v>
      </c>
      <c r="K225" s="82">
        <v>514742.89153846138</v>
      </c>
      <c r="L225" s="83">
        <v>0</v>
      </c>
      <c r="M225" s="82">
        <v>-170626.90999999942</v>
      </c>
      <c r="N225" s="82">
        <v>-12844.170000000002</v>
      </c>
      <c r="O225" s="82">
        <v>0</v>
      </c>
      <c r="P225" s="82">
        <v>0</v>
      </c>
      <c r="Q225" s="82">
        <v>0</v>
      </c>
      <c r="R225" s="82">
        <v>0</v>
      </c>
      <c r="S225" s="82">
        <v>-183471.07999999943</v>
      </c>
      <c r="T225" s="82">
        <v>-177003.13307692247</v>
      </c>
      <c r="U225" s="83">
        <v>0</v>
      </c>
      <c r="V225" s="84">
        <v>2.5000000000000001E-2</v>
      </c>
    </row>
    <row r="226" spans="1:22" x14ac:dyDescent="0.2">
      <c r="A226" s="17" t="s">
        <v>828</v>
      </c>
      <c r="B226" s="17">
        <v>37600</v>
      </c>
      <c r="C226" s="17" t="s">
        <v>833</v>
      </c>
      <c r="D226" s="65" t="s">
        <v>317</v>
      </c>
      <c r="E226" s="65" t="s">
        <v>58</v>
      </c>
      <c r="F226" s="82">
        <v>16052247.139999999</v>
      </c>
      <c r="G226" s="82">
        <v>183931.12000000002</v>
      </c>
      <c r="H226" s="82">
        <v>-24995.29</v>
      </c>
      <c r="I226" s="82">
        <v>0</v>
      </c>
      <c r="J226" s="82">
        <v>16211182.969999999</v>
      </c>
      <c r="K226" s="82">
        <v>16091158.679230768</v>
      </c>
      <c r="L226" s="83">
        <v>0</v>
      </c>
      <c r="M226" s="82">
        <v>-8449516.2399999984</v>
      </c>
      <c r="N226" s="82">
        <v>-675408.60000000009</v>
      </c>
      <c r="O226" s="82">
        <v>24995.29</v>
      </c>
      <c r="P226" s="82">
        <v>207535.61</v>
      </c>
      <c r="Q226" s="82">
        <v>-301.33</v>
      </c>
      <c r="R226" s="82">
        <v>0</v>
      </c>
      <c r="S226" s="82">
        <v>-8892695.2699999996</v>
      </c>
      <c r="T226" s="82">
        <v>-8719752.8769230731</v>
      </c>
      <c r="U226" s="83">
        <v>0</v>
      </c>
      <c r="V226" s="84">
        <v>4.2000000000000003E-2</v>
      </c>
    </row>
    <row r="227" spans="1:22" x14ac:dyDescent="0.2">
      <c r="A227" s="17" t="s">
        <v>828</v>
      </c>
      <c r="B227" s="17">
        <v>37602</v>
      </c>
      <c r="C227" s="17" t="s">
        <v>834</v>
      </c>
      <c r="D227" s="65" t="s">
        <v>318</v>
      </c>
      <c r="E227" s="65" t="s">
        <v>59</v>
      </c>
      <c r="F227" s="82">
        <v>8769554.2199999988</v>
      </c>
      <c r="G227" s="82">
        <v>1054105.8800000001</v>
      </c>
      <c r="H227" s="82">
        <v>0</v>
      </c>
      <c r="I227" s="82">
        <v>0</v>
      </c>
      <c r="J227" s="82">
        <v>9823660.0999999996</v>
      </c>
      <c r="K227" s="82">
        <v>9098193.4253846109</v>
      </c>
      <c r="L227" s="83">
        <v>0</v>
      </c>
      <c r="M227" s="82">
        <v>-3616773.9999999967</v>
      </c>
      <c r="N227" s="82">
        <v>-280169.88</v>
      </c>
      <c r="O227" s="82">
        <v>0</v>
      </c>
      <c r="P227" s="82">
        <v>113062.04</v>
      </c>
      <c r="Q227" s="82">
        <v>-182.6</v>
      </c>
      <c r="R227" s="82">
        <v>0</v>
      </c>
      <c r="S227" s="82">
        <v>-3784064.4399999967</v>
      </c>
      <c r="T227" s="82">
        <v>-3718889.8953846125</v>
      </c>
      <c r="U227" s="83">
        <v>0</v>
      </c>
      <c r="V227" s="84">
        <v>3.1E-2</v>
      </c>
    </row>
    <row r="228" spans="1:22" x14ac:dyDescent="0.2">
      <c r="A228" s="17" t="s">
        <v>828</v>
      </c>
      <c r="B228" s="17">
        <v>37800</v>
      </c>
      <c r="C228" s="17" t="s">
        <v>835</v>
      </c>
      <c r="D228" s="65" t="s">
        <v>319</v>
      </c>
      <c r="E228" s="65" t="s">
        <v>60</v>
      </c>
      <c r="F228" s="82">
        <v>234300.96</v>
      </c>
      <c r="G228" s="82">
        <v>126009.51999999999</v>
      </c>
      <c r="H228" s="82">
        <v>0</v>
      </c>
      <c r="I228" s="82">
        <v>0</v>
      </c>
      <c r="J228" s="82">
        <v>360310.48</v>
      </c>
      <c r="K228" s="82">
        <v>251167.31076923077</v>
      </c>
      <c r="L228" s="83">
        <v>0</v>
      </c>
      <c r="M228" s="82">
        <v>-60311.059999999889</v>
      </c>
      <c r="N228" s="82">
        <v>-8230.42</v>
      </c>
      <c r="O228" s="82">
        <v>0</v>
      </c>
      <c r="P228" s="82">
        <v>0</v>
      </c>
      <c r="Q228" s="82">
        <v>0</v>
      </c>
      <c r="R228" s="82">
        <v>0</v>
      </c>
      <c r="S228" s="82">
        <v>-68541.479999999894</v>
      </c>
      <c r="T228" s="82">
        <v>-64344.945384615268</v>
      </c>
      <c r="U228" s="83">
        <v>0</v>
      </c>
      <c r="V228" s="84">
        <v>3.4000000000000002E-2</v>
      </c>
    </row>
    <row r="229" spans="1:22" x14ac:dyDescent="0.2">
      <c r="A229" s="17" t="s">
        <v>828</v>
      </c>
      <c r="B229" s="17">
        <v>37900</v>
      </c>
      <c r="C229" s="17" t="s">
        <v>836</v>
      </c>
      <c r="D229" s="65" t="s">
        <v>320</v>
      </c>
      <c r="E229" s="65" t="s">
        <v>61</v>
      </c>
      <c r="F229" s="82">
        <v>48394.5</v>
      </c>
      <c r="G229" s="82">
        <v>209726.96</v>
      </c>
      <c r="H229" s="82">
        <v>0</v>
      </c>
      <c r="I229" s="82">
        <v>0</v>
      </c>
      <c r="J229" s="82">
        <v>258121.46</v>
      </c>
      <c r="K229" s="82">
        <v>88334.789999999979</v>
      </c>
      <c r="L229" s="83">
        <v>0</v>
      </c>
      <c r="M229" s="82">
        <v>-23926.499999999938</v>
      </c>
      <c r="N229" s="82">
        <v>-2522.3399999999997</v>
      </c>
      <c r="O229" s="82">
        <v>0</v>
      </c>
      <c r="P229" s="82">
        <v>0</v>
      </c>
      <c r="Q229" s="82">
        <v>0</v>
      </c>
      <c r="R229" s="82">
        <v>0</v>
      </c>
      <c r="S229" s="82">
        <v>-26448.839999999938</v>
      </c>
      <c r="T229" s="82">
        <v>-24868.232307692237</v>
      </c>
      <c r="U229" s="83">
        <v>0</v>
      </c>
      <c r="V229" s="84">
        <v>3.4000000000000002E-2</v>
      </c>
    </row>
    <row r="230" spans="1:22" x14ac:dyDescent="0.2">
      <c r="A230" s="17" t="s">
        <v>828</v>
      </c>
      <c r="B230" s="17">
        <v>38000</v>
      </c>
      <c r="C230" s="17" t="s">
        <v>837</v>
      </c>
      <c r="D230" s="65" t="s">
        <v>321</v>
      </c>
      <c r="E230" s="65" t="s">
        <v>62</v>
      </c>
      <c r="F230" s="82">
        <v>1788033.8600000003</v>
      </c>
      <c r="G230" s="82">
        <v>143602.77000000002</v>
      </c>
      <c r="H230" s="82">
        <v>-3007.19</v>
      </c>
      <c r="I230" s="82">
        <v>0</v>
      </c>
      <c r="J230" s="82">
        <v>1928629.4400000004</v>
      </c>
      <c r="K230" s="82">
        <v>1865827.5269230769</v>
      </c>
      <c r="L230" s="83">
        <v>0</v>
      </c>
      <c r="M230" s="82">
        <v>-2072166.8699999994</v>
      </c>
      <c r="N230" s="82">
        <v>-122799.19</v>
      </c>
      <c r="O230" s="82">
        <v>3007.19</v>
      </c>
      <c r="P230" s="82">
        <v>23551.99</v>
      </c>
      <c r="Q230" s="82">
        <v>-35.85</v>
      </c>
      <c r="R230" s="82">
        <v>0</v>
      </c>
      <c r="S230" s="82">
        <v>-2168442.7299999995</v>
      </c>
      <c r="T230" s="82">
        <v>-2121449.3369230768</v>
      </c>
      <c r="U230" s="83">
        <v>0</v>
      </c>
      <c r="V230" s="84">
        <v>6.5999999999999989E-2</v>
      </c>
    </row>
    <row r="231" spans="1:22" x14ac:dyDescent="0.2">
      <c r="A231" s="17" t="s">
        <v>828</v>
      </c>
      <c r="B231" s="17">
        <v>38002</v>
      </c>
      <c r="C231" s="17" t="s">
        <v>838</v>
      </c>
      <c r="D231" s="65" t="s">
        <v>322</v>
      </c>
      <c r="E231" s="65" t="s">
        <v>63</v>
      </c>
      <c r="F231" s="82">
        <v>6035793.4799999995</v>
      </c>
      <c r="G231" s="82">
        <v>172051.26999999996</v>
      </c>
      <c r="H231" s="82">
        <v>-8847.26</v>
      </c>
      <c r="I231" s="82">
        <v>0</v>
      </c>
      <c r="J231" s="82">
        <v>6198997.4899999993</v>
      </c>
      <c r="K231" s="82">
        <v>6132947.8146153828</v>
      </c>
      <c r="L231" s="83">
        <v>0</v>
      </c>
      <c r="M231" s="82">
        <v>-3220923.9000000032</v>
      </c>
      <c r="N231" s="82">
        <v>-306372.18</v>
      </c>
      <c r="O231" s="82">
        <v>8847.26</v>
      </c>
      <c r="P231" s="82">
        <v>102659.97999999998</v>
      </c>
      <c r="Q231" s="82">
        <v>-115.22</v>
      </c>
      <c r="R231" s="82">
        <v>0</v>
      </c>
      <c r="S231" s="82">
        <v>-3415904.0600000038</v>
      </c>
      <c r="T231" s="82">
        <v>-3312647.3184615416</v>
      </c>
      <c r="U231" s="83">
        <v>0</v>
      </c>
      <c r="V231" s="84">
        <v>0.05</v>
      </c>
    </row>
    <row r="232" spans="1:22" x14ac:dyDescent="0.2">
      <c r="A232" s="17" t="s">
        <v>828</v>
      </c>
      <c r="B232" s="17">
        <v>38200</v>
      </c>
      <c r="C232" s="17" t="s">
        <v>839</v>
      </c>
      <c r="D232" s="65" t="s">
        <v>323</v>
      </c>
      <c r="E232" s="65" t="s">
        <v>65</v>
      </c>
      <c r="F232" s="82">
        <v>891947.75000000035</v>
      </c>
      <c r="G232" s="82">
        <v>28521.63</v>
      </c>
      <c r="H232" s="82">
        <v>-253.24</v>
      </c>
      <c r="I232" s="82">
        <v>0</v>
      </c>
      <c r="J232" s="82">
        <v>920216.14000000036</v>
      </c>
      <c r="K232" s="82">
        <v>911975.81000000041</v>
      </c>
      <c r="L232" s="83">
        <v>0</v>
      </c>
      <c r="M232" s="82">
        <v>-341485.29999999993</v>
      </c>
      <c r="N232" s="82">
        <v>-41008.01</v>
      </c>
      <c r="O232" s="82">
        <v>253.24</v>
      </c>
      <c r="P232" s="82">
        <v>425.91</v>
      </c>
      <c r="Q232" s="82">
        <v>0</v>
      </c>
      <c r="R232" s="82">
        <v>0</v>
      </c>
      <c r="S232" s="82">
        <v>-381814.16</v>
      </c>
      <c r="T232" s="82">
        <v>-361275.78846153838</v>
      </c>
      <c r="U232" s="83">
        <v>0</v>
      </c>
      <c r="V232" s="84">
        <v>4.4999999999999998E-2</v>
      </c>
    </row>
    <row r="233" spans="1:22" x14ac:dyDescent="0.2">
      <c r="A233" s="17" t="s">
        <v>828</v>
      </c>
      <c r="B233" s="17">
        <v>38300</v>
      </c>
      <c r="C233" s="17" t="s">
        <v>840</v>
      </c>
      <c r="D233" s="65" t="s">
        <v>324</v>
      </c>
      <c r="E233" s="65" t="s">
        <v>66</v>
      </c>
      <c r="F233" s="82">
        <v>341820.12999999989</v>
      </c>
      <c r="G233" s="82">
        <v>26663.64</v>
      </c>
      <c r="H233" s="82">
        <v>0</v>
      </c>
      <c r="I233" s="82">
        <v>0</v>
      </c>
      <c r="J233" s="82">
        <v>368483.7699999999</v>
      </c>
      <c r="K233" s="82">
        <v>355090.7623076922</v>
      </c>
      <c r="L233" s="83">
        <v>0</v>
      </c>
      <c r="M233" s="82">
        <v>27626.510000000013</v>
      </c>
      <c r="N233" s="82">
        <v>-12743.11</v>
      </c>
      <c r="O233" s="82">
        <v>0</v>
      </c>
      <c r="P233" s="82">
        <v>0</v>
      </c>
      <c r="Q233" s="82">
        <v>0</v>
      </c>
      <c r="R233" s="82">
        <v>0</v>
      </c>
      <c r="S233" s="82">
        <v>14883.400000000012</v>
      </c>
      <c r="T233" s="82">
        <v>21315.633846153862</v>
      </c>
      <c r="U233" s="83">
        <v>0</v>
      </c>
      <c r="V233" s="84">
        <v>3.5999999999999997E-2</v>
      </c>
    </row>
    <row r="234" spans="1:22" x14ac:dyDescent="0.2">
      <c r="A234" s="17" t="s">
        <v>828</v>
      </c>
      <c r="B234" s="17">
        <v>38400</v>
      </c>
      <c r="C234" s="17" t="s">
        <v>841</v>
      </c>
      <c r="D234" s="65" t="s">
        <v>325</v>
      </c>
      <c r="E234" s="65" t="s">
        <v>67</v>
      </c>
      <c r="F234" s="82">
        <v>348564.1100000001</v>
      </c>
      <c r="G234" s="82">
        <v>12501.06</v>
      </c>
      <c r="H234" s="82">
        <v>-1513.75</v>
      </c>
      <c r="I234" s="82">
        <v>0</v>
      </c>
      <c r="J234" s="82">
        <v>359551.4200000001</v>
      </c>
      <c r="K234" s="82">
        <v>354817.33923076931</v>
      </c>
      <c r="L234" s="83">
        <v>0</v>
      </c>
      <c r="M234" s="82">
        <v>-168921.65999999989</v>
      </c>
      <c r="N234" s="82">
        <v>-15949.030000000002</v>
      </c>
      <c r="O234" s="82">
        <v>1513.75</v>
      </c>
      <c r="P234" s="82">
        <v>425.93</v>
      </c>
      <c r="Q234" s="82">
        <v>0</v>
      </c>
      <c r="R234" s="82">
        <v>0</v>
      </c>
      <c r="S234" s="82">
        <v>-182931.00999999989</v>
      </c>
      <c r="T234" s="82">
        <v>-175070.29384615371</v>
      </c>
      <c r="U234" s="83">
        <v>0</v>
      </c>
      <c r="V234" s="84">
        <v>4.4999999999999998E-2</v>
      </c>
    </row>
    <row r="235" spans="1:22" x14ac:dyDescent="0.2">
      <c r="A235" s="17" t="s">
        <v>828</v>
      </c>
      <c r="B235" s="17">
        <v>38500</v>
      </c>
      <c r="C235" s="17" t="s">
        <v>842</v>
      </c>
      <c r="D235" s="65" t="s">
        <v>326</v>
      </c>
      <c r="E235" s="65" t="s">
        <v>68</v>
      </c>
      <c r="F235" s="82">
        <v>89112.959999999992</v>
      </c>
      <c r="G235" s="82">
        <v>0</v>
      </c>
      <c r="H235" s="82">
        <v>-744.02</v>
      </c>
      <c r="I235" s="82">
        <v>0</v>
      </c>
      <c r="J235" s="82">
        <v>88368.939999999988</v>
      </c>
      <c r="K235" s="82">
        <v>88426.172307692264</v>
      </c>
      <c r="L235" s="83">
        <v>0</v>
      </c>
      <c r="M235" s="82">
        <v>-42570.529999999984</v>
      </c>
      <c r="N235" s="82">
        <v>-2741.3999999999996</v>
      </c>
      <c r="O235" s="82">
        <v>744.02</v>
      </c>
      <c r="P235" s="82">
        <v>51.36</v>
      </c>
      <c r="Q235" s="82">
        <v>0</v>
      </c>
      <c r="R235" s="82">
        <v>0</v>
      </c>
      <c r="S235" s="82">
        <v>-44516.549999999988</v>
      </c>
      <c r="T235" s="82">
        <v>-43207.845384615372</v>
      </c>
      <c r="U235" s="83">
        <v>0</v>
      </c>
      <c r="V235" s="84">
        <v>3.1E-2</v>
      </c>
    </row>
    <row r="236" spans="1:22" x14ac:dyDescent="0.2">
      <c r="A236" s="17" t="s">
        <v>828</v>
      </c>
      <c r="B236" s="17">
        <v>38700</v>
      </c>
      <c r="C236" s="17" t="s">
        <v>843</v>
      </c>
      <c r="D236" s="65" t="s">
        <v>327</v>
      </c>
      <c r="E236" s="65" t="s">
        <v>69</v>
      </c>
      <c r="F236" s="82">
        <v>118930.73999999999</v>
      </c>
      <c r="G236" s="82">
        <v>0</v>
      </c>
      <c r="H236" s="82">
        <v>0</v>
      </c>
      <c r="I236" s="82">
        <v>0</v>
      </c>
      <c r="J236" s="82">
        <v>118930.73999999999</v>
      </c>
      <c r="K236" s="82">
        <v>118930.73999999999</v>
      </c>
      <c r="L236" s="83">
        <v>0</v>
      </c>
      <c r="M236" s="82">
        <v>-43695.429999999978</v>
      </c>
      <c r="N236" s="82">
        <v>-7492.6800000000012</v>
      </c>
      <c r="O236" s="82">
        <v>0</v>
      </c>
      <c r="P236" s="82">
        <v>0</v>
      </c>
      <c r="Q236" s="82">
        <v>0</v>
      </c>
      <c r="R236" s="82">
        <v>0</v>
      </c>
      <c r="S236" s="82">
        <v>-51188.109999999979</v>
      </c>
      <c r="T236" s="82">
        <v>-47441.769999999975</v>
      </c>
      <c r="U236" s="83">
        <v>0</v>
      </c>
      <c r="V236" s="84">
        <v>6.3E-2</v>
      </c>
    </row>
    <row r="237" spans="1:22" x14ac:dyDescent="0.2">
      <c r="A237" s="17" t="s">
        <v>828</v>
      </c>
      <c r="B237" s="17">
        <v>39002</v>
      </c>
      <c r="C237" s="17" t="s">
        <v>844</v>
      </c>
      <c r="D237" s="65" t="s">
        <v>328</v>
      </c>
      <c r="E237" s="65" t="s">
        <v>71</v>
      </c>
      <c r="F237" s="82">
        <v>0</v>
      </c>
      <c r="G237" s="82">
        <v>0</v>
      </c>
      <c r="H237" s="82">
        <v>0</v>
      </c>
      <c r="I237" s="82">
        <v>0</v>
      </c>
      <c r="J237" s="82">
        <v>0</v>
      </c>
      <c r="K237" s="82">
        <v>0</v>
      </c>
      <c r="L237" s="83">
        <v>0</v>
      </c>
      <c r="M237" s="82">
        <v>-0.45</v>
      </c>
      <c r="N237" s="82">
        <v>0</v>
      </c>
      <c r="O237" s="82">
        <v>0</v>
      </c>
      <c r="P237" s="82">
        <v>0</v>
      </c>
      <c r="Q237" s="82">
        <v>0</v>
      </c>
      <c r="R237" s="82">
        <v>0</v>
      </c>
      <c r="S237" s="82">
        <v>-0.45</v>
      </c>
      <c r="T237" s="82">
        <v>-0.45000000000000012</v>
      </c>
      <c r="U237" s="83">
        <v>0</v>
      </c>
      <c r="V237" s="84">
        <v>2.5000000000000001E-2</v>
      </c>
    </row>
    <row r="238" spans="1:22" x14ac:dyDescent="0.2">
      <c r="A238" s="17" t="s">
        <v>828</v>
      </c>
      <c r="B238" s="17">
        <v>39100</v>
      </c>
      <c r="C238" s="17" t="s">
        <v>845</v>
      </c>
      <c r="D238" s="65" t="s">
        <v>329</v>
      </c>
      <c r="E238" s="65" t="s">
        <v>72</v>
      </c>
      <c r="F238" s="82">
        <v>15653.699999999999</v>
      </c>
      <c r="G238" s="82">
        <v>0</v>
      </c>
      <c r="H238" s="82">
        <v>0</v>
      </c>
      <c r="I238" s="82">
        <v>0</v>
      </c>
      <c r="J238" s="82">
        <v>15653.699999999999</v>
      </c>
      <c r="K238" s="82">
        <v>15653.700000000003</v>
      </c>
      <c r="L238" s="83">
        <v>0</v>
      </c>
      <c r="M238" s="82">
        <v>-13956.029999999988</v>
      </c>
      <c r="N238" s="82">
        <v>-1048.8</v>
      </c>
      <c r="O238" s="82">
        <v>0</v>
      </c>
      <c r="P238" s="82">
        <v>0</v>
      </c>
      <c r="Q238" s="82">
        <v>0</v>
      </c>
      <c r="R238" s="82">
        <v>0</v>
      </c>
      <c r="S238" s="82">
        <v>-15004.829999999987</v>
      </c>
      <c r="T238" s="82">
        <v>-14480.429999999986</v>
      </c>
      <c r="U238" s="83">
        <v>0</v>
      </c>
      <c r="V238" s="84">
        <v>6.7000000000000004E-2</v>
      </c>
    </row>
    <row r="239" spans="1:22" x14ac:dyDescent="0.2">
      <c r="A239" s="17" t="s">
        <v>828</v>
      </c>
      <c r="B239" s="17">
        <v>39101</v>
      </c>
      <c r="C239" s="17" t="s">
        <v>846</v>
      </c>
      <c r="D239" s="65" t="s">
        <v>330</v>
      </c>
      <c r="E239" s="65" t="s">
        <v>73</v>
      </c>
      <c r="F239" s="82">
        <v>-1.8189894035458565E-12</v>
      </c>
      <c r="G239" s="82">
        <v>34356.43</v>
      </c>
      <c r="H239" s="82">
        <v>0</v>
      </c>
      <c r="I239" s="82">
        <v>0</v>
      </c>
      <c r="J239" s="82">
        <v>34356.43</v>
      </c>
      <c r="K239" s="82">
        <v>23813.396923076922</v>
      </c>
      <c r="L239" s="83">
        <v>0</v>
      </c>
      <c r="M239" s="82">
        <v>39772.770000000033</v>
      </c>
      <c r="N239" s="82">
        <v>-2866.8300000000004</v>
      </c>
      <c r="O239" s="82">
        <v>0</v>
      </c>
      <c r="P239" s="82">
        <v>0</v>
      </c>
      <c r="Q239" s="82">
        <v>0</v>
      </c>
      <c r="R239" s="82">
        <v>0</v>
      </c>
      <c r="S239" s="82">
        <v>36905.940000000031</v>
      </c>
      <c r="T239" s="82">
        <v>38696.506153846174</v>
      </c>
      <c r="U239" s="83">
        <v>0</v>
      </c>
      <c r="V239" s="84">
        <v>0.125</v>
      </c>
    </row>
    <row r="240" spans="1:22" x14ac:dyDescent="0.2">
      <c r="A240" s="17" t="s">
        <v>828</v>
      </c>
      <c r="B240" s="17">
        <v>39102</v>
      </c>
      <c r="C240" s="17" t="s">
        <v>847</v>
      </c>
      <c r="D240" s="65" t="s">
        <v>331</v>
      </c>
      <c r="E240" s="65" t="s">
        <v>74</v>
      </c>
      <c r="F240" s="82">
        <v>1555.67</v>
      </c>
      <c r="G240" s="82">
        <v>7028.14</v>
      </c>
      <c r="H240" s="82">
        <v>0</v>
      </c>
      <c r="I240" s="82">
        <v>0</v>
      </c>
      <c r="J240" s="82">
        <v>8583.8100000000013</v>
      </c>
      <c r="K240" s="82">
        <v>3177.5484615384621</v>
      </c>
      <c r="L240" s="83">
        <v>0</v>
      </c>
      <c r="M240" s="82">
        <v>760.54</v>
      </c>
      <c r="N240" s="82">
        <v>-182.76</v>
      </c>
      <c r="O240" s="82">
        <v>0</v>
      </c>
      <c r="P240" s="82">
        <v>0</v>
      </c>
      <c r="Q240" s="82">
        <v>0</v>
      </c>
      <c r="R240" s="82">
        <v>0</v>
      </c>
      <c r="S240" s="82">
        <v>577.78</v>
      </c>
      <c r="T240" s="82">
        <v>699.34461538461494</v>
      </c>
      <c r="U240" s="83">
        <v>0</v>
      </c>
      <c r="V240" s="84">
        <v>6.7000000000000004E-2</v>
      </c>
    </row>
    <row r="241" spans="1:22" x14ac:dyDescent="0.2">
      <c r="A241" s="17" t="s">
        <v>828</v>
      </c>
      <c r="B241" s="17">
        <v>39201</v>
      </c>
      <c r="C241" s="17" t="s">
        <v>848</v>
      </c>
      <c r="D241" s="65" t="s">
        <v>332</v>
      </c>
      <c r="E241" s="65" t="s">
        <v>76</v>
      </c>
      <c r="F241" s="82">
        <v>118330.56999999999</v>
      </c>
      <c r="G241" s="82">
        <v>0</v>
      </c>
      <c r="H241" s="82">
        <v>0</v>
      </c>
      <c r="I241" s="82">
        <v>0</v>
      </c>
      <c r="J241" s="82">
        <v>118330.56999999999</v>
      </c>
      <c r="K241" s="82">
        <v>118330.57</v>
      </c>
      <c r="L241" s="83">
        <v>0</v>
      </c>
      <c r="M241" s="82">
        <v>-5289.8900000000222</v>
      </c>
      <c r="N241" s="82">
        <v>-13253.04</v>
      </c>
      <c r="O241" s="82">
        <v>0</v>
      </c>
      <c r="P241" s="82">
        <v>0</v>
      </c>
      <c r="Q241" s="82">
        <v>-2490.7000000000003</v>
      </c>
      <c r="R241" s="82">
        <v>0</v>
      </c>
      <c r="S241" s="82">
        <v>-21033.630000000023</v>
      </c>
      <c r="T241" s="82">
        <v>-12342.748461538487</v>
      </c>
      <c r="U241" s="83">
        <v>0</v>
      </c>
      <c r="V241" s="84">
        <v>0.112</v>
      </c>
    </row>
    <row r="242" spans="1:22" x14ac:dyDescent="0.2">
      <c r="A242" s="17" t="s">
        <v>828</v>
      </c>
      <c r="B242" s="17">
        <v>39202</v>
      </c>
      <c r="C242" s="17" t="s">
        <v>849</v>
      </c>
      <c r="D242" s="65" t="s">
        <v>333</v>
      </c>
      <c r="E242" s="65" t="s">
        <v>77</v>
      </c>
      <c r="F242" s="82">
        <v>290370.38999999996</v>
      </c>
      <c r="G242" s="82">
        <v>45423.62</v>
      </c>
      <c r="H242" s="82">
        <v>-25117.52</v>
      </c>
      <c r="I242" s="82">
        <v>0</v>
      </c>
      <c r="J242" s="82">
        <v>310676.48999999993</v>
      </c>
      <c r="K242" s="82">
        <v>302414.77153846144</v>
      </c>
      <c r="L242" s="83">
        <v>0</v>
      </c>
      <c r="M242" s="82">
        <v>-142773.93000000011</v>
      </c>
      <c r="N242" s="82">
        <v>-38319.270000000004</v>
      </c>
      <c r="O242" s="82">
        <v>25117.52</v>
      </c>
      <c r="P242" s="82">
        <v>0</v>
      </c>
      <c r="Q242" s="82">
        <v>-6544.3</v>
      </c>
      <c r="R242" s="82">
        <v>0</v>
      </c>
      <c r="S242" s="82">
        <v>-162519.98000000013</v>
      </c>
      <c r="T242" s="82">
        <v>-160674.35153846166</v>
      </c>
      <c r="U242" s="83">
        <v>0</v>
      </c>
      <c r="V242" s="84">
        <v>0.127</v>
      </c>
    </row>
    <row r="243" spans="1:22" x14ac:dyDescent="0.2">
      <c r="A243" s="17" t="s">
        <v>828</v>
      </c>
      <c r="B243" s="17">
        <v>39204</v>
      </c>
      <c r="C243" s="17" t="s">
        <v>850</v>
      </c>
      <c r="D243" s="65" t="s">
        <v>334</v>
      </c>
      <c r="E243" s="65" t="s">
        <v>79</v>
      </c>
      <c r="F243" s="82">
        <v>13859.710000000001</v>
      </c>
      <c r="G243" s="82">
        <v>0</v>
      </c>
      <c r="H243" s="82">
        <v>0</v>
      </c>
      <c r="I243" s="82">
        <v>0</v>
      </c>
      <c r="J243" s="82">
        <v>13859.710000000001</v>
      </c>
      <c r="K243" s="82">
        <v>13859.710000000001</v>
      </c>
      <c r="L243" s="83">
        <v>0</v>
      </c>
      <c r="M243" s="82">
        <v>-13120.640000000021</v>
      </c>
      <c r="N243" s="82">
        <v>-554.4</v>
      </c>
      <c r="O243" s="82">
        <v>0</v>
      </c>
      <c r="P243" s="82">
        <v>0</v>
      </c>
      <c r="Q243" s="82">
        <v>0</v>
      </c>
      <c r="R243" s="82">
        <v>0</v>
      </c>
      <c r="S243" s="82">
        <v>-13675.040000000021</v>
      </c>
      <c r="T243" s="82">
        <v>-13397.840000000026</v>
      </c>
      <c r="U243" s="83">
        <v>0</v>
      </c>
      <c r="V243" s="84">
        <v>0.04</v>
      </c>
    </row>
    <row r="244" spans="1:22" x14ac:dyDescent="0.2">
      <c r="A244" s="17" t="s">
        <v>828</v>
      </c>
      <c r="B244" s="17">
        <v>39205</v>
      </c>
      <c r="C244" s="17" t="s">
        <v>851</v>
      </c>
      <c r="D244" s="65" t="s">
        <v>335</v>
      </c>
      <c r="E244" s="65" t="s">
        <v>80</v>
      </c>
      <c r="F244" s="82">
        <v>0</v>
      </c>
      <c r="G244" s="82">
        <v>0</v>
      </c>
      <c r="H244" s="82">
        <v>0</v>
      </c>
      <c r="I244" s="82">
        <v>0</v>
      </c>
      <c r="J244" s="82">
        <v>0</v>
      </c>
      <c r="K244" s="82">
        <v>0</v>
      </c>
      <c r="L244" s="83">
        <v>0</v>
      </c>
      <c r="M244" s="82">
        <v>12190.05</v>
      </c>
      <c r="N244" s="82">
        <v>0</v>
      </c>
      <c r="O244" s="82">
        <v>0</v>
      </c>
      <c r="P244" s="82">
        <v>0</v>
      </c>
      <c r="Q244" s="82">
        <v>0</v>
      </c>
      <c r="R244" s="82">
        <v>0</v>
      </c>
      <c r="S244" s="82">
        <v>12190.05</v>
      </c>
      <c r="T244" s="82">
        <v>12190.05</v>
      </c>
      <c r="U244" s="83">
        <v>0</v>
      </c>
      <c r="V244" s="84">
        <v>7.3999999999999996E-2</v>
      </c>
    </row>
    <row r="245" spans="1:22" x14ac:dyDescent="0.2">
      <c r="A245" s="17" t="s">
        <v>828</v>
      </c>
      <c r="B245" s="17">
        <v>39400</v>
      </c>
      <c r="C245" s="17" t="s">
        <v>852</v>
      </c>
      <c r="D245" s="65" t="s">
        <v>336</v>
      </c>
      <c r="E245" s="65" t="s">
        <v>82</v>
      </c>
      <c r="F245" s="82">
        <v>121771.26</v>
      </c>
      <c r="G245" s="82">
        <v>52552.23</v>
      </c>
      <c r="H245" s="82">
        <v>0</v>
      </c>
      <c r="I245" s="82">
        <v>0</v>
      </c>
      <c r="J245" s="82">
        <v>174323.49</v>
      </c>
      <c r="K245" s="82">
        <v>137769.65461538458</v>
      </c>
      <c r="L245" s="83">
        <v>0</v>
      </c>
      <c r="M245" s="82">
        <v>-55875.689999999864</v>
      </c>
      <c r="N245" s="82">
        <v>-8891.739999999998</v>
      </c>
      <c r="O245" s="82">
        <v>0</v>
      </c>
      <c r="P245" s="82">
        <v>0</v>
      </c>
      <c r="Q245" s="82">
        <v>0</v>
      </c>
      <c r="R245" s="82">
        <v>0</v>
      </c>
      <c r="S245" s="82">
        <v>-64767.429999999862</v>
      </c>
      <c r="T245" s="82">
        <v>-60024.703846153694</v>
      </c>
      <c r="U245" s="83">
        <v>0</v>
      </c>
      <c r="V245" s="84">
        <v>6.6000000000000003E-2</v>
      </c>
    </row>
    <row r="246" spans="1:22" x14ac:dyDescent="0.2">
      <c r="A246" s="17" t="s">
        <v>828</v>
      </c>
      <c r="B246" s="17">
        <v>39600</v>
      </c>
      <c r="C246" s="17" t="s">
        <v>853</v>
      </c>
      <c r="D246" s="65" t="s">
        <v>337</v>
      </c>
      <c r="E246" s="65" t="s">
        <v>84</v>
      </c>
      <c r="F246" s="82">
        <v>91324.180000000008</v>
      </c>
      <c r="G246" s="82">
        <v>2794.91</v>
      </c>
      <c r="H246" s="82">
        <v>0</v>
      </c>
      <c r="I246" s="82">
        <v>0</v>
      </c>
      <c r="J246" s="82">
        <v>94119.090000000011</v>
      </c>
      <c r="K246" s="82">
        <v>91754.166153846178</v>
      </c>
      <c r="L246" s="83">
        <v>0</v>
      </c>
      <c r="M246" s="82">
        <v>-79604.42</v>
      </c>
      <c r="N246" s="82">
        <v>-5859.630000000001</v>
      </c>
      <c r="O246" s="82">
        <v>0</v>
      </c>
      <c r="P246" s="82">
        <v>0</v>
      </c>
      <c r="Q246" s="82">
        <v>0</v>
      </c>
      <c r="R246" s="82">
        <v>0</v>
      </c>
      <c r="S246" s="82">
        <v>-85464.05</v>
      </c>
      <c r="T246" s="82">
        <v>-82527.926923076913</v>
      </c>
      <c r="U246" s="83">
        <v>0</v>
      </c>
      <c r="V246" s="84">
        <v>6.4000000000000001E-2</v>
      </c>
    </row>
    <row r="247" spans="1:22" x14ac:dyDescent="0.2">
      <c r="A247" s="17" t="s">
        <v>828</v>
      </c>
      <c r="B247" s="17">
        <v>39700</v>
      </c>
      <c r="C247" s="17" t="s">
        <v>854</v>
      </c>
      <c r="D247" s="65" t="s">
        <v>338</v>
      </c>
      <c r="E247" s="65" t="s">
        <v>85</v>
      </c>
      <c r="F247" s="82">
        <v>19924.220000000005</v>
      </c>
      <c r="G247" s="82">
        <v>0</v>
      </c>
      <c r="H247" s="82">
        <v>0</v>
      </c>
      <c r="I247" s="82">
        <v>0</v>
      </c>
      <c r="J247" s="82">
        <v>19924.220000000005</v>
      </c>
      <c r="K247" s="82">
        <v>19924.220000000005</v>
      </c>
      <c r="L247" s="83">
        <v>0</v>
      </c>
      <c r="M247" s="82">
        <v>-22756.249999999945</v>
      </c>
      <c r="N247" s="82">
        <v>-1673.64</v>
      </c>
      <c r="O247" s="82">
        <v>0</v>
      </c>
      <c r="P247" s="82">
        <v>0</v>
      </c>
      <c r="Q247" s="82">
        <v>0</v>
      </c>
      <c r="R247" s="82">
        <v>0</v>
      </c>
      <c r="S247" s="82">
        <v>-24429.889999999945</v>
      </c>
      <c r="T247" s="82">
        <v>-23593.069999999952</v>
      </c>
      <c r="U247" s="83">
        <v>0</v>
      </c>
      <c r="V247" s="84">
        <v>8.4000000000000005E-2</v>
      </c>
    </row>
    <row r="248" spans="1:22" x14ac:dyDescent="0.2">
      <c r="A248" s="17" t="s">
        <v>828</v>
      </c>
      <c r="B248" s="17">
        <v>39800</v>
      </c>
      <c r="C248" s="17" t="s">
        <v>855</v>
      </c>
      <c r="D248" s="65" t="s">
        <v>339</v>
      </c>
      <c r="E248" s="65" t="s">
        <v>86</v>
      </c>
      <c r="F248" s="82">
        <v>5617.94</v>
      </c>
      <c r="G248" s="82">
        <v>8603.7200000000012</v>
      </c>
      <c r="H248" s="82">
        <v>0</v>
      </c>
      <c r="I248" s="82">
        <v>0</v>
      </c>
      <c r="J248" s="82">
        <v>14221.66</v>
      </c>
      <c r="K248" s="82">
        <v>7940.5169230769243</v>
      </c>
      <c r="L248" s="83">
        <v>0</v>
      </c>
      <c r="M248" s="82">
        <v>-1540.56</v>
      </c>
      <c r="N248" s="82">
        <v>-437.59000000000003</v>
      </c>
      <c r="O248" s="82">
        <v>0</v>
      </c>
      <c r="P248" s="82">
        <v>0</v>
      </c>
      <c r="Q248" s="82">
        <v>0</v>
      </c>
      <c r="R248" s="82">
        <v>0</v>
      </c>
      <c r="S248" s="82">
        <v>-1978.15</v>
      </c>
      <c r="T248" s="82">
        <v>-1721.0146153846144</v>
      </c>
      <c r="U248" s="83">
        <v>0</v>
      </c>
      <c r="V248" s="84">
        <v>5.8999999999999997E-2</v>
      </c>
    </row>
    <row r="249" spans="1:22" x14ac:dyDescent="0.2">
      <c r="A249" s="17" t="s">
        <v>856</v>
      </c>
      <c r="B249" s="17">
        <v>30301</v>
      </c>
      <c r="C249" s="17" t="s">
        <v>857</v>
      </c>
      <c r="D249" s="65" t="s">
        <v>340</v>
      </c>
      <c r="E249" s="65" t="s">
        <v>54</v>
      </c>
      <c r="F249" s="82">
        <v>14728.11</v>
      </c>
      <c r="G249" s="82">
        <v>0</v>
      </c>
      <c r="H249" s="82">
        <v>-14728.11</v>
      </c>
      <c r="I249" s="82">
        <v>0</v>
      </c>
      <c r="J249" s="82">
        <v>0</v>
      </c>
      <c r="K249" s="82">
        <v>2265.8630769230772</v>
      </c>
      <c r="L249" s="83">
        <v>0</v>
      </c>
      <c r="M249" s="82">
        <v>-1351.4200000000039</v>
      </c>
      <c r="N249" s="82">
        <v>-164.46</v>
      </c>
      <c r="O249" s="82">
        <v>14728.11</v>
      </c>
      <c r="P249" s="82">
        <v>0</v>
      </c>
      <c r="Q249" s="82">
        <v>0</v>
      </c>
      <c r="R249" s="82">
        <v>0</v>
      </c>
      <c r="S249" s="82">
        <v>13212.229999999996</v>
      </c>
      <c r="T249" s="82">
        <v>10965.343076923074</v>
      </c>
      <c r="U249" s="83">
        <v>0</v>
      </c>
      <c r="V249" s="84">
        <v>6.7000000000000004E-2</v>
      </c>
    </row>
    <row r="250" spans="1:22" x14ac:dyDescent="0.2">
      <c r="A250" s="17" t="s">
        <v>856</v>
      </c>
      <c r="B250" s="17">
        <v>37402</v>
      </c>
      <c r="C250" s="17" t="s">
        <v>858</v>
      </c>
      <c r="D250" s="65" t="s">
        <v>341</v>
      </c>
      <c r="E250" s="65" t="s">
        <v>56</v>
      </c>
      <c r="F250" s="82">
        <v>562.91</v>
      </c>
      <c r="G250" s="82">
        <v>0</v>
      </c>
      <c r="H250" s="82">
        <v>0</v>
      </c>
      <c r="I250" s="82">
        <v>0</v>
      </c>
      <c r="J250" s="82">
        <v>562.91</v>
      </c>
      <c r="K250" s="82">
        <v>562.91</v>
      </c>
      <c r="L250" s="83">
        <v>0</v>
      </c>
      <c r="M250" s="82">
        <v>-443.21000000000038</v>
      </c>
      <c r="N250" s="82">
        <v>-7.3200000000000012</v>
      </c>
      <c r="O250" s="82">
        <v>0</v>
      </c>
      <c r="P250" s="82">
        <v>0</v>
      </c>
      <c r="Q250" s="82">
        <v>0</v>
      </c>
      <c r="R250" s="82">
        <v>0</v>
      </c>
      <c r="S250" s="82">
        <v>-450.53000000000037</v>
      </c>
      <c r="T250" s="82">
        <v>-446.87000000000052</v>
      </c>
      <c r="U250" s="83">
        <v>0</v>
      </c>
      <c r="V250" s="84">
        <v>1.2999999999999999E-2</v>
      </c>
    </row>
    <row r="251" spans="1:22" x14ac:dyDescent="0.2">
      <c r="A251" s="17" t="s">
        <v>856</v>
      </c>
      <c r="B251" s="17">
        <v>37500</v>
      </c>
      <c r="C251" s="17" t="s">
        <v>859</v>
      </c>
      <c r="D251" s="65" t="s">
        <v>342</v>
      </c>
      <c r="E251" s="65" t="s">
        <v>57</v>
      </c>
      <c r="F251" s="82">
        <v>1173.7</v>
      </c>
      <c r="G251" s="82">
        <v>0</v>
      </c>
      <c r="H251" s="82">
        <v>0</v>
      </c>
      <c r="I251" s="82">
        <v>0</v>
      </c>
      <c r="J251" s="82">
        <v>1173.7</v>
      </c>
      <c r="K251" s="82">
        <v>1173.7000000000003</v>
      </c>
      <c r="L251" s="83">
        <v>0</v>
      </c>
      <c r="M251" s="82">
        <v>-1312.8800000000017</v>
      </c>
      <c r="N251" s="82">
        <v>-29.399999999999995</v>
      </c>
      <c r="O251" s="82">
        <v>0</v>
      </c>
      <c r="P251" s="82">
        <v>0</v>
      </c>
      <c r="Q251" s="82">
        <v>0</v>
      </c>
      <c r="R251" s="82">
        <v>0</v>
      </c>
      <c r="S251" s="82">
        <v>-1342.2800000000018</v>
      </c>
      <c r="T251" s="82">
        <v>-1327.580000000002</v>
      </c>
      <c r="U251" s="83">
        <v>0</v>
      </c>
      <c r="V251" s="84">
        <v>2.5000000000000001E-2</v>
      </c>
    </row>
    <row r="252" spans="1:22" x14ac:dyDescent="0.2">
      <c r="A252" s="17" t="s">
        <v>856</v>
      </c>
      <c r="B252" s="17">
        <v>37600</v>
      </c>
      <c r="C252" s="17" t="s">
        <v>860</v>
      </c>
      <c r="D252" s="65" t="s">
        <v>343</v>
      </c>
      <c r="E252" s="65" t="s">
        <v>58</v>
      </c>
      <c r="F252" s="82">
        <v>736046.21</v>
      </c>
      <c r="G252" s="82">
        <v>17110.400000000001</v>
      </c>
      <c r="H252" s="82">
        <v>0</v>
      </c>
      <c r="I252" s="82">
        <v>0</v>
      </c>
      <c r="J252" s="82">
        <v>753156.61</v>
      </c>
      <c r="K252" s="82">
        <v>741043.4484615383</v>
      </c>
      <c r="L252" s="83">
        <v>0</v>
      </c>
      <c r="M252" s="82">
        <v>-726299.54000000074</v>
      </c>
      <c r="N252" s="82">
        <v>-31081.390000000003</v>
      </c>
      <c r="O252" s="82">
        <v>0</v>
      </c>
      <c r="P252" s="82">
        <v>8645.9699999999993</v>
      </c>
      <c r="Q252" s="82">
        <v>0</v>
      </c>
      <c r="R252" s="82">
        <v>0</v>
      </c>
      <c r="S252" s="82">
        <v>-748734.96000000078</v>
      </c>
      <c r="T252" s="82">
        <v>-738736.40538461588</v>
      </c>
      <c r="U252" s="83">
        <v>0</v>
      </c>
      <c r="V252" s="84">
        <v>4.2000000000000003E-2</v>
      </c>
    </row>
    <row r="253" spans="1:22" x14ac:dyDescent="0.2">
      <c r="A253" s="17" t="s">
        <v>856</v>
      </c>
      <c r="B253" s="17">
        <v>37602</v>
      </c>
      <c r="C253" s="17" t="s">
        <v>861</v>
      </c>
      <c r="D253" s="65" t="s">
        <v>344</v>
      </c>
      <c r="E253" s="65" t="s">
        <v>59</v>
      </c>
      <c r="F253" s="82">
        <v>1330629.8699999999</v>
      </c>
      <c r="G253" s="82">
        <v>82394.42</v>
      </c>
      <c r="H253" s="82">
        <v>0</v>
      </c>
      <c r="I253" s="82">
        <v>0</v>
      </c>
      <c r="J253" s="82">
        <v>1413024.2899999998</v>
      </c>
      <c r="K253" s="82">
        <v>1345186.9161538458</v>
      </c>
      <c r="L253" s="83">
        <v>0</v>
      </c>
      <c r="M253" s="82">
        <v>-682665.88999999862</v>
      </c>
      <c r="N253" s="82">
        <v>-41525.539999999994</v>
      </c>
      <c r="O253" s="82">
        <v>0</v>
      </c>
      <c r="P253" s="82">
        <v>16378.099999999999</v>
      </c>
      <c r="Q253" s="82">
        <v>0</v>
      </c>
      <c r="R253" s="82">
        <v>0</v>
      </c>
      <c r="S253" s="82">
        <v>-707813.32999999868</v>
      </c>
      <c r="T253" s="82">
        <v>-697736.06307692139</v>
      </c>
      <c r="U253" s="83">
        <v>0</v>
      </c>
      <c r="V253" s="84">
        <v>3.1E-2</v>
      </c>
    </row>
    <row r="254" spans="1:22" x14ac:dyDescent="0.2">
      <c r="A254" s="17" t="s">
        <v>856</v>
      </c>
      <c r="B254" s="17">
        <v>37800</v>
      </c>
      <c r="C254" s="17" t="s">
        <v>862</v>
      </c>
      <c r="D254" s="65" t="s">
        <v>345</v>
      </c>
      <c r="E254" s="65" t="s">
        <v>60</v>
      </c>
      <c r="F254" s="82">
        <v>27543.010000000002</v>
      </c>
      <c r="G254" s="82">
        <v>26165.86</v>
      </c>
      <c r="H254" s="82">
        <v>0</v>
      </c>
      <c r="I254" s="82">
        <v>0</v>
      </c>
      <c r="J254" s="82">
        <v>53708.87</v>
      </c>
      <c r="K254" s="82">
        <v>33581.285384615388</v>
      </c>
      <c r="L254" s="83">
        <v>0</v>
      </c>
      <c r="M254" s="82">
        <v>-18357.359999999957</v>
      </c>
      <c r="N254" s="82">
        <v>-1084.6599999999999</v>
      </c>
      <c r="O254" s="82">
        <v>0</v>
      </c>
      <c r="P254" s="82">
        <v>0</v>
      </c>
      <c r="Q254" s="82">
        <v>0</v>
      </c>
      <c r="R254" s="82">
        <v>0</v>
      </c>
      <c r="S254" s="82">
        <v>-19442.019999999957</v>
      </c>
      <c r="T254" s="82">
        <v>-18842.651538461487</v>
      </c>
      <c r="U254" s="83">
        <v>0</v>
      </c>
      <c r="V254" s="84">
        <v>3.4000000000000002E-2</v>
      </c>
    </row>
    <row r="255" spans="1:22" x14ac:dyDescent="0.2">
      <c r="A255" s="17" t="s">
        <v>856</v>
      </c>
      <c r="B255" s="17">
        <v>37900</v>
      </c>
      <c r="C255" s="17" t="s">
        <v>863</v>
      </c>
      <c r="D255" s="65" t="s">
        <v>346</v>
      </c>
      <c r="E255" s="65" t="s">
        <v>61</v>
      </c>
      <c r="F255" s="82">
        <v>82423.460000000006</v>
      </c>
      <c r="G255" s="82">
        <v>7716.05</v>
      </c>
      <c r="H255" s="82">
        <v>0</v>
      </c>
      <c r="I255" s="82">
        <v>0</v>
      </c>
      <c r="J255" s="82">
        <v>90139.510000000009</v>
      </c>
      <c r="K255" s="82">
        <v>84797.629230769249</v>
      </c>
      <c r="L255" s="83">
        <v>0</v>
      </c>
      <c r="M255" s="82">
        <v>16677.61000000007</v>
      </c>
      <c r="N255" s="82">
        <v>-2867.9700000000003</v>
      </c>
      <c r="O255" s="82">
        <v>0</v>
      </c>
      <c r="P255" s="82">
        <v>0</v>
      </c>
      <c r="Q255" s="82">
        <v>0</v>
      </c>
      <c r="R255" s="82">
        <v>0</v>
      </c>
      <c r="S255" s="82">
        <v>13809.640000000069</v>
      </c>
      <c r="T255" s="82">
        <v>15266.336153846221</v>
      </c>
      <c r="U255" s="83">
        <v>0</v>
      </c>
      <c r="V255" s="84">
        <v>3.4000000000000002E-2</v>
      </c>
    </row>
    <row r="256" spans="1:22" x14ac:dyDescent="0.2">
      <c r="A256" s="17" t="s">
        <v>856</v>
      </c>
      <c r="B256" s="17">
        <v>38000</v>
      </c>
      <c r="C256" s="17" t="s">
        <v>864</v>
      </c>
      <c r="D256" s="65" t="s">
        <v>347</v>
      </c>
      <c r="E256" s="65" t="s">
        <v>62</v>
      </c>
      <c r="F256" s="82">
        <v>142813.32999999999</v>
      </c>
      <c r="G256" s="82">
        <v>582.92999999999995</v>
      </c>
      <c r="H256" s="82">
        <v>-1317.83</v>
      </c>
      <c r="I256" s="82">
        <v>0</v>
      </c>
      <c r="J256" s="82">
        <v>142078.43</v>
      </c>
      <c r="K256" s="82">
        <v>141776.2346153846</v>
      </c>
      <c r="L256" s="83">
        <v>0</v>
      </c>
      <c r="M256" s="82">
        <v>-259521.87999999954</v>
      </c>
      <c r="N256" s="82">
        <v>-9355.5300000000007</v>
      </c>
      <c r="O256" s="82">
        <v>1317.83</v>
      </c>
      <c r="P256" s="82">
        <v>3299.45</v>
      </c>
      <c r="Q256" s="82">
        <v>0</v>
      </c>
      <c r="R256" s="82">
        <v>0</v>
      </c>
      <c r="S256" s="82">
        <v>-264260.12999999954</v>
      </c>
      <c r="T256" s="82">
        <v>-260860.59461538415</v>
      </c>
      <c r="U256" s="83">
        <v>0</v>
      </c>
      <c r="V256" s="84">
        <v>6.5999999999999989E-2</v>
      </c>
    </row>
    <row r="257" spans="1:22" x14ac:dyDescent="0.2">
      <c r="A257" s="17" t="s">
        <v>856</v>
      </c>
      <c r="B257" s="17">
        <v>38002</v>
      </c>
      <c r="C257" s="17" t="s">
        <v>865</v>
      </c>
      <c r="D257" s="65" t="s">
        <v>348</v>
      </c>
      <c r="E257" s="65" t="s">
        <v>63</v>
      </c>
      <c r="F257" s="82">
        <v>423457.2</v>
      </c>
      <c r="G257" s="82">
        <v>8794.119999999999</v>
      </c>
      <c r="H257" s="82">
        <v>0</v>
      </c>
      <c r="I257" s="82">
        <v>0</v>
      </c>
      <c r="J257" s="82">
        <v>432251.32</v>
      </c>
      <c r="K257" s="82">
        <v>428246.1838461539</v>
      </c>
      <c r="L257" s="83">
        <v>0</v>
      </c>
      <c r="M257" s="82">
        <v>-344016.88999999978</v>
      </c>
      <c r="N257" s="82">
        <v>-21395.63</v>
      </c>
      <c r="O257" s="82">
        <v>0</v>
      </c>
      <c r="P257" s="82">
        <v>4958.8899999999994</v>
      </c>
      <c r="Q257" s="82">
        <v>0</v>
      </c>
      <c r="R257" s="82">
        <v>0</v>
      </c>
      <c r="S257" s="82">
        <v>-360453.62999999977</v>
      </c>
      <c r="T257" s="82">
        <v>-352918.9699999998</v>
      </c>
      <c r="U257" s="83">
        <v>0</v>
      </c>
      <c r="V257" s="84">
        <v>0.05</v>
      </c>
    </row>
    <row r="258" spans="1:22" x14ac:dyDescent="0.2">
      <c r="A258" s="17" t="s">
        <v>856</v>
      </c>
      <c r="B258" s="17">
        <v>38200</v>
      </c>
      <c r="C258" s="17" t="s">
        <v>866</v>
      </c>
      <c r="D258" s="65" t="s">
        <v>349</v>
      </c>
      <c r="E258" s="65" t="s">
        <v>65</v>
      </c>
      <c r="F258" s="82">
        <v>57909.19000000001</v>
      </c>
      <c r="G258" s="82">
        <v>988.58</v>
      </c>
      <c r="H258" s="82">
        <v>-73.64</v>
      </c>
      <c r="I258" s="82">
        <v>0</v>
      </c>
      <c r="J258" s="82">
        <v>58824.130000000012</v>
      </c>
      <c r="K258" s="82">
        <v>58404.75615384616</v>
      </c>
      <c r="L258" s="83">
        <v>0</v>
      </c>
      <c r="M258" s="82">
        <v>-45725.89</v>
      </c>
      <c r="N258" s="82">
        <v>-2626.6300000000006</v>
      </c>
      <c r="O258" s="82">
        <v>73.64</v>
      </c>
      <c r="P258" s="82">
        <v>0</v>
      </c>
      <c r="Q258" s="82">
        <v>0</v>
      </c>
      <c r="R258" s="82">
        <v>0</v>
      </c>
      <c r="S258" s="82">
        <v>-48278.879999999997</v>
      </c>
      <c r="T258" s="82">
        <v>-46966.756923076922</v>
      </c>
      <c r="U258" s="83">
        <v>0</v>
      </c>
      <c r="V258" s="84">
        <v>4.4999999999999998E-2</v>
      </c>
    </row>
    <row r="259" spans="1:22" x14ac:dyDescent="0.2">
      <c r="A259" s="17" t="s">
        <v>856</v>
      </c>
      <c r="B259" s="17">
        <v>38300</v>
      </c>
      <c r="C259" s="17" t="s">
        <v>867</v>
      </c>
      <c r="D259" s="65" t="s">
        <v>350</v>
      </c>
      <c r="E259" s="65" t="s">
        <v>66</v>
      </c>
      <c r="F259" s="82">
        <v>20913.5</v>
      </c>
      <c r="G259" s="82">
        <v>0</v>
      </c>
      <c r="H259" s="82">
        <v>0</v>
      </c>
      <c r="I259" s="82">
        <v>0</v>
      </c>
      <c r="J259" s="82">
        <v>20913.5</v>
      </c>
      <c r="K259" s="82">
        <v>20913.5</v>
      </c>
      <c r="L259" s="83">
        <v>0</v>
      </c>
      <c r="M259" s="82">
        <v>-11912.400000000007</v>
      </c>
      <c r="N259" s="82">
        <v>-752.88</v>
      </c>
      <c r="O259" s="82">
        <v>0</v>
      </c>
      <c r="P259" s="82">
        <v>0</v>
      </c>
      <c r="Q259" s="82">
        <v>0</v>
      </c>
      <c r="R259" s="82">
        <v>0</v>
      </c>
      <c r="S259" s="82">
        <v>-12665.280000000006</v>
      </c>
      <c r="T259" s="82">
        <v>-12288.840000000006</v>
      </c>
      <c r="U259" s="83">
        <v>0</v>
      </c>
      <c r="V259" s="84">
        <v>3.5999999999999997E-2</v>
      </c>
    </row>
    <row r="260" spans="1:22" x14ac:dyDescent="0.2">
      <c r="A260" s="17" t="s">
        <v>856</v>
      </c>
      <c r="B260" s="17">
        <v>38400</v>
      </c>
      <c r="C260" s="17" t="s">
        <v>868</v>
      </c>
      <c r="D260" s="65" t="s">
        <v>351</v>
      </c>
      <c r="E260" s="65" t="s">
        <v>67</v>
      </c>
      <c r="F260" s="82">
        <v>20198.220000000012</v>
      </c>
      <c r="G260" s="82">
        <v>436.18</v>
      </c>
      <c r="H260" s="82">
        <v>-12.66</v>
      </c>
      <c r="I260" s="82">
        <v>0</v>
      </c>
      <c r="J260" s="82">
        <v>20621.740000000013</v>
      </c>
      <c r="K260" s="82">
        <v>20423.604615384633</v>
      </c>
      <c r="L260" s="83">
        <v>0</v>
      </c>
      <c r="M260" s="82">
        <v>-14261.920000000004</v>
      </c>
      <c r="N260" s="82">
        <v>-918.31000000000017</v>
      </c>
      <c r="O260" s="82">
        <v>12.66</v>
      </c>
      <c r="P260" s="82">
        <v>0</v>
      </c>
      <c r="Q260" s="82">
        <v>0</v>
      </c>
      <c r="R260" s="82">
        <v>0</v>
      </c>
      <c r="S260" s="82">
        <v>-15167.570000000003</v>
      </c>
      <c r="T260" s="82">
        <v>-14707.343846153848</v>
      </c>
      <c r="U260" s="83">
        <v>0</v>
      </c>
      <c r="V260" s="84">
        <v>4.4999999999999998E-2</v>
      </c>
    </row>
    <row r="261" spans="1:22" x14ac:dyDescent="0.2">
      <c r="A261" s="17" t="s">
        <v>856</v>
      </c>
      <c r="B261" s="17">
        <v>38500</v>
      </c>
      <c r="C261" s="17" t="s">
        <v>869</v>
      </c>
      <c r="D261" s="65" t="s">
        <v>352</v>
      </c>
      <c r="E261" s="65" t="s">
        <v>68</v>
      </c>
      <c r="F261" s="82">
        <v>16211.04</v>
      </c>
      <c r="G261" s="82">
        <v>0</v>
      </c>
      <c r="H261" s="82">
        <v>0</v>
      </c>
      <c r="I261" s="82">
        <v>0</v>
      </c>
      <c r="J261" s="82">
        <v>16211.04</v>
      </c>
      <c r="K261" s="82">
        <v>16211.040000000006</v>
      </c>
      <c r="L261" s="83">
        <v>0</v>
      </c>
      <c r="M261" s="82">
        <v>-500.03000000000105</v>
      </c>
      <c r="N261" s="82">
        <v>-502.56</v>
      </c>
      <c r="O261" s="82">
        <v>0</v>
      </c>
      <c r="P261" s="82">
        <v>0</v>
      </c>
      <c r="Q261" s="82">
        <v>0</v>
      </c>
      <c r="R261" s="82">
        <v>0</v>
      </c>
      <c r="S261" s="82">
        <v>-1002.5900000000011</v>
      </c>
      <c r="T261" s="82">
        <v>-751.31000000000108</v>
      </c>
      <c r="U261" s="83">
        <v>0</v>
      </c>
      <c r="V261" s="84">
        <v>3.1E-2</v>
      </c>
    </row>
    <row r="262" spans="1:22" x14ac:dyDescent="0.2">
      <c r="A262" s="17" t="s">
        <v>856</v>
      </c>
      <c r="B262" s="17">
        <v>38700</v>
      </c>
      <c r="C262" s="17" t="s">
        <v>870</v>
      </c>
      <c r="D262" s="65" t="s">
        <v>353</v>
      </c>
      <c r="E262" s="65" t="s">
        <v>69</v>
      </c>
      <c r="F262" s="82">
        <v>40050.639999999999</v>
      </c>
      <c r="G262" s="82">
        <v>17473.75</v>
      </c>
      <c r="H262" s="82">
        <v>0</v>
      </c>
      <c r="I262" s="82">
        <v>0</v>
      </c>
      <c r="J262" s="82">
        <v>57524.39</v>
      </c>
      <c r="K262" s="82">
        <v>49678.81538461538</v>
      </c>
      <c r="L262" s="83">
        <v>0</v>
      </c>
      <c r="M262" s="82">
        <v>-26072.290000000052</v>
      </c>
      <c r="N262" s="82">
        <v>-3088.53</v>
      </c>
      <c r="O262" s="82">
        <v>0</v>
      </c>
      <c r="P262" s="82">
        <v>0</v>
      </c>
      <c r="Q262" s="82">
        <v>0</v>
      </c>
      <c r="R262" s="82">
        <v>0</v>
      </c>
      <c r="S262" s="82">
        <v>-29160.820000000051</v>
      </c>
      <c r="T262" s="82">
        <v>-27594.813076923128</v>
      </c>
      <c r="U262" s="83">
        <v>0</v>
      </c>
      <c r="V262" s="84">
        <v>6.3E-2</v>
      </c>
    </row>
    <row r="263" spans="1:22" x14ac:dyDescent="0.2">
      <c r="A263" s="17" t="s">
        <v>856</v>
      </c>
      <c r="B263" s="17">
        <v>39002</v>
      </c>
      <c r="C263" s="17" t="s">
        <v>871</v>
      </c>
      <c r="D263" s="65" t="s">
        <v>354</v>
      </c>
      <c r="E263" s="65" t="s">
        <v>71</v>
      </c>
      <c r="F263" s="82">
        <v>8753.67</v>
      </c>
      <c r="G263" s="82">
        <v>0</v>
      </c>
      <c r="H263" s="82">
        <v>0</v>
      </c>
      <c r="I263" s="82">
        <v>0</v>
      </c>
      <c r="J263" s="82">
        <v>8753.67</v>
      </c>
      <c r="K263" s="82">
        <v>8753.67</v>
      </c>
      <c r="L263" s="83">
        <v>0</v>
      </c>
      <c r="M263" s="82">
        <v>6145.9300000000167</v>
      </c>
      <c r="N263" s="82">
        <v>-218.88000000000002</v>
      </c>
      <c r="O263" s="82">
        <v>0</v>
      </c>
      <c r="P263" s="82">
        <v>0</v>
      </c>
      <c r="Q263" s="82">
        <v>0</v>
      </c>
      <c r="R263" s="82">
        <v>0</v>
      </c>
      <c r="S263" s="82">
        <v>5927.0500000000166</v>
      </c>
      <c r="T263" s="82">
        <v>6036.4900000000189</v>
      </c>
      <c r="U263" s="83">
        <v>0</v>
      </c>
      <c r="V263" s="84">
        <v>2.5000000000000001E-2</v>
      </c>
    </row>
    <row r="264" spans="1:22" x14ac:dyDescent="0.2">
      <c r="A264" s="17" t="s">
        <v>856</v>
      </c>
      <c r="B264" s="17">
        <v>39100</v>
      </c>
      <c r="C264" s="17" t="s">
        <v>872</v>
      </c>
      <c r="D264" s="65" t="s">
        <v>355</v>
      </c>
      <c r="E264" s="65" t="s">
        <v>72</v>
      </c>
      <c r="F264" s="82">
        <v>0</v>
      </c>
      <c r="G264" s="82">
        <v>0</v>
      </c>
      <c r="H264" s="82">
        <v>0</v>
      </c>
      <c r="I264" s="82">
        <v>0</v>
      </c>
      <c r="J264" s="82">
        <v>0</v>
      </c>
      <c r="K264" s="82">
        <v>0</v>
      </c>
      <c r="L264" s="83">
        <v>0</v>
      </c>
      <c r="M264" s="82">
        <v>-3623.8699999999894</v>
      </c>
      <c r="N264" s="82">
        <v>0</v>
      </c>
      <c r="O264" s="82">
        <v>0</v>
      </c>
      <c r="P264" s="82">
        <v>0</v>
      </c>
      <c r="Q264" s="82">
        <v>0</v>
      </c>
      <c r="R264" s="82">
        <v>0</v>
      </c>
      <c r="S264" s="82">
        <v>-3623.8699999999894</v>
      </c>
      <c r="T264" s="82">
        <v>-3623.8699999999885</v>
      </c>
      <c r="U264" s="83">
        <v>0</v>
      </c>
      <c r="V264" s="84">
        <v>6.7000000000000004E-2</v>
      </c>
    </row>
    <row r="265" spans="1:22" x14ac:dyDescent="0.2">
      <c r="A265" s="17" t="s">
        <v>856</v>
      </c>
      <c r="B265" s="17">
        <v>39101</v>
      </c>
      <c r="C265" s="17" t="s">
        <v>873</v>
      </c>
      <c r="D265" s="65" t="s">
        <v>356</v>
      </c>
      <c r="E265" s="65" t="s">
        <v>73</v>
      </c>
      <c r="F265" s="82">
        <v>1164.1300000000001</v>
      </c>
      <c r="G265" s="82">
        <v>0</v>
      </c>
      <c r="H265" s="82">
        <v>0</v>
      </c>
      <c r="I265" s="82">
        <v>0</v>
      </c>
      <c r="J265" s="82">
        <v>1164.1300000000001</v>
      </c>
      <c r="K265" s="82">
        <v>1164.1300000000006</v>
      </c>
      <c r="L265" s="83">
        <v>0</v>
      </c>
      <c r="M265" s="82">
        <v>-18383.540000000026</v>
      </c>
      <c r="N265" s="82">
        <v>-145.55999999999997</v>
      </c>
      <c r="O265" s="82">
        <v>0</v>
      </c>
      <c r="P265" s="82">
        <v>0</v>
      </c>
      <c r="Q265" s="82">
        <v>0</v>
      </c>
      <c r="R265" s="82">
        <v>0</v>
      </c>
      <c r="S265" s="82">
        <v>-18529.100000000028</v>
      </c>
      <c r="T265" s="82">
        <v>-18456.320000000032</v>
      </c>
      <c r="U265" s="83">
        <v>0</v>
      </c>
      <c r="V265" s="84">
        <v>0.125</v>
      </c>
    </row>
    <row r="266" spans="1:22" x14ac:dyDescent="0.2">
      <c r="A266" s="17" t="s">
        <v>856</v>
      </c>
      <c r="B266" s="17">
        <v>39102</v>
      </c>
      <c r="C266" s="17" t="s">
        <v>874</v>
      </c>
      <c r="D266" s="65" t="s">
        <v>357</v>
      </c>
      <c r="E266" s="65" t="s">
        <v>74</v>
      </c>
      <c r="F266" s="82">
        <v>3492.36</v>
      </c>
      <c r="G266" s="82">
        <v>0</v>
      </c>
      <c r="H266" s="82">
        <v>0</v>
      </c>
      <c r="I266" s="82">
        <v>0</v>
      </c>
      <c r="J266" s="82">
        <v>3492.36</v>
      </c>
      <c r="K266" s="82">
        <v>3492.36</v>
      </c>
      <c r="L266" s="83">
        <v>0</v>
      </c>
      <c r="M266" s="82">
        <v>-215.79000000000008</v>
      </c>
      <c r="N266" s="82">
        <v>-234</v>
      </c>
      <c r="O266" s="82">
        <v>0</v>
      </c>
      <c r="P266" s="82">
        <v>0</v>
      </c>
      <c r="Q266" s="82">
        <v>0</v>
      </c>
      <c r="R266" s="82">
        <v>0</v>
      </c>
      <c r="S266" s="82">
        <v>-449.79000000000008</v>
      </c>
      <c r="T266" s="82">
        <v>-332.79</v>
      </c>
      <c r="U266" s="83">
        <v>0</v>
      </c>
      <c r="V266" s="84">
        <v>6.7000000000000004E-2</v>
      </c>
    </row>
    <row r="267" spans="1:22" x14ac:dyDescent="0.2">
      <c r="A267" s="17" t="s">
        <v>856</v>
      </c>
      <c r="B267" s="17">
        <v>39201</v>
      </c>
      <c r="C267" s="17" t="s">
        <v>875</v>
      </c>
      <c r="D267" s="65" t="s">
        <v>358</v>
      </c>
      <c r="E267" s="65" t="s">
        <v>76</v>
      </c>
      <c r="F267" s="82">
        <v>0</v>
      </c>
      <c r="G267" s="82">
        <v>0</v>
      </c>
      <c r="H267" s="82">
        <v>0</v>
      </c>
      <c r="I267" s="82">
        <v>0</v>
      </c>
      <c r="J267" s="82">
        <v>0</v>
      </c>
      <c r="K267" s="82">
        <v>0</v>
      </c>
      <c r="L267" s="83">
        <v>0</v>
      </c>
      <c r="M267" s="82">
        <v>-4393.54000000001</v>
      </c>
      <c r="N267" s="82">
        <v>0</v>
      </c>
      <c r="O267" s="82">
        <v>0</v>
      </c>
      <c r="P267" s="82">
        <v>0</v>
      </c>
      <c r="Q267" s="82">
        <v>0</v>
      </c>
      <c r="R267" s="82">
        <v>0</v>
      </c>
      <c r="S267" s="82">
        <v>-4393.54000000001</v>
      </c>
      <c r="T267" s="82">
        <v>-4393.5400000000091</v>
      </c>
      <c r="U267" s="83">
        <v>0</v>
      </c>
      <c r="V267" s="84">
        <v>0.112</v>
      </c>
    </row>
    <row r="268" spans="1:22" x14ac:dyDescent="0.2">
      <c r="A268" s="17" t="s">
        <v>856</v>
      </c>
      <c r="B268" s="17">
        <v>39202</v>
      </c>
      <c r="C268" s="17" t="s">
        <v>876</v>
      </c>
      <c r="D268" s="65" t="s">
        <v>359</v>
      </c>
      <c r="E268" s="65" t="s">
        <v>77</v>
      </c>
      <c r="F268" s="82">
        <v>64896.66</v>
      </c>
      <c r="G268" s="82">
        <v>-629.23</v>
      </c>
      <c r="H268" s="82">
        <v>0</v>
      </c>
      <c r="I268" s="82">
        <v>0</v>
      </c>
      <c r="J268" s="82">
        <v>64267.43</v>
      </c>
      <c r="K268" s="82">
        <v>64799.85538461541</v>
      </c>
      <c r="L268" s="83">
        <v>0</v>
      </c>
      <c r="M268" s="82">
        <v>-17853.159999999989</v>
      </c>
      <c r="N268" s="82">
        <v>-8235.1799999999985</v>
      </c>
      <c r="O268" s="82">
        <v>0</v>
      </c>
      <c r="P268" s="82">
        <v>0</v>
      </c>
      <c r="Q268" s="82">
        <v>0</v>
      </c>
      <c r="R268" s="82">
        <v>0</v>
      </c>
      <c r="S268" s="82">
        <v>-26088.339999999989</v>
      </c>
      <c r="T268" s="82">
        <v>-21973.567692307679</v>
      </c>
      <c r="U268" s="83">
        <v>0</v>
      </c>
      <c r="V268" s="84">
        <v>0.127</v>
      </c>
    </row>
    <row r="269" spans="1:22" x14ac:dyDescent="0.2">
      <c r="A269" s="17" t="s">
        <v>856</v>
      </c>
      <c r="B269" s="17">
        <v>39204</v>
      </c>
      <c r="C269" s="17" t="s">
        <v>877</v>
      </c>
      <c r="D269" s="65" t="s">
        <v>360</v>
      </c>
      <c r="E269" s="65" t="s">
        <v>79</v>
      </c>
      <c r="F269" s="82">
        <v>7515.5</v>
      </c>
      <c r="G269" s="82">
        <v>0</v>
      </c>
      <c r="H269" s="82">
        <v>0</v>
      </c>
      <c r="I269" s="82">
        <v>0</v>
      </c>
      <c r="J269" s="82">
        <v>7515.5</v>
      </c>
      <c r="K269" s="82">
        <v>7515.5</v>
      </c>
      <c r="L269" s="83">
        <v>0</v>
      </c>
      <c r="M269" s="82">
        <v>-580.62999999999988</v>
      </c>
      <c r="N269" s="82">
        <v>-300.60000000000008</v>
      </c>
      <c r="O269" s="82">
        <v>0</v>
      </c>
      <c r="P269" s="82">
        <v>0</v>
      </c>
      <c r="Q269" s="82">
        <v>0</v>
      </c>
      <c r="R269" s="82">
        <v>0</v>
      </c>
      <c r="S269" s="82">
        <v>-881.23</v>
      </c>
      <c r="T269" s="82">
        <v>-730.92999999999972</v>
      </c>
      <c r="U269" s="83">
        <v>0</v>
      </c>
      <c r="V269" s="84">
        <v>0.04</v>
      </c>
    </row>
    <row r="270" spans="1:22" x14ac:dyDescent="0.2">
      <c r="A270" s="17" t="s">
        <v>856</v>
      </c>
      <c r="B270" s="17">
        <v>39400</v>
      </c>
      <c r="C270" s="17" t="s">
        <v>878</v>
      </c>
      <c r="D270" s="65" t="s">
        <v>361</v>
      </c>
      <c r="E270" s="65" t="s">
        <v>82</v>
      </c>
      <c r="F270" s="82">
        <v>2919.2200000000012</v>
      </c>
      <c r="G270" s="82">
        <v>2113.77</v>
      </c>
      <c r="H270" s="82">
        <v>0</v>
      </c>
      <c r="I270" s="82">
        <v>0</v>
      </c>
      <c r="J270" s="82">
        <v>5032.9900000000016</v>
      </c>
      <c r="K270" s="82">
        <v>3569.6107692307705</v>
      </c>
      <c r="L270" s="83">
        <v>0</v>
      </c>
      <c r="M270" s="82">
        <v>-8440.8000000000029</v>
      </c>
      <c r="N270" s="82">
        <v>-227.58</v>
      </c>
      <c r="O270" s="82">
        <v>0</v>
      </c>
      <c r="P270" s="82">
        <v>0</v>
      </c>
      <c r="Q270" s="82">
        <v>0</v>
      </c>
      <c r="R270" s="82">
        <v>0</v>
      </c>
      <c r="S270" s="82">
        <v>-8668.3800000000028</v>
      </c>
      <c r="T270" s="82">
        <v>-8542.5230769230766</v>
      </c>
      <c r="U270" s="83">
        <v>0</v>
      </c>
      <c r="V270" s="84">
        <v>6.6000000000000003E-2</v>
      </c>
    </row>
    <row r="271" spans="1:22" x14ac:dyDescent="0.2">
      <c r="A271" s="17" t="s">
        <v>856</v>
      </c>
      <c r="B271" s="17">
        <v>39600</v>
      </c>
      <c r="C271" s="17" t="s">
        <v>879</v>
      </c>
      <c r="D271" s="65" t="s">
        <v>362</v>
      </c>
      <c r="E271" s="65" t="s">
        <v>84</v>
      </c>
      <c r="F271" s="82">
        <v>45864.66</v>
      </c>
      <c r="G271" s="82">
        <v>0</v>
      </c>
      <c r="H271" s="82">
        <v>0</v>
      </c>
      <c r="I271" s="82">
        <v>0</v>
      </c>
      <c r="J271" s="82">
        <v>45864.66</v>
      </c>
      <c r="K271" s="82">
        <v>45864.660000000018</v>
      </c>
      <c r="L271" s="83">
        <v>0</v>
      </c>
      <c r="M271" s="82">
        <v>-60836.94</v>
      </c>
      <c r="N271" s="82">
        <v>-2935.3200000000011</v>
      </c>
      <c r="O271" s="82">
        <v>0</v>
      </c>
      <c r="P271" s="82">
        <v>0</v>
      </c>
      <c r="Q271" s="82">
        <v>0</v>
      </c>
      <c r="R271" s="82">
        <v>0</v>
      </c>
      <c r="S271" s="82">
        <v>-63772.26</v>
      </c>
      <c r="T271" s="82">
        <v>-62304.600000000013</v>
      </c>
      <c r="U271" s="83">
        <v>0</v>
      </c>
      <c r="V271" s="84">
        <v>6.4000000000000001E-2</v>
      </c>
    </row>
    <row r="272" spans="1:22" x14ac:dyDescent="0.2">
      <c r="A272" s="17" t="s">
        <v>856</v>
      </c>
      <c r="B272" s="17">
        <v>39700</v>
      </c>
      <c r="C272" s="17" t="s">
        <v>880</v>
      </c>
      <c r="D272" s="65" t="s">
        <v>363</v>
      </c>
      <c r="E272" s="65" t="s">
        <v>85</v>
      </c>
      <c r="F272" s="82">
        <v>0</v>
      </c>
      <c r="G272" s="82">
        <v>0</v>
      </c>
      <c r="H272" s="82">
        <v>0</v>
      </c>
      <c r="I272" s="82">
        <v>0</v>
      </c>
      <c r="J272" s="82">
        <v>0</v>
      </c>
      <c r="K272" s="82">
        <v>0</v>
      </c>
      <c r="L272" s="83">
        <v>0</v>
      </c>
      <c r="M272" s="82">
        <v>17233.439999999999</v>
      </c>
      <c r="N272" s="82">
        <v>0</v>
      </c>
      <c r="O272" s="82">
        <v>0</v>
      </c>
      <c r="P272" s="82">
        <v>0</v>
      </c>
      <c r="Q272" s="82">
        <v>0</v>
      </c>
      <c r="R272" s="82">
        <v>0</v>
      </c>
      <c r="S272" s="82">
        <v>17233.439999999999</v>
      </c>
      <c r="T272" s="82">
        <v>17233.439999999999</v>
      </c>
      <c r="U272" s="83">
        <v>0</v>
      </c>
      <c r="V272" s="84">
        <v>8.4000000000000005E-2</v>
      </c>
    </row>
    <row r="273" spans="1:22" x14ac:dyDescent="0.2">
      <c r="A273" s="17" t="s">
        <v>856</v>
      </c>
      <c r="B273" s="17">
        <v>39800</v>
      </c>
      <c r="C273" s="17" t="s">
        <v>881</v>
      </c>
      <c r="D273" s="65" t="s">
        <v>364</v>
      </c>
      <c r="E273" s="65" t="s">
        <v>86</v>
      </c>
      <c r="F273" s="82">
        <v>2865.0400000000004</v>
      </c>
      <c r="G273" s="82">
        <v>309.21000000000004</v>
      </c>
      <c r="H273" s="82">
        <v>0</v>
      </c>
      <c r="I273" s="82">
        <v>0</v>
      </c>
      <c r="J273" s="82">
        <v>3174.2500000000005</v>
      </c>
      <c r="K273" s="82">
        <v>1817.5623076923077</v>
      </c>
      <c r="L273" s="83">
        <v>0</v>
      </c>
      <c r="M273" s="82">
        <v>435.02999999999827</v>
      </c>
      <c r="N273" s="82">
        <v>-100.58999999999997</v>
      </c>
      <c r="O273" s="82">
        <v>0</v>
      </c>
      <c r="P273" s="82">
        <v>0</v>
      </c>
      <c r="Q273" s="82">
        <v>0</v>
      </c>
      <c r="R273" s="82">
        <v>0</v>
      </c>
      <c r="S273" s="82">
        <v>334.43999999999829</v>
      </c>
      <c r="T273" s="82">
        <v>383.50384615384439</v>
      </c>
      <c r="U273" s="83">
        <v>0</v>
      </c>
      <c r="V273" s="84">
        <v>5.8999999999999997E-2</v>
      </c>
    </row>
    <row r="274" spans="1:22" x14ac:dyDescent="0.2">
      <c r="A274" s="17" t="s">
        <v>882</v>
      </c>
      <c r="B274" s="17">
        <v>30301</v>
      </c>
      <c r="C274" s="17" t="s">
        <v>883</v>
      </c>
      <c r="D274" s="65" t="s">
        <v>365</v>
      </c>
      <c r="E274" s="65" t="s">
        <v>54</v>
      </c>
      <c r="F274" s="82">
        <v>90051.489999999991</v>
      </c>
      <c r="G274" s="82">
        <v>0</v>
      </c>
      <c r="H274" s="82">
        <v>0</v>
      </c>
      <c r="I274" s="82">
        <v>0</v>
      </c>
      <c r="J274" s="82">
        <v>90051.489999999991</v>
      </c>
      <c r="K274" s="82">
        <v>90309.873076923061</v>
      </c>
      <c r="L274" s="83">
        <v>0</v>
      </c>
      <c r="M274" s="82">
        <v>-85129.219999999812</v>
      </c>
      <c r="N274" s="82">
        <v>-4922.2700000000004</v>
      </c>
      <c r="O274" s="82">
        <v>0</v>
      </c>
      <c r="P274" s="82">
        <v>0</v>
      </c>
      <c r="Q274" s="82">
        <v>0</v>
      </c>
      <c r="R274" s="82">
        <v>0</v>
      </c>
      <c r="S274" s="82">
        <v>-90051.489999999816</v>
      </c>
      <c r="T274" s="82">
        <v>-88009.882307692067</v>
      </c>
      <c r="U274" s="83">
        <v>0</v>
      </c>
      <c r="V274" s="84">
        <v>6.7000000000000004E-2</v>
      </c>
    </row>
    <row r="275" spans="1:22" x14ac:dyDescent="0.2">
      <c r="A275" s="17" t="s">
        <v>882</v>
      </c>
      <c r="B275" s="17">
        <v>37400</v>
      </c>
      <c r="C275" s="17" t="s">
        <v>884</v>
      </c>
      <c r="D275" s="65" t="s">
        <v>366</v>
      </c>
      <c r="E275" s="65" t="s">
        <v>55</v>
      </c>
      <c r="F275" s="82">
        <v>292426.59999999998</v>
      </c>
      <c r="G275" s="82">
        <v>-21805.23</v>
      </c>
      <c r="H275" s="82">
        <v>0</v>
      </c>
      <c r="I275" s="82">
        <v>0</v>
      </c>
      <c r="J275" s="82">
        <v>270621.37</v>
      </c>
      <c r="K275" s="82">
        <v>280685.32230769238</v>
      </c>
      <c r="L275" s="83">
        <v>0</v>
      </c>
      <c r="M275" s="82">
        <v>0</v>
      </c>
      <c r="N275" s="82">
        <v>0</v>
      </c>
      <c r="O275" s="82">
        <v>0</v>
      </c>
      <c r="P275" s="82">
        <v>0</v>
      </c>
      <c r="Q275" s="82">
        <v>0</v>
      </c>
      <c r="R275" s="82">
        <v>0</v>
      </c>
      <c r="S275" s="82">
        <v>0</v>
      </c>
      <c r="T275" s="82">
        <v>0</v>
      </c>
      <c r="U275" s="83">
        <v>0</v>
      </c>
      <c r="V275" s="84">
        <v>0</v>
      </c>
    </row>
    <row r="276" spans="1:22" x14ac:dyDescent="0.2">
      <c r="A276" s="17" t="s">
        <v>882</v>
      </c>
      <c r="B276" s="17">
        <v>37402</v>
      </c>
      <c r="C276" s="17" t="s">
        <v>885</v>
      </c>
      <c r="D276" s="65" t="s">
        <v>367</v>
      </c>
      <c r="E276" s="65" t="s">
        <v>56</v>
      </c>
      <c r="F276" s="82">
        <v>78599.64</v>
      </c>
      <c r="G276" s="82">
        <v>0</v>
      </c>
      <c r="H276" s="82">
        <v>0</v>
      </c>
      <c r="I276" s="82">
        <v>0</v>
      </c>
      <c r="J276" s="82">
        <v>78599.64</v>
      </c>
      <c r="K276" s="82">
        <v>78599.64</v>
      </c>
      <c r="L276" s="83">
        <v>0</v>
      </c>
      <c r="M276" s="82">
        <v>7455.0600000000195</v>
      </c>
      <c r="N276" s="82">
        <v>-1021.7999999999998</v>
      </c>
      <c r="O276" s="82">
        <v>0</v>
      </c>
      <c r="P276" s="82">
        <v>0</v>
      </c>
      <c r="Q276" s="82">
        <v>0</v>
      </c>
      <c r="R276" s="82">
        <v>0</v>
      </c>
      <c r="S276" s="82">
        <v>6433.2600000000193</v>
      </c>
      <c r="T276" s="82">
        <v>6944.1600000000226</v>
      </c>
      <c r="U276" s="83">
        <v>0</v>
      </c>
      <c r="V276" s="84">
        <v>1.2999999999999999E-2</v>
      </c>
    </row>
    <row r="277" spans="1:22" x14ac:dyDescent="0.2">
      <c r="A277" s="17" t="s">
        <v>882</v>
      </c>
      <c r="B277" s="17">
        <v>37500</v>
      </c>
      <c r="C277" s="17" t="s">
        <v>886</v>
      </c>
      <c r="D277" s="65" t="s">
        <v>368</v>
      </c>
      <c r="E277" s="65" t="s">
        <v>57</v>
      </c>
      <c r="F277" s="82">
        <v>1163233.4400000002</v>
      </c>
      <c r="G277" s="82">
        <v>8545.58</v>
      </c>
      <c r="H277" s="82">
        <v>0</v>
      </c>
      <c r="I277" s="82">
        <v>0</v>
      </c>
      <c r="J277" s="82">
        <v>1171779.0200000003</v>
      </c>
      <c r="K277" s="82">
        <v>1167834.9061538461</v>
      </c>
      <c r="L277" s="83">
        <v>0</v>
      </c>
      <c r="M277" s="82">
        <v>-376972.14000000065</v>
      </c>
      <c r="N277" s="82">
        <v>-29187.659999999996</v>
      </c>
      <c r="O277" s="82">
        <v>0</v>
      </c>
      <c r="P277" s="82">
        <v>0</v>
      </c>
      <c r="Q277" s="82">
        <v>0</v>
      </c>
      <c r="R277" s="82">
        <v>0</v>
      </c>
      <c r="S277" s="82">
        <v>-406159.80000000063</v>
      </c>
      <c r="T277" s="82">
        <v>-391541.31000000081</v>
      </c>
      <c r="U277" s="83">
        <v>0</v>
      </c>
      <c r="V277" s="84">
        <v>2.5000000000000001E-2</v>
      </c>
    </row>
    <row r="278" spans="1:22" x14ac:dyDescent="0.2">
      <c r="A278" s="17" t="s">
        <v>882</v>
      </c>
      <c r="B278" s="17">
        <v>37600</v>
      </c>
      <c r="C278" s="17" t="s">
        <v>887</v>
      </c>
      <c r="D278" s="65" t="s">
        <v>369</v>
      </c>
      <c r="E278" s="65" t="s">
        <v>58</v>
      </c>
      <c r="F278" s="82">
        <v>13435251.010000005</v>
      </c>
      <c r="G278" s="82">
        <v>580102.26</v>
      </c>
      <c r="H278" s="82">
        <v>-98619.680000000008</v>
      </c>
      <c r="I278" s="82">
        <v>0</v>
      </c>
      <c r="J278" s="82">
        <v>13916733.590000005</v>
      </c>
      <c r="K278" s="82">
        <v>13842717.501538465</v>
      </c>
      <c r="L278" s="83">
        <v>0</v>
      </c>
      <c r="M278" s="82">
        <v>-6733290.7599999988</v>
      </c>
      <c r="N278" s="82">
        <v>-581135.1</v>
      </c>
      <c r="O278" s="82">
        <v>98619.680000000008</v>
      </c>
      <c r="P278" s="82">
        <v>199752.03</v>
      </c>
      <c r="Q278" s="82">
        <v>0</v>
      </c>
      <c r="R278" s="82">
        <v>0</v>
      </c>
      <c r="S278" s="82">
        <v>-7016054.1499999985</v>
      </c>
      <c r="T278" s="82">
        <v>-6833079.0299999975</v>
      </c>
      <c r="U278" s="83">
        <v>0</v>
      </c>
      <c r="V278" s="84">
        <v>4.2000000000000003E-2</v>
      </c>
    </row>
    <row r="279" spans="1:22" x14ac:dyDescent="0.2">
      <c r="A279" s="17" t="s">
        <v>882</v>
      </c>
      <c r="B279" s="17">
        <v>37602</v>
      </c>
      <c r="C279" s="17" t="s">
        <v>888</v>
      </c>
      <c r="D279" s="65" t="s">
        <v>370</v>
      </c>
      <c r="E279" s="65" t="s">
        <v>59</v>
      </c>
      <c r="F279" s="82">
        <v>45733757.459999964</v>
      </c>
      <c r="G279" s="82">
        <v>5047615.08</v>
      </c>
      <c r="H279" s="82">
        <v>-49554.670000000006</v>
      </c>
      <c r="I279" s="82">
        <v>0</v>
      </c>
      <c r="J279" s="82">
        <v>50731817.86999996</v>
      </c>
      <c r="K279" s="82">
        <v>48121319.769999973</v>
      </c>
      <c r="L279" s="83">
        <v>0</v>
      </c>
      <c r="M279" s="82">
        <v>-16188210.460000006</v>
      </c>
      <c r="N279" s="82">
        <v>-1485017.1199999999</v>
      </c>
      <c r="O279" s="82">
        <v>49554.670000000006</v>
      </c>
      <c r="P279" s="82">
        <v>189680.82</v>
      </c>
      <c r="Q279" s="82">
        <v>0</v>
      </c>
      <c r="R279" s="82">
        <v>0</v>
      </c>
      <c r="S279" s="82">
        <v>-17433992.090000004</v>
      </c>
      <c r="T279" s="82">
        <v>-16803374.420769237</v>
      </c>
      <c r="U279" s="83">
        <v>0</v>
      </c>
      <c r="V279" s="84">
        <v>3.1E-2</v>
      </c>
    </row>
    <row r="280" spans="1:22" x14ac:dyDescent="0.2">
      <c r="A280" s="17" t="s">
        <v>882</v>
      </c>
      <c r="B280" s="17">
        <v>37602</v>
      </c>
      <c r="C280" s="17" t="s">
        <v>888</v>
      </c>
      <c r="D280" s="65" t="s">
        <v>371</v>
      </c>
      <c r="E280" s="65" t="s">
        <v>59</v>
      </c>
      <c r="F280" s="82">
        <v>0</v>
      </c>
      <c r="G280" s="82">
        <v>0</v>
      </c>
      <c r="H280" s="82">
        <v>0</v>
      </c>
      <c r="I280" s="82">
        <v>0</v>
      </c>
      <c r="J280" s="82">
        <v>0</v>
      </c>
      <c r="K280" s="82">
        <v>0</v>
      </c>
      <c r="L280" s="83">
        <v>0</v>
      </c>
      <c r="M280" s="82">
        <v>0</v>
      </c>
      <c r="N280" s="82">
        <v>0</v>
      </c>
      <c r="O280" s="82">
        <v>0</v>
      </c>
      <c r="P280" s="82">
        <v>0</v>
      </c>
      <c r="Q280" s="82">
        <v>0</v>
      </c>
      <c r="R280" s="82">
        <v>0</v>
      </c>
      <c r="S280" s="82">
        <v>0</v>
      </c>
      <c r="T280" s="82">
        <v>0</v>
      </c>
      <c r="U280" s="83">
        <v>0</v>
      </c>
      <c r="V280" s="84">
        <v>3.1E-2</v>
      </c>
    </row>
    <row r="281" spans="1:22" x14ac:dyDescent="0.2">
      <c r="A281" s="17" t="s">
        <v>882</v>
      </c>
      <c r="B281" s="17">
        <v>37602</v>
      </c>
      <c r="C281" s="17" t="s">
        <v>888</v>
      </c>
      <c r="D281" s="65" t="s">
        <v>372</v>
      </c>
      <c r="E281" s="65" t="s">
        <v>59</v>
      </c>
      <c r="F281" s="82">
        <v>0</v>
      </c>
      <c r="G281" s="82">
        <v>0</v>
      </c>
      <c r="H281" s="82">
        <v>0</v>
      </c>
      <c r="I281" s="82">
        <v>0</v>
      </c>
      <c r="J281" s="82">
        <v>0</v>
      </c>
      <c r="K281" s="82">
        <v>0</v>
      </c>
      <c r="L281" s="83">
        <v>0</v>
      </c>
      <c r="M281" s="82">
        <v>0</v>
      </c>
      <c r="N281" s="82">
        <v>0</v>
      </c>
      <c r="O281" s="82">
        <v>0</v>
      </c>
      <c r="P281" s="82">
        <v>0</v>
      </c>
      <c r="Q281" s="82">
        <v>0</v>
      </c>
      <c r="R281" s="82">
        <v>0</v>
      </c>
      <c r="S281" s="82">
        <v>0</v>
      </c>
      <c r="T281" s="82">
        <v>0</v>
      </c>
      <c r="U281" s="83">
        <v>0</v>
      </c>
      <c r="V281" s="84">
        <v>3.1E-2</v>
      </c>
    </row>
    <row r="282" spans="1:22" x14ac:dyDescent="0.2">
      <c r="A282" s="17" t="s">
        <v>882</v>
      </c>
      <c r="B282" s="17">
        <v>37800</v>
      </c>
      <c r="C282" s="17" t="s">
        <v>889</v>
      </c>
      <c r="D282" s="65" t="s">
        <v>373</v>
      </c>
      <c r="E282" s="65" t="s">
        <v>60</v>
      </c>
      <c r="F282" s="82">
        <v>918278.89999999991</v>
      </c>
      <c r="G282" s="82">
        <v>191688.46</v>
      </c>
      <c r="H282" s="82">
        <v>-45188.4</v>
      </c>
      <c r="I282" s="82">
        <v>0</v>
      </c>
      <c r="J282" s="82">
        <v>1064778.96</v>
      </c>
      <c r="K282" s="82">
        <v>957262.97846153833</v>
      </c>
      <c r="L282" s="83">
        <v>0</v>
      </c>
      <c r="M282" s="82">
        <v>-296213.84999999974</v>
      </c>
      <c r="N282" s="82">
        <v>-32242.280000000002</v>
      </c>
      <c r="O282" s="82">
        <v>45188.4</v>
      </c>
      <c r="P282" s="82">
        <v>6963.91</v>
      </c>
      <c r="Q282" s="82">
        <v>0</v>
      </c>
      <c r="R282" s="82">
        <v>0</v>
      </c>
      <c r="S282" s="82">
        <v>-276303.81999999977</v>
      </c>
      <c r="T282" s="82">
        <v>-280973.07461538434</v>
      </c>
      <c r="U282" s="83">
        <v>0</v>
      </c>
      <c r="V282" s="84">
        <v>3.4000000000000002E-2</v>
      </c>
    </row>
    <row r="283" spans="1:22" x14ac:dyDescent="0.2">
      <c r="A283" s="17" t="s">
        <v>882</v>
      </c>
      <c r="B283" s="17">
        <v>37900</v>
      </c>
      <c r="C283" s="17" t="s">
        <v>890</v>
      </c>
      <c r="D283" s="65" t="s">
        <v>374</v>
      </c>
      <c r="E283" s="65" t="s">
        <v>61</v>
      </c>
      <c r="F283" s="82">
        <v>2585082.39</v>
      </c>
      <c r="G283" s="82">
        <v>40424.010000000009</v>
      </c>
      <c r="H283" s="82">
        <v>0</v>
      </c>
      <c r="I283" s="82">
        <v>0</v>
      </c>
      <c r="J283" s="82">
        <v>2625506.4000000004</v>
      </c>
      <c r="K283" s="82">
        <v>2615184.2861538464</v>
      </c>
      <c r="L283" s="83">
        <v>0</v>
      </c>
      <c r="M283" s="82">
        <v>-391196.9000000002</v>
      </c>
      <c r="N283" s="82">
        <v>-88887.010000000009</v>
      </c>
      <c r="O283" s="82">
        <v>0</v>
      </c>
      <c r="P283" s="82">
        <v>0</v>
      </c>
      <c r="Q283" s="82">
        <v>0</v>
      </c>
      <c r="R283" s="82">
        <v>0</v>
      </c>
      <c r="S283" s="82">
        <v>-480083.91000000021</v>
      </c>
      <c r="T283" s="82">
        <v>-435476.85846153874</v>
      </c>
      <c r="U283" s="83">
        <v>0</v>
      </c>
      <c r="V283" s="84">
        <v>3.4000000000000002E-2</v>
      </c>
    </row>
    <row r="284" spans="1:22" x14ac:dyDescent="0.2">
      <c r="A284" s="17" t="s">
        <v>882</v>
      </c>
      <c r="B284" s="17">
        <v>38000</v>
      </c>
      <c r="C284" s="17" t="s">
        <v>891</v>
      </c>
      <c r="D284" s="65" t="s">
        <v>375</v>
      </c>
      <c r="E284" s="65" t="s">
        <v>62</v>
      </c>
      <c r="F284" s="82">
        <v>551112.63000000024</v>
      </c>
      <c r="G284" s="82">
        <v>14003.369999999999</v>
      </c>
      <c r="H284" s="82">
        <v>-16256.84</v>
      </c>
      <c r="I284" s="82">
        <v>0</v>
      </c>
      <c r="J284" s="82">
        <v>548859.16000000027</v>
      </c>
      <c r="K284" s="82">
        <v>552127.71307692339</v>
      </c>
      <c r="L284" s="83">
        <v>0</v>
      </c>
      <c r="M284" s="82">
        <v>-23625.490000000034</v>
      </c>
      <c r="N284" s="82">
        <v>-36458.420000000006</v>
      </c>
      <c r="O284" s="82">
        <v>16256.84</v>
      </c>
      <c r="P284" s="82">
        <v>23924.1</v>
      </c>
      <c r="Q284" s="82">
        <v>0</v>
      </c>
      <c r="R284" s="82">
        <v>0</v>
      </c>
      <c r="S284" s="82">
        <v>-19902.970000000038</v>
      </c>
      <c r="T284" s="82">
        <v>-24014.404615384647</v>
      </c>
      <c r="U284" s="83">
        <v>0</v>
      </c>
      <c r="V284" s="84">
        <v>6.5999999999999989E-2</v>
      </c>
    </row>
    <row r="285" spans="1:22" x14ac:dyDescent="0.2">
      <c r="A285" s="17" t="s">
        <v>882</v>
      </c>
      <c r="B285" s="17">
        <v>38002</v>
      </c>
      <c r="C285" s="17" t="s">
        <v>892</v>
      </c>
      <c r="D285" s="65" t="s">
        <v>376</v>
      </c>
      <c r="E285" s="65" t="s">
        <v>63</v>
      </c>
      <c r="F285" s="82">
        <v>25081534.859999981</v>
      </c>
      <c r="G285" s="82">
        <v>2000893.9900000002</v>
      </c>
      <c r="H285" s="82">
        <v>-39532.620000000003</v>
      </c>
      <c r="I285" s="82">
        <v>0</v>
      </c>
      <c r="J285" s="82">
        <v>27042896.229999978</v>
      </c>
      <c r="K285" s="82">
        <v>25971769.3353846</v>
      </c>
      <c r="L285" s="83">
        <v>0</v>
      </c>
      <c r="M285" s="82">
        <v>-13324581.619999999</v>
      </c>
      <c r="N285" s="82">
        <v>-1294125.45</v>
      </c>
      <c r="O285" s="82">
        <v>39532.620000000003</v>
      </c>
      <c r="P285" s="82">
        <v>118301.03999999998</v>
      </c>
      <c r="Q285" s="82">
        <v>0</v>
      </c>
      <c r="R285" s="82">
        <v>0</v>
      </c>
      <c r="S285" s="82">
        <v>-14460873.41</v>
      </c>
      <c r="T285" s="82">
        <v>-13894549.126923077</v>
      </c>
      <c r="U285" s="83">
        <v>0</v>
      </c>
      <c r="V285" s="84">
        <v>0.05</v>
      </c>
    </row>
    <row r="286" spans="1:22" x14ac:dyDescent="0.2">
      <c r="A286" s="17" t="s">
        <v>882</v>
      </c>
      <c r="B286" s="17">
        <v>38200</v>
      </c>
      <c r="C286" s="17" t="s">
        <v>893</v>
      </c>
      <c r="D286" s="65" t="s">
        <v>377</v>
      </c>
      <c r="E286" s="65" t="s">
        <v>65</v>
      </c>
      <c r="F286" s="82">
        <v>4268218.7400000012</v>
      </c>
      <c r="G286" s="82">
        <v>240187.19999999995</v>
      </c>
      <c r="H286" s="82">
        <v>-17154.46</v>
      </c>
      <c r="I286" s="82">
        <v>0</v>
      </c>
      <c r="J286" s="82">
        <v>4491251.4800000014</v>
      </c>
      <c r="K286" s="82">
        <v>4369655.3900000015</v>
      </c>
      <c r="L286" s="83">
        <v>0</v>
      </c>
      <c r="M286" s="82">
        <v>-2209216.9399999995</v>
      </c>
      <c r="N286" s="82">
        <v>-196178.53</v>
      </c>
      <c r="O286" s="82">
        <v>17154.46</v>
      </c>
      <c r="P286" s="82">
        <v>4948.57</v>
      </c>
      <c r="Q286" s="82">
        <v>0</v>
      </c>
      <c r="R286" s="82">
        <v>0</v>
      </c>
      <c r="S286" s="82">
        <v>-2383292.4399999995</v>
      </c>
      <c r="T286" s="82">
        <v>-2299296.6230769227</v>
      </c>
      <c r="U286" s="83">
        <v>0</v>
      </c>
      <c r="V286" s="84">
        <v>4.4999999999999998E-2</v>
      </c>
    </row>
    <row r="287" spans="1:22" x14ac:dyDescent="0.2">
      <c r="A287" s="17" t="s">
        <v>882</v>
      </c>
      <c r="B287" s="17">
        <v>38300</v>
      </c>
      <c r="C287" s="17" t="s">
        <v>894</v>
      </c>
      <c r="D287" s="65" t="s">
        <v>378</v>
      </c>
      <c r="E287" s="65" t="s">
        <v>66</v>
      </c>
      <c r="F287" s="82">
        <v>648327.99999999988</v>
      </c>
      <c r="G287" s="82">
        <v>20879.57</v>
      </c>
      <c r="H287" s="82">
        <v>-1151.27</v>
      </c>
      <c r="I287" s="82">
        <v>0</v>
      </c>
      <c r="J287" s="82">
        <v>668056.29999999981</v>
      </c>
      <c r="K287" s="82">
        <v>656751.74615384615</v>
      </c>
      <c r="L287" s="83">
        <v>0</v>
      </c>
      <c r="M287" s="82">
        <v>-292497.39999999967</v>
      </c>
      <c r="N287" s="82">
        <v>-23609.17</v>
      </c>
      <c r="O287" s="82">
        <v>1151.27</v>
      </c>
      <c r="P287" s="82">
        <v>0</v>
      </c>
      <c r="Q287" s="82">
        <v>0</v>
      </c>
      <c r="R287" s="82">
        <v>0</v>
      </c>
      <c r="S287" s="82">
        <v>-314955.29999999964</v>
      </c>
      <c r="T287" s="82">
        <v>-304173.02461538423</v>
      </c>
      <c r="U287" s="83">
        <v>0</v>
      </c>
      <c r="V287" s="84">
        <v>3.5999999999999997E-2</v>
      </c>
    </row>
    <row r="288" spans="1:22" x14ac:dyDescent="0.2">
      <c r="A288" s="17" t="s">
        <v>882</v>
      </c>
      <c r="B288" s="17">
        <v>38400</v>
      </c>
      <c r="C288" s="17" t="s">
        <v>895</v>
      </c>
      <c r="D288" s="65" t="s">
        <v>379</v>
      </c>
      <c r="E288" s="65" t="s">
        <v>67</v>
      </c>
      <c r="F288" s="82">
        <v>1840531.3399999989</v>
      </c>
      <c r="G288" s="82">
        <v>80062.44</v>
      </c>
      <c r="H288" s="82">
        <v>-1703.88</v>
      </c>
      <c r="I288" s="82">
        <v>0</v>
      </c>
      <c r="J288" s="82">
        <v>1918889.899999999</v>
      </c>
      <c r="K288" s="82">
        <v>1888194.4807692298</v>
      </c>
      <c r="L288" s="83">
        <v>0</v>
      </c>
      <c r="M288" s="82">
        <v>-1017939.8499999996</v>
      </c>
      <c r="N288" s="82">
        <v>-84853.639999999985</v>
      </c>
      <c r="O288" s="82">
        <v>1703.88</v>
      </c>
      <c r="P288" s="82">
        <v>1019.3299999999999</v>
      </c>
      <c r="Q288" s="82">
        <v>0</v>
      </c>
      <c r="R288" s="82">
        <v>0</v>
      </c>
      <c r="S288" s="82">
        <v>-1100070.2799999996</v>
      </c>
      <c r="T288" s="82">
        <v>-1057691.0361538457</v>
      </c>
      <c r="U288" s="83">
        <v>0</v>
      </c>
      <c r="V288" s="84">
        <v>4.4999999999999998E-2</v>
      </c>
    </row>
    <row r="289" spans="1:23" x14ac:dyDescent="0.2">
      <c r="A289" s="17" t="s">
        <v>882</v>
      </c>
      <c r="B289" s="17">
        <v>38500</v>
      </c>
      <c r="C289" s="17" t="s">
        <v>896</v>
      </c>
      <c r="D289" s="65" t="s">
        <v>380</v>
      </c>
      <c r="E289" s="65" t="s">
        <v>68</v>
      </c>
      <c r="F289" s="82">
        <v>360759.32999999996</v>
      </c>
      <c r="G289" s="82">
        <v>0</v>
      </c>
      <c r="H289" s="82">
        <v>0</v>
      </c>
      <c r="I289" s="82">
        <v>0</v>
      </c>
      <c r="J289" s="82">
        <v>360759.32999999996</v>
      </c>
      <c r="K289" s="82">
        <v>360759.33</v>
      </c>
      <c r="L289" s="83">
        <v>0</v>
      </c>
      <c r="M289" s="82">
        <v>-173787.14999999982</v>
      </c>
      <c r="N289" s="82">
        <v>-11183.519999999997</v>
      </c>
      <c r="O289" s="82">
        <v>0</v>
      </c>
      <c r="P289" s="82">
        <v>0</v>
      </c>
      <c r="Q289" s="82">
        <v>0</v>
      </c>
      <c r="R289" s="82">
        <v>0</v>
      </c>
      <c r="S289" s="82">
        <v>-184970.66999999981</v>
      </c>
      <c r="T289" s="82">
        <v>-179378.9099999998</v>
      </c>
      <c r="U289" s="83">
        <v>0</v>
      </c>
      <c r="V289" s="84">
        <v>3.1E-2</v>
      </c>
    </row>
    <row r="290" spans="1:23" x14ac:dyDescent="0.2">
      <c r="A290" s="17" t="s">
        <v>882</v>
      </c>
      <c r="B290" s="17">
        <v>38700</v>
      </c>
      <c r="C290" s="17" t="s">
        <v>897</v>
      </c>
      <c r="D290" s="65" t="s">
        <v>381</v>
      </c>
      <c r="E290" s="65" t="s">
        <v>69</v>
      </c>
      <c r="F290" s="82">
        <v>228722.22</v>
      </c>
      <c r="G290" s="82">
        <v>139871.48000000001</v>
      </c>
      <c r="H290" s="82">
        <v>0</v>
      </c>
      <c r="I290" s="82">
        <v>0</v>
      </c>
      <c r="J290" s="82">
        <v>368593.7</v>
      </c>
      <c r="K290" s="82">
        <v>343028.0446153846</v>
      </c>
      <c r="L290" s="83">
        <v>0</v>
      </c>
      <c r="M290" s="82">
        <v>-95433.940000000017</v>
      </c>
      <c r="N290" s="82">
        <v>-21476.589999999997</v>
      </c>
      <c r="O290" s="82">
        <v>0</v>
      </c>
      <c r="P290" s="82">
        <v>0</v>
      </c>
      <c r="Q290" s="82">
        <v>0</v>
      </c>
      <c r="R290" s="82">
        <v>0</v>
      </c>
      <c r="S290" s="82">
        <v>-116910.53000000001</v>
      </c>
      <c r="T290" s="82">
        <v>-105706.09230769231</v>
      </c>
      <c r="U290" s="83">
        <v>0</v>
      </c>
      <c r="V290" s="84">
        <v>6.3E-2</v>
      </c>
    </row>
    <row r="291" spans="1:23" x14ac:dyDescent="0.2">
      <c r="A291" s="17" t="s">
        <v>882</v>
      </c>
      <c r="B291" s="17">
        <v>39100</v>
      </c>
      <c r="C291" s="17" t="s">
        <v>898</v>
      </c>
      <c r="D291" s="65" t="s">
        <v>382</v>
      </c>
      <c r="E291" s="65" t="s">
        <v>72</v>
      </c>
      <c r="F291" s="82">
        <v>61457.98</v>
      </c>
      <c r="G291" s="82">
        <v>0</v>
      </c>
      <c r="H291" s="82">
        <v>0</v>
      </c>
      <c r="I291" s="82">
        <v>0</v>
      </c>
      <c r="J291" s="82">
        <v>61457.98</v>
      </c>
      <c r="K291" s="82">
        <v>61457.979999999989</v>
      </c>
      <c r="L291" s="83">
        <v>0</v>
      </c>
      <c r="M291" s="82">
        <v>-54160.980000000069</v>
      </c>
      <c r="N291" s="82">
        <v>-4117.6799999999994</v>
      </c>
      <c r="O291" s="82">
        <v>0</v>
      </c>
      <c r="P291" s="82">
        <v>0</v>
      </c>
      <c r="Q291" s="82">
        <v>0</v>
      </c>
      <c r="R291" s="82">
        <v>0</v>
      </c>
      <c r="S291" s="82">
        <v>-58278.660000000069</v>
      </c>
      <c r="T291" s="82">
        <v>-56219.820000000072</v>
      </c>
      <c r="U291" s="83">
        <v>0</v>
      </c>
      <c r="V291" s="84">
        <v>6.7000000000000004E-2</v>
      </c>
    </row>
    <row r="292" spans="1:23" x14ac:dyDescent="0.2">
      <c r="A292" s="17" t="s">
        <v>882</v>
      </c>
      <c r="B292" s="17">
        <v>39101</v>
      </c>
      <c r="C292" s="17" t="s">
        <v>899</v>
      </c>
      <c r="D292" s="65" t="s">
        <v>383</v>
      </c>
      <c r="E292" s="65" t="s">
        <v>73</v>
      </c>
      <c r="F292" s="82">
        <v>131418.64000000001</v>
      </c>
      <c r="G292" s="82">
        <v>26337.599999999999</v>
      </c>
      <c r="H292" s="82">
        <v>-25000</v>
      </c>
      <c r="I292" s="82">
        <v>0</v>
      </c>
      <c r="J292" s="82">
        <v>132756.24000000002</v>
      </c>
      <c r="K292" s="82">
        <v>128198.89153846154</v>
      </c>
      <c r="L292" s="83">
        <v>0</v>
      </c>
      <c r="M292" s="82">
        <v>-117465.37999999998</v>
      </c>
      <c r="N292" s="82">
        <v>-15977.400000000005</v>
      </c>
      <c r="O292" s="82">
        <v>25000</v>
      </c>
      <c r="P292" s="82">
        <v>0</v>
      </c>
      <c r="Q292" s="82">
        <v>0</v>
      </c>
      <c r="R292" s="82">
        <v>0</v>
      </c>
      <c r="S292" s="82">
        <v>-108442.77999999997</v>
      </c>
      <c r="T292" s="82">
        <v>-104226.47153846153</v>
      </c>
      <c r="U292" s="83">
        <v>0</v>
      </c>
      <c r="V292" s="84">
        <v>0.125</v>
      </c>
    </row>
    <row r="293" spans="1:23" x14ac:dyDescent="0.2">
      <c r="A293" s="17" t="s">
        <v>882</v>
      </c>
      <c r="B293" s="17">
        <v>39102</v>
      </c>
      <c r="C293" s="17" t="s">
        <v>900</v>
      </c>
      <c r="D293" s="65" t="s">
        <v>384</v>
      </c>
      <c r="E293" s="65" t="s">
        <v>74</v>
      </c>
      <c r="F293" s="82">
        <v>45218.59</v>
      </c>
      <c r="G293" s="82">
        <v>0</v>
      </c>
      <c r="H293" s="82">
        <v>0</v>
      </c>
      <c r="I293" s="82">
        <v>0</v>
      </c>
      <c r="J293" s="82">
        <v>45218.59</v>
      </c>
      <c r="K293" s="82">
        <v>45218.589999999982</v>
      </c>
      <c r="L293" s="83">
        <v>0</v>
      </c>
      <c r="M293" s="82">
        <v>40558.870000000039</v>
      </c>
      <c r="N293" s="82">
        <v>-3029.6399999999994</v>
      </c>
      <c r="O293" s="82">
        <v>0</v>
      </c>
      <c r="P293" s="82">
        <v>0</v>
      </c>
      <c r="Q293" s="82">
        <v>0</v>
      </c>
      <c r="R293" s="82">
        <v>0</v>
      </c>
      <c r="S293" s="82">
        <v>37529.23000000004</v>
      </c>
      <c r="T293" s="82">
        <v>39044.050000000032</v>
      </c>
      <c r="U293" s="83">
        <v>0</v>
      </c>
      <c r="V293" s="84">
        <v>6.7000000000000004E-2</v>
      </c>
    </row>
    <row r="294" spans="1:23" x14ac:dyDescent="0.2">
      <c r="A294" s="17" t="s">
        <v>882</v>
      </c>
      <c r="B294" s="17">
        <v>39201</v>
      </c>
      <c r="C294" s="17" t="s">
        <v>901</v>
      </c>
      <c r="D294" s="65" t="s">
        <v>385</v>
      </c>
      <c r="E294" s="65" t="s">
        <v>76</v>
      </c>
      <c r="F294" s="82">
        <v>361328.44000000006</v>
      </c>
      <c r="G294" s="82">
        <v>32454.82</v>
      </c>
      <c r="H294" s="82">
        <v>-40462.589999999997</v>
      </c>
      <c r="I294" s="82">
        <v>0</v>
      </c>
      <c r="J294" s="82">
        <v>353320.67000000004</v>
      </c>
      <c r="K294" s="82">
        <v>352725.20615384623</v>
      </c>
      <c r="L294" s="83">
        <v>0</v>
      </c>
      <c r="M294" s="82">
        <v>-167224.76999999987</v>
      </c>
      <c r="N294" s="82">
        <v>-39499.660000000003</v>
      </c>
      <c r="O294" s="82">
        <v>40462.589999999997</v>
      </c>
      <c r="P294" s="82">
        <v>-345.65</v>
      </c>
      <c r="Q294" s="82">
        <v>-7610</v>
      </c>
      <c r="R294" s="82">
        <v>0</v>
      </c>
      <c r="S294" s="82">
        <v>-174217.48999999987</v>
      </c>
      <c r="T294" s="82">
        <v>-168109.80999999985</v>
      </c>
      <c r="U294" s="83">
        <v>0</v>
      </c>
      <c r="V294" s="84">
        <v>0.112</v>
      </c>
    </row>
    <row r="295" spans="1:23" x14ac:dyDescent="0.2">
      <c r="A295" s="17" t="s">
        <v>882</v>
      </c>
      <c r="B295" s="17">
        <v>39202</v>
      </c>
      <c r="C295" s="17" t="s">
        <v>902</v>
      </c>
      <c r="D295" s="65" t="s">
        <v>386</v>
      </c>
      <c r="E295" s="65" t="s">
        <v>77</v>
      </c>
      <c r="F295" s="82">
        <v>676431.93</v>
      </c>
      <c r="G295" s="82">
        <v>0</v>
      </c>
      <c r="H295" s="82">
        <v>-97071.679999999993</v>
      </c>
      <c r="I295" s="82">
        <v>0</v>
      </c>
      <c r="J295" s="82">
        <v>579360.25</v>
      </c>
      <c r="K295" s="82">
        <v>601761.40692307695</v>
      </c>
      <c r="L295" s="83">
        <v>0</v>
      </c>
      <c r="M295" s="82">
        <v>-310364.23999999987</v>
      </c>
      <c r="N295" s="82">
        <v>-76660.739999999991</v>
      </c>
      <c r="O295" s="82">
        <v>97071.679999999993</v>
      </c>
      <c r="P295" s="82">
        <v>-541.32000000000005</v>
      </c>
      <c r="Q295" s="82">
        <v>-15170</v>
      </c>
      <c r="R295" s="82">
        <v>0</v>
      </c>
      <c r="S295" s="82">
        <v>-305664.61999999988</v>
      </c>
      <c r="T295" s="82">
        <v>-287870.27692307683</v>
      </c>
      <c r="U295" s="83">
        <v>0</v>
      </c>
      <c r="V295" s="84">
        <v>0.127</v>
      </c>
    </row>
    <row r="296" spans="1:23" x14ac:dyDescent="0.2">
      <c r="A296" s="17" t="s">
        <v>882</v>
      </c>
      <c r="B296" s="17">
        <v>39204</v>
      </c>
      <c r="C296" s="17" t="s">
        <v>903</v>
      </c>
      <c r="D296" s="65" t="s">
        <v>387</v>
      </c>
      <c r="E296" s="65" t="s">
        <v>79</v>
      </c>
      <c r="F296" s="82">
        <v>10440.9</v>
      </c>
      <c r="G296" s="82">
        <v>0</v>
      </c>
      <c r="H296" s="82">
        <v>0</v>
      </c>
      <c r="I296" s="82">
        <v>0</v>
      </c>
      <c r="J296" s="82">
        <v>10440.9</v>
      </c>
      <c r="K296" s="82">
        <v>10440.899999999998</v>
      </c>
      <c r="L296" s="83">
        <v>0</v>
      </c>
      <c r="M296" s="82">
        <v>8683.8100000000086</v>
      </c>
      <c r="N296" s="82">
        <v>-417.60000000000008</v>
      </c>
      <c r="O296" s="82">
        <v>0</v>
      </c>
      <c r="P296" s="82">
        <v>0</v>
      </c>
      <c r="Q296" s="82">
        <v>0</v>
      </c>
      <c r="R296" s="82">
        <v>0</v>
      </c>
      <c r="S296" s="82">
        <v>8266.2100000000082</v>
      </c>
      <c r="T296" s="82">
        <v>8475.0100000000111</v>
      </c>
      <c r="U296" s="83">
        <v>0</v>
      </c>
      <c r="V296" s="84">
        <v>0.04</v>
      </c>
    </row>
    <row r="297" spans="1:23" x14ac:dyDescent="0.2">
      <c r="A297" s="17" t="s">
        <v>882</v>
      </c>
      <c r="B297" s="17">
        <v>39300</v>
      </c>
      <c r="C297" s="17" t="s">
        <v>904</v>
      </c>
      <c r="D297" s="65" t="s">
        <v>576</v>
      </c>
      <c r="E297" s="65" t="s">
        <v>81</v>
      </c>
      <c r="F297" s="82">
        <v>0</v>
      </c>
      <c r="G297" s="82">
        <v>1283.3900000000001</v>
      </c>
      <c r="H297" s="82">
        <v>0</v>
      </c>
      <c r="I297" s="82">
        <v>0</v>
      </c>
      <c r="J297" s="82">
        <v>1283.3900000000001</v>
      </c>
      <c r="K297" s="82">
        <v>1184.6676923076923</v>
      </c>
      <c r="L297" s="83">
        <v>0</v>
      </c>
      <c r="M297" s="82">
        <v>0</v>
      </c>
      <c r="N297" s="82">
        <v>-47.080000000000005</v>
      </c>
      <c r="O297" s="82">
        <v>0</v>
      </c>
      <c r="P297" s="82">
        <v>0</v>
      </c>
      <c r="Q297" s="82">
        <v>0</v>
      </c>
      <c r="R297" s="82">
        <v>0</v>
      </c>
      <c r="S297" s="82">
        <v>-47.080000000000005</v>
      </c>
      <c r="T297" s="82">
        <v>-21.729230769230771</v>
      </c>
      <c r="U297" s="83">
        <v>0</v>
      </c>
      <c r="V297" s="84">
        <v>0.04</v>
      </c>
      <c r="W297" s="87"/>
    </row>
    <row r="298" spans="1:23" x14ac:dyDescent="0.2">
      <c r="A298" s="17" t="s">
        <v>882</v>
      </c>
      <c r="B298" s="17">
        <v>39400</v>
      </c>
      <c r="C298" s="17" t="s">
        <v>905</v>
      </c>
      <c r="D298" s="65" t="s">
        <v>388</v>
      </c>
      <c r="E298" s="65" t="s">
        <v>82</v>
      </c>
      <c r="F298" s="82">
        <v>134574.13000000006</v>
      </c>
      <c r="G298" s="82">
        <v>27588.949999999997</v>
      </c>
      <c r="H298" s="82">
        <v>0</v>
      </c>
      <c r="I298" s="82">
        <v>0</v>
      </c>
      <c r="J298" s="82">
        <v>162163.08000000007</v>
      </c>
      <c r="K298" s="82">
        <v>148420.83538461544</v>
      </c>
      <c r="L298" s="83">
        <v>0</v>
      </c>
      <c r="M298" s="82">
        <v>-44964.719999999994</v>
      </c>
      <c r="N298" s="82">
        <v>-9720.16</v>
      </c>
      <c r="O298" s="82">
        <v>0</v>
      </c>
      <c r="P298" s="82">
        <v>0</v>
      </c>
      <c r="Q298" s="82">
        <v>0</v>
      </c>
      <c r="R298" s="82">
        <v>0</v>
      </c>
      <c r="S298" s="82">
        <v>-54684.87999999999</v>
      </c>
      <c r="T298" s="82">
        <v>-49785.859999999986</v>
      </c>
      <c r="U298" s="83">
        <v>0</v>
      </c>
      <c r="V298" s="84">
        <v>6.6000000000000003E-2</v>
      </c>
    </row>
    <row r="299" spans="1:23" x14ac:dyDescent="0.2">
      <c r="A299" s="17" t="s">
        <v>882</v>
      </c>
      <c r="B299" s="17">
        <v>39600</v>
      </c>
      <c r="C299" s="17" t="s">
        <v>906</v>
      </c>
      <c r="D299" s="65" t="s">
        <v>389</v>
      </c>
      <c r="E299" s="65" t="s">
        <v>84</v>
      </c>
      <c r="F299" s="82">
        <v>24579.420000000002</v>
      </c>
      <c r="G299" s="82">
        <v>0</v>
      </c>
      <c r="H299" s="82">
        <v>0</v>
      </c>
      <c r="I299" s="82">
        <v>0</v>
      </c>
      <c r="J299" s="82">
        <v>24579.420000000002</v>
      </c>
      <c r="K299" s="82">
        <v>24579.420000000002</v>
      </c>
      <c r="L299" s="83">
        <v>0</v>
      </c>
      <c r="M299" s="82">
        <v>13045.999999999984</v>
      </c>
      <c r="N299" s="82">
        <v>-1573.0799999999997</v>
      </c>
      <c r="O299" s="82">
        <v>0</v>
      </c>
      <c r="P299" s="82">
        <v>0</v>
      </c>
      <c r="Q299" s="82">
        <v>0</v>
      </c>
      <c r="R299" s="82">
        <v>0</v>
      </c>
      <c r="S299" s="82">
        <v>11472.919999999984</v>
      </c>
      <c r="T299" s="82">
        <v>12259.459999999983</v>
      </c>
      <c r="U299" s="83">
        <v>0</v>
      </c>
      <c r="V299" s="84">
        <v>6.4000000000000001E-2</v>
      </c>
    </row>
    <row r="300" spans="1:23" x14ac:dyDescent="0.2">
      <c r="A300" s="17" t="s">
        <v>882</v>
      </c>
      <c r="B300" s="17">
        <v>39700</v>
      </c>
      <c r="C300" s="17" t="s">
        <v>907</v>
      </c>
      <c r="D300" s="65" t="s">
        <v>390</v>
      </c>
      <c r="E300" s="65" t="s">
        <v>85</v>
      </c>
      <c r="F300" s="82">
        <v>60737.869999999981</v>
      </c>
      <c r="G300" s="82">
        <v>3821.47</v>
      </c>
      <c r="H300" s="82">
        <v>-24296.83</v>
      </c>
      <c r="I300" s="82">
        <v>0</v>
      </c>
      <c r="J300" s="82">
        <v>40262.50999999998</v>
      </c>
      <c r="K300" s="82">
        <v>43706.524615384609</v>
      </c>
      <c r="L300" s="83">
        <v>0</v>
      </c>
      <c r="M300" s="82">
        <v>-67450.749999999985</v>
      </c>
      <c r="N300" s="82">
        <v>-3695.4900000000007</v>
      </c>
      <c r="O300" s="82">
        <v>24296.83</v>
      </c>
      <c r="P300" s="82">
        <v>0</v>
      </c>
      <c r="Q300" s="82">
        <v>0</v>
      </c>
      <c r="R300" s="82">
        <v>0</v>
      </c>
      <c r="S300" s="82">
        <v>-46849.409999999989</v>
      </c>
      <c r="T300" s="82">
        <v>-48859.152307692268</v>
      </c>
      <c r="U300" s="83">
        <v>0</v>
      </c>
      <c r="V300" s="84">
        <v>8.4000000000000005E-2</v>
      </c>
    </row>
    <row r="301" spans="1:23" x14ac:dyDescent="0.2">
      <c r="A301" s="17" t="s">
        <v>882</v>
      </c>
      <c r="B301" s="17">
        <v>39800</v>
      </c>
      <c r="C301" s="17" t="s">
        <v>908</v>
      </c>
      <c r="D301" s="65" t="s">
        <v>391</v>
      </c>
      <c r="E301" s="65" t="s">
        <v>86</v>
      </c>
      <c r="F301" s="82">
        <v>140577.21</v>
      </c>
      <c r="G301" s="82">
        <v>0</v>
      </c>
      <c r="H301" s="82">
        <v>-18461.400000000001</v>
      </c>
      <c r="I301" s="82">
        <v>0</v>
      </c>
      <c r="J301" s="82">
        <v>122115.81</v>
      </c>
      <c r="K301" s="82">
        <v>124956.02538461542</v>
      </c>
      <c r="L301" s="83">
        <v>0</v>
      </c>
      <c r="M301" s="82">
        <v>-125353.9800000001</v>
      </c>
      <c r="N301" s="82">
        <v>-7386.3399999999983</v>
      </c>
      <c r="O301" s="82">
        <v>18461.400000000001</v>
      </c>
      <c r="P301" s="82">
        <v>0</v>
      </c>
      <c r="Q301" s="82">
        <v>0</v>
      </c>
      <c r="R301" s="82">
        <v>0</v>
      </c>
      <c r="S301" s="82">
        <v>-114278.9200000001</v>
      </c>
      <c r="T301" s="82">
        <v>-113495.78846153851</v>
      </c>
      <c r="U301" s="83">
        <v>0</v>
      </c>
      <c r="V301" s="84">
        <v>5.8999999999999997E-2</v>
      </c>
    </row>
    <row r="302" spans="1:23" x14ac:dyDescent="0.2">
      <c r="A302" s="17" t="s">
        <v>909</v>
      </c>
      <c r="B302" s="17">
        <v>30301</v>
      </c>
      <c r="C302" s="17" t="s">
        <v>910</v>
      </c>
      <c r="D302" s="65" t="s">
        <v>392</v>
      </c>
      <c r="E302" s="65" t="s">
        <v>54</v>
      </c>
      <c r="F302" s="82">
        <v>19823.400000000001</v>
      </c>
      <c r="G302" s="82">
        <v>0</v>
      </c>
      <c r="H302" s="82">
        <v>-19823.400000000001</v>
      </c>
      <c r="I302" s="82">
        <v>0</v>
      </c>
      <c r="J302" s="82">
        <v>0</v>
      </c>
      <c r="K302" s="82">
        <v>3049.7538461538466</v>
      </c>
      <c r="L302" s="83">
        <v>0</v>
      </c>
      <c r="M302" s="82">
        <v>-19823.400000000001</v>
      </c>
      <c r="N302" s="82">
        <v>0</v>
      </c>
      <c r="O302" s="82">
        <v>19823.400000000001</v>
      </c>
      <c r="P302" s="82">
        <v>0</v>
      </c>
      <c r="Q302" s="82">
        <v>0</v>
      </c>
      <c r="R302" s="82">
        <v>0</v>
      </c>
      <c r="S302" s="82">
        <v>0</v>
      </c>
      <c r="T302" s="82">
        <v>-3049.7538461538466</v>
      </c>
      <c r="U302" s="83">
        <v>0</v>
      </c>
      <c r="V302" s="84">
        <v>6.7000000000000004E-2</v>
      </c>
    </row>
    <row r="303" spans="1:23" x14ac:dyDescent="0.2">
      <c r="A303" s="17" t="s">
        <v>909</v>
      </c>
      <c r="B303" s="17">
        <v>37400</v>
      </c>
      <c r="C303" s="17" t="s">
        <v>911</v>
      </c>
      <c r="D303" s="65" t="s">
        <v>393</v>
      </c>
      <c r="E303" s="65" t="s">
        <v>55</v>
      </c>
      <c r="F303" s="82">
        <v>230941.37</v>
      </c>
      <c r="G303" s="82">
        <v>0</v>
      </c>
      <c r="H303" s="82">
        <v>0</v>
      </c>
      <c r="I303" s="82">
        <v>0</v>
      </c>
      <c r="J303" s="82">
        <v>230941.37</v>
      </c>
      <c r="K303" s="82">
        <v>230941.37000000008</v>
      </c>
      <c r="L303" s="83">
        <v>0</v>
      </c>
      <c r="M303" s="82">
        <v>0</v>
      </c>
      <c r="N303" s="82">
        <v>0</v>
      </c>
      <c r="O303" s="82">
        <v>0</v>
      </c>
      <c r="P303" s="82">
        <v>0</v>
      </c>
      <c r="Q303" s="82">
        <v>0</v>
      </c>
      <c r="R303" s="82">
        <v>0</v>
      </c>
      <c r="S303" s="82">
        <v>0</v>
      </c>
      <c r="T303" s="82">
        <v>0</v>
      </c>
      <c r="U303" s="83">
        <v>0</v>
      </c>
      <c r="V303" s="84">
        <v>0</v>
      </c>
    </row>
    <row r="304" spans="1:23" x14ac:dyDescent="0.2">
      <c r="A304" s="17" t="s">
        <v>909</v>
      </c>
      <c r="B304" s="17">
        <v>37402</v>
      </c>
      <c r="C304" s="17" t="s">
        <v>912</v>
      </c>
      <c r="D304" s="65" t="s">
        <v>394</v>
      </c>
      <c r="E304" s="65" t="s">
        <v>56</v>
      </c>
      <c r="F304" s="82">
        <v>71001.27</v>
      </c>
      <c r="G304" s="82">
        <v>0</v>
      </c>
      <c r="H304" s="82">
        <v>0</v>
      </c>
      <c r="I304" s="82">
        <v>0</v>
      </c>
      <c r="J304" s="82">
        <v>71001.27</v>
      </c>
      <c r="K304" s="82">
        <v>71001.27</v>
      </c>
      <c r="L304" s="83">
        <v>0</v>
      </c>
      <c r="M304" s="82">
        <v>1328.919999999991</v>
      </c>
      <c r="N304" s="82">
        <v>-923.03999999999985</v>
      </c>
      <c r="O304" s="82">
        <v>0</v>
      </c>
      <c r="P304" s="82">
        <v>0</v>
      </c>
      <c r="Q304" s="82">
        <v>0</v>
      </c>
      <c r="R304" s="82">
        <v>0</v>
      </c>
      <c r="S304" s="82">
        <v>405.87999999999113</v>
      </c>
      <c r="T304" s="82">
        <v>867.39999999999054</v>
      </c>
      <c r="U304" s="83">
        <v>0</v>
      </c>
      <c r="V304" s="84">
        <v>1.2999999999999999E-2</v>
      </c>
    </row>
    <row r="305" spans="1:22" x14ac:dyDescent="0.2">
      <c r="A305" s="17" t="s">
        <v>909</v>
      </c>
      <c r="B305" s="17">
        <v>37500</v>
      </c>
      <c r="C305" s="17" t="s">
        <v>913</v>
      </c>
      <c r="D305" s="65" t="s">
        <v>395</v>
      </c>
      <c r="E305" s="65" t="s">
        <v>57</v>
      </c>
      <c r="F305" s="82">
        <v>830970.18</v>
      </c>
      <c r="G305" s="82">
        <v>0</v>
      </c>
      <c r="H305" s="82">
        <v>0</v>
      </c>
      <c r="I305" s="82">
        <v>0</v>
      </c>
      <c r="J305" s="82">
        <v>830970.18</v>
      </c>
      <c r="K305" s="82">
        <v>830970.17999999982</v>
      </c>
      <c r="L305" s="83">
        <v>0</v>
      </c>
      <c r="M305" s="82">
        <v>-291164.34999999992</v>
      </c>
      <c r="N305" s="82">
        <v>-20774.28</v>
      </c>
      <c r="O305" s="82">
        <v>0</v>
      </c>
      <c r="P305" s="82">
        <v>0</v>
      </c>
      <c r="Q305" s="82">
        <v>0</v>
      </c>
      <c r="R305" s="82">
        <v>0</v>
      </c>
      <c r="S305" s="82">
        <v>-311938.62999999989</v>
      </c>
      <c r="T305" s="82">
        <v>-301551.49</v>
      </c>
      <c r="U305" s="83">
        <v>0</v>
      </c>
      <c r="V305" s="84">
        <v>2.5000000000000001E-2</v>
      </c>
    </row>
    <row r="306" spans="1:22" x14ac:dyDescent="0.2">
      <c r="A306" s="17" t="s">
        <v>909</v>
      </c>
      <c r="B306" s="17">
        <v>37600</v>
      </c>
      <c r="C306" s="17" t="s">
        <v>914</v>
      </c>
      <c r="D306" s="65" t="s">
        <v>396</v>
      </c>
      <c r="E306" s="65" t="s">
        <v>58</v>
      </c>
      <c r="F306" s="82">
        <v>2884809.45</v>
      </c>
      <c r="G306" s="82">
        <v>482.08000000000015</v>
      </c>
      <c r="H306" s="82">
        <v>0</v>
      </c>
      <c r="I306" s="82">
        <v>0</v>
      </c>
      <c r="J306" s="82">
        <v>2885291.5300000003</v>
      </c>
      <c r="K306" s="82">
        <v>2884463.0284615383</v>
      </c>
      <c r="L306" s="83">
        <v>0</v>
      </c>
      <c r="M306" s="82">
        <v>-1771911.6699999971</v>
      </c>
      <c r="N306" s="82">
        <v>-121144.55</v>
      </c>
      <c r="O306" s="82">
        <v>0</v>
      </c>
      <c r="P306" s="82">
        <v>665.85000000000036</v>
      </c>
      <c r="Q306" s="82">
        <v>0</v>
      </c>
      <c r="R306" s="82">
        <v>0</v>
      </c>
      <c r="S306" s="82">
        <v>-1892390.3699999971</v>
      </c>
      <c r="T306" s="82">
        <v>-1833049.2769230744</v>
      </c>
      <c r="U306" s="83">
        <v>0</v>
      </c>
      <c r="V306" s="84">
        <v>4.2000000000000003E-2</v>
      </c>
    </row>
    <row r="307" spans="1:22" x14ac:dyDescent="0.2">
      <c r="A307" s="17" t="s">
        <v>909</v>
      </c>
      <c r="B307" s="17">
        <v>37602</v>
      </c>
      <c r="C307" s="17" t="s">
        <v>915</v>
      </c>
      <c r="D307" s="65" t="s">
        <v>397</v>
      </c>
      <c r="E307" s="65" t="s">
        <v>59</v>
      </c>
      <c r="F307" s="82">
        <v>14809491.009999998</v>
      </c>
      <c r="G307" s="82">
        <v>517811.24</v>
      </c>
      <c r="H307" s="82">
        <v>-585</v>
      </c>
      <c r="I307" s="82">
        <v>0</v>
      </c>
      <c r="J307" s="82">
        <v>15326717.249999998</v>
      </c>
      <c r="K307" s="82">
        <v>15092740.780769229</v>
      </c>
      <c r="L307" s="83">
        <v>0</v>
      </c>
      <c r="M307" s="82">
        <v>-4728210.72</v>
      </c>
      <c r="N307" s="82">
        <v>-467270.52999999991</v>
      </c>
      <c r="O307" s="82">
        <v>585</v>
      </c>
      <c r="P307" s="82">
        <v>4443.8799999999983</v>
      </c>
      <c r="Q307" s="82">
        <v>0</v>
      </c>
      <c r="R307" s="82">
        <v>0</v>
      </c>
      <c r="S307" s="82">
        <v>-5190452.37</v>
      </c>
      <c r="T307" s="82">
        <v>-4962346.6361538451</v>
      </c>
      <c r="U307" s="83">
        <v>0</v>
      </c>
      <c r="V307" s="84">
        <v>3.1E-2</v>
      </c>
    </row>
    <row r="308" spans="1:22" x14ac:dyDescent="0.2">
      <c r="A308" s="17" t="s">
        <v>909</v>
      </c>
      <c r="B308" s="17">
        <v>37602</v>
      </c>
      <c r="C308" s="17" t="s">
        <v>915</v>
      </c>
      <c r="D308" s="65" t="s">
        <v>398</v>
      </c>
      <c r="E308" s="65" t="s">
        <v>59</v>
      </c>
      <c r="F308" s="82">
        <v>0</v>
      </c>
      <c r="G308" s="82">
        <v>0</v>
      </c>
      <c r="H308" s="82">
        <v>0</v>
      </c>
      <c r="I308" s="82">
        <v>0</v>
      </c>
      <c r="J308" s="82">
        <v>0</v>
      </c>
      <c r="K308" s="82">
        <v>0</v>
      </c>
      <c r="L308" s="83">
        <v>0</v>
      </c>
      <c r="M308" s="82">
        <v>-75095.53</v>
      </c>
      <c r="N308" s="82">
        <v>0</v>
      </c>
      <c r="O308" s="82">
        <v>0</v>
      </c>
      <c r="P308" s="82">
        <v>0</v>
      </c>
      <c r="Q308" s="82">
        <v>0</v>
      </c>
      <c r="R308" s="82">
        <v>0</v>
      </c>
      <c r="S308" s="82">
        <v>-75095.53</v>
      </c>
      <c r="T308" s="82">
        <v>-75095.530000000013</v>
      </c>
      <c r="U308" s="83">
        <v>0</v>
      </c>
      <c r="V308" s="84">
        <v>3.1E-2</v>
      </c>
    </row>
    <row r="309" spans="1:22" x14ac:dyDescent="0.2">
      <c r="A309" s="17" t="s">
        <v>909</v>
      </c>
      <c r="B309" s="17">
        <v>37602</v>
      </c>
      <c r="C309" s="17" t="s">
        <v>915</v>
      </c>
      <c r="D309" s="65" t="s">
        <v>399</v>
      </c>
      <c r="E309" s="65" t="s">
        <v>59</v>
      </c>
      <c r="F309" s="82">
        <v>0</v>
      </c>
      <c r="G309" s="82">
        <v>0</v>
      </c>
      <c r="H309" s="82">
        <v>0</v>
      </c>
      <c r="I309" s="82">
        <v>0</v>
      </c>
      <c r="J309" s="82">
        <v>0</v>
      </c>
      <c r="K309" s="82">
        <v>0</v>
      </c>
      <c r="L309" s="83">
        <v>0</v>
      </c>
      <c r="M309" s="82">
        <v>-16900.54</v>
      </c>
      <c r="N309" s="82">
        <v>0</v>
      </c>
      <c r="O309" s="82">
        <v>0</v>
      </c>
      <c r="P309" s="82">
        <v>0</v>
      </c>
      <c r="Q309" s="82">
        <v>0</v>
      </c>
      <c r="R309" s="82">
        <v>0</v>
      </c>
      <c r="S309" s="82">
        <v>-16900.54</v>
      </c>
      <c r="T309" s="82">
        <v>-16900.540000000005</v>
      </c>
      <c r="U309" s="83">
        <v>0</v>
      </c>
      <c r="V309" s="84">
        <v>3.1E-2</v>
      </c>
    </row>
    <row r="310" spans="1:22" x14ac:dyDescent="0.2">
      <c r="A310" s="17" t="s">
        <v>909</v>
      </c>
      <c r="B310" s="17">
        <v>37800</v>
      </c>
      <c r="C310" s="17" t="s">
        <v>916</v>
      </c>
      <c r="D310" s="65" t="s">
        <v>400</v>
      </c>
      <c r="E310" s="65" t="s">
        <v>60</v>
      </c>
      <c r="F310" s="82">
        <v>4034.82</v>
      </c>
      <c r="G310" s="82">
        <v>547.42999999999995</v>
      </c>
      <c r="H310" s="82">
        <v>0</v>
      </c>
      <c r="I310" s="82">
        <v>0</v>
      </c>
      <c r="J310" s="82">
        <v>4582.25</v>
      </c>
      <c r="K310" s="82">
        <v>4371.7000000000007</v>
      </c>
      <c r="L310" s="83">
        <v>0</v>
      </c>
      <c r="M310" s="82">
        <v>77944.96000000005</v>
      </c>
      <c r="N310" s="82">
        <v>-148.07999999999998</v>
      </c>
      <c r="O310" s="82">
        <v>0</v>
      </c>
      <c r="P310" s="82">
        <v>0</v>
      </c>
      <c r="Q310" s="82">
        <v>0</v>
      </c>
      <c r="R310" s="82">
        <v>0</v>
      </c>
      <c r="S310" s="82">
        <v>77796.880000000048</v>
      </c>
      <c r="T310" s="82">
        <v>77873.020000000062</v>
      </c>
      <c r="U310" s="83">
        <v>0</v>
      </c>
      <c r="V310" s="84">
        <v>3.4000000000000002E-2</v>
      </c>
    </row>
    <row r="311" spans="1:22" x14ac:dyDescent="0.2">
      <c r="A311" s="17" t="s">
        <v>909</v>
      </c>
      <c r="B311" s="17">
        <v>37900</v>
      </c>
      <c r="C311" s="17" t="s">
        <v>917</v>
      </c>
      <c r="D311" s="65" t="s">
        <v>401</v>
      </c>
      <c r="E311" s="65" t="s">
        <v>61</v>
      </c>
      <c r="F311" s="82">
        <v>2408220.5699999998</v>
      </c>
      <c r="G311" s="82">
        <v>-2165.83</v>
      </c>
      <c r="H311" s="82">
        <v>0</v>
      </c>
      <c r="I311" s="82">
        <v>0</v>
      </c>
      <c r="J311" s="82">
        <v>2406054.7399999998</v>
      </c>
      <c r="K311" s="82">
        <v>2407220.9561538454</v>
      </c>
      <c r="L311" s="83">
        <v>0</v>
      </c>
      <c r="M311" s="82">
        <v>-614280.59999999963</v>
      </c>
      <c r="N311" s="82">
        <v>-81848.830000000016</v>
      </c>
      <c r="O311" s="82">
        <v>0</v>
      </c>
      <c r="P311" s="82">
        <v>0</v>
      </c>
      <c r="Q311" s="82">
        <v>0</v>
      </c>
      <c r="R311" s="82">
        <v>0</v>
      </c>
      <c r="S311" s="82">
        <v>-696129.4299999997</v>
      </c>
      <c r="T311" s="82">
        <v>-655213.26692307682</v>
      </c>
      <c r="U311" s="83">
        <v>0</v>
      </c>
      <c r="V311" s="84">
        <v>3.4000000000000002E-2</v>
      </c>
    </row>
    <row r="312" spans="1:22" x14ac:dyDescent="0.2">
      <c r="A312" s="17" t="s">
        <v>909</v>
      </c>
      <c r="B312" s="17">
        <v>38000</v>
      </c>
      <c r="C312" s="17" t="s">
        <v>918</v>
      </c>
      <c r="D312" s="65" t="s">
        <v>402</v>
      </c>
      <c r="E312" s="65" t="s">
        <v>62</v>
      </c>
      <c r="F312" s="82">
        <v>56223.390000000007</v>
      </c>
      <c r="G312" s="82">
        <v>887.71</v>
      </c>
      <c r="H312" s="82">
        <v>0</v>
      </c>
      <c r="I312" s="82">
        <v>0</v>
      </c>
      <c r="J312" s="82">
        <v>57111.100000000006</v>
      </c>
      <c r="K312" s="82">
        <v>56291.675384615388</v>
      </c>
      <c r="L312" s="83">
        <v>0</v>
      </c>
      <c r="M312" s="82">
        <v>-64949.310000000005</v>
      </c>
      <c r="N312" s="82">
        <v>-3710.76</v>
      </c>
      <c r="O312" s="82">
        <v>0</v>
      </c>
      <c r="P312" s="82">
        <v>14.480000000000004</v>
      </c>
      <c r="Q312" s="82">
        <v>0</v>
      </c>
      <c r="R312" s="82">
        <v>0</v>
      </c>
      <c r="S312" s="82">
        <v>-68645.590000000011</v>
      </c>
      <c r="T312" s="82">
        <v>-66815.527692307689</v>
      </c>
      <c r="U312" s="83">
        <v>0</v>
      </c>
      <c r="V312" s="84">
        <v>6.5999999999999989E-2</v>
      </c>
    </row>
    <row r="313" spans="1:22" x14ac:dyDescent="0.2">
      <c r="A313" s="17" t="s">
        <v>909</v>
      </c>
      <c r="B313" s="17">
        <v>38002</v>
      </c>
      <c r="C313" s="17" t="s">
        <v>919</v>
      </c>
      <c r="D313" s="65" t="s">
        <v>403</v>
      </c>
      <c r="E313" s="65" t="s">
        <v>63</v>
      </c>
      <c r="F313" s="82">
        <v>7006697.330000001</v>
      </c>
      <c r="G313" s="82">
        <v>208828.59999999998</v>
      </c>
      <c r="H313" s="82">
        <v>-7527.37</v>
      </c>
      <c r="I313" s="82">
        <v>0</v>
      </c>
      <c r="J313" s="82">
        <v>7207998.5600000005</v>
      </c>
      <c r="K313" s="82">
        <v>7097350.1884615403</v>
      </c>
      <c r="L313" s="83">
        <v>0</v>
      </c>
      <c r="M313" s="82">
        <v>-3982623.0799999996</v>
      </c>
      <c r="N313" s="82">
        <v>-354406.5</v>
      </c>
      <c r="O313" s="82">
        <v>7527.37</v>
      </c>
      <c r="P313" s="82">
        <v>24225.07</v>
      </c>
      <c r="Q313" s="82">
        <v>0</v>
      </c>
      <c r="R313" s="82">
        <v>0</v>
      </c>
      <c r="S313" s="82">
        <v>-4305277.1399999997</v>
      </c>
      <c r="T313" s="82">
        <v>-4135559.8507692316</v>
      </c>
      <c r="U313" s="83">
        <v>0</v>
      </c>
      <c r="V313" s="84">
        <v>0.05</v>
      </c>
    </row>
    <row r="314" spans="1:22" x14ac:dyDescent="0.2">
      <c r="A314" s="17" t="s">
        <v>909</v>
      </c>
      <c r="B314" s="17">
        <v>38200</v>
      </c>
      <c r="C314" s="17" t="s">
        <v>920</v>
      </c>
      <c r="D314" s="65" t="s">
        <v>404</v>
      </c>
      <c r="E314" s="65" t="s">
        <v>65</v>
      </c>
      <c r="F314" s="82">
        <v>1369048.1800000002</v>
      </c>
      <c r="G314" s="82">
        <v>42339.289999999994</v>
      </c>
      <c r="H314" s="82">
        <v>0</v>
      </c>
      <c r="I314" s="82">
        <v>0</v>
      </c>
      <c r="J314" s="82">
        <v>1411387.4700000002</v>
      </c>
      <c r="K314" s="82">
        <v>1387008.5592307693</v>
      </c>
      <c r="L314" s="83">
        <v>0</v>
      </c>
      <c r="M314" s="82">
        <v>-967804.48000000021</v>
      </c>
      <c r="N314" s="82">
        <v>-62323.96</v>
      </c>
      <c r="O314" s="82">
        <v>0</v>
      </c>
      <c r="P314" s="82">
        <v>0</v>
      </c>
      <c r="Q314" s="82">
        <v>0</v>
      </c>
      <c r="R314" s="82">
        <v>0</v>
      </c>
      <c r="S314" s="82">
        <v>-1030128.4400000002</v>
      </c>
      <c r="T314" s="82">
        <v>-998835.07615384634</v>
      </c>
      <c r="U314" s="83">
        <v>0</v>
      </c>
      <c r="V314" s="84">
        <v>4.4999999999999998E-2</v>
      </c>
    </row>
    <row r="315" spans="1:22" x14ac:dyDescent="0.2">
      <c r="A315" s="17" t="s">
        <v>909</v>
      </c>
      <c r="B315" s="17">
        <v>38300</v>
      </c>
      <c r="C315" s="17" t="s">
        <v>921</v>
      </c>
      <c r="D315" s="65" t="s">
        <v>405</v>
      </c>
      <c r="E315" s="65" t="s">
        <v>66</v>
      </c>
      <c r="F315" s="82">
        <v>242853.09999999995</v>
      </c>
      <c r="G315" s="82">
        <v>1125.56</v>
      </c>
      <c r="H315" s="82">
        <v>0</v>
      </c>
      <c r="I315" s="82">
        <v>0</v>
      </c>
      <c r="J315" s="82">
        <v>243978.65999999995</v>
      </c>
      <c r="K315" s="82">
        <v>243711.78153846154</v>
      </c>
      <c r="L315" s="83">
        <v>0</v>
      </c>
      <c r="M315" s="82">
        <v>-120710.58</v>
      </c>
      <c r="N315" s="82">
        <v>-8772.8600000000024</v>
      </c>
      <c r="O315" s="82">
        <v>0</v>
      </c>
      <c r="P315" s="82">
        <v>0</v>
      </c>
      <c r="Q315" s="82">
        <v>0</v>
      </c>
      <c r="R315" s="82">
        <v>0</v>
      </c>
      <c r="S315" s="82">
        <v>-129483.44</v>
      </c>
      <c r="T315" s="82">
        <v>-125093.56538461539</v>
      </c>
      <c r="U315" s="83">
        <v>0</v>
      </c>
      <c r="V315" s="84">
        <v>3.5999999999999997E-2</v>
      </c>
    </row>
    <row r="316" spans="1:22" x14ac:dyDescent="0.2">
      <c r="A316" s="17" t="s">
        <v>909</v>
      </c>
      <c r="B316" s="17">
        <v>38400</v>
      </c>
      <c r="C316" s="17" t="s">
        <v>922</v>
      </c>
      <c r="D316" s="65" t="s">
        <v>406</v>
      </c>
      <c r="E316" s="65" t="s">
        <v>67</v>
      </c>
      <c r="F316" s="82">
        <v>518455.64</v>
      </c>
      <c r="G316" s="82">
        <v>29360.569999999996</v>
      </c>
      <c r="H316" s="82">
        <v>0</v>
      </c>
      <c r="I316" s="82">
        <v>0</v>
      </c>
      <c r="J316" s="82">
        <v>547816.21</v>
      </c>
      <c r="K316" s="82">
        <v>527669.956923077</v>
      </c>
      <c r="L316" s="83">
        <v>0</v>
      </c>
      <c r="M316" s="82">
        <v>-359512.48000000016</v>
      </c>
      <c r="N316" s="82">
        <v>-23669.62</v>
      </c>
      <c r="O316" s="82">
        <v>0</v>
      </c>
      <c r="P316" s="82">
        <v>0</v>
      </c>
      <c r="Q316" s="82">
        <v>0</v>
      </c>
      <c r="R316" s="82">
        <v>0</v>
      </c>
      <c r="S316" s="82">
        <v>-383182.10000000015</v>
      </c>
      <c r="T316" s="82">
        <v>-371271.43230769254</v>
      </c>
      <c r="U316" s="83">
        <v>0</v>
      </c>
      <c r="V316" s="84">
        <v>4.4999999999999998E-2</v>
      </c>
    </row>
    <row r="317" spans="1:22" x14ac:dyDescent="0.2">
      <c r="A317" s="17" t="s">
        <v>909</v>
      </c>
      <c r="B317" s="17">
        <v>38500</v>
      </c>
      <c r="C317" s="17" t="s">
        <v>923</v>
      </c>
      <c r="D317" s="65" t="s">
        <v>407</v>
      </c>
      <c r="E317" s="65" t="s">
        <v>68</v>
      </c>
      <c r="F317" s="82">
        <v>43028.87</v>
      </c>
      <c r="G317" s="82">
        <v>0</v>
      </c>
      <c r="H317" s="82">
        <v>0</v>
      </c>
      <c r="I317" s="82">
        <v>0</v>
      </c>
      <c r="J317" s="82">
        <v>43028.87</v>
      </c>
      <c r="K317" s="82">
        <v>43028.87</v>
      </c>
      <c r="L317" s="83">
        <v>0</v>
      </c>
      <c r="M317" s="82">
        <v>-9333.6299999999974</v>
      </c>
      <c r="N317" s="82">
        <v>-1333.92</v>
      </c>
      <c r="O317" s="82">
        <v>0</v>
      </c>
      <c r="P317" s="82">
        <v>0</v>
      </c>
      <c r="Q317" s="82">
        <v>0</v>
      </c>
      <c r="R317" s="82">
        <v>0</v>
      </c>
      <c r="S317" s="82">
        <v>-10667.549999999997</v>
      </c>
      <c r="T317" s="82">
        <v>-10000.589999999997</v>
      </c>
      <c r="U317" s="83">
        <v>0</v>
      </c>
      <c r="V317" s="84">
        <v>3.1E-2</v>
      </c>
    </row>
    <row r="318" spans="1:22" x14ac:dyDescent="0.2">
      <c r="A318" s="17" t="s">
        <v>909</v>
      </c>
      <c r="B318" s="17">
        <v>38700</v>
      </c>
      <c r="C318" s="17" t="s">
        <v>924</v>
      </c>
      <c r="D318" s="65" t="s">
        <v>408</v>
      </c>
      <c r="E318" s="65" t="s">
        <v>69</v>
      </c>
      <c r="F318" s="82">
        <v>75627.679999999993</v>
      </c>
      <c r="G318" s="82">
        <v>7898.66</v>
      </c>
      <c r="H318" s="82">
        <v>0</v>
      </c>
      <c r="I318" s="82">
        <v>0</v>
      </c>
      <c r="J318" s="82">
        <v>83526.34</v>
      </c>
      <c r="K318" s="82">
        <v>79880.804615384593</v>
      </c>
      <c r="L318" s="83">
        <v>0</v>
      </c>
      <c r="M318" s="82">
        <v>-41947.410000000025</v>
      </c>
      <c r="N318" s="82">
        <v>-5013.3600000000015</v>
      </c>
      <c r="O318" s="82">
        <v>0</v>
      </c>
      <c r="P318" s="82">
        <v>0</v>
      </c>
      <c r="Q318" s="82">
        <v>0</v>
      </c>
      <c r="R318" s="82">
        <v>0</v>
      </c>
      <c r="S318" s="82">
        <v>-46960.770000000026</v>
      </c>
      <c r="T318" s="82">
        <v>-44396.683846153886</v>
      </c>
      <c r="U318" s="83">
        <v>0</v>
      </c>
      <c r="V318" s="84">
        <v>6.3E-2</v>
      </c>
    </row>
    <row r="319" spans="1:22" x14ac:dyDescent="0.2">
      <c r="A319" s="17" t="s">
        <v>909</v>
      </c>
      <c r="B319" s="17">
        <v>39000</v>
      </c>
      <c r="C319" s="17" t="s">
        <v>925</v>
      </c>
      <c r="D319" s="65" t="s">
        <v>409</v>
      </c>
      <c r="E319" s="65" t="s">
        <v>70</v>
      </c>
      <c r="F319" s="82">
        <v>9582.32</v>
      </c>
      <c r="G319" s="82">
        <v>0</v>
      </c>
      <c r="H319" s="82">
        <v>0</v>
      </c>
      <c r="I319" s="82">
        <v>0</v>
      </c>
      <c r="J319" s="82">
        <v>9582.32</v>
      </c>
      <c r="K319" s="82">
        <v>9582.3200000000033</v>
      </c>
      <c r="L319" s="83">
        <v>0</v>
      </c>
      <c r="M319" s="82">
        <v>32391.280000000028</v>
      </c>
      <c r="N319" s="82">
        <v>-239.52000000000007</v>
      </c>
      <c r="O319" s="82">
        <v>0</v>
      </c>
      <c r="P319" s="82">
        <v>0</v>
      </c>
      <c r="Q319" s="82">
        <v>0</v>
      </c>
      <c r="R319" s="82">
        <v>0</v>
      </c>
      <c r="S319" s="82">
        <v>32151.760000000028</v>
      </c>
      <c r="T319" s="82">
        <v>32271.520000000037</v>
      </c>
      <c r="U319" s="83">
        <v>0</v>
      </c>
      <c r="V319" s="84">
        <v>2.5000000000000001E-2</v>
      </c>
    </row>
    <row r="320" spans="1:22" x14ac:dyDescent="0.2">
      <c r="A320" s="17" t="s">
        <v>909</v>
      </c>
      <c r="B320" s="17">
        <v>39002</v>
      </c>
      <c r="C320" s="17" t="s">
        <v>926</v>
      </c>
      <c r="D320" s="65" t="s">
        <v>410</v>
      </c>
      <c r="E320" s="65" t="s">
        <v>71</v>
      </c>
      <c r="F320" s="82">
        <v>0</v>
      </c>
      <c r="G320" s="82">
        <v>0</v>
      </c>
      <c r="H320" s="82">
        <v>0</v>
      </c>
      <c r="I320" s="82">
        <v>0</v>
      </c>
      <c r="J320" s="82">
        <v>0</v>
      </c>
      <c r="K320" s="82">
        <v>0</v>
      </c>
      <c r="L320" s="83">
        <v>0</v>
      </c>
      <c r="M320" s="82">
        <v>0</v>
      </c>
      <c r="N320" s="82">
        <v>0</v>
      </c>
      <c r="O320" s="82">
        <v>0</v>
      </c>
      <c r="P320" s="82">
        <v>0</v>
      </c>
      <c r="Q320" s="82">
        <v>0</v>
      </c>
      <c r="R320" s="82">
        <v>0</v>
      </c>
      <c r="S320" s="82">
        <v>0</v>
      </c>
      <c r="T320" s="82">
        <v>0</v>
      </c>
      <c r="U320" s="83">
        <v>0</v>
      </c>
      <c r="V320" s="84">
        <v>2.5000000000000001E-2</v>
      </c>
    </row>
    <row r="321" spans="1:22" x14ac:dyDescent="0.2">
      <c r="A321" s="17" t="s">
        <v>909</v>
      </c>
      <c r="B321" s="17">
        <v>39100</v>
      </c>
      <c r="C321" s="17" t="s">
        <v>927</v>
      </c>
      <c r="D321" s="65" t="s">
        <v>411</v>
      </c>
      <c r="E321" s="65" t="s">
        <v>72</v>
      </c>
      <c r="F321" s="82">
        <v>73604.08</v>
      </c>
      <c r="G321" s="82">
        <v>0</v>
      </c>
      <c r="H321" s="82">
        <v>0</v>
      </c>
      <c r="I321" s="82">
        <v>0</v>
      </c>
      <c r="J321" s="82">
        <v>73604.08</v>
      </c>
      <c r="K321" s="82">
        <v>73604.079999999987</v>
      </c>
      <c r="L321" s="83">
        <v>0</v>
      </c>
      <c r="M321" s="82">
        <v>-64364.719999999928</v>
      </c>
      <c r="N321" s="82">
        <v>-4931.5199999999995</v>
      </c>
      <c r="O321" s="82">
        <v>0</v>
      </c>
      <c r="P321" s="82">
        <v>0</v>
      </c>
      <c r="Q321" s="82">
        <v>0</v>
      </c>
      <c r="R321" s="82">
        <v>0</v>
      </c>
      <c r="S321" s="82">
        <v>-69296.239999999932</v>
      </c>
      <c r="T321" s="82">
        <v>-66830.479999999967</v>
      </c>
      <c r="U321" s="83">
        <v>0</v>
      </c>
      <c r="V321" s="84">
        <v>6.7000000000000004E-2</v>
      </c>
    </row>
    <row r="322" spans="1:22" x14ac:dyDescent="0.2">
      <c r="A322" s="17" t="s">
        <v>909</v>
      </c>
      <c r="B322" s="17">
        <v>39101</v>
      </c>
      <c r="C322" s="17" t="s">
        <v>928</v>
      </c>
      <c r="D322" s="65" t="s">
        <v>412</v>
      </c>
      <c r="E322" s="65" t="s">
        <v>73</v>
      </c>
      <c r="F322" s="82">
        <v>21643.679999999993</v>
      </c>
      <c r="G322" s="82">
        <v>0</v>
      </c>
      <c r="H322" s="82">
        <v>0</v>
      </c>
      <c r="I322" s="82">
        <v>0</v>
      </c>
      <c r="J322" s="82">
        <v>21643.679999999993</v>
      </c>
      <c r="K322" s="82">
        <v>21643.679999999993</v>
      </c>
      <c r="L322" s="83">
        <v>0</v>
      </c>
      <c r="M322" s="82">
        <v>18883.500000000025</v>
      </c>
      <c r="N322" s="82">
        <v>-2705.52</v>
      </c>
      <c r="O322" s="82">
        <v>0</v>
      </c>
      <c r="P322" s="82">
        <v>0</v>
      </c>
      <c r="Q322" s="82">
        <v>0</v>
      </c>
      <c r="R322" s="82">
        <v>0</v>
      </c>
      <c r="S322" s="82">
        <v>16177.980000000025</v>
      </c>
      <c r="T322" s="82">
        <v>17530.740000000031</v>
      </c>
      <c r="U322" s="83">
        <v>0</v>
      </c>
      <c r="V322" s="84">
        <v>0.125</v>
      </c>
    </row>
    <row r="323" spans="1:22" x14ac:dyDescent="0.2">
      <c r="A323" s="17" t="s">
        <v>909</v>
      </c>
      <c r="B323" s="17">
        <v>39102</v>
      </c>
      <c r="C323" s="17" t="s">
        <v>929</v>
      </c>
      <c r="D323" s="65" t="s">
        <v>413</v>
      </c>
      <c r="E323" s="65" t="s">
        <v>74</v>
      </c>
      <c r="F323" s="82">
        <v>4367.43</v>
      </c>
      <c r="G323" s="82">
        <v>0</v>
      </c>
      <c r="H323" s="82">
        <v>0</v>
      </c>
      <c r="I323" s="82">
        <v>0</v>
      </c>
      <c r="J323" s="82">
        <v>4367.43</v>
      </c>
      <c r="K323" s="82">
        <v>4367.43</v>
      </c>
      <c r="L323" s="83">
        <v>0</v>
      </c>
      <c r="M323" s="82">
        <v>-2436.5500000000038</v>
      </c>
      <c r="N323" s="82">
        <v>-292.56</v>
      </c>
      <c r="O323" s="82">
        <v>0</v>
      </c>
      <c r="P323" s="82">
        <v>0</v>
      </c>
      <c r="Q323" s="82">
        <v>0</v>
      </c>
      <c r="R323" s="82">
        <v>0</v>
      </c>
      <c r="S323" s="82">
        <v>-2729.1100000000038</v>
      </c>
      <c r="T323" s="82">
        <v>-2582.8300000000049</v>
      </c>
      <c r="U323" s="83">
        <v>0</v>
      </c>
      <c r="V323" s="84">
        <v>6.7000000000000004E-2</v>
      </c>
    </row>
    <row r="324" spans="1:22" x14ac:dyDescent="0.2">
      <c r="A324" s="17" t="s">
        <v>909</v>
      </c>
      <c r="B324" s="17">
        <v>39201</v>
      </c>
      <c r="C324" s="17" t="s">
        <v>930</v>
      </c>
      <c r="D324" s="65" t="s">
        <v>414</v>
      </c>
      <c r="E324" s="65" t="s">
        <v>76</v>
      </c>
      <c r="F324" s="82">
        <v>141315.93000000002</v>
      </c>
      <c r="G324" s="82">
        <v>33878.22</v>
      </c>
      <c r="H324" s="82">
        <v>0</v>
      </c>
      <c r="I324" s="82">
        <v>-30266.58</v>
      </c>
      <c r="J324" s="82">
        <v>144927.57</v>
      </c>
      <c r="K324" s="82">
        <v>132558.77307692313</v>
      </c>
      <c r="L324" s="83">
        <v>0</v>
      </c>
      <c r="M324" s="82">
        <v>-68273.75</v>
      </c>
      <c r="N324" s="82">
        <v>-14731.149999999998</v>
      </c>
      <c r="O324" s="82">
        <v>0</v>
      </c>
      <c r="P324" s="82">
        <v>0</v>
      </c>
      <c r="Q324" s="82">
        <v>0</v>
      </c>
      <c r="R324" s="82">
        <v>9482.7899999999991</v>
      </c>
      <c r="S324" s="82">
        <v>-73522.11</v>
      </c>
      <c r="T324" s="82">
        <v>-71509.150769230764</v>
      </c>
      <c r="U324" s="83">
        <v>0</v>
      </c>
      <c r="V324" s="84">
        <v>0.112</v>
      </c>
    </row>
    <row r="325" spans="1:22" x14ac:dyDescent="0.2">
      <c r="A325" s="17" t="s">
        <v>909</v>
      </c>
      <c r="B325" s="17">
        <v>39202</v>
      </c>
      <c r="C325" s="17" t="s">
        <v>931</v>
      </c>
      <c r="D325" s="65" t="s">
        <v>415</v>
      </c>
      <c r="E325" s="65" t="s">
        <v>77</v>
      </c>
      <c r="F325" s="82">
        <v>140211.22</v>
      </c>
      <c r="G325" s="82">
        <v>45384.55</v>
      </c>
      <c r="H325" s="82">
        <v>0</v>
      </c>
      <c r="I325" s="82">
        <v>0</v>
      </c>
      <c r="J325" s="82">
        <v>185595.77000000002</v>
      </c>
      <c r="K325" s="82">
        <v>157791.56000000003</v>
      </c>
      <c r="L325" s="83">
        <v>0</v>
      </c>
      <c r="M325" s="82">
        <v>-63182.939999999995</v>
      </c>
      <c r="N325" s="82">
        <v>-19745.25</v>
      </c>
      <c r="O325" s="82">
        <v>0</v>
      </c>
      <c r="P325" s="82">
        <v>0</v>
      </c>
      <c r="Q325" s="82">
        <v>0</v>
      </c>
      <c r="R325" s="82">
        <v>0</v>
      </c>
      <c r="S325" s="82">
        <v>-82928.19</v>
      </c>
      <c r="T325" s="82">
        <v>-72459.50769230767</v>
      </c>
      <c r="U325" s="83">
        <v>0</v>
      </c>
      <c r="V325" s="84">
        <v>0.127</v>
      </c>
    </row>
    <row r="326" spans="1:22" x14ac:dyDescent="0.2">
      <c r="A326" s="17" t="s">
        <v>909</v>
      </c>
      <c r="B326" s="17">
        <v>39204</v>
      </c>
      <c r="C326" s="17" t="s">
        <v>932</v>
      </c>
      <c r="D326" s="65" t="s">
        <v>416</v>
      </c>
      <c r="E326" s="65" t="s">
        <v>79</v>
      </c>
      <c r="F326" s="82">
        <v>0</v>
      </c>
      <c r="G326" s="82">
        <v>0</v>
      </c>
      <c r="H326" s="82">
        <v>0</v>
      </c>
      <c r="I326" s="82">
        <v>0</v>
      </c>
      <c r="J326" s="82">
        <v>0</v>
      </c>
      <c r="K326" s="82">
        <v>0</v>
      </c>
      <c r="L326" s="83">
        <v>0</v>
      </c>
      <c r="M326" s="82">
        <v>-4.3699999999982992</v>
      </c>
      <c r="N326" s="82">
        <v>0</v>
      </c>
      <c r="O326" s="82">
        <v>0</v>
      </c>
      <c r="P326" s="82">
        <v>0</v>
      </c>
      <c r="Q326" s="82">
        <v>0</v>
      </c>
      <c r="R326" s="82">
        <v>0</v>
      </c>
      <c r="S326" s="82">
        <v>-4.3699999999982992</v>
      </c>
      <c r="T326" s="82">
        <v>-4.3699999999982992</v>
      </c>
      <c r="U326" s="83">
        <v>0</v>
      </c>
      <c r="V326" s="84">
        <v>0.04</v>
      </c>
    </row>
    <row r="327" spans="1:22" x14ac:dyDescent="0.2">
      <c r="A327" s="17" t="s">
        <v>909</v>
      </c>
      <c r="B327" s="17">
        <v>39205</v>
      </c>
      <c r="C327" s="17" t="s">
        <v>933</v>
      </c>
      <c r="D327" s="65" t="s">
        <v>417</v>
      </c>
      <c r="E327" s="65" t="s">
        <v>80</v>
      </c>
      <c r="F327" s="82">
        <v>0</v>
      </c>
      <c r="G327" s="82">
        <v>0</v>
      </c>
      <c r="H327" s="82">
        <v>0</v>
      </c>
      <c r="I327" s="82">
        <v>0</v>
      </c>
      <c r="J327" s="82">
        <v>0</v>
      </c>
      <c r="K327" s="82">
        <v>0</v>
      </c>
      <c r="L327" s="83">
        <v>0</v>
      </c>
      <c r="M327" s="82">
        <v>0</v>
      </c>
      <c r="N327" s="82">
        <v>0</v>
      </c>
      <c r="O327" s="82">
        <v>0</v>
      </c>
      <c r="P327" s="82">
        <v>0</v>
      </c>
      <c r="Q327" s="82">
        <v>0</v>
      </c>
      <c r="R327" s="82">
        <v>0</v>
      </c>
      <c r="S327" s="82">
        <v>0</v>
      </c>
      <c r="T327" s="82">
        <v>0</v>
      </c>
      <c r="U327" s="83">
        <v>0</v>
      </c>
      <c r="V327" s="84">
        <v>7.3999999999999996E-2</v>
      </c>
    </row>
    <row r="328" spans="1:22" x14ac:dyDescent="0.2">
      <c r="A328" s="17" t="s">
        <v>909</v>
      </c>
      <c r="B328" s="17">
        <v>39300</v>
      </c>
      <c r="C328" s="17" t="s">
        <v>934</v>
      </c>
      <c r="D328" s="65" t="s">
        <v>418</v>
      </c>
      <c r="E328" s="65" t="s">
        <v>81</v>
      </c>
      <c r="F328" s="82">
        <v>0</v>
      </c>
      <c r="G328" s="82">
        <v>0</v>
      </c>
      <c r="H328" s="82">
        <v>0</v>
      </c>
      <c r="I328" s="82">
        <v>0</v>
      </c>
      <c r="J328" s="82">
        <v>0</v>
      </c>
      <c r="K328" s="82">
        <v>0</v>
      </c>
      <c r="L328" s="83">
        <v>0</v>
      </c>
      <c r="M328" s="82">
        <v>236.99000000000024</v>
      </c>
      <c r="N328" s="82">
        <v>0</v>
      </c>
      <c r="O328" s="82">
        <v>0</v>
      </c>
      <c r="P328" s="82">
        <v>0</v>
      </c>
      <c r="Q328" s="82">
        <v>0</v>
      </c>
      <c r="R328" s="82">
        <v>0</v>
      </c>
      <c r="S328" s="82">
        <v>236.99000000000024</v>
      </c>
      <c r="T328" s="82">
        <v>236.99000000000024</v>
      </c>
      <c r="U328" s="83">
        <v>0</v>
      </c>
      <c r="V328" s="84">
        <v>0.04</v>
      </c>
    </row>
    <row r="329" spans="1:22" x14ac:dyDescent="0.2">
      <c r="A329" s="17" t="s">
        <v>909</v>
      </c>
      <c r="B329" s="17">
        <v>39400</v>
      </c>
      <c r="C329" s="17" t="s">
        <v>935</v>
      </c>
      <c r="D329" s="65" t="s">
        <v>419</v>
      </c>
      <c r="E329" s="65" t="s">
        <v>82</v>
      </c>
      <c r="F329" s="82">
        <v>48806.19</v>
      </c>
      <c r="G329" s="82">
        <v>21759.39</v>
      </c>
      <c r="H329" s="82">
        <v>0</v>
      </c>
      <c r="I329" s="82">
        <v>0</v>
      </c>
      <c r="J329" s="82">
        <v>70565.58</v>
      </c>
      <c r="K329" s="82">
        <v>51956.49615384615</v>
      </c>
      <c r="L329" s="83">
        <v>0</v>
      </c>
      <c r="M329" s="82">
        <v>-29058.580000000013</v>
      </c>
      <c r="N329" s="82">
        <v>-3326.7599999999998</v>
      </c>
      <c r="O329" s="82">
        <v>0</v>
      </c>
      <c r="P329" s="82">
        <v>0</v>
      </c>
      <c r="Q329" s="82">
        <v>0</v>
      </c>
      <c r="R329" s="82">
        <v>0</v>
      </c>
      <c r="S329" s="82">
        <v>-32385.340000000011</v>
      </c>
      <c r="T329" s="82">
        <v>-30674.5753846154</v>
      </c>
      <c r="U329" s="83">
        <v>0</v>
      </c>
      <c r="V329" s="84">
        <v>6.6000000000000003E-2</v>
      </c>
    </row>
    <row r="330" spans="1:22" x14ac:dyDescent="0.2">
      <c r="A330" s="17" t="s">
        <v>909</v>
      </c>
      <c r="B330" s="17">
        <v>39600</v>
      </c>
      <c r="C330" s="17" t="s">
        <v>936</v>
      </c>
      <c r="D330" s="65" t="s">
        <v>420</v>
      </c>
      <c r="E330" s="65" t="s">
        <v>84</v>
      </c>
      <c r="F330" s="82">
        <v>0</v>
      </c>
      <c r="G330" s="82">
        <v>0</v>
      </c>
      <c r="H330" s="82">
        <v>0</v>
      </c>
      <c r="I330" s="82">
        <v>0</v>
      </c>
      <c r="J330" s="82">
        <v>0</v>
      </c>
      <c r="K330" s="82">
        <v>0</v>
      </c>
      <c r="L330" s="83">
        <v>0</v>
      </c>
      <c r="M330" s="82">
        <v>-2409.7899999999972</v>
      </c>
      <c r="N330" s="82">
        <v>0</v>
      </c>
      <c r="O330" s="82">
        <v>0</v>
      </c>
      <c r="P330" s="82">
        <v>0</v>
      </c>
      <c r="Q330" s="82">
        <v>0</v>
      </c>
      <c r="R330" s="82">
        <v>0</v>
      </c>
      <c r="S330" s="82">
        <v>-2409.7899999999972</v>
      </c>
      <c r="T330" s="82">
        <v>-2409.7899999999972</v>
      </c>
      <c r="U330" s="83">
        <v>0</v>
      </c>
      <c r="V330" s="84">
        <v>6.4000000000000001E-2</v>
      </c>
    </row>
    <row r="331" spans="1:22" x14ac:dyDescent="0.2">
      <c r="A331" s="17" t="s">
        <v>909</v>
      </c>
      <c r="B331" s="17">
        <v>39700</v>
      </c>
      <c r="C331" s="17" t="s">
        <v>937</v>
      </c>
      <c r="D331" s="65" t="s">
        <v>421</v>
      </c>
      <c r="E331" s="65" t="s">
        <v>85</v>
      </c>
      <c r="F331" s="82">
        <v>35840.239999999991</v>
      </c>
      <c r="G331" s="82">
        <v>38213.69</v>
      </c>
      <c r="H331" s="82">
        <v>0</v>
      </c>
      <c r="I331" s="82">
        <v>0</v>
      </c>
      <c r="J331" s="82">
        <v>74053.929999999993</v>
      </c>
      <c r="K331" s="82">
        <v>45697.878461538457</v>
      </c>
      <c r="L331" s="83">
        <v>0</v>
      </c>
      <c r="M331" s="82">
        <v>21302.740000000085</v>
      </c>
      <c r="N331" s="82">
        <v>-3640.1000000000008</v>
      </c>
      <c r="O331" s="82">
        <v>0</v>
      </c>
      <c r="P331" s="82">
        <v>0</v>
      </c>
      <c r="Q331" s="82">
        <v>0</v>
      </c>
      <c r="R331" s="82">
        <v>0</v>
      </c>
      <c r="S331" s="82">
        <v>17662.640000000083</v>
      </c>
      <c r="T331" s="82">
        <v>19667.81846153854</v>
      </c>
      <c r="U331" s="83">
        <v>0</v>
      </c>
      <c r="V331" s="84">
        <v>8.4000000000000005E-2</v>
      </c>
    </row>
    <row r="332" spans="1:22" x14ac:dyDescent="0.2">
      <c r="A332" s="17" t="s">
        <v>909</v>
      </c>
      <c r="B332" s="17">
        <v>39800</v>
      </c>
      <c r="C332" s="17" t="s">
        <v>938</v>
      </c>
      <c r="D332" s="65" t="s">
        <v>422</v>
      </c>
      <c r="E332" s="65" t="s">
        <v>86</v>
      </c>
      <c r="F332" s="82">
        <v>7486.9</v>
      </c>
      <c r="G332" s="82">
        <v>0</v>
      </c>
      <c r="H332" s="82">
        <v>0</v>
      </c>
      <c r="I332" s="82">
        <v>0</v>
      </c>
      <c r="J332" s="82">
        <v>7486.9</v>
      </c>
      <c r="K332" s="82">
        <v>7486.8999999999987</v>
      </c>
      <c r="L332" s="83">
        <v>0</v>
      </c>
      <c r="M332" s="82">
        <v>-2328.3499999999963</v>
      </c>
      <c r="N332" s="82">
        <v>-441.72</v>
      </c>
      <c r="O332" s="82">
        <v>0</v>
      </c>
      <c r="P332" s="82">
        <v>0</v>
      </c>
      <c r="Q332" s="82">
        <v>0</v>
      </c>
      <c r="R332" s="82">
        <v>0</v>
      </c>
      <c r="S332" s="82">
        <v>-2770.0699999999961</v>
      </c>
      <c r="T332" s="82">
        <v>-2549.2099999999959</v>
      </c>
      <c r="U332" s="83">
        <v>0</v>
      </c>
      <c r="V332" s="84">
        <v>5.8999999999999997E-2</v>
      </c>
    </row>
    <row r="333" spans="1:22" x14ac:dyDescent="0.2">
      <c r="A333" s="17" t="s">
        <v>939</v>
      </c>
      <c r="B333" s="17">
        <v>30100</v>
      </c>
      <c r="C333" s="17" t="s">
        <v>940</v>
      </c>
      <c r="D333" s="65" t="s">
        <v>423</v>
      </c>
      <c r="E333" s="65" t="s">
        <v>51</v>
      </c>
      <c r="F333" s="82">
        <v>498.5</v>
      </c>
      <c r="G333" s="82">
        <v>0</v>
      </c>
      <c r="H333" s="82">
        <v>0</v>
      </c>
      <c r="I333" s="82">
        <v>0</v>
      </c>
      <c r="J333" s="82">
        <v>498.5</v>
      </c>
      <c r="K333" s="82">
        <v>498.5</v>
      </c>
      <c r="L333" s="83">
        <v>0</v>
      </c>
      <c r="M333" s="82">
        <v>0</v>
      </c>
      <c r="N333" s="82">
        <v>0</v>
      </c>
      <c r="O333" s="82">
        <v>0</v>
      </c>
      <c r="P333" s="82">
        <v>0</v>
      </c>
      <c r="Q333" s="82">
        <v>0</v>
      </c>
      <c r="R333" s="82">
        <v>0</v>
      </c>
      <c r="S333" s="82">
        <v>0</v>
      </c>
      <c r="T333" s="82">
        <v>0</v>
      </c>
      <c r="U333" s="83">
        <v>0</v>
      </c>
      <c r="V333" s="84">
        <v>0</v>
      </c>
    </row>
    <row r="334" spans="1:22" x14ac:dyDescent="0.2">
      <c r="A334" s="17" t="s">
        <v>939</v>
      </c>
      <c r="B334" s="17">
        <v>30200</v>
      </c>
      <c r="C334" s="17" t="s">
        <v>941</v>
      </c>
      <c r="D334" s="65" t="s">
        <v>424</v>
      </c>
      <c r="E334" s="65" t="s">
        <v>52</v>
      </c>
      <c r="F334" s="82">
        <v>0</v>
      </c>
      <c r="G334" s="82">
        <v>0</v>
      </c>
      <c r="H334" s="82">
        <v>0</v>
      </c>
      <c r="I334" s="82">
        <v>0</v>
      </c>
      <c r="J334" s="82">
        <v>0</v>
      </c>
      <c r="K334" s="82">
        <v>0</v>
      </c>
      <c r="L334" s="83">
        <v>0</v>
      </c>
      <c r="M334" s="82">
        <v>0</v>
      </c>
      <c r="N334" s="82">
        <v>0</v>
      </c>
      <c r="O334" s="82">
        <v>0</v>
      </c>
      <c r="P334" s="82">
        <v>0</v>
      </c>
      <c r="Q334" s="82">
        <v>0</v>
      </c>
      <c r="R334" s="82">
        <v>0</v>
      </c>
      <c r="S334" s="82">
        <v>0</v>
      </c>
      <c r="T334" s="82">
        <v>0</v>
      </c>
      <c r="U334" s="83">
        <v>0</v>
      </c>
      <c r="V334" s="84">
        <v>0.04</v>
      </c>
    </row>
    <row r="335" spans="1:22" x14ac:dyDescent="0.2">
      <c r="A335" s="17" t="s">
        <v>939</v>
      </c>
      <c r="B335" s="17">
        <v>30300</v>
      </c>
      <c r="C335" s="17" t="s">
        <v>942</v>
      </c>
      <c r="D335" s="65" t="s">
        <v>425</v>
      </c>
      <c r="E335" s="65" t="s">
        <v>53</v>
      </c>
      <c r="F335" s="82">
        <v>302653.38</v>
      </c>
      <c r="G335" s="82">
        <v>0</v>
      </c>
      <c r="H335" s="82">
        <v>0</v>
      </c>
      <c r="I335" s="82">
        <v>0</v>
      </c>
      <c r="J335" s="82">
        <v>302653.38</v>
      </c>
      <c r="K335" s="82">
        <v>302653.37999999995</v>
      </c>
      <c r="L335" s="83">
        <v>0</v>
      </c>
      <c r="M335" s="82">
        <v>-272172.40000000014</v>
      </c>
      <c r="N335" s="82">
        <v>-12106.08</v>
      </c>
      <c r="O335" s="82">
        <v>0</v>
      </c>
      <c r="P335" s="82">
        <v>0</v>
      </c>
      <c r="Q335" s="82">
        <v>0</v>
      </c>
      <c r="R335" s="82">
        <v>0</v>
      </c>
      <c r="S335" s="82">
        <v>-284278.48000000016</v>
      </c>
      <c r="T335" s="82">
        <v>-278225.44000000035</v>
      </c>
      <c r="U335" s="83">
        <v>0</v>
      </c>
      <c r="V335" s="84">
        <v>0.04</v>
      </c>
    </row>
    <row r="336" spans="1:22" x14ac:dyDescent="0.2">
      <c r="A336" s="17" t="s">
        <v>939</v>
      </c>
      <c r="B336" s="17">
        <v>30301</v>
      </c>
      <c r="C336" s="17" t="s">
        <v>943</v>
      </c>
      <c r="D336" s="65" t="s">
        <v>426</v>
      </c>
      <c r="E336" s="65" t="s">
        <v>54</v>
      </c>
      <c r="F336" s="82">
        <v>21593.74</v>
      </c>
      <c r="G336" s="82">
        <v>0</v>
      </c>
      <c r="H336" s="82">
        <v>-21593.74</v>
      </c>
      <c r="I336" s="82">
        <v>0</v>
      </c>
      <c r="J336" s="82">
        <v>0</v>
      </c>
      <c r="K336" s="82">
        <v>3322.1138461538462</v>
      </c>
      <c r="L336" s="83">
        <v>0</v>
      </c>
      <c r="M336" s="82">
        <v>-21593.740000000016</v>
      </c>
      <c r="N336" s="82">
        <v>0</v>
      </c>
      <c r="O336" s="82">
        <v>21593.74</v>
      </c>
      <c r="P336" s="82">
        <v>0</v>
      </c>
      <c r="Q336" s="82">
        <v>0</v>
      </c>
      <c r="R336" s="82">
        <v>0</v>
      </c>
      <c r="S336" s="82">
        <v>-1.4551915228366852E-11</v>
      </c>
      <c r="T336" s="82">
        <v>-3322.1138461538608</v>
      </c>
      <c r="U336" s="83">
        <v>0</v>
      </c>
      <c r="V336" s="84">
        <v>6.7000000000000004E-2</v>
      </c>
    </row>
    <row r="337" spans="1:22" x14ac:dyDescent="0.2">
      <c r="A337" s="17" t="s">
        <v>939</v>
      </c>
      <c r="B337" s="17">
        <v>37400</v>
      </c>
      <c r="C337" s="17" t="s">
        <v>944</v>
      </c>
      <c r="D337" s="65" t="s">
        <v>427</v>
      </c>
      <c r="E337" s="65" t="s">
        <v>55</v>
      </c>
      <c r="F337" s="82">
        <v>1006884.63</v>
      </c>
      <c r="G337" s="82">
        <v>0</v>
      </c>
      <c r="H337" s="82">
        <v>0</v>
      </c>
      <c r="I337" s="82">
        <v>0</v>
      </c>
      <c r="J337" s="82">
        <v>1006884.63</v>
      </c>
      <c r="K337" s="82">
        <v>1006884.6300000002</v>
      </c>
      <c r="L337" s="83">
        <v>0</v>
      </c>
      <c r="M337" s="82">
        <v>0</v>
      </c>
      <c r="N337" s="82">
        <v>0</v>
      </c>
      <c r="O337" s="82">
        <v>0</v>
      </c>
      <c r="P337" s="82">
        <v>0</v>
      </c>
      <c r="Q337" s="82">
        <v>0</v>
      </c>
      <c r="R337" s="82">
        <v>0</v>
      </c>
      <c r="S337" s="82">
        <v>0</v>
      </c>
      <c r="T337" s="82">
        <v>0</v>
      </c>
      <c r="U337" s="83">
        <v>0</v>
      </c>
      <c r="V337" s="84">
        <v>0</v>
      </c>
    </row>
    <row r="338" spans="1:22" x14ac:dyDescent="0.2">
      <c r="A338" s="17" t="s">
        <v>939</v>
      </c>
      <c r="B338" s="17">
        <v>37500</v>
      </c>
      <c r="C338" s="17" t="s">
        <v>945</v>
      </c>
      <c r="D338" s="65" t="s">
        <v>428</v>
      </c>
      <c r="E338" s="65" t="s">
        <v>57</v>
      </c>
      <c r="F338" s="82">
        <v>969236.87</v>
      </c>
      <c r="G338" s="82">
        <v>69569.51999999999</v>
      </c>
      <c r="H338" s="82">
        <v>0</v>
      </c>
      <c r="I338" s="82">
        <v>0</v>
      </c>
      <c r="J338" s="82">
        <v>1038806.39</v>
      </c>
      <c r="K338" s="82">
        <v>983035.82692307676</v>
      </c>
      <c r="L338" s="83">
        <v>0</v>
      </c>
      <c r="M338" s="82">
        <v>-225365.99</v>
      </c>
      <c r="N338" s="82">
        <v>-24459.659999999996</v>
      </c>
      <c r="O338" s="82">
        <v>0</v>
      </c>
      <c r="P338" s="82">
        <v>0</v>
      </c>
      <c r="Q338" s="82">
        <v>0</v>
      </c>
      <c r="R338" s="82">
        <v>0</v>
      </c>
      <c r="S338" s="82">
        <v>-249825.65</v>
      </c>
      <c r="T338" s="82">
        <v>-237543.02461538458</v>
      </c>
      <c r="U338" s="83">
        <v>0</v>
      </c>
      <c r="V338" s="84">
        <v>2.5000000000000001E-2</v>
      </c>
    </row>
    <row r="339" spans="1:22" x14ac:dyDescent="0.2">
      <c r="A339" s="17" t="s">
        <v>939</v>
      </c>
      <c r="B339" s="17">
        <v>37600</v>
      </c>
      <c r="C339" s="17" t="s">
        <v>946</v>
      </c>
      <c r="D339" s="65" t="s">
        <v>429</v>
      </c>
      <c r="E339" s="65" t="s">
        <v>58</v>
      </c>
      <c r="F339" s="82">
        <v>3970399.8799999994</v>
      </c>
      <c r="G339" s="82">
        <v>71763.73</v>
      </c>
      <c r="H339" s="82">
        <v>-2700.41</v>
      </c>
      <c r="I339" s="82">
        <v>0</v>
      </c>
      <c r="J339" s="82">
        <v>4039463.1999999993</v>
      </c>
      <c r="K339" s="82">
        <v>4012633.3146153837</v>
      </c>
      <c r="L339" s="83">
        <v>0</v>
      </c>
      <c r="M339" s="82">
        <v>-4422255.7100000028</v>
      </c>
      <c r="N339" s="82">
        <v>-168436.67</v>
      </c>
      <c r="O339" s="82">
        <v>2700.41</v>
      </c>
      <c r="P339" s="82">
        <v>-1271.7100000000028</v>
      </c>
      <c r="Q339" s="82">
        <v>0</v>
      </c>
      <c r="R339" s="82">
        <v>0</v>
      </c>
      <c r="S339" s="82">
        <v>-4589263.6800000025</v>
      </c>
      <c r="T339" s="82">
        <v>-4498620.7353846179</v>
      </c>
      <c r="U339" s="83">
        <v>0</v>
      </c>
      <c r="V339" s="84">
        <v>4.2000000000000003E-2</v>
      </c>
    </row>
    <row r="340" spans="1:22" x14ac:dyDescent="0.2">
      <c r="A340" s="17" t="s">
        <v>939</v>
      </c>
      <c r="B340" s="17">
        <v>37602</v>
      </c>
      <c r="C340" s="17" t="s">
        <v>947</v>
      </c>
      <c r="D340" s="65" t="s">
        <v>430</v>
      </c>
      <c r="E340" s="65" t="s">
        <v>59</v>
      </c>
      <c r="F340" s="82">
        <v>12412121.479999999</v>
      </c>
      <c r="G340" s="82">
        <v>248007.66999999998</v>
      </c>
      <c r="H340" s="82">
        <v>0</v>
      </c>
      <c r="I340" s="82">
        <v>0</v>
      </c>
      <c r="J340" s="82">
        <v>12660129.149999999</v>
      </c>
      <c r="K340" s="82">
        <v>12555227.135384617</v>
      </c>
      <c r="L340" s="83">
        <v>0</v>
      </c>
      <c r="M340" s="82">
        <v>-6921696.1299999952</v>
      </c>
      <c r="N340" s="82">
        <v>-388941.04</v>
      </c>
      <c r="O340" s="82">
        <v>0</v>
      </c>
      <c r="P340" s="82">
        <v>-3869.4000000000015</v>
      </c>
      <c r="Q340" s="82">
        <v>0</v>
      </c>
      <c r="R340" s="82">
        <v>0</v>
      </c>
      <c r="S340" s="82">
        <v>-7314506.5699999956</v>
      </c>
      <c r="T340" s="82">
        <v>-7099013.2769230735</v>
      </c>
      <c r="U340" s="83">
        <v>0</v>
      </c>
      <c r="V340" s="84">
        <v>3.1E-2</v>
      </c>
    </row>
    <row r="341" spans="1:22" x14ac:dyDescent="0.2">
      <c r="A341" s="17" t="s">
        <v>939</v>
      </c>
      <c r="B341" s="17">
        <v>37602</v>
      </c>
      <c r="C341" s="17" t="s">
        <v>947</v>
      </c>
      <c r="D341" s="65" t="s">
        <v>431</v>
      </c>
      <c r="E341" s="65" t="s">
        <v>59</v>
      </c>
      <c r="F341" s="82">
        <v>0</v>
      </c>
      <c r="G341" s="82">
        <v>0</v>
      </c>
      <c r="H341" s="82">
        <v>0</v>
      </c>
      <c r="I341" s="82">
        <v>0</v>
      </c>
      <c r="J341" s="82">
        <v>0</v>
      </c>
      <c r="K341" s="82">
        <v>0</v>
      </c>
      <c r="L341" s="83">
        <v>0</v>
      </c>
      <c r="M341" s="82">
        <v>-21794.47</v>
      </c>
      <c r="N341" s="82">
        <v>0</v>
      </c>
      <c r="O341" s="82">
        <v>0</v>
      </c>
      <c r="P341" s="82">
        <v>0</v>
      </c>
      <c r="Q341" s="82">
        <v>0</v>
      </c>
      <c r="R341" s="82">
        <v>0</v>
      </c>
      <c r="S341" s="82">
        <v>-21794.47</v>
      </c>
      <c r="T341" s="82">
        <v>-21794.469999999998</v>
      </c>
      <c r="U341" s="83">
        <v>0</v>
      </c>
      <c r="V341" s="84">
        <v>3.1E-2</v>
      </c>
    </row>
    <row r="342" spans="1:22" x14ac:dyDescent="0.2">
      <c r="A342" s="17" t="s">
        <v>939</v>
      </c>
      <c r="B342" s="17">
        <v>37602</v>
      </c>
      <c r="C342" s="17" t="s">
        <v>947</v>
      </c>
      <c r="D342" s="65" t="s">
        <v>432</v>
      </c>
      <c r="E342" s="65" t="s">
        <v>59</v>
      </c>
      <c r="F342" s="82">
        <v>0</v>
      </c>
      <c r="G342" s="82">
        <v>0</v>
      </c>
      <c r="H342" s="82">
        <v>0</v>
      </c>
      <c r="I342" s="82">
        <v>0</v>
      </c>
      <c r="J342" s="82">
        <v>0</v>
      </c>
      <c r="K342" s="82">
        <v>0</v>
      </c>
      <c r="L342" s="83">
        <v>0</v>
      </c>
      <c r="M342" s="82">
        <v>-3489.1400000000003</v>
      </c>
      <c r="N342" s="82">
        <v>0</v>
      </c>
      <c r="O342" s="82">
        <v>0</v>
      </c>
      <c r="P342" s="82">
        <v>0</v>
      </c>
      <c r="Q342" s="82">
        <v>0</v>
      </c>
      <c r="R342" s="82">
        <v>0</v>
      </c>
      <c r="S342" s="82">
        <v>-3489.1400000000003</v>
      </c>
      <c r="T342" s="82">
        <v>-3489.14</v>
      </c>
      <c r="U342" s="83">
        <v>0</v>
      </c>
      <c r="V342" s="84">
        <v>3.1E-2</v>
      </c>
    </row>
    <row r="343" spans="1:22" x14ac:dyDescent="0.2">
      <c r="A343" s="17" t="s">
        <v>939</v>
      </c>
      <c r="B343" s="17">
        <v>37800</v>
      </c>
      <c r="C343" s="17" t="s">
        <v>948</v>
      </c>
      <c r="D343" s="65" t="s">
        <v>433</v>
      </c>
      <c r="E343" s="65" t="s">
        <v>60</v>
      </c>
      <c r="F343" s="82">
        <v>289212.03000000003</v>
      </c>
      <c r="G343" s="82">
        <v>723.06</v>
      </c>
      <c r="H343" s="82">
        <v>0</v>
      </c>
      <c r="I343" s="82">
        <v>0</v>
      </c>
      <c r="J343" s="82">
        <v>289935.09000000003</v>
      </c>
      <c r="K343" s="82">
        <v>289323.27000000008</v>
      </c>
      <c r="L343" s="83">
        <v>0</v>
      </c>
      <c r="M343" s="82">
        <v>-54171.199999999983</v>
      </c>
      <c r="N343" s="82">
        <v>-9835.2100000000009</v>
      </c>
      <c r="O343" s="82">
        <v>0</v>
      </c>
      <c r="P343" s="82">
        <v>0</v>
      </c>
      <c r="Q343" s="82">
        <v>0</v>
      </c>
      <c r="R343" s="82">
        <v>0</v>
      </c>
      <c r="S343" s="82">
        <v>-64006.409999999982</v>
      </c>
      <c r="T343" s="82">
        <v>-59087.937692307671</v>
      </c>
      <c r="U343" s="83">
        <v>0</v>
      </c>
      <c r="V343" s="84">
        <v>3.4000000000000002E-2</v>
      </c>
    </row>
    <row r="344" spans="1:22" x14ac:dyDescent="0.2">
      <c r="A344" s="17" t="s">
        <v>939</v>
      </c>
      <c r="B344" s="17">
        <v>37800</v>
      </c>
      <c r="C344" s="17" t="s">
        <v>948</v>
      </c>
      <c r="D344" s="65" t="s">
        <v>434</v>
      </c>
      <c r="E344" s="65" t="s">
        <v>60</v>
      </c>
      <c r="F344" s="82">
        <v>25582.469999999998</v>
      </c>
      <c r="G344" s="82">
        <v>0</v>
      </c>
      <c r="H344" s="82">
        <v>0</v>
      </c>
      <c r="I344" s="82">
        <v>0</v>
      </c>
      <c r="J344" s="82">
        <v>25582.469999999998</v>
      </c>
      <c r="K344" s="82">
        <v>25582.469999999994</v>
      </c>
      <c r="L344" s="83">
        <v>0</v>
      </c>
      <c r="M344" s="82">
        <v>-48913.249999999971</v>
      </c>
      <c r="N344" s="82">
        <v>-869.7600000000001</v>
      </c>
      <c r="O344" s="82">
        <v>0</v>
      </c>
      <c r="P344" s="82">
        <v>0</v>
      </c>
      <c r="Q344" s="82">
        <v>0</v>
      </c>
      <c r="R344" s="82">
        <v>0</v>
      </c>
      <c r="S344" s="82">
        <v>-49783.009999999973</v>
      </c>
      <c r="T344" s="82">
        <v>-49348.13</v>
      </c>
      <c r="U344" s="83">
        <v>0</v>
      </c>
      <c r="V344" s="84">
        <v>3.4000000000000002E-2</v>
      </c>
    </row>
    <row r="345" spans="1:22" x14ac:dyDescent="0.2">
      <c r="A345" s="17" t="s">
        <v>939</v>
      </c>
      <c r="B345" s="17">
        <v>37900</v>
      </c>
      <c r="C345" s="17" t="s">
        <v>949</v>
      </c>
      <c r="D345" s="65" t="s">
        <v>435</v>
      </c>
      <c r="E345" s="65" t="s">
        <v>61</v>
      </c>
      <c r="F345" s="82">
        <v>1923578.4000000004</v>
      </c>
      <c r="G345" s="82">
        <v>6393.48</v>
      </c>
      <c r="H345" s="82">
        <v>0</v>
      </c>
      <c r="I345" s="82">
        <v>0</v>
      </c>
      <c r="J345" s="82">
        <v>1929971.8800000004</v>
      </c>
      <c r="K345" s="82">
        <v>1931337.7507692305</v>
      </c>
      <c r="L345" s="83">
        <v>0</v>
      </c>
      <c r="M345" s="82">
        <v>-299639.22000000003</v>
      </c>
      <c r="N345" s="82">
        <v>-65669.289999999979</v>
      </c>
      <c r="O345" s="82">
        <v>0</v>
      </c>
      <c r="P345" s="82">
        <v>0</v>
      </c>
      <c r="Q345" s="82">
        <v>0</v>
      </c>
      <c r="R345" s="82">
        <v>0</v>
      </c>
      <c r="S345" s="82">
        <v>-365308.51</v>
      </c>
      <c r="T345" s="82">
        <v>-332466.20307692327</v>
      </c>
      <c r="U345" s="83">
        <v>0</v>
      </c>
      <c r="V345" s="84">
        <v>3.4000000000000002E-2</v>
      </c>
    </row>
    <row r="346" spans="1:22" x14ac:dyDescent="0.2">
      <c r="A346" s="17" t="s">
        <v>939</v>
      </c>
      <c r="B346" s="17">
        <v>37900</v>
      </c>
      <c r="C346" s="17" t="s">
        <v>949</v>
      </c>
      <c r="D346" s="65" t="s">
        <v>436</v>
      </c>
      <c r="E346" s="65" t="s">
        <v>61</v>
      </c>
      <c r="F346" s="82">
        <v>15389.48</v>
      </c>
      <c r="G346" s="82">
        <v>0</v>
      </c>
      <c r="H346" s="82">
        <v>0</v>
      </c>
      <c r="I346" s="82">
        <v>0</v>
      </c>
      <c r="J346" s="82">
        <v>15389.48</v>
      </c>
      <c r="K346" s="82">
        <v>15389.480000000001</v>
      </c>
      <c r="L346" s="83">
        <v>0</v>
      </c>
      <c r="M346" s="82">
        <v>-15112.000000000027</v>
      </c>
      <c r="N346" s="82">
        <v>-523.32000000000005</v>
      </c>
      <c r="O346" s="82">
        <v>0</v>
      </c>
      <c r="P346" s="82">
        <v>0</v>
      </c>
      <c r="Q346" s="82">
        <v>0</v>
      </c>
      <c r="R346" s="82">
        <v>0</v>
      </c>
      <c r="S346" s="82">
        <v>-15635.320000000027</v>
      </c>
      <c r="T346" s="82">
        <v>-15373.660000000029</v>
      </c>
      <c r="U346" s="83">
        <v>0</v>
      </c>
      <c r="V346" s="84">
        <v>3.4000000000000002E-2</v>
      </c>
    </row>
    <row r="347" spans="1:22" x14ac:dyDescent="0.2">
      <c r="A347" s="17" t="s">
        <v>939</v>
      </c>
      <c r="B347" s="17">
        <v>38000</v>
      </c>
      <c r="C347" s="17" t="s">
        <v>950</v>
      </c>
      <c r="D347" s="65" t="s">
        <v>437</v>
      </c>
      <c r="E347" s="65" t="s">
        <v>62</v>
      </c>
      <c r="F347" s="82">
        <v>561504.00999999989</v>
      </c>
      <c r="G347" s="82">
        <v>250.16</v>
      </c>
      <c r="H347" s="82">
        <v>-10576.77</v>
      </c>
      <c r="I347" s="82">
        <v>0</v>
      </c>
      <c r="J347" s="82">
        <v>551177.39999999991</v>
      </c>
      <c r="K347" s="82">
        <v>557917.73076923075</v>
      </c>
      <c r="L347" s="83">
        <v>0</v>
      </c>
      <c r="M347" s="82">
        <v>-342207.91000000027</v>
      </c>
      <c r="N347" s="82">
        <v>-36859.609999999993</v>
      </c>
      <c r="O347" s="82">
        <v>10576.77</v>
      </c>
      <c r="P347" s="82">
        <v>80738.080000000002</v>
      </c>
      <c r="Q347" s="82">
        <v>0</v>
      </c>
      <c r="R347" s="82">
        <v>0</v>
      </c>
      <c r="S347" s="82">
        <v>-287752.67000000022</v>
      </c>
      <c r="T347" s="82">
        <v>-333912.20692307723</v>
      </c>
      <c r="U347" s="83">
        <v>0</v>
      </c>
      <c r="V347" s="84">
        <v>6.5999999999999989E-2</v>
      </c>
    </row>
    <row r="348" spans="1:22" x14ac:dyDescent="0.2">
      <c r="A348" s="17" t="s">
        <v>939</v>
      </c>
      <c r="B348" s="17">
        <v>38002</v>
      </c>
      <c r="C348" s="17" t="s">
        <v>951</v>
      </c>
      <c r="D348" s="65" t="s">
        <v>438</v>
      </c>
      <c r="E348" s="65" t="s">
        <v>63</v>
      </c>
      <c r="F348" s="82">
        <v>9354313.0499999952</v>
      </c>
      <c r="G348" s="82">
        <v>604679.59</v>
      </c>
      <c r="H348" s="82">
        <v>-38513.68</v>
      </c>
      <c r="I348" s="82">
        <v>0</v>
      </c>
      <c r="J348" s="82">
        <v>9920478.9599999953</v>
      </c>
      <c r="K348" s="82">
        <v>9622273.1961538419</v>
      </c>
      <c r="L348" s="83">
        <v>0</v>
      </c>
      <c r="M348" s="82">
        <v>-4059711.4799999986</v>
      </c>
      <c r="N348" s="82">
        <v>-479871.14</v>
      </c>
      <c r="O348" s="82">
        <v>38513.68</v>
      </c>
      <c r="P348" s="82">
        <v>140799.27000000002</v>
      </c>
      <c r="Q348" s="82">
        <v>0</v>
      </c>
      <c r="R348" s="82">
        <v>0</v>
      </c>
      <c r="S348" s="82">
        <v>-4360269.6699999981</v>
      </c>
      <c r="T348" s="82">
        <v>-4208653.325384615</v>
      </c>
      <c r="U348" s="83">
        <v>0</v>
      </c>
      <c r="V348" s="84">
        <v>0.05</v>
      </c>
    </row>
    <row r="349" spans="1:22" x14ac:dyDescent="0.2">
      <c r="A349" s="17" t="s">
        <v>939</v>
      </c>
      <c r="B349" s="17">
        <v>38100</v>
      </c>
      <c r="C349" s="17" t="s">
        <v>952</v>
      </c>
      <c r="D349" s="65" t="s">
        <v>439</v>
      </c>
      <c r="E349" s="65" t="s">
        <v>64</v>
      </c>
      <c r="F349" s="82">
        <v>493567.30999999988</v>
      </c>
      <c r="G349" s="82">
        <v>0</v>
      </c>
      <c r="H349" s="82">
        <v>-10007.530000000001</v>
      </c>
      <c r="I349" s="82">
        <v>0</v>
      </c>
      <c r="J349" s="82">
        <v>483559.77999999985</v>
      </c>
      <c r="K349" s="82">
        <v>488026.12076923077</v>
      </c>
      <c r="L349" s="83">
        <v>0</v>
      </c>
      <c r="M349" s="82">
        <v>-637987.88000000024</v>
      </c>
      <c r="N349" s="82">
        <v>-28815.51</v>
      </c>
      <c r="O349" s="82">
        <v>10007.530000000001</v>
      </c>
      <c r="P349" s="82">
        <v>7877.07</v>
      </c>
      <c r="Q349" s="82">
        <v>-16519.84</v>
      </c>
      <c r="R349" s="82">
        <v>0</v>
      </c>
      <c r="S349" s="82">
        <v>-665438.63000000024</v>
      </c>
      <c r="T349" s="82">
        <v>-653497.52384615387</v>
      </c>
      <c r="U349" s="83">
        <v>0</v>
      </c>
      <c r="V349" s="84">
        <v>5.9000000000000004E-2</v>
      </c>
    </row>
    <row r="350" spans="1:22" x14ac:dyDescent="0.2">
      <c r="A350" s="17" t="s">
        <v>939</v>
      </c>
      <c r="B350" s="17">
        <v>38200</v>
      </c>
      <c r="C350" s="17" t="s">
        <v>953</v>
      </c>
      <c r="D350" s="65" t="s">
        <v>440</v>
      </c>
      <c r="E350" s="65" t="s">
        <v>65</v>
      </c>
      <c r="F350" s="82">
        <v>2128582.0600000005</v>
      </c>
      <c r="G350" s="82">
        <v>126542.38999999998</v>
      </c>
      <c r="H350" s="82">
        <v>-1961.75</v>
      </c>
      <c r="I350" s="82">
        <v>0</v>
      </c>
      <c r="J350" s="82">
        <v>2253162.7000000007</v>
      </c>
      <c r="K350" s="82">
        <v>2192263.3930769237</v>
      </c>
      <c r="L350" s="83">
        <v>0</v>
      </c>
      <c r="M350" s="82">
        <v>-624129.55000000028</v>
      </c>
      <c r="N350" s="82">
        <v>-98423.499999999985</v>
      </c>
      <c r="O350" s="82">
        <v>1961.75</v>
      </c>
      <c r="P350" s="82">
        <v>9402.7800000000007</v>
      </c>
      <c r="Q350" s="82">
        <v>0</v>
      </c>
      <c r="R350" s="82">
        <v>0</v>
      </c>
      <c r="S350" s="82">
        <v>-711188.52000000025</v>
      </c>
      <c r="T350" s="82">
        <v>-671340.03461538488</v>
      </c>
      <c r="U350" s="83">
        <v>0</v>
      </c>
      <c r="V350" s="84">
        <v>4.4999999999999998E-2</v>
      </c>
    </row>
    <row r="351" spans="1:22" x14ac:dyDescent="0.2">
      <c r="A351" s="17" t="s">
        <v>939</v>
      </c>
      <c r="B351" s="17">
        <v>38300</v>
      </c>
      <c r="C351" s="17" t="s">
        <v>954</v>
      </c>
      <c r="D351" s="65" t="s">
        <v>441</v>
      </c>
      <c r="E351" s="65" t="s">
        <v>66</v>
      </c>
      <c r="F351" s="82">
        <v>1073093.78</v>
      </c>
      <c r="G351" s="82">
        <v>14392.339999999998</v>
      </c>
      <c r="H351" s="82">
        <v>-3910.87</v>
      </c>
      <c r="I351" s="82">
        <v>0</v>
      </c>
      <c r="J351" s="82">
        <v>1083575.25</v>
      </c>
      <c r="K351" s="82">
        <v>1077597.8753846155</v>
      </c>
      <c r="L351" s="83">
        <v>0</v>
      </c>
      <c r="M351" s="82">
        <v>-616346.13000000024</v>
      </c>
      <c r="N351" s="82">
        <v>-38775.590000000004</v>
      </c>
      <c r="O351" s="82">
        <v>3910.87</v>
      </c>
      <c r="P351" s="82">
        <v>0</v>
      </c>
      <c r="Q351" s="82">
        <v>0</v>
      </c>
      <c r="R351" s="82">
        <v>0</v>
      </c>
      <c r="S351" s="82">
        <v>-651210.85000000021</v>
      </c>
      <c r="T351" s="82">
        <v>-635394.62923076958</v>
      </c>
      <c r="U351" s="83">
        <v>0</v>
      </c>
      <c r="V351" s="84">
        <v>3.5999999999999997E-2</v>
      </c>
    </row>
    <row r="352" spans="1:22" x14ac:dyDescent="0.2">
      <c r="A352" s="17" t="s">
        <v>939</v>
      </c>
      <c r="B352" s="17">
        <v>38400</v>
      </c>
      <c r="C352" s="17" t="s">
        <v>955</v>
      </c>
      <c r="D352" s="65" t="s">
        <v>442</v>
      </c>
      <c r="E352" s="65" t="s">
        <v>67</v>
      </c>
      <c r="F352" s="82">
        <v>1070638.7500000005</v>
      </c>
      <c r="G352" s="82">
        <v>42180.790000000008</v>
      </c>
      <c r="H352" s="82">
        <v>-43.15</v>
      </c>
      <c r="I352" s="82">
        <v>0</v>
      </c>
      <c r="J352" s="82">
        <v>1112776.3900000006</v>
      </c>
      <c r="K352" s="82">
        <v>1096826.038461539</v>
      </c>
      <c r="L352" s="83">
        <v>0</v>
      </c>
      <c r="M352" s="82">
        <v>-474597.98000000021</v>
      </c>
      <c r="N352" s="82">
        <v>-49297.380000000005</v>
      </c>
      <c r="O352" s="82">
        <v>43.15</v>
      </c>
      <c r="P352" s="82">
        <v>774.95</v>
      </c>
      <c r="Q352" s="82">
        <v>0</v>
      </c>
      <c r="R352" s="82">
        <v>0</v>
      </c>
      <c r="S352" s="82">
        <v>-523077.26000000018</v>
      </c>
      <c r="T352" s="82">
        <v>-498294.20538461552</v>
      </c>
      <c r="U352" s="83">
        <v>0</v>
      </c>
      <c r="V352" s="84">
        <v>4.4999999999999998E-2</v>
      </c>
    </row>
    <row r="353" spans="1:22" x14ac:dyDescent="0.2">
      <c r="A353" s="17" t="s">
        <v>939</v>
      </c>
      <c r="B353" s="17">
        <v>38500</v>
      </c>
      <c r="C353" s="17" t="s">
        <v>956</v>
      </c>
      <c r="D353" s="65" t="s">
        <v>443</v>
      </c>
      <c r="E353" s="65" t="s">
        <v>68</v>
      </c>
      <c r="F353" s="82">
        <v>70739.12999999999</v>
      </c>
      <c r="G353" s="82">
        <v>0</v>
      </c>
      <c r="H353" s="82">
        <v>0</v>
      </c>
      <c r="I353" s="82">
        <v>0</v>
      </c>
      <c r="J353" s="82">
        <v>70739.12999999999</v>
      </c>
      <c r="K353" s="82">
        <v>70739.12999999999</v>
      </c>
      <c r="L353" s="83">
        <v>0</v>
      </c>
      <c r="M353" s="82">
        <v>-11281.790000000017</v>
      </c>
      <c r="N353" s="82">
        <v>-2192.88</v>
      </c>
      <c r="O353" s="82">
        <v>0</v>
      </c>
      <c r="P353" s="82">
        <v>0</v>
      </c>
      <c r="Q353" s="82">
        <v>0</v>
      </c>
      <c r="R353" s="82">
        <v>0</v>
      </c>
      <c r="S353" s="82">
        <v>-13474.670000000016</v>
      </c>
      <c r="T353" s="82">
        <v>-12378.230000000014</v>
      </c>
      <c r="U353" s="83">
        <v>0</v>
      </c>
      <c r="V353" s="84">
        <v>3.1E-2</v>
      </c>
    </row>
    <row r="354" spans="1:22" x14ac:dyDescent="0.2">
      <c r="A354" s="17" t="s">
        <v>939</v>
      </c>
      <c r="B354" s="17">
        <v>38700</v>
      </c>
      <c r="C354" s="17" t="s">
        <v>957</v>
      </c>
      <c r="D354" s="65" t="s">
        <v>444</v>
      </c>
      <c r="E354" s="65" t="s">
        <v>69</v>
      </c>
      <c r="F354" s="82">
        <v>136090.32</v>
      </c>
      <c r="G354" s="82">
        <v>17416.77</v>
      </c>
      <c r="H354" s="82">
        <v>0</v>
      </c>
      <c r="I354" s="82">
        <v>0</v>
      </c>
      <c r="J354" s="82">
        <v>153507.09</v>
      </c>
      <c r="K354" s="82">
        <v>150147.90000000002</v>
      </c>
      <c r="L354" s="83">
        <v>0</v>
      </c>
      <c r="M354" s="82">
        <v>-44706.039999999994</v>
      </c>
      <c r="N354" s="82">
        <v>-9441.66</v>
      </c>
      <c r="O354" s="82">
        <v>0</v>
      </c>
      <c r="P354" s="82">
        <v>0</v>
      </c>
      <c r="Q354" s="82">
        <v>0</v>
      </c>
      <c r="R354" s="82">
        <v>0</v>
      </c>
      <c r="S354" s="82">
        <v>-54147.7</v>
      </c>
      <c r="T354" s="82">
        <v>-49366.980769230788</v>
      </c>
      <c r="U354" s="83">
        <v>0</v>
      </c>
      <c r="V354" s="84">
        <v>6.3E-2</v>
      </c>
    </row>
    <row r="355" spans="1:22" x14ac:dyDescent="0.2">
      <c r="A355" s="17" t="s">
        <v>939</v>
      </c>
      <c r="B355" s="17">
        <v>39000</v>
      </c>
      <c r="C355" s="17" t="s">
        <v>958</v>
      </c>
      <c r="D355" s="65" t="s">
        <v>445</v>
      </c>
      <c r="E355" s="65" t="s">
        <v>70</v>
      </c>
      <c r="F355" s="82">
        <v>0</v>
      </c>
      <c r="G355" s="82">
        <v>0</v>
      </c>
      <c r="H355" s="82">
        <v>0</v>
      </c>
      <c r="I355" s="82">
        <v>0</v>
      </c>
      <c r="J355" s="82">
        <v>0</v>
      </c>
      <c r="K355" s="82">
        <v>0</v>
      </c>
      <c r="L355" s="83">
        <v>0</v>
      </c>
      <c r="M355" s="82">
        <v>0.03</v>
      </c>
      <c r="N355" s="82">
        <v>0</v>
      </c>
      <c r="O355" s="82">
        <v>0</v>
      </c>
      <c r="P355" s="82">
        <v>0</v>
      </c>
      <c r="Q355" s="82">
        <v>0</v>
      </c>
      <c r="R355" s="82">
        <v>0</v>
      </c>
      <c r="S355" s="82">
        <v>0.03</v>
      </c>
      <c r="T355" s="82">
        <v>3.0000000000000009E-2</v>
      </c>
      <c r="U355" s="83">
        <v>0</v>
      </c>
      <c r="V355" s="84">
        <v>2.5000000000000001E-2</v>
      </c>
    </row>
    <row r="356" spans="1:22" x14ac:dyDescent="0.2">
      <c r="A356" s="17" t="s">
        <v>939</v>
      </c>
      <c r="B356" s="17">
        <v>39100</v>
      </c>
      <c r="C356" s="17" t="s">
        <v>959</v>
      </c>
      <c r="D356" s="65" t="s">
        <v>446</v>
      </c>
      <c r="E356" s="65" t="s">
        <v>72</v>
      </c>
      <c r="F356" s="82">
        <v>19802.340000000004</v>
      </c>
      <c r="G356" s="82">
        <v>-6600.05</v>
      </c>
      <c r="H356" s="82">
        <v>0</v>
      </c>
      <c r="I356" s="82">
        <v>0</v>
      </c>
      <c r="J356" s="82">
        <v>13202.290000000005</v>
      </c>
      <c r="K356" s="82">
        <v>13709.986153846161</v>
      </c>
      <c r="L356" s="83">
        <v>0</v>
      </c>
      <c r="M356" s="82">
        <v>45064.170000000049</v>
      </c>
      <c r="N356" s="82">
        <v>-921.37000000000012</v>
      </c>
      <c r="O356" s="82">
        <v>0</v>
      </c>
      <c r="P356" s="82">
        <v>0</v>
      </c>
      <c r="Q356" s="82">
        <v>0</v>
      </c>
      <c r="R356" s="82">
        <v>0</v>
      </c>
      <c r="S356" s="82">
        <v>44142.800000000047</v>
      </c>
      <c r="T356" s="82">
        <v>44587.89461538467</v>
      </c>
      <c r="U356" s="83">
        <v>0</v>
      </c>
      <c r="V356" s="84">
        <v>6.7000000000000004E-2</v>
      </c>
    </row>
    <row r="357" spans="1:22" x14ac:dyDescent="0.2">
      <c r="A357" s="17" t="s">
        <v>939</v>
      </c>
      <c r="B357" s="17">
        <v>39101</v>
      </c>
      <c r="C357" s="17" t="s">
        <v>960</v>
      </c>
      <c r="D357" s="65" t="s">
        <v>447</v>
      </c>
      <c r="E357" s="65" t="s">
        <v>73</v>
      </c>
      <c r="F357" s="82">
        <v>47689.43</v>
      </c>
      <c r="G357" s="82">
        <v>8752.52</v>
      </c>
      <c r="H357" s="82">
        <v>0</v>
      </c>
      <c r="I357" s="82">
        <v>0</v>
      </c>
      <c r="J357" s="82">
        <v>56441.95</v>
      </c>
      <c r="K357" s="82">
        <v>54112.933076923066</v>
      </c>
      <c r="L357" s="83">
        <v>0</v>
      </c>
      <c r="M357" s="82">
        <v>-194724.16000000027</v>
      </c>
      <c r="N357" s="82">
        <v>-6739.9000000000015</v>
      </c>
      <c r="O357" s="82">
        <v>0</v>
      </c>
      <c r="P357" s="82">
        <v>0</v>
      </c>
      <c r="Q357" s="82">
        <v>0</v>
      </c>
      <c r="R357" s="82">
        <v>0</v>
      </c>
      <c r="S357" s="82">
        <v>-201464.06000000026</v>
      </c>
      <c r="T357" s="82">
        <v>-198055.53384615405</v>
      </c>
      <c r="U357" s="83">
        <v>0</v>
      </c>
      <c r="V357" s="84">
        <v>0.125</v>
      </c>
    </row>
    <row r="358" spans="1:22" x14ac:dyDescent="0.2">
      <c r="A358" s="17" t="s">
        <v>939</v>
      </c>
      <c r="B358" s="17">
        <v>39102</v>
      </c>
      <c r="C358" s="17" t="s">
        <v>961</v>
      </c>
      <c r="D358" s="65" t="s">
        <v>448</v>
      </c>
      <c r="E358" s="65" t="s">
        <v>74</v>
      </c>
      <c r="F358" s="82">
        <v>56604.259999999995</v>
      </c>
      <c r="G358" s="82">
        <v>0</v>
      </c>
      <c r="H358" s="82">
        <v>0</v>
      </c>
      <c r="I358" s="82">
        <v>0</v>
      </c>
      <c r="J358" s="82">
        <v>56604.259999999995</v>
      </c>
      <c r="K358" s="82">
        <v>56604.26</v>
      </c>
      <c r="L358" s="83">
        <v>0</v>
      </c>
      <c r="M358" s="82">
        <v>-20129.740000000013</v>
      </c>
      <c r="N358" s="82">
        <v>-3792.48</v>
      </c>
      <c r="O358" s="82">
        <v>0</v>
      </c>
      <c r="P358" s="82">
        <v>0</v>
      </c>
      <c r="Q358" s="82">
        <v>0</v>
      </c>
      <c r="R358" s="82">
        <v>0</v>
      </c>
      <c r="S358" s="82">
        <v>-23922.220000000012</v>
      </c>
      <c r="T358" s="82">
        <v>-22025.980000000021</v>
      </c>
      <c r="U358" s="83">
        <v>0</v>
      </c>
      <c r="V358" s="84">
        <v>6.7000000000000004E-2</v>
      </c>
    </row>
    <row r="359" spans="1:22" x14ac:dyDescent="0.2">
      <c r="A359" s="17" t="s">
        <v>939</v>
      </c>
      <c r="B359" s="17">
        <v>39103</v>
      </c>
      <c r="C359" s="17" t="s">
        <v>962</v>
      </c>
      <c r="D359" s="65" t="s">
        <v>449</v>
      </c>
      <c r="E359" s="65" t="s">
        <v>75</v>
      </c>
      <c r="F359" s="82">
        <v>0</v>
      </c>
      <c r="G359" s="82">
        <v>0</v>
      </c>
      <c r="H359" s="82">
        <v>0</v>
      </c>
      <c r="I359" s="82">
        <v>0</v>
      </c>
      <c r="J359" s="82">
        <v>0</v>
      </c>
      <c r="K359" s="82">
        <v>0</v>
      </c>
      <c r="L359" s="83">
        <v>0</v>
      </c>
      <c r="M359" s="82">
        <v>0</v>
      </c>
      <c r="N359" s="82">
        <v>0</v>
      </c>
      <c r="O359" s="82">
        <v>0</v>
      </c>
      <c r="P359" s="82">
        <v>0</v>
      </c>
      <c r="Q359" s="82">
        <v>0</v>
      </c>
      <c r="R359" s="82">
        <v>0</v>
      </c>
      <c r="S359" s="82">
        <v>0</v>
      </c>
      <c r="T359" s="82">
        <v>0</v>
      </c>
      <c r="U359" s="83">
        <v>0</v>
      </c>
      <c r="V359" s="84">
        <v>0</v>
      </c>
    </row>
    <row r="360" spans="1:22" x14ac:dyDescent="0.2">
      <c r="A360" s="17" t="s">
        <v>939</v>
      </c>
      <c r="B360" s="17">
        <v>39201</v>
      </c>
      <c r="C360" s="17" t="s">
        <v>963</v>
      </c>
      <c r="D360" s="65" t="s">
        <v>450</v>
      </c>
      <c r="E360" s="65" t="s">
        <v>76</v>
      </c>
      <c r="F360" s="82">
        <v>358621.18999999989</v>
      </c>
      <c r="G360" s="82">
        <v>33777.07</v>
      </c>
      <c r="H360" s="82">
        <v>-21140.55</v>
      </c>
      <c r="I360" s="82">
        <v>0</v>
      </c>
      <c r="J360" s="82">
        <v>371257.7099999999</v>
      </c>
      <c r="K360" s="82">
        <v>344429.65538461535</v>
      </c>
      <c r="L360" s="83">
        <v>0</v>
      </c>
      <c r="M360" s="82">
        <v>-352389.33000000037</v>
      </c>
      <c r="N360" s="82">
        <v>-38325.72</v>
      </c>
      <c r="O360" s="82">
        <v>21140.55</v>
      </c>
      <c r="P360" s="82">
        <v>0</v>
      </c>
      <c r="Q360" s="82">
        <v>-1350</v>
      </c>
      <c r="R360" s="82">
        <v>0</v>
      </c>
      <c r="S360" s="82">
        <v>-370924.50000000041</v>
      </c>
      <c r="T360" s="82">
        <v>-356541.48692307726</v>
      </c>
      <c r="U360" s="83">
        <v>0</v>
      </c>
      <c r="V360" s="84">
        <v>0.112</v>
      </c>
    </row>
    <row r="361" spans="1:22" x14ac:dyDescent="0.2">
      <c r="A361" s="17" t="s">
        <v>939</v>
      </c>
      <c r="B361" s="17">
        <v>39202</v>
      </c>
      <c r="C361" s="17" t="s">
        <v>964</v>
      </c>
      <c r="D361" s="65" t="s">
        <v>451</v>
      </c>
      <c r="E361" s="65" t="s">
        <v>77</v>
      </c>
      <c r="F361" s="82">
        <v>362104.4</v>
      </c>
      <c r="G361" s="82">
        <v>45314.11</v>
      </c>
      <c r="H361" s="82">
        <v>-27681.71</v>
      </c>
      <c r="I361" s="82">
        <v>0</v>
      </c>
      <c r="J361" s="82">
        <v>379736.8</v>
      </c>
      <c r="K361" s="82">
        <v>347693.13461538462</v>
      </c>
      <c r="L361" s="83">
        <v>0</v>
      </c>
      <c r="M361" s="82">
        <v>-181300.81999999989</v>
      </c>
      <c r="N361" s="82">
        <v>-43817.89</v>
      </c>
      <c r="O361" s="82">
        <v>27681.71</v>
      </c>
      <c r="P361" s="82">
        <v>0</v>
      </c>
      <c r="Q361" s="82">
        <v>-2585</v>
      </c>
      <c r="R361" s="82">
        <v>0</v>
      </c>
      <c r="S361" s="82">
        <v>-200021.99999999991</v>
      </c>
      <c r="T361" s="82">
        <v>-184008.08538461526</v>
      </c>
      <c r="U361" s="83">
        <v>0</v>
      </c>
      <c r="V361" s="84">
        <v>0.127</v>
      </c>
    </row>
    <row r="362" spans="1:22" x14ac:dyDescent="0.2">
      <c r="A362" s="17" t="s">
        <v>939</v>
      </c>
      <c r="B362" s="17">
        <v>39204</v>
      </c>
      <c r="C362" s="17" t="s">
        <v>965</v>
      </c>
      <c r="D362" s="65" t="s">
        <v>452</v>
      </c>
      <c r="E362" s="65" t="s">
        <v>79</v>
      </c>
      <c r="F362" s="82">
        <v>18555.02</v>
      </c>
      <c r="G362" s="82">
        <v>0</v>
      </c>
      <c r="H362" s="82">
        <v>0</v>
      </c>
      <c r="I362" s="82">
        <v>0</v>
      </c>
      <c r="J362" s="82">
        <v>18555.02</v>
      </c>
      <c r="K362" s="82">
        <v>18555.019999999997</v>
      </c>
      <c r="L362" s="83">
        <v>0</v>
      </c>
      <c r="M362" s="82">
        <v>-9157.69</v>
      </c>
      <c r="N362" s="82">
        <v>-742.20000000000016</v>
      </c>
      <c r="O362" s="82">
        <v>0</v>
      </c>
      <c r="P362" s="82">
        <v>0</v>
      </c>
      <c r="Q362" s="82">
        <v>0</v>
      </c>
      <c r="R362" s="82">
        <v>0</v>
      </c>
      <c r="S362" s="82">
        <v>-9899.8900000000012</v>
      </c>
      <c r="T362" s="82">
        <v>-9528.7900000000027</v>
      </c>
      <c r="U362" s="83">
        <v>0</v>
      </c>
      <c r="V362" s="84">
        <v>0.04</v>
      </c>
    </row>
    <row r="363" spans="1:22" x14ac:dyDescent="0.2">
      <c r="A363" s="17" t="s">
        <v>939</v>
      </c>
      <c r="B363" s="17">
        <v>39205</v>
      </c>
      <c r="C363" s="17" t="s">
        <v>966</v>
      </c>
      <c r="D363" s="65" t="s">
        <v>453</v>
      </c>
      <c r="E363" s="65" t="s">
        <v>80</v>
      </c>
      <c r="F363" s="82">
        <v>71334.69</v>
      </c>
      <c r="G363" s="82">
        <v>0</v>
      </c>
      <c r="H363" s="82">
        <v>0</v>
      </c>
      <c r="I363" s="82">
        <v>0</v>
      </c>
      <c r="J363" s="82">
        <v>71334.69</v>
      </c>
      <c r="K363" s="82">
        <v>71334.689999999973</v>
      </c>
      <c r="L363" s="83">
        <v>0</v>
      </c>
      <c r="M363" s="82">
        <v>-45368.780000000035</v>
      </c>
      <c r="N363" s="82">
        <v>-5278.7999999999993</v>
      </c>
      <c r="O363" s="82">
        <v>0</v>
      </c>
      <c r="P363" s="82">
        <v>0</v>
      </c>
      <c r="Q363" s="82">
        <v>0</v>
      </c>
      <c r="R363" s="82">
        <v>0</v>
      </c>
      <c r="S363" s="82">
        <v>-50647.580000000031</v>
      </c>
      <c r="T363" s="82">
        <v>-48008.180000000044</v>
      </c>
      <c r="U363" s="83">
        <v>0</v>
      </c>
      <c r="V363" s="84">
        <v>7.3999999999999996E-2</v>
      </c>
    </row>
    <row r="364" spans="1:22" x14ac:dyDescent="0.2">
      <c r="A364" s="17" t="s">
        <v>939</v>
      </c>
      <c r="B364" s="17">
        <v>39400</v>
      </c>
      <c r="C364" s="17" t="s">
        <v>967</v>
      </c>
      <c r="D364" s="65" t="s">
        <v>454</v>
      </c>
      <c r="E364" s="65" t="s">
        <v>82</v>
      </c>
      <c r="F364" s="82">
        <v>100870.29000000001</v>
      </c>
      <c r="G364" s="82">
        <v>21217.789999999997</v>
      </c>
      <c r="H364" s="82">
        <v>0</v>
      </c>
      <c r="I364" s="82">
        <v>0</v>
      </c>
      <c r="J364" s="82">
        <v>122088.08</v>
      </c>
      <c r="K364" s="82">
        <v>112940.30769230769</v>
      </c>
      <c r="L364" s="83">
        <v>0</v>
      </c>
      <c r="M364" s="82">
        <v>-17566.930000000029</v>
      </c>
      <c r="N364" s="82">
        <v>-7403.74</v>
      </c>
      <c r="O364" s="82">
        <v>0</v>
      </c>
      <c r="P364" s="82">
        <v>0</v>
      </c>
      <c r="Q364" s="82">
        <v>0</v>
      </c>
      <c r="R364" s="82">
        <v>0</v>
      </c>
      <c r="S364" s="82">
        <v>-24970.670000000027</v>
      </c>
      <c r="T364" s="82">
        <v>-21182.043846153872</v>
      </c>
      <c r="U364" s="83">
        <v>0</v>
      </c>
      <c r="V364" s="84">
        <v>6.6000000000000003E-2</v>
      </c>
    </row>
    <row r="365" spans="1:22" x14ac:dyDescent="0.2">
      <c r="A365" s="17" t="s">
        <v>939</v>
      </c>
      <c r="B365" s="17">
        <v>39400</v>
      </c>
      <c r="C365" s="17" t="s">
        <v>967</v>
      </c>
      <c r="D365" s="65" t="s">
        <v>455</v>
      </c>
      <c r="E365" s="65" t="s">
        <v>82</v>
      </c>
      <c r="F365" s="82">
        <v>0</v>
      </c>
      <c r="G365" s="82">
        <v>0</v>
      </c>
      <c r="H365" s="82">
        <v>0</v>
      </c>
      <c r="I365" s="82">
        <v>0</v>
      </c>
      <c r="J365" s="82">
        <v>0</v>
      </c>
      <c r="K365" s="82">
        <v>0</v>
      </c>
      <c r="L365" s="83">
        <v>0</v>
      </c>
      <c r="M365" s="82">
        <v>16179.72</v>
      </c>
      <c r="N365" s="82">
        <v>0</v>
      </c>
      <c r="O365" s="82">
        <v>0</v>
      </c>
      <c r="P365" s="82">
        <v>0</v>
      </c>
      <c r="Q365" s="82">
        <v>0</v>
      </c>
      <c r="R365" s="82">
        <v>0</v>
      </c>
      <c r="S365" s="82">
        <v>16179.72</v>
      </c>
      <c r="T365" s="82">
        <v>16179.72</v>
      </c>
      <c r="U365" s="83">
        <v>0</v>
      </c>
      <c r="V365" s="84">
        <v>6.6000000000000003E-2</v>
      </c>
    </row>
    <row r="366" spans="1:22" x14ac:dyDescent="0.2">
      <c r="A366" s="17" t="s">
        <v>939</v>
      </c>
      <c r="B366" s="17">
        <v>39500</v>
      </c>
      <c r="C366" s="17" t="s">
        <v>968</v>
      </c>
      <c r="D366" s="65" t="s">
        <v>456</v>
      </c>
      <c r="E366" s="65" t="s">
        <v>83</v>
      </c>
      <c r="F366" s="82">
        <v>0</v>
      </c>
      <c r="G366" s="82">
        <v>0</v>
      </c>
      <c r="H366" s="82">
        <v>0</v>
      </c>
      <c r="I366" s="82">
        <v>0</v>
      </c>
      <c r="J366" s="82">
        <v>0</v>
      </c>
      <c r="K366" s="82">
        <v>0</v>
      </c>
      <c r="L366" s="83">
        <v>0</v>
      </c>
      <c r="M366" s="82">
        <v>-5949.17</v>
      </c>
      <c r="N366" s="82">
        <v>0</v>
      </c>
      <c r="O366" s="82">
        <v>0</v>
      </c>
      <c r="P366" s="82">
        <v>0</v>
      </c>
      <c r="Q366" s="82">
        <v>0</v>
      </c>
      <c r="R366" s="82">
        <v>0</v>
      </c>
      <c r="S366" s="82">
        <v>-5949.17</v>
      </c>
      <c r="T366" s="82">
        <v>-5949.1699999999992</v>
      </c>
      <c r="U366" s="83">
        <v>0</v>
      </c>
      <c r="V366" s="84">
        <v>0.05</v>
      </c>
    </row>
    <row r="367" spans="1:22" x14ac:dyDescent="0.2">
      <c r="A367" s="17" t="s">
        <v>939</v>
      </c>
      <c r="B367" s="17">
        <v>39600</v>
      </c>
      <c r="C367" s="17" t="s">
        <v>969</v>
      </c>
      <c r="D367" s="65" t="s">
        <v>457</v>
      </c>
      <c r="E367" s="65" t="s">
        <v>84</v>
      </c>
      <c r="F367" s="82">
        <v>64096.140000000007</v>
      </c>
      <c r="G367" s="82">
        <v>0</v>
      </c>
      <c r="H367" s="82">
        <v>0</v>
      </c>
      <c r="I367" s="82">
        <v>0</v>
      </c>
      <c r="J367" s="82">
        <v>64096.140000000007</v>
      </c>
      <c r="K367" s="82">
        <v>64096.140000000007</v>
      </c>
      <c r="L367" s="83">
        <v>0</v>
      </c>
      <c r="M367" s="82">
        <v>-41685.599999999962</v>
      </c>
      <c r="N367" s="82">
        <v>-4102.2</v>
      </c>
      <c r="O367" s="82">
        <v>0</v>
      </c>
      <c r="P367" s="82">
        <v>0</v>
      </c>
      <c r="Q367" s="82">
        <v>0</v>
      </c>
      <c r="R367" s="82">
        <v>0</v>
      </c>
      <c r="S367" s="82">
        <v>-45787.799999999959</v>
      </c>
      <c r="T367" s="82">
        <v>-43736.699999999953</v>
      </c>
      <c r="U367" s="83">
        <v>0</v>
      </c>
      <c r="V367" s="84">
        <v>6.4000000000000001E-2</v>
      </c>
    </row>
    <row r="368" spans="1:22" x14ac:dyDescent="0.2">
      <c r="A368" s="17" t="s">
        <v>939</v>
      </c>
      <c r="B368" s="17">
        <v>39700</v>
      </c>
      <c r="C368" s="17" t="s">
        <v>970</v>
      </c>
      <c r="D368" s="65" t="s">
        <v>458</v>
      </c>
      <c r="E368" s="65" t="s">
        <v>85</v>
      </c>
      <c r="F368" s="82">
        <v>21018.489999999998</v>
      </c>
      <c r="G368" s="82">
        <v>0</v>
      </c>
      <c r="H368" s="82">
        <v>0</v>
      </c>
      <c r="I368" s="82">
        <v>0</v>
      </c>
      <c r="J368" s="82">
        <v>21018.489999999998</v>
      </c>
      <c r="K368" s="82">
        <v>21018.489999999994</v>
      </c>
      <c r="L368" s="83">
        <v>0</v>
      </c>
      <c r="M368" s="82">
        <v>-22264.960000000014</v>
      </c>
      <c r="N368" s="82">
        <v>-1765.5600000000004</v>
      </c>
      <c r="O368" s="82">
        <v>0</v>
      </c>
      <c r="P368" s="82">
        <v>0</v>
      </c>
      <c r="Q368" s="82">
        <v>0</v>
      </c>
      <c r="R368" s="82">
        <v>0</v>
      </c>
      <c r="S368" s="82">
        <v>-24030.520000000015</v>
      </c>
      <c r="T368" s="82">
        <v>-23147.740000000023</v>
      </c>
      <c r="U368" s="83">
        <v>0</v>
      </c>
      <c r="V368" s="84">
        <v>8.4000000000000005E-2</v>
      </c>
    </row>
    <row r="369" spans="1:22" x14ac:dyDescent="0.2">
      <c r="A369" s="17" t="s">
        <v>939</v>
      </c>
      <c r="B369" s="17">
        <v>39800</v>
      </c>
      <c r="C369" s="17" t="s">
        <v>971</v>
      </c>
      <c r="D369" s="65" t="s">
        <v>459</v>
      </c>
      <c r="E369" s="65" t="s">
        <v>86</v>
      </c>
      <c r="F369" s="82">
        <v>6441.6500000000015</v>
      </c>
      <c r="G369" s="82">
        <v>1442.48</v>
      </c>
      <c r="H369" s="82">
        <v>0</v>
      </c>
      <c r="I369" s="82">
        <v>0</v>
      </c>
      <c r="J369" s="82">
        <v>7884.130000000001</v>
      </c>
      <c r="K369" s="82">
        <v>6663.5700000000024</v>
      </c>
      <c r="L369" s="83">
        <v>0</v>
      </c>
      <c r="M369" s="82">
        <v>-3475.5600000000491</v>
      </c>
      <c r="N369" s="82">
        <v>-387.13000000000011</v>
      </c>
      <c r="O369" s="82">
        <v>0</v>
      </c>
      <c r="P369" s="82">
        <v>0</v>
      </c>
      <c r="Q369" s="82">
        <v>0</v>
      </c>
      <c r="R369" s="82">
        <v>0</v>
      </c>
      <c r="S369" s="82">
        <v>-3862.6900000000492</v>
      </c>
      <c r="T369" s="82">
        <v>-3666.125384615435</v>
      </c>
      <c r="U369" s="83">
        <v>0</v>
      </c>
      <c r="V369" s="84">
        <v>5.8999999999999997E-2</v>
      </c>
    </row>
    <row r="370" spans="1:22" x14ac:dyDescent="0.2">
      <c r="A370" s="17" t="s">
        <v>972</v>
      </c>
      <c r="B370" s="17">
        <v>30100</v>
      </c>
      <c r="C370" s="17" t="s">
        <v>973</v>
      </c>
      <c r="D370" s="65" t="s">
        <v>460</v>
      </c>
      <c r="E370" s="65" t="s">
        <v>51</v>
      </c>
      <c r="F370" s="82">
        <v>485.28</v>
      </c>
      <c r="G370" s="82">
        <v>0</v>
      </c>
      <c r="H370" s="82">
        <v>0</v>
      </c>
      <c r="I370" s="82">
        <v>0</v>
      </c>
      <c r="J370" s="82">
        <v>485.28</v>
      </c>
      <c r="K370" s="82">
        <v>485.2799999999998</v>
      </c>
      <c r="L370" s="83">
        <v>0</v>
      </c>
      <c r="M370" s="82">
        <v>0</v>
      </c>
      <c r="N370" s="82">
        <v>0</v>
      </c>
      <c r="O370" s="82">
        <v>0</v>
      </c>
      <c r="P370" s="82">
        <v>0</v>
      </c>
      <c r="Q370" s="82">
        <v>0</v>
      </c>
      <c r="R370" s="82">
        <v>0</v>
      </c>
      <c r="S370" s="82">
        <v>0</v>
      </c>
      <c r="T370" s="82">
        <v>0</v>
      </c>
      <c r="U370" s="83">
        <v>0</v>
      </c>
      <c r="V370" s="84">
        <v>0</v>
      </c>
    </row>
    <row r="371" spans="1:22" x14ac:dyDescent="0.2">
      <c r="A371" s="17" t="s">
        <v>972</v>
      </c>
      <c r="B371" s="17">
        <v>30200</v>
      </c>
      <c r="C371" s="17" t="s">
        <v>974</v>
      </c>
      <c r="D371" s="65" t="s">
        <v>461</v>
      </c>
      <c r="E371" s="65" t="s">
        <v>52</v>
      </c>
      <c r="F371" s="82">
        <v>0</v>
      </c>
      <c r="G371" s="82">
        <v>0</v>
      </c>
      <c r="H371" s="82">
        <v>0</v>
      </c>
      <c r="I371" s="82">
        <v>0</v>
      </c>
      <c r="J371" s="82">
        <v>0</v>
      </c>
      <c r="K371" s="82">
        <v>0</v>
      </c>
      <c r="L371" s="83">
        <v>0</v>
      </c>
      <c r="M371" s="82">
        <v>0</v>
      </c>
      <c r="N371" s="82">
        <v>0</v>
      </c>
      <c r="O371" s="82">
        <v>0</v>
      </c>
      <c r="P371" s="82">
        <v>0</v>
      </c>
      <c r="Q371" s="82">
        <v>0</v>
      </c>
      <c r="R371" s="82">
        <v>0</v>
      </c>
      <c r="S371" s="82">
        <v>0</v>
      </c>
      <c r="T371" s="82">
        <v>0</v>
      </c>
      <c r="U371" s="83">
        <v>0</v>
      </c>
      <c r="V371" s="84">
        <v>0.04</v>
      </c>
    </row>
    <row r="372" spans="1:22" x14ac:dyDescent="0.2">
      <c r="A372" s="17" t="s">
        <v>972</v>
      </c>
      <c r="B372" s="17">
        <v>30300</v>
      </c>
      <c r="C372" s="17" t="s">
        <v>975</v>
      </c>
      <c r="D372" s="65" t="s">
        <v>462</v>
      </c>
      <c r="E372" s="65" t="s">
        <v>53</v>
      </c>
      <c r="F372" s="82">
        <v>512671.69</v>
      </c>
      <c r="G372" s="82">
        <v>0</v>
      </c>
      <c r="H372" s="82">
        <v>0</v>
      </c>
      <c r="I372" s="82">
        <v>0</v>
      </c>
      <c r="J372" s="82">
        <v>512671.69</v>
      </c>
      <c r="K372" s="82">
        <v>512671.69000000012</v>
      </c>
      <c r="L372" s="83">
        <v>0</v>
      </c>
      <c r="M372" s="82">
        <v>-452705.5699999989</v>
      </c>
      <c r="N372" s="82">
        <v>-20506.920000000002</v>
      </c>
      <c r="O372" s="82">
        <v>0</v>
      </c>
      <c r="P372" s="82">
        <v>0</v>
      </c>
      <c r="Q372" s="82">
        <v>0</v>
      </c>
      <c r="R372" s="82">
        <v>0</v>
      </c>
      <c r="S372" s="82">
        <v>-473212.48999999888</v>
      </c>
      <c r="T372" s="82">
        <v>-462959.02999999875</v>
      </c>
      <c r="U372" s="83">
        <v>0</v>
      </c>
      <c r="V372" s="84">
        <v>0.04</v>
      </c>
    </row>
    <row r="373" spans="1:22" s="89" customFormat="1" x14ac:dyDescent="0.2">
      <c r="A373" s="17" t="s">
        <v>972</v>
      </c>
      <c r="B373" s="17">
        <v>30301</v>
      </c>
      <c r="C373" s="17" t="s">
        <v>976</v>
      </c>
      <c r="D373" s="65" t="s">
        <v>577</v>
      </c>
      <c r="E373" s="65" t="s">
        <v>54</v>
      </c>
      <c r="F373" s="82">
        <v>0</v>
      </c>
      <c r="G373" s="82">
        <v>1608.32</v>
      </c>
      <c r="H373" s="82">
        <v>0</v>
      </c>
      <c r="I373" s="82">
        <v>0</v>
      </c>
      <c r="J373" s="82">
        <v>1608.32</v>
      </c>
      <c r="K373" s="82">
        <v>247.43384615384613</v>
      </c>
      <c r="L373" s="83">
        <v>0</v>
      </c>
      <c r="M373" s="82">
        <v>0</v>
      </c>
      <c r="N373" s="82">
        <v>-8.98</v>
      </c>
      <c r="O373" s="82">
        <v>0</v>
      </c>
      <c r="P373" s="82">
        <v>0</v>
      </c>
      <c r="Q373" s="82">
        <v>0</v>
      </c>
      <c r="R373" s="82">
        <v>0</v>
      </c>
      <c r="S373" s="82">
        <v>-8.98</v>
      </c>
      <c r="T373" s="82">
        <v>-0.6907692307692308</v>
      </c>
      <c r="U373" s="83">
        <v>0</v>
      </c>
      <c r="V373" s="88">
        <v>0</v>
      </c>
    </row>
    <row r="374" spans="1:22" x14ac:dyDescent="0.2">
      <c r="A374" s="17" t="s">
        <v>972</v>
      </c>
      <c r="B374" s="17">
        <v>37400</v>
      </c>
      <c r="C374" s="17" t="s">
        <v>977</v>
      </c>
      <c r="D374" s="65" t="s">
        <v>463</v>
      </c>
      <c r="E374" s="65" t="s">
        <v>55</v>
      </c>
      <c r="F374" s="82">
        <v>377207.51</v>
      </c>
      <c r="G374" s="82">
        <v>18896.030000000002</v>
      </c>
      <c r="H374" s="82">
        <v>0</v>
      </c>
      <c r="I374" s="82">
        <v>0</v>
      </c>
      <c r="J374" s="82">
        <v>396103.54000000004</v>
      </c>
      <c r="K374" s="82">
        <v>392905.81846153841</v>
      </c>
      <c r="L374" s="83">
        <v>0</v>
      </c>
      <c r="M374" s="82">
        <v>0</v>
      </c>
      <c r="N374" s="82">
        <v>0</v>
      </c>
      <c r="O374" s="82">
        <v>0</v>
      </c>
      <c r="P374" s="82">
        <v>0</v>
      </c>
      <c r="Q374" s="82">
        <v>0</v>
      </c>
      <c r="R374" s="82">
        <v>0</v>
      </c>
      <c r="S374" s="82">
        <v>0</v>
      </c>
      <c r="T374" s="82">
        <v>0</v>
      </c>
      <c r="U374" s="83">
        <v>0</v>
      </c>
      <c r="V374" s="84">
        <v>0</v>
      </c>
    </row>
    <row r="375" spans="1:22" x14ac:dyDescent="0.2">
      <c r="A375" s="17" t="s">
        <v>972</v>
      </c>
      <c r="B375" s="17">
        <v>37402</v>
      </c>
      <c r="C375" s="17" t="s">
        <v>978</v>
      </c>
      <c r="D375" s="65" t="s">
        <v>464</v>
      </c>
      <c r="E375" s="65" t="s">
        <v>56</v>
      </c>
      <c r="F375" s="82">
        <v>44653.810000000056</v>
      </c>
      <c r="G375" s="82">
        <v>0</v>
      </c>
      <c r="H375" s="82">
        <v>0</v>
      </c>
      <c r="I375" s="82">
        <v>0</v>
      </c>
      <c r="J375" s="82">
        <v>44653.810000000056</v>
      </c>
      <c r="K375" s="82">
        <v>44653.810000000056</v>
      </c>
      <c r="L375" s="83">
        <v>0</v>
      </c>
      <c r="M375" s="82">
        <v>68814.800000000221</v>
      </c>
      <c r="N375" s="82">
        <v>-580.43999999999994</v>
      </c>
      <c r="O375" s="82">
        <v>0</v>
      </c>
      <c r="P375" s="82">
        <v>0</v>
      </c>
      <c r="Q375" s="82">
        <v>0</v>
      </c>
      <c r="R375" s="82">
        <v>0</v>
      </c>
      <c r="S375" s="82">
        <v>68234.360000000219</v>
      </c>
      <c r="T375" s="82">
        <v>68524.580000000249</v>
      </c>
      <c r="U375" s="83">
        <v>0</v>
      </c>
      <c r="V375" s="84">
        <v>1.2999999999999999E-2</v>
      </c>
    </row>
    <row r="376" spans="1:22" x14ac:dyDescent="0.2">
      <c r="A376" s="17" t="s">
        <v>972</v>
      </c>
      <c r="B376" s="17">
        <v>37500</v>
      </c>
      <c r="C376" s="17" t="s">
        <v>979</v>
      </c>
      <c r="D376" s="65" t="s">
        <v>465</v>
      </c>
      <c r="E376" s="65" t="s">
        <v>57</v>
      </c>
      <c r="F376" s="82">
        <v>493295.38999999996</v>
      </c>
      <c r="G376" s="82">
        <v>20276.46</v>
      </c>
      <c r="H376" s="82">
        <v>0</v>
      </c>
      <c r="I376" s="82">
        <v>0</v>
      </c>
      <c r="J376" s="82">
        <v>513571.85</v>
      </c>
      <c r="K376" s="82">
        <v>496086.78384615382</v>
      </c>
      <c r="L376" s="83">
        <v>0</v>
      </c>
      <c r="M376" s="82">
        <v>-203290.34000000014</v>
      </c>
      <c r="N376" s="82">
        <v>-12365.76</v>
      </c>
      <c r="O376" s="82">
        <v>0</v>
      </c>
      <c r="P376" s="82">
        <v>0</v>
      </c>
      <c r="Q376" s="82">
        <v>0</v>
      </c>
      <c r="R376" s="82">
        <v>0</v>
      </c>
      <c r="S376" s="82">
        <v>-215656.10000000015</v>
      </c>
      <c r="T376" s="82">
        <v>-209465.52153846173</v>
      </c>
      <c r="U376" s="83">
        <v>0</v>
      </c>
      <c r="V376" s="84">
        <v>2.5000000000000001E-2</v>
      </c>
    </row>
    <row r="377" spans="1:22" x14ac:dyDescent="0.2">
      <c r="A377" s="17" t="s">
        <v>972</v>
      </c>
      <c r="B377" s="17">
        <v>37600</v>
      </c>
      <c r="C377" s="17" t="s">
        <v>980</v>
      </c>
      <c r="D377" s="65" t="s">
        <v>466</v>
      </c>
      <c r="E377" s="65" t="s">
        <v>58</v>
      </c>
      <c r="F377" s="82">
        <v>21232483.349999998</v>
      </c>
      <c r="G377" s="82">
        <v>796384.58999999985</v>
      </c>
      <c r="H377" s="82">
        <v>-2408.86</v>
      </c>
      <c r="I377" s="82">
        <v>0</v>
      </c>
      <c r="J377" s="82">
        <v>22026459.079999998</v>
      </c>
      <c r="K377" s="82">
        <v>21759007.363846149</v>
      </c>
      <c r="L377" s="83">
        <v>0</v>
      </c>
      <c r="M377" s="82">
        <v>-5452074.7200000044</v>
      </c>
      <c r="N377" s="82">
        <v>-912942.2100000002</v>
      </c>
      <c r="O377" s="82">
        <v>2408.86</v>
      </c>
      <c r="P377" s="82">
        <v>18131.749999999996</v>
      </c>
      <c r="Q377" s="82">
        <v>0</v>
      </c>
      <c r="R377" s="82">
        <v>0</v>
      </c>
      <c r="S377" s="82">
        <v>-6344476.320000004</v>
      </c>
      <c r="T377" s="82">
        <v>-5890593.936923082</v>
      </c>
      <c r="U377" s="83">
        <v>0</v>
      </c>
      <c r="V377" s="84">
        <v>4.2000000000000003E-2</v>
      </c>
    </row>
    <row r="378" spans="1:22" x14ac:dyDescent="0.2">
      <c r="A378" s="17" t="s">
        <v>972</v>
      </c>
      <c r="B378" s="17">
        <v>37602</v>
      </c>
      <c r="C378" s="17" t="s">
        <v>981</v>
      </c>
      <c r="D378" s="65" t="s">
        <v>467</v>
      </c>
      <c r="E378" s="65" t="s">
        <v>59</v>
      </c>
      <c r="F378" s="82">
        <v>26457255.860000003</v>
      </c>
      <c r="G378" s="82">
        <v>603898.7300000001</v>
      </c>
      <c r="H378" s="82">
        <v>-5642.94</v>
      </c>
      <c r="I378" s="82">
        <v>0</v>
      </c>
      <c r="J378" s="82">
        <v>27055511.650000002</v>
      </c>
      <c r="K378" s="82">
        <v>26691516.414615385</v>
      </c>
      <c r="L378" s="83">
        <v>0</v>
      </c>
      <c r="M378" s="82">
        <v>-11127312.680000005</v>
      </c>
      <c r="N378" s="82">
        <v>-826496.70000000007</v>
      </c>
      <c r="O378" s="82">
        <v>5642.94</v>
      </c>
      <c r="P378" s="82">
        <v>7354.4899999999943</v>
      </c>
      <c r="Q378" s="82">
        <v>0</v>
      </c>
      <c r="R378" s="82">
        <v>0</v>
      </c>
      <c r="S378" s="82">
        <v>-11940811.950000005</v>
      </c>
      <c r="T378" s="82">
        <v>-11526411.406153856</v>
      </c>
      <c r="U378" s="83">
        <v>0</v>
      </c>
      <c r="V378" s="84">
        <v>3.1E-2</v>
      </c>
    </row>
    <row r="379" spans="1:22" x14ac:dyDescent="0.2">
      <c r="A379" s="17" t="s">
        <v>972</v>
      </c>
      <c r="B379" s="17">
        <v>37602</v>
      </c>
      <c r="C379" s="17" t="s">
        <v>981</v>
      </c>
      <c r="D379" s="65" t="s">
        <v>468</v>
      </c>
      <c r="E379" s="65" t="s">
        <v>59</v>
      </c>
      <c r="F379" s="82">
        <v>0</v>
      </c>
      <c r="G379" s="82">
        <v>0</v>
      </c>
      <c r="H379" s="82">
        <v>0</v>
      </c>
      <c r="I379" s="82">
        <v>0</v>
      </c>
      <c r="J379" s="82">
        <v>0</v>
      </c>
      <c r="K379" s="82">
        <v>0</v>
      </c>
      <c r="L379" s="83">
        <v>0</v>
      </c>
      <c r="M379" s="82">
        <v>-2546.37</v>
      </c>
      <c r="N379" s="82">
        <v>0</v>
      </c>
      <c r="O379" s="82">
        <v>0</v>
      </c>
      <c r="P379" s="82">
        <v>0</v>
      </c>
      <c r="Q379" s="82">
        <v>0</v>
      </c>
      <c r="R379" s="82">
        <v>0</v>
      </c>
      <c r="S379" s="82">
        <v>-2546.37</v>
      </c>
      <c r="T379" s="82">
        <v>-2546.3699999999994</v>
      </c>
      <c r="U379" s="83">
        <v>0</v>
      </c>
      <c r="V379" s="84">
        <v>3.1E-2</v>
      </c>
    </row>
    <row r="380" spans="1:22" x14ac:dyDescent="0.2">
      <c r="A380" s="17" t="s">
        <v>972</v>
      </c>
      <c r="B380" s="17">
        <v>37800</v>
      </c>
      <c r="C380" s="17" t="s">
        <v>982</v>
      </c>
      <c r="D380" s="65" t="s">
        <v>469</v>
      </c>
      <c r="E380" s="65" t="s">
        <v>60</v>
      </c>
      <c r="F380" s="82">
        <v>318289.07999999996</v>
      </c>
      <c r="G380" s="82">
        <v>84521.74</v>
      </c>
      <c r="H380" s="82">
        <v>0</v>
      </c>
      <c r="I380" s="82">
        <v>0</v>
      </c>
      <c r="J380" s="82">
        <v>402810.81999999995</v>
      </c>
      <c r="K380" s="82">
        <v>360618.2715384615</v>
      </c>
      <c r="L380" s="83">
        <v>0</v>
      </c>
      <c r="M380" s="82">
        <v>-119880.51000000014</v>
      </c>
      <c r="N380" s="82">
        <v>-12141.5</v>
      </c>
      <c r="O380" s="82">
        <v>0</v>
      </c>
      <c r="P380" s="82">
        <v>0</v>
      </c>
      <c r="Q380" s="82">
        <v>0</v>
      </c>
      <c r="R380" s="82">
        <v>0</v>
      </c>
      <c r="S380" s="82">
        <v>-132022.01000000013</v>
      </c>
      <c r="T380" s="82">
        <v>-125624.18076923095</v>
      </c>
      <c r="U380" s="83">
        <v>0</v>
      </c>
      <c r="V380" s="84">
        <v>3.4000000000000002E-2</v>
      </c>
    </row>
    <row r="381" spans="1:22" x14ac:dyDescent="0.2">
      <c r="A381" s="17" t="s">
        <v>972</v>
      </c>
      <c r="B381" s="17">
        <v>37800</v>
      </c>
      <c r="C381" s="17" t="s">
        <v>982</v>
      </c>
      <c r="D381" s="65" t="s">
        <v>470</v>
      </c>
      <c r="E381" s="65" t="s">
        <v>60</v>
      </c>
      <c r="F381" s="82">
        <v>32491.120000000003</v>
      </c>
      <c r="G381" s="82">
        <v>0</v>
      </c>
      <c r="H381" s="82">
        <v>0</v>
      </c>
      <c r="I381" s="82">
        <v>0</v>
      </c>
      <c r="J381" s="82">
        <v>32491.120000000003</v>
      </c>
      <c r="K381" s="82">
        <v>32491.119999999999</v>
      </c>
      <c r="L381" s="83">
        <v>0</v>
      </c>
      <c r="M381" s="82">
        <v>-67064.829999999944</v>
      </c>
      <c r="N381" s="82">
        <v>-1104.7199999999998</v>
      </c>
      <c r="O381" s="82">
        <v>0</v>
      </c>
      <c r="P381" s="82">
        <v>0</v>
      </c>
      <c r="Q381" s="82">
        <v>0</v>
      </c>
      <c r="R381" s="82">
        <v>0</v>
      </c>
      <c r="S381" s="82">
        <v>-68169.549999999945</v>
      </c>
      <c r="T381" s="82">
        <v>-67617.18999999993</v>
      </c>
      <c r="U381" s="83">
        <v>0</v>
      </c>
      <c r="V381" s="84">
        <v>3.4000000000000002E-2</v>
      </c>
    </row>
    <row r="382" spans="1:22" x14ac:dyDescent="0.2">
      <c r="A382" s="17" t="s">
        <v>972</v>
      </c>
      <c r="B382" s="17">
        <v>37900</v>
      </c>
      <c r="C382" s="17" t="s">
        <v>983</v>
      </c>
      <c r="D382" s="65" t="s">
        <v>471</v>
      </c>
      <c r="E382" s="65" t="s">
        <v>61</v>
      </c>
      <c r="F382" s="82">
        <v>832850.83</v>
      </c>
      <c r="G382" s="82">
        <v>31695.38</v>
      </c>
      <c r="H382" s="82">
        <v>0</v>
      </c>
      <c r="I382" s="82">
        <v>0</v>
      </c>
      <c r="J382" s="82">
        <v>864546.21</v>
      </c>
      <c r="K382" s="82">
        <v>845985.58538461558</v>
      </c>
      <c r="L382" s="83">
        <v>0</v>
      </c>
      <c r="M382" s="82">
        <v>-280254.1700000001</v>
      </c>
      <c r="N382" s="82">
        <v>-28710.959999999995</v>
      </c>
      <c r="O382" s="82">
        <v>0</v>
      </c>
      <c r="P382" s="82">
        <v>0</v>
      </c>
      <c r="Q382" s="82">
        <v>0</v>
      </c>
      <c r="R382" s="82">
        <v>0</v>
      </c>
      <c r="S382" s="82">
        <v>-308965.13000000012</v>
      </c>
      <c r="T382" s="82">
        <v>-294505.97000000009</v>
      </c>
      <c r="U382" s="83">
        <v>0</v>
      </c>
      <c r="V382" s="84">
        <v>3.4000000000000002E-2</v>
      </c>
    </row>
    <row r="383" spans="1:22" x14ac:dyDescent="0.2">
      <c r="A383" s="17" t="s">
        <v>972</v>
      </c>
      <c r="B383" s="17">
        <v>37900</v>
      </c>
      <c r="C383" s="17" t="s">
        <v>983</v>
      </c>
      <c r="D383" s="65" t="s">
        <v>472</v>
      </c>
      <c r="E383" s="65" t="s">
        <v>61</v>
      </c>
      <c r="F383" s="82">
        <v>14736.43</v>
      </c>
      <c r="G383" s="82">
        <v>0</v>
      </c>
      <c r="H383" s="82">
        <v>0</v>
      </c>
      <c r="I383" s="82">
        <v>0</v>
      </c>
      <c r="J383" s="82">
        <v>14736.43</v>
      </c>
      <c r="K383" s="82">
        <v>14736.429999999995</v>
      </c>
      <c r="L383" s="83">
        <v>0</v>
      </c>
      <c r="M383" s="82">
        <v>-25299.739999999951</v>
      </c>
      <c r="N383" s="82">
        <v>-501.11999999999995</v>
      </c>
      <c r="O383" s="82">
        <v>0</v>
      </c>
      <c r="P383" s="82">
        <v>0</v>
      </c>
      <c r="Q383" s="82">
        <v>0</v>
      </c>
      <c r="R383" s="82">
        <v>0</v>
      </c>
      <c r="S383" s="82">
        <v>-25800.85999999995</v>
      </c>
      <c r="T383" s="82">
        <v>-25550.299999999937</v>
      </c>
      <c r="U383" s="83">
        <v>0</v>
      </c>
      <c r="V383" s="84">
        <v>3.4000000000000002E-2</v>
      </c>
    </row>
    <row r="384" spans="1:22" x14ac:dyDescent="0.2">
      <c r="A384" s="17" t="s">
        <v>972</v>
      </c>
      <c r="B384" s="17">
        <v>38000</v>
      </c>
      <c r="C384" s="17" t="s">
        <v>984</v>
      </c>
      <c r="D384" s="65" t="s">
        <v>473</v>
      </c>
      <c r="E384" s="65" t="s">
        <v>62</v>
      </c>
      <c r="F384" s="82">
        <v>236012.76</v>
      </c>
      <c r="G384" s="82">
        <v>20273.68</v>
      </c>
      <c r="H384" s="82">
        <v>-910.03</v>
      </c>
      <c r="I384" s="82">
        <v>0</v>
      </c>
      <c r="J384" s="82">
        <v>255376.41</v>
      </c>
      <c r="K384" s="82">
        <v>238435.28461538462</v>
      </c>
      <c r="L384" s="83">
        <v>0</v>
      </c>
      <c r="M384" s="82">
        <v>-94343.969999999987</v>
      </c>
      <c r="N384" s="82">
        <v>-15643.550000000001</v>
      </c>
      <c r="O384" s="82">
        <v>910.03</v>
      </c>
      <c r="P384" s="82">
        <v>4353.07</v>
      </c>
      <c r="Q384" s="82">
        <v>0</v>
      </c>
      <c r="R384" s="82">
        <v>0</v>
      </c>
      <c r="S384" s="82">
        <v>-104724.41999999998</v>
      </c>
      <c r="T384" s="82">
        <v>-98052.489999999976</v>
      </c>
      <c r="U384" s="83">
        <v>0</v>
      </c>
      <c r="V384" s="84">
        <v>6.5999999999999989E-2</v>
      </c>
    </row>
    <row r="385" spans="1:22" x14ac:dyDescent="0.2">
      <c r="A385" s="17" t="s">
        <v>972</v>
      </c>
      <c r="B385" s="17">
        <v>38002</v>
      </c>
      <c r="C385" s="17" t="s">
        <v>985</v>
      </c>
      <c r="D385" s="65" t="s">
        <v>474</v>
      </c>
      <c r="E385" s="65" t="s">
        <v>63</v>
      </c>
      <c r="F385" s="82">
        <v>18797594.480000015</v>
      </c>
      <c r="G385" s="82">
        <v>560945.21</v>
      </c>
      <c r="H385" s="82">
        <v>-20421.5</v>
      </c>
      <c r="I385" s="82">
        <v>0</v>
      </c>
      <c r="J385" s="82">
        <v>19338118.190000016</v>
      </c>
      <c r="K385" s="82">
        <v>18995885.500000015</v>
      </c>
      <c r="L385" s="83">
        <v>0</v>
      </c>
      <c r="M385" s="82">
        <v>-10265240.91</v>
      </c>
      <c r="N385" s="82">
        <v>-948368.29</v>
      </c>
      <c r="O385" s="82">
        <v>20421.5</v>
      </c>
      <c r="P385" s="82">
        <v>53989.14</v>
      </c>
      <c r="Q385" s="82">
        <v>0</v>
      </c>
      <c r="R385" s="82">
        <v>0</v>
      </c>
      <c r="S385" s="82">
        <v>-11139198.559999999</v>
      </c>
      <c r="T385" s="82">
        <v>-10718840.461538466</v>
      </c>
      <c r="U385" s="83">
        <v>0</v>
      </c>
      <c r="V385" s="84">
        <v>0.05</v>
      </c>
    </row>
    <row r="386" spans="1:22" x14ac:dyDescent="0.2">
      <c r="A386" s="17" t="s">
        <v>972</v>
      </c>
      <c r="B386" s="17">
        <v>38100</v>
      </c>
      <c r="C386" s="17" t="s">
        <v>986</v>
      </c>
      <c r="D386" s="65" t="s">
        <v>475</v>
      </c>
      <c r="E386" s="65" t="s">
        <v>64</v>
      </c>
      <c r="F386" s="82">
        <v>260024.30000000013</v>
      </c>
      <c r="G386" s="82">
        <v>0</v>
      </c>
      <c r="H386" s="82">
        <v>-9502.7999999999993</v>
      </c>
      <c r="I386" s="82">
        <v>0</v>
      </c>
      <c r="J386" s="82">
        <v>250521.50000000015</v>
      </c>
      <c r="K386" s="82">
        <v>254933.36307692315</v>
      </c>
      <c r="L386" s="83">
        <v>0</v>
      </c>
      <c r="M386" s="82">
        <v>-367719.05999999936</v>
      </c>
      <c r="N386" s="82">
        <v>-15062.739999999998</v>
      </c>
      <c r="O386" s="82">
        <v>9502.7999999999993</v>
      </c>
      <c r="P386" s="82">
        <v>229.09000000000003</v>
      </c>
      <c r="Q386" s="82">
        <v>-454.16</v>
      </c>
      <c r="R386" s="82">
        <v>0</v>
      </c>
      <c r="S386" s="82">
        <v>-373504.06999999931</v>
      </c>
      <c r="T386" s="82">
        <v>-370345.17307692242</v>
      </c>
      <c r="U386" s="83">
        <v>0</v>
      </c>
      <c r="V386" s="84">
        <v>5.9000000000000004E-2</v>
      </c>
    </row>
    <row r="387" spans="1:22" x14ac:dyDescent="0.2">
      <c r="A387" s="17" t="s">
        <v>972</v>
      </c>
      <c r="B387" s="17">
        <v>38100</v>
      </c>
      <c r="C387" s="17" t="s">
        <v>986</v>
      </c>
      <c r="D387" s="65" t="s">
        <v>476</v>
      </c>
      <c r="E387" s="65" t="s">
        <v>64</v>
      </c>
      <c r="F387" s="82">
        <v>3032.1</v>
      </c>
      <c r="G387" s="82">
        <v>0</v>
      </c>
      <c r="H387" s="82">
        <v>0</v>
      </c>
      <c r="I387" s="82">
        <v>0</v>
      </c>
      <c r="J387" s="82">
        <v>3032.1</v>
      </c>
      <c r="K387" s="82">
        <v>3032.099999999999</v>
      </c>
      <c r="L387" s="83">
        <v>0</v>
      </c>
      <c r="M387" s="82">
        <v>-4294.7899999999991</v>
      </c>
      <c r="N387" s="82">
        <v>-178.80000000000004</v>
      </c>
      <c r="O387" s="82">
        <v>0</v>
      </c>
      <c r="P387" s="82">
        <v>0</v>
      </c>
      <c r="Q387" s="82">
        <v>0</v>
      </c>
      <c r="R387" s="82">
        <v>0</v>
      </c>
      <c r="S387" s="82">
        <v>-4473.5899999999992</v>
      </c>
      <c r="T387" s="82">
        <v>-4384.1899999999969</v>
      </c>
      <c r="U387" s="83">
        <v>0</v>
      </c>
      <c r="V387" s="84">
        <v>5.8999999999999997E-2</v>
      </c>
    </row>
    <row r="388" spans="1:22" x14ac:dyDescent="0.2">
      <c r="A388" s="17" t="s">
        <v>972</v>
      </c>
      <c r="B388" s="17">
        <v>38200</v>
      </c>
      <c r="C388" s="17" t="s">
        <v>987</v>
      </c>
      <c r="D388" s="65" t="s">
        <v>477</v>
      </c>
      <c r="E388" s="65" t="s">
        <v>65</v>
      </c>
      <c r="F388" s="82">
        <v>5641108.6399999987</v>
      </c>
      <c r="G388" s="82">
        <v>182178.92000000004</v>
      </c>
      <c r="H388" s="82">
        <v>-20092.64</v>
      </c>
      <c r="I388" s="82">
        <v>0</v>
      </c>
      <c r="J388" s="82">
        <v>5803194.919999999</v>
      </c>
      <c r="K388" s="82">
        <v>5741624.7199999969</v>
      </c>
      <c r="L388" s="83">
        <v>0</v>
      </c>
      <c r="M388" s="82">
        <v>-2459856.9900000016</v>
      </c>
      <c r="N388" s="82">
        <v>-258142.25</v>
      </c>
      <c r="O388" s="82">
        <v>20092.64</v>
      </c>
      <c r="P388" s="82">
        <v>11154.130000000001</v>
      </c>
      <c r="Q388" s="82">
        <v>0</v>
      </c>
      <c r="R388" s="82">
        <v>0</v>
      </c>
      <c r="S388" s="82">
        <v>-2686752.4700000016</v>
      </c>
      <c r="T388" s="82">
        <v>-2578606.9446153869</v>
      </c>
      <c r="U388" s="83">
        <v>0</v>
      </c>
      <c r="V388" s="84">
        <v>4.4999999999999998E-2</v>
      </c>
    </row>
    <row r="389" spans="1:22" x14ac:dyDescent="0.2">
      <c r="A389" s="17" t="s">
        <v>972</v>
      </c>
      <c r="B389" s="17">
        <v>38300</v>
      </c>
      <c r="C389" s="17" t="s">
        <v>988</v>
      </c>
      <c r="D389" s="65" t="s">
        <v>478</v>
      </c>
      <c r="E389" s="65" t="s">
        <v>66</v>
      </c>
      <c r="F389" s="82">
        <v>839962.56000000029</v>
      </c>
      <c r="G389" s="82">
        <v>32570.26</v>
      </c>
      <c r="H389" s="82">
        <v>-9055.51</v>
      </c>
      <c r="I389" s="82">
        <v>0</v>
      </c>
      <c r="J389" s="82">
        <v>863477.31000000029</v>
      </c>
      <c r="K389" s="82">
        <v>848457.59846153867</v>
      </c>
      <c r="L389" s="83">
        <v>0</v>
      </c>
      <c r="M389" s="82">
        <v>-498289.13999999996</v>
      </c>
      <c r="N389" s="82">
        <v>-30499.42</v>
      </c>
      <c r="O389" s="82">
        <v>9055.51</v>
      </c>
      <c r="P389" s="82">
        <v>0</v>
      </c>
      <c r="Q389" s="82">
        <v>0</v>
      </c>
      <c r="R389" s="82">
        <v>0</v>
      </c>
      <c r="S389" s="82">
        <v>-519733.04999999993</v>
      </c>
      <c r="T389" s="82">
        <v>-512754.41538461536</v>
      </c>
      <c r="U389" s="83">
        <v>0</v>
      </c>
      <c r="V389" s="84">
        <v>3.5999999999999997E-2</v>
      </c>
    </row>
    <row r="390" spans="1:22" x14ac:dyDescent="0.2">
      <c r="A390" s="17" t="s">
        <v>972</v>
      </c>
      <c r="B390" s="17">
        <v>38400</v>
      </c>
      <c r="C390" s="17" t="s">
        <v>989</v>
      </c>
      <c r="D390" s="65" t="s">
        <v>479</v>
      </c>
      <c r="E390" s="65" t="s">
        <v>67</v>
      </c>
      <c r="F390" s="82">
        <v>2419097.9899999979</v>
      </c>
      <c r="G390" s="82">
        <v>60726.37000000001</v>
      </c>
      <c r="H390" s="82">
        <v>-3467.54</v>
      </c>
      <c r="I390" s="82">
        <v>0</v>
      </c>
      <c r="J390" s="82">
        <v>2476356.819999998</v>
      </c>
      <c r="K390" s="82">
        <v>2457957.0069230748</v>
      </c>
      <c r="L390" s="83">
        <v>0</v>
      </c>
      <c r="M390" s="82">
        <v>-1116725.8599999996</v>
      </c>
      <c r="N390" s="82">
        <v>-110539.08</v>
      </c>
      <c r="O390" s="82">
        <v>3467.54</v>
      </c>
      <c r="P390" s="82">
        <v>5054.41</v>
      </c>
      <c r="Q390" s="82">
        <v>0</v>
      </c>
      <c r="R390" s="82">
        <v>0</v>
      </c>
      <c r="S390" s="82">
        <v>-1218742.9899999998</v>
      </c>
      <c r="T390" s="82">
        <v>-1164472.1561538458</v>
      </c>
      <c r="U390" s="83">
        <v>0</v>
      </c>
      <c r="V390" s="84">
        <v>4.4999999999999998E-2</v>
      </c>
    </row>
    <row r="391" spans="1:22" x14ac:dyDescent="0.2">
      <c r="A391" s="17" t="s">
        <v>972</v>
      </c>
      <c r="B391" s="17">
        <v>38500</v>
      </c>
      <c r="C391" s="17" t="s">
        <v>990</v>
      </c>
      <c r="D391" s="65" t="s">
        <v>480</v>
      </c>
      <c r="E391" s="65" t="s">
        <v>68</v>
      </c>
      <c r="F391" s="82">
        <v>147146.72999999998</v>
      </c>
      <c r="G391" s="82">
        <v>0</v>
      </c>
      <c r="H391" s="82">
        <v>0</v>
      </c>
      <c r="I391" s="82">
        <v>0</v>
      </c>
      <c r="J391" s="82">
        <v>147146.72999999998</v>
      </c>
      <c r="K391" s="82">
        <v>147146.72999999998</v>
      </c>
      <c r="L391" s="83">
        <v>0</v>
      </c>
      <c r="M391" s="82">
        <v>59735.649999999994</v>
      </c>
      <c r="N391" s="82">
        <v>-4561.5600000000004</v>
      </c>
      <c r="O391" s="82">
        <v>0</v>
      </c>
      <c r="P391" s="82">
        <v>0</v>
      </c>
      <c r="Q391" s="82">
        <v>0</v>
      </c>
      <c r="R391" s="82">
        <v>0</v>
      </c>
      <c r="S391" s="82">
        <v>55174.09</v>
      </c>
      <c r="T391" s="82">
        <v>57454.87</v>
      </c>
      <c r="U391" s="83">
        <v>0</v>
      </c>
      <c r="V391" s="84">
        <v>3.1E-2</v>
      </c>
    </row>
    <row r="392" spans="1:22" x14ac:dyDescent="0.2">
      <c r="A392" s="17" t="s">
        <v>972</v>
      </c>
      <c r="B392" s="17">
        <v>38700</v>
      </c>
      <c r="C392" s="17" t="s">
        <v>991</v>
      </c>
      <c r="D392" s="65" t="s">
        <v>481</v>
      </c>
      <c r="E392" s="65" t="s">
        <v>69</v>
      </c>
      <c r="F392" s="82">
        <v>195377.12000000002</v>
      </c>
      <c r="G392" s="82">
        <v>14918.37</v>
      </c>
      <c r="H392" s="82">
        <v>0</v>
      </c>
      <c r="I392" s="82">
        <v>0</v>
      </c>
      <c r="J392" s="82">
        <v>210295.49000000002</v>
      </c>
      <c r="K392" s="82">
        <v>209147.92307692312</v>
      </c>
      <c r="L392" s="83">
        <v>0</v>
      </c>
      <c r="M392" s="82">
        <v>-67675.530000000101</v>
      </c>
      <c r="N392" s="82">
        <v>-13170.279999999997</v>
      </c>
      <c r="O392" s="82">
        <v>0</v>
      </c>
      <c r="P392" s="82">
        <v>0</v>
      </c>
      <c r="Q392" s="82">
        <v>0</v>
      </c>
      <c r="R392" s="82">
        <v>0</v>
      </c>
      <c r="S392" s="82">
        <v>-80845.8100000001</v>
      </c>
      <c r="T392" s="82">
        <v>-74227.534615384735</v>
      </c>
      <c r="U392" s="83">
        <v>0</v>
      </c>
      <c r="V392" s="84">
        <v>6.3E-2</v>
      </c>
    </row>
    <row r="393" spans="1:22" x14ac:dyDescent="0.2">
      <c r="A393" s="17" t="s">
        <v>972</v>
      </c>
      <c r="B393" s="17">
        <v>39000</v>
      </c>
      <c r="C393" s="17" t="s">
        <v>992</v>
      </c>
      <c r="D393" s="65" t="s">
        <v>482</v>
      </c>
      <c r="E393" s="65" t="s">
        <v>70</v>
      </c>
      <c r="F393" s="82">
        <v>0</v>
      </c>
      <c r="G393" s="82">
        <v>0</v>
      </c>
      <c r="H393" s="82">
        <v>0</v>
      </c>
      <c r="I393" s="82">
        <v>0</v>
      </c>
      <c r="J393" s="82">
        <v>0</v>
      </c>
      <c r="K393" s="82">
        <v>0</v>
      </c>
      <c r="L393" s="83">
        <v>0</v>
      </c>
      <c r="M393" s="82">
        <v>-42952.68</v>
      </c>
      <c r="N393" s="82">
        <v>0</v>
      </c>
      <c r="O393" s="82">
        <v>0</v>
      </c>
      <c r="P393" s="82">
        <v>0</v>
      </c>
      <c r="Q393" s="82">
        <v>0</v>
      </c>
      <c r="R393" s="82">
        <v>0</v>
      </c>
      <c r="S393" s="82">
        <v>-42952.68</v>
      </c>
      <c r="T393" s="82">
        <v>-42952.68</v>
      </c>
      <c r="U393" s="83">
        <v>0</v>
      </c>
      <c r="V393" s="84">
        <v>2.5000000000000001E-2</v>
      </c>
    </row>
    <row r="394" spans="1:22" x14ac:dyDescent="0.2">
      <c r="A394" s="17" t="s">
        <v>972</v>
      </c>
      <c r="B394" s="17">
        <v>39100</v>
      </c>
      <c r="C394" s="17" t="s">
        <v>993</v>
      </c>
      <c r="D394" s="65" t="s">
        <v>483</v>
      </c>
      <c r="E394" s="65" t="s">
        <v>72</v>
      </c>
      <c r="F394" s="82">
        <v>27079.200000000004</v>
      </c>
      <c r="G394" s="82">
        <v>0</v>
      </c>
      <c r="H394" s="82">
        <v>0</v>
      </c>
      <c r="I394" s="82">
        <v>0</v>
      </c>
      <c r="J394" s="82">
        <v>27079.200000000004</v>
      </c>
      <c r="K394" s="82">
        <v>27427.900000000009</v>
      </c>
      <c r="L394" s="83">
        <v>0</v>
      </c>
      <c r="M394" s="82">
        <v>-46264.190000000031</v>
      </c>
      <c r="N394" s="82">
        <v>-1839.5900000000004</v>
      </c>
      <c r="O394" s="82">
        <v>0</v>
      </c>
      <c r="P394" s="82">
        <v>0</v>
      </c>
      <c r="Q394" s="82">
        <v>0</v>
      </c>
      <c r="R394" s="82">
        <v>0</v>
      </c>
      <c r="S394" s="82">
        <v>-48103.780000000035</v>
      </c>
      <c r="T394" s="82">
        <v>-47183.011538461586</v>
      </c>
      <c r="U394" s="83">
        <v>0</v>
      </c>
      <c r="V394" s="84">
        <v>6.7000000000000004E-2</v>
      </c>
    </row>
    <row r="395" spans="1:22" x14ac:dyDescent="0.2">
      <c r="A395" s="17" t="s">
        <v>972</v>
      </c>
      <c r="B395" s="17">
        <v>39101</v>
      </c>
      <c r="C395" s="17" t="s">
        <v>994</v>
      </c>
      <c r="D395" s="65" t="s">
        <v>484</v>
      </c>
      <c r="E395" s="65" t="s">
        <v>73</v>
      </c>
      <c r="F395" s="82">
        <v>49834.170000000013</v>
      </c>
      <c r="G395" s="82">
        <v>-530.41</v>
      </c>
      <c r="H395" s="82">
        <v>0</v>
      </c>
      <c r="I395" s="82">
        <v>0</v>
      </c>
      <c r="J395" s="82">
        <v>49303.760000000009</v>
      </c>
      <c r="K395" s="82">
        <v>49630.166153846163</v>
      </c>
      <c r="L395" s="83">
        <v>0</v>
      </c>
      <c r="M395" s="82">
        <v>-58654.440000000017</v>
      </c>
      <c r="N395" s="82">
        <v>-6207.2</v>
      </c>
      <c r="O395" s="82">
        <v>0</v>
      </c>
      <c r="P395" s="82">
        <v>0</v>
      </c>
      <c r="Q395" s="82">
        <v>0</v>
      </c>
      <c r="R395" s="82">
        <v>0</v>
      </c>
      <c r="S395" s="82">
        <v>-64861.640000000014</v>
      </c>
      <c r="T395" s="82">
        <v>-61764.846153846178</v>
      </c>
      <c r="U395" s="83">
        <v>0</v>
      </c>
      <c r="V395" s="84">
        <v>0.125</v>
      </c>
    </row>
    <row r="396" spans="1:22" x14ac:dyDescent="0.2">
      <c r="A396" s="17" t="s">
        <v>972</v>
      </c>
      <c r="B396" s="17">
        <v>39102</v>
      </c>
      <c r="C396" s="17" t="s">
        <v>995</v>
      </c>
      <c r="D396" s="65" t="s">
        <v>485</v>
      </c>
      <c r="E396" s="65" t="s">
        <v>74</v>
      </c>
      <c r="F396" s="82">
        <v>48427.969999999994</v>
      </c>
      <c r="G396" s="82">
        <v>5069.22</v>
      </c>
      <c r="H396" s="82">
        <v>0</v>
      </c>
      <c r="I396" s="82">
        <v>0</v>
      </c>
      <c r="J396" s="82">
        <v>53497.189999999995</v>
      </c>
      <c r="K396" s="82">
        <v>50602.649999999987</v>
      </c>
      <c r="L396" s="83">
        <v>0</v>
      </c>
      <c r="M396" s="82">
        <v>-9488.2200000000012</v>
      </c>
      <c r="N396" s="82">
        <v>-3374.2199999999989</v>
      </c>
      <c r="O396" s="82">
        <v>0</v>
      </c>
      <c r="P396" s="82">
        <v>0</v>
      </c>
      <c r="Q396" s="82">
        <v>0</v>
      </c>
      <c r="R396" s="82">
        <v>0</v>
      </c>
      <c r="S396" s="82">
        <v>-12862.44</v>
      </c>
      <c r="T396" s="82">
        <v>-11139.993846153844</v>
      </c>
      <c r="U396" s="83">
        <v>0</v>
      </c>
      <c r="V396" s="84">
        <v>6.7000000000000004E-2</v>
      </c>
    </row>
    <row r="397" spans="1:22" x14ac:dyDescent="0.2">
      <c r="A397" s="17" t="s">
        <v>972</v>
      </c>
      <c r="B397" s="17">
        <v>39103</v>
      </c>
      <c r="C397" s="17" t="s">
        <v>996</v>
      </c>
      <c r="D397" s="65" t="s">
        <v>486</v>
      </c>
      <c r="E397" s="65" t="s">
        <v>75</v>
      </c>
      <c r="F397" s="82">
        <v>0</v>
      </c>
      <c r="G397" s="82">
        <v>0</v>
      </c>
      <c r="H397" s="82">
        <v>0</v>
      </c>
      <c r="I397" s="82">
        <v>0</v>
      </c>
      <c r="J397" s="82">
        <v>0</v>
      </c>
      <c r="K397" s="82">
        <v>0</v>
      </c>
      <c r="L397" s="83">
        <v>0</v>
      </c>
      <c r="M397" s="82">
        <v>0</v>
      </c>
      <c r="N397" s="82">
        <v>0</v>
      </c>
      <c r="O397" s="82">
        <v>0</v>
      </c>
      <c r="P397" s="82">
        <v>0</v>
      </c>
      <c r="Q397" s="82">
        <v>0</v>
      </c>
      <c r="R397" s="82">
        <v>0</v>
      </c>
      <c r="S397" s="82">
        <v>0</v>
      </c>
      <c r="T397" s="82">
        <v>0</v>
      </c>
      <c r="U397" s="83">
        <v>0</v>
      </c>
      <c r="V397" s="84">
        <v>0</v>
      </c>
    </row>
    <row r="398" spans="1:22" x14ac:dyDescent="0.2">
      <c r="A398" s="17" t="s">
        <v>972</v>
      </c>
      <c r="B398" s="17">
        <v>39201</v>
      </c>
      <c r="C398" s="17" t="s">
        <v>997</v>
      </c>
      <c r="D398" s="65" t="s">
        <v>487</v>
      </c>
      <c r="E398" s="65" t="s">
        <v>76</v>
      </c>
      <c r="F398" s="82">
        <v>246004.29000000004</v>
      </c>
      <c r="G398" s="82">
        <v>0</v>
      </c>
      <c r="H398" s="82">
        <v>-52879.93</v>
      </c>
      <c r="I398" s="82">
        <v>0</v>
      </c>
      <c r="J398" s="82">
        <v>193124.36000000004</v>
      </c>
      <c r="K398" s="82">
        <v>212561.57461538463</v>
      </c>
      <c r="L398" s="83">
        <v>0</v>
      </c>
      <c r="M398" s="82">
        <v>-227336.17000000025</v>
      </c>
      <c r="N398" s="82">
        <v>-23988.290000000008</v>
      </c>
      <c r="O398" s="82">
        <v>52879.93</v>
      </c>
      <c r="P398" s="82">
        <v>0</v>
      </c>
      <c r="Q398" s="82">
        <v>-2680</v>
      </c>
      <c r="R398" s="82">
        <v>0</v>
      </c>
      <c r="S398" s="82">
        <v>-201124.53000000026</v>
      </c>
      <c r="T398" s="82">
        <v>-208529.19076923101</v>
      </c>
      <c r="U398" s="83">
        <v>0</v>
      </c>
      <c r="V398" s="84">
        <v>0.112</v>
      </c>
    </row>
    <row r="399" spans="1:22" x14ac:dyDescent="0.2">
      <c r="A399" s="17" t="s">
        <v>972</v>
      </c>
      <c r="B399" s="17">
        <v>39202</v>
      </c>
      <c r="C399" s="17" t="s">
        <v>998</v>
      </c>
      <c r="D399" s="65" t="s">
        <v>488</v>
      </c>
      <c r="E399" s="65" t="s">
        <v>77</v>
      </c>
      <c r="F399" s="82">
        <v>466266.26</v>
      </c>
      <c r="G399" s="82">
        <v>1692.1399999999999</v>
      </c>
      <c r="H399" s="82">
        <v>-30673.35</v>
      </c>
      <c r="I399" s="82">
        <v>0</v>
      </c>
      <c r="J399" s="82">
        <v>437285.05000000005</v>
      </c>
      <c r="K399" s="82">
        <v>455857.35692307685</v>
      </c>
      <c r="L399" s="83">
        <v>0</v>
      </c>
      <c r="M399" s="82">
        <v>-272947.03999999975</v>
      </c>
      <c r="N399" s="82">
        <v>-58090.43</v>
      </c>
      <c r="O399" s="82">
        <v>30673.35</v>
      </c>
      <c r="P399" s="82">
        <v>0</v>
      </c>
      <c r="Q399" s="82">
        <v>0</v>
      </c>
      <c r="R399" s="82">
        <v>0</v>
      </c>
      <c r="S399" s="82">
        <v>-300364.11999999976</v>
      </c>
      <c r="T399" s="82">
        <v>-291457.43999999983</v>
      </c>
      <c r="U399" s="83">
        <v>0</v>
      </c>
      <c r="V399" s="84">
        <v>0.127</v>
      </c>
    </row>
    <row r="400" spans="1:22" x14ac:dyDescent="0.2">
      <c r="A400" s="17" t="s">
        <v>972</v>
      </c>
      <c r="B400" s="17">
        <v>39204</v>
      </c>
      <c r="C400" s="17" t="s">
        <v>999</v>
      </c>
      <c r="D400" s="65" t="s">
        <v>489</v>
      </c>
      <c r="E400" s="65" t="s">
        <v>79</v>
      </c>
      <c r="F400" s="82">
        <v>10161.709999999999</v>
      </c>
      <c r="G400" s="82">
        <v>0</v>
      </c>
      <c r="H400" s="82">
        <v>0</v>
      </c>
      <c r="I400" s="82">
        <v>0</v>
      </c>
      <c r="J400" s="82">
        <v>10161.709999999999</v>
      </c>
      <c r="K400" s="82">
        <v>10161.709999999995</v>
      </c>
      <c r="L400" s="83">
        <v>0</v>
      </c>
      <c r="M400" s="82">
        <v>-7103.2100000000037</v>
      </c>
      <c r="N400" s="82">
        <v>-406.44</v>
      </c>
      <c r="O400" s="82">
        <v>0</v>
      </c>
      <c r="P400" s="82">
        <v>0</v>
      </c>
      <c r="Q400" s="82">
        <v>0</v>
      </c>
      <c r="R400" s="82">
        <v>0</v>
      </c>
      <c r="S400" s="82">
        <v>-7509.6500000000033</v>
      </c>
      <c r="T400" s="82">
        <v>-7306.4300000000039</v>
      </c>
      <c r="U400" s="83">
        <v>0</v>
      </c>
      <c r="V400" s="84">
        <v>0.04</v>
      </c>
    </row>
    <row r="401" spans="1:22" x14ac:dyDescent="0.2">
      <c r="A401" s="17" t="s">
        <v>972</v>
      </c>
      <c r="B401" s="17">
        <v>39205</v>
      </c>
      <c r="C401" s="17" t="s">
        <v>1000</v>
      </c>
      <c r="D401" s="65" t="s">
        <v>490</v>
      </c>
      <c r="E401" s="65" t="s">
        <v>80</v>
      </c>
      <c r="F401" s="82">
        <v>56811.3</v>
      </c>
      <c r="G401" s="82">
        <v>0</v>
      </c>
      <c r="H401" s="82">
        <v>0</v>
      </c>
      <c r="I401" s="82">
        <v>0</v>
      </c>
      <c r="J401" s="82">
        <v>56811.3</v>
      </c>
      <c r="K401" s="82">
        <v>56811.30000000001</v>
      </c>
      <c r="L401" s="83">
        <v>0</v>
      </c>
      <c r="M401" s="82">
        <v>-6722.4500000000007</v>
      </c>
      <c r="N401" s="82">
        <v>-4204.0800000000008</v>
      </c>
      <c r="O401" s="82">
        <v>0</v>
      </c>
      <c r="P401" s="82">
        <v>0</v>
      </c>
      <c r="Q401" s="82">
        <v>0</v>
      </c>
      <c r="R401" s="82">
        <v>0</v>
      </c>
      <c r="S401" s="82">
        <v>-10926.530000000002</v>
      </c>
      <c r="T401" s="82">
        <v>-8824.4900000000016</v>
      </c>
      <c r="U401" s="83">
        <v>0</v>
      </c>
      <c r="V401" s="84">
        <v>7.3999999999999996E-2</v>
      </c>
    </row>
    <row r="402" spans="1:22" x14ac:dyDescent="0.2">
      <c r="A402" s="17" t="s">
        <v>972</v>
      </c>
      <c r="B402" s="17">
        <v>39400</v>
      </c>
      <c r="C402" s="17" t="s">
        <v>1001</v>
      </c>
      <c r="D402" s="65" t="s">
        <v>491</v>
      </c>
      <c r="E402" s="65" t="s">
        <v>82</v>
      </c>
      <c r="F402" s="82">
        <v>101579.01999999999</v>
      </c>
      <c r="G402" s="82">
        <v>26070.159999999996</v>
      </c>
      <c r="H402" s="82">
        <v>0</v>
      </c>
      <c r="I402" s="82">
        <v>0</v>
      </c>
      <c r="J402" s="82">
        <v>127649.18</v>
      </c>
      <c r="K402" s="82">
        <v>111334.36076923073</v>
      </c>
      <c r="L402" s="83">
        <v>0</v>
      </c>
      <c r="M402" s="82">
        <v>-29986.190000000021</v>
      </c>
      <c r="N402" s="82">
        <v>-7258.3100000000013</v>
      </c>
      <c r="O402" s="82">
        <v>0</v>
      </c>
      <c r="P402" s="82">
        <v>0</v>
      </c>
      <c r="Q402" s="82">
        <v>0</v>
      </c>
      <c r="R402" s="82">
        <v>0</v>
      </c>
      <c r="S402" s="82">
        <v>-37244.500000000022</v>
      </c>
      <c r="T402" s="82">
        <v>-33541.383846153869</v>
      </c>
      <c r="U402" s="83">
        <v>0</v>
      </c>
      <c r="V402" s="84">
        <v>6.6000000000000003E-2</v>
      </c>
    </row>
    <row r="403" spans="1:22" x14ac:dyDescent="0.2">
      <c r="A403" s="17" t="s">
        <v>972</v>
      </c>
      <c r="B403" s="17">
        <v>39400</v>
      </c>
      <c r="C403" s="17" t="s">
        <v>1001</v>
      </c>
      <c r="D403" s="65" t="s">
        <v>492</v>
      </c>
      <c r="E403" s="65" t="s">
        <v>82</v>
      </c>
      <c r="F403" s="82">
        <v>15572.55</v>
      </c>
      <c r="G403" s="82">
        <v>0</v>
      </c>
      <c r="H403" s="82">
        <v>-10941.39</v>
      </c>
      <c r="I403" s="82">
        <v>0</v>
      </c>
      <c r="J403" s="82">
        <v>4631.16</v>
      </c>
      <c r="K403" s="82">
        <v>6314.4507692307716</v>
      </c>
      <c r="L403" s="83">
        <v>0</v>
      </c>
      <c r="M403" s="82">
        <v>-20298.870000000061</v>
      </c>
      <c r="N403" s="82">
        <v>-426.00000000000011</v>
      </c>
      <c r="O403" s="82">
        <v>10941.39</v>
      </c>
      <c r="P403" s="82">
        <v>0</v>
      </c>
      <c r="Q403" s="82">
        <v>0</v>
      </c>
      <c r="R403" s="82">
        <v>0</v>
      </c>
      <c r="S403" s="82">
        <v>-9783.4800000000614</v>
      </c>
      <c r="T403" s="82">
        <v>-11300.063076923137</v>
      </c>
      <c r="U403" s="83">
        <v>0</v>
      </c>
      <c r="V403" s="84">
        <v>6.6000000000000003E-2</v>
      </c>
    </row>
    <row r="404" spans="1:22" x14ac:dyDescent="0.2">
      <c r="A404" s="17" t="s">
        <v>972</v>
      </c>
      <c r="B404" s="17">
        <v>39600</v>
      </c>
      <c r="C404" s="17" t="s">
        <v>1002</v>
      </c>
      <c r="D404" s="65" t="s">
        <v>493</v>
      </c>
      <c r="E404" s="65" t="s">
        <v>84</v>
      </c>
      <c r="F404" s="82">
        <v>52942.619999999995</v>
      </c>
      <c r="G404" s="82">
        <v>0</v>
      </c>
      <c r="H404" s="82">
        <v>0</v>
      </c>
      <c r="I404" s="82">
        <v>0</v>
      </c>
      <c r="J404" s="82">
        <v>52942.619999999995</v>
      </c>
      <c r="K404" s="82">
        <v>52942.619999999995</v>
      </c>
      <c r="L404" s="83">
        <v>0</v>
      </c>
      <c r="M404" s="82">
        <v>-36181.3100000001</v>
      </c>
      <c r="N404" s="82">
        <v>-3388.3200000000011</v>
      </c>
      <c r="O404" s="82">
        <v>0</v>
      </c>
      <c r="P404" s="82">
        <v>0</v>
      </c>
      <c r="Q404" s="82">
        <v>0</v>
      </c>
      <c r="R404" s="82">
        <v>0</v>
      </c>
      <c r="S404" s="82">
        <v>-39569.630000000099</v>
      </c>
      <c r="T404" s="82">
        <v>-37875.470000000096</v>
      </c>
      <c r="U404" s="83">
        <v>0</v>
      </c>
      <c r="V404" s="84">
        <v>6.4000000000000001E-2</v>
      </c>
    </row>
    <row r="405" spans="1:22" x14ac:dyDescent="0.2">
      <c r="A405" s="17" t="s">
        <v>972</v>
      </c>
      <c r="B405" s="17">
        <v>39700</v>
      </c>
      <c r="C405" s="17" t="s">
        <v>1003</v>
      </c>
      <c r="D405" s="65" t="s">
        <v>494</v>
      </c>
      <c r="E405" s="65" t="s">
        <v>85</v>
      </c>
      <c r="F405" s="82">
        <v>90690.289999999979</v>
      </c>
      <c r="G405" s="82">
        <v>0</v>
      </c>
      <c r="H405" s="82">
        <v>0</v>
      </c>
      <c r="I405" s="82">
        <v>0</v>
      </c>
      <c r="J405" s="82">
        <v>90690.289999999979</v>
      </c>
      <c r="K405" s="82">
        <v>90690.290000000008</v>
      </c>
      <c r="L405" s="83">
        <v>0</v>
      </c>
      <c r="M405" s="82">
        <v>-59128.420000000078</v>
      </c>
      <c r="N405" s="82">
        <v>-7617.96</v>
      </c>
      <c r="O405" s="82">
        <v>0</v>
      </c>
      <c r="P405" s="82">
        <v>0</v>
      </c>
      <c r="Q405" s="82">
        <v>0</v>
      </c>
      <c r="R405" s="82">
        <v>0</v>
      </c>
      <c r="S405" s="82">
        <v>-66746.380000000077</v>
      </c>
      <c r="T405" s="82">
        <v>-62937.400000000089</v>
      </c>
      <c r="U405" s="83">
        <v>0</v>
      </c>
      <c r="V405" s="84">
        <v>8.4000000000000005E-2</v>
      </c>
    </row>
    <row r="406" spans="1:22" x14ac:dyDescent="0.2">
      <c r="A406" s="17" t="s">
        <v>972</v>
      </c>
      <c r="B406" s="17">
        <v>39800</v>
      </c>
      <c r="C406" s="17" t="s">
        <v>1004</v>
      </c>
      <c r="D406" s="65" t="s">
        <v>495</v>
      </c>
      <c r="E406" s="65" t="s">
        <v>86</v>
      </c>
      <c r="F406" s="82">
        <v>134043.59</v>
      </c>
      <c r="G406" s="82">
        <v>1158.3499999999999</v>
      </c>
      <c r="H406" s="82">
        <v>0</v>
      </c>
      <c r="I406" s="82">
        <v>0</v>
      </c>
      <c r="J406" s="82">
        <v>135201.94</v>
      </c>
      <c r="K406" s="82">
        <v>134400.00538461536</v>
      </c>
      <c r="L406" s="83">
        <v>0</v>
      </c>
      <c r="M406" s="82">
        <v>-171711.95999999985</v>
      </c>
      <c r="N406" s="82">
        <v>-7925.67</v>
      </c>
      <c r="O406" s="82">
        <v>0</v>
      </c>
      <c r="P406" s="82">
        <v>0</v>
      </c>
      <c r="Q406" s="82">
        <v>0</v>
      </c>
      <c r="R406" s="82">
        <v>0</v>
      </c>
      <c r="S406" s="82">
        <v>-179637.62999999986</v>
      </c>
      <c r="T406" s="82">
        <v>-175668.88615384593</v>
      </c>
      <c r="U406" s="83">
        <v>0</v>
      </c>
      <c r="V406" s="84">
        <v>5.8999999999999997E-2</v>
      </c>
    </row>
    <row r="407" spans="1:22" x14ac:dyDescent="0.2">
      <c r="A407" s="17" t="s">
        <v>1005</v>
      </c>
      <c r="B407" s="17">
        <v>37400</v>
      </c>
      <c r="C407" s="17" t="s">
        <v>1006</v>
      </c>
      <c r="D407" s="65" t="s">
        <v>496</v>
      </c>
      <c r="E407" s="65" t="s">
        <v>55</v>
      </c>
      <c r="F407" s="82">
        <v>112002.09</v>
      </c>
      <c r="G407" s="82">
        <v>0</v>
      </c>
      <c r="H407" s="82">
        <v>0</v>
      </c>
      <c r="I407" s="82">
        <v>0</v>
      </c>
      <c r="J407" s="82">
        <v>112002.09</v>
      </c>
      <c r="K407" s="82">
        <v>112002.09000000001</v>
      </c>
      <c r="L407" s="83">
        <v>0</v>
      </c>
      <c r="M407" s="82">
        <v>0</v>
      </c>
      <c r="N407" s="82">
        <v>0</v>
      </c>
      <c r="O407" s="82">
        <v>0</v>
      </c>
      <c r="P407" s="82">
        <v>0</v>
      </c>
      <c r="Q407" s="82">
        <v>0</v>
      </c>
      <c r="R407" s="82">
        <v>0</v>
      </c>
      <c r="S407" s="82">
        <v>0</v>
      </c>
      <c r="T407" s="82">
        <v>0</v>
      </c>
      <c r="U407" s="83">
        <v>0</v>
      </c>
      <c r="V407" s="84">
        <v>0</v>
      </c>
    </row>
    <row r="408" spans="1:22" x14ac:dyDescent="0.2">
      <c r="A408" s="17" t="s">
        <v>1005</v>
      </c>
      <c r="B408" s="17">
        <v>37402</v>
      </c>
      <c r="C408" s="17" t="s">
        <v>1007</v>
      </c>
      <c r="D408" s="65" t="s">
        <v>497</v>
      </c>
      <c r="E408" s="65" t="s">
        <v>56</v>
      </c>
      <c r="F408" s="82">
        <v>195568.15999999997</v>
      </c>
      <c r="G408" s="82">
        <v>0</v>
      </c>
      <c r="H408" s="82">
        <v>0</v>
      </c>
      <c r="I408" s="82">
        <v>0</v>
      </c>
      <c r="J408" s="82">
        <v>195568.15999999997</v>
      </c>
      <c r="K408" s="82">
        <v>195568.15999999997</v>
      </c>
      <c r="L408" s="83">
        <v>0</v>
      </c>
      <c r="M408" s="82">
        <v>790.00999999998908</v>
      </c>
      <c r="N408" s="82">
        <v>-2542.4399999999991</v>
      </c>
      <c r="O408" s="82">
        <v>0</v>
      </c>
      <c r="P408" s="82">
        <v>0</v>
      </c>
      <c r="Q408" s="82">
        <v>0</v>
      </c>
      <c r="R408" s="82">
        <v>0</v>
      </c>
      <c r="S408" s="82">
        <v>-1752.4300000000101</v>
      </c>
      <c r="T408" s="82">
        <v>-481.21000000001089</v>
      </c>
      <c r="U408" s="83">
        <v>0</v>
      </c>
      <c r="V408" s="84">
        <v>1.2999999999999999E-2</v>
      </c>
    </row>
    <row r="409" spans="1:22" x14ac:dyDescent="0.2">
      <c r="A409" s="17" t="s">
        <v>1005</v>
      </c>
      <c r="B409" s="17">
        <v>37500</v>
      </c>
      <c r="C409" s="17" t="s">
        <v>1008</v>
      </c>
      <c r="D409" s="65" t="s">
        <v>498</v>
      </c>
      <c r="E409" s="65" t="s">
        <v>57</v>
      </c>
      <c r="F409" s="82">
        <v>872681.79</v>
      </c>
      <c r="G409" s="82">
        <v>0</v>
      </c>
      <c r="H409" s="82">
        <v>0</v>
      </c>
      <c r="I409" s="82">
        <v>0</v>
      </c>
      <c r="J409" s="82">
        <v>872681.79</v>
      </c>
      <c r="K409" s="82">
        <v>872681.78999999992</v>
      </c>
      <c r="L409" s="83">
        <v>0</v>
      </c>
      <c r="M409" s="82">
        <v>-341289.89000000095</v>
      </c>
      <c r="N409" s="82">
        <v>-21817.079999999998</v>
      </c>
      <c r="O409" s="82">
        <v>0</v>
      </c>
      <c r="P409" s="82">
        <v>0</v>
      </c>
      <c r="Q409" s="82">
        <v>0</v>
      </c>
      <c r="R409" s="82">
        <v>0</v>
      </c>
      <c r="S409" s="82">
        <v>-363106.97000000096</v>
      </c>
      <c r="T409" s="82">
        <v>-352198.43000000116</v>
      </c>
      <c r="U409" s="83">
        <v>0</v>
      </c>
      <c r="V409" s="84">
        <v>2.5000000000000001E-2</v>
      </c>
    </row>
    <row r="410" spans="1:22" x14ac:dyDescent="0.2">
      <c r="A410" s="17" t="s">
        <v>1005</v>
      </c>
      <c r="B410" s="17">
        <v>37600</v>
      </c>
      <c r="C410" s="17" t="s">
        <v>1009</v>
      </c>
      <c r="D410" s="65" t="s">
        <v>499</v>
      </c>
      <c r="E410" s="65" t="s">
        <v>58</v>
      </c>
      <c r="F410" s="82">
        <v>39904230.340000018</v>
      </c>
      <c r="G410" s="82">
        <v>281180.82999999996</v>
      </c>
      <c r="H410" s="82">
        <v>0</v>
      </c>
      <c r="I410" s="82">
        <v>0</v>
      </c>
      <c r="J410" s="82">
        <v>40185411.170000017</v>
      </c>
      <c r="K410" s="82">
        <v>40156453.461538486</v>
      </c>
      <c r="L410" s="83">
        <v>0</v>
      </c>
      <c r="M410" s="82">
        <v>-17855734.009999994</v>
      </c>
      <c r="N410" s="82">
        <v>-1686469.6700000002</v>
      </c>
      <c r="O410" s="82">
        <v>0</v>
      </c>
      <c r="P410" s="82">
        <v>-116804.97</v>
      </c>
      <c r="Q410" s="82">
        <v>0</v>
      </c>
      <c r="R410" s="82">
        <v>0</v>
      </c>
      <c r="S410" s="82">
        <v>-19659008.649999995</v>
      </c>
      <c r="T410" s="82">
        <v>-18809937.628461536</v>
      </c>
      <c r="U410" s="83">
        <v>0</v>
      </c>
      <c r="V410" s="84">
        <v>4.2000000000000003E-2</v>
      </c>
    </row>
    <row r="411" spans="1:22" x14ac:dyDescent="0.2">
      <c r="A411" s="17" t="s">
        <v>1005</v>
      </c>
      <c r="B411" s="17">
        <v>37602</v>
      </c>
      <c r="C411" s="17" t="s">
        <v>1010</v>
      </c>
      <c r="D411" s="65" t="s">
        <v>500</v>
      </c>
      <c r="E411" s="65" t="s">
        <v>59</v>
      </c>
      <c r="F411" s="82">
        <v>45392794.529999956</v>
      </c>
      <c r="G411" s="82">
        <v>4305696.7700000005</v>
      </c>
      <c r="H411" s="82">
        <v>-8695.17</v>
      </c>
      <c r="I411" s="82">
        <v>0</v>
      </c>
      <c r="J411" s="82">
        <v>49689796.129999958</v>
      </c>
      <c r="K411" s="82">
        <v>47724023.236923032</v>
      </c>
      <c r="L411" s="83">
        <v>0</v>
      </c>
      <c r="M411" s="82">
        <v>-11331524.189999999</v>
      </c>
      <c r="N411" s="82">
        <v>-1474366.4600000002</v>
      </c>
      <c r="O411" s="82">
        <v>8695.17</v>
      </c>
      <c r="P411" s="82">
        <v>-98955.629999999976</v>
      </c>
      <c r="Q411" s="82">
        <v>0</v>
      </c>
      <c r="R411" s="82">
        <v>0</v>
      </c>
      <c r="S411" s="82">
        <v>-12896151.110000001</v>
      </c>
      <c r="T411" s="82">
        <v>-12154895.315384617</v>
      </c>
      <c r="U411" s="83">
        <v>0</v>
      </c>
      <c r="V411" s="84">
        <v>3.1E-2</v>
      </c>
    </row>
    <row r="412" spans="1:22" x14ac:dyDescent="0.2">
      <c r="A412" s="17" t="s">
        <v>1005</v>
      </c>
      <c r="B412" s="17">
        <v>37602</v>
      </c>
      <c r="C412" s="17" t="s">
        <v>1010</v>
      </c>
      <c r="D412" s="65" t="s">
        <v>501</v>
      </c>
      <c r="E412" s="65" t="s">
        <v>59</v>
      </c>
      <c r="F412" s="82">
        <v>-2.1827872842550278E-11</v>
      </c>
      <c r="G412" s="82">
        <v>0</v>
      </c>
      <c r="H412" s="82">
        <v>0</v>
      </c>
      <c r="I412" s="82">
        <v>0</v>
      </c>
      <c r="J412" s="82">
        <v>-2.1827872842550278E-11</v>
      </c>
      <c r="K412" s="82">
        <v>-2.1827872842550278E-11</v>
      </c>
      <c r="L412" s="83">
        <v>0</v>
      </c>
      <c r="M412" s="82">
        <v>-26054.600000000024</v>
      </c>
      <c r="N412" s="82">
        <v>0</v>
      </c>
      <c r="O412" s="82">
        <v>0</v>
      </c>
      <c r="P412" s="82">
        <v>0</v>
      </c>
      <c r="Q412" s="82">
        <v>0</v>
      </c>
      <c r="R412" s="82">
        <v>0</v>
      </c>
      <c r="S412" s="82">
        <v>-26054.600000000024</v>
      </c>
      <c r="T412" s="82">
        <v>-26054.600000000031</v>
      </c>
      <c r="U412" s="83">
        <v>0</v>
      </c>
      <c r="V412" s="84">
        <v>3.1E-2</v>
      </c>
    </row>
    <row r="413" spans="1:22" x14ac:dyDescent="0.2">
      <c r="A413" s="17" t="s">
        <v>1005</v>
      </c>
      <c r="B413" s="17">
        <v>37602</v>
      </c>
      <c r="C413" s="17" t="s">
        <v>1010</v>
      </c>
      <c r="D413" s="65" t="s">
        <v>502</v>
      </c>
      <c r="E413" s="65" t="s">
        <v>59</v>
      </c>
      <c r="F413" s="82">
        <v>0</v>
      </c>
      <c r="G413" s="82">
        <v>0</v>
      </c>
      <c r="H413" s="82">
        <v>0</v>
      </c>
      <c r="I413" s="82">
        <v>0</v>
      </c>
      <c r="J413" s="82">
        <v>0</v>
      </c>
      <c r="K413" s="82">
        <v>0</v>
      </c>
      <c r="L413" s="83">
        <v>0</v>
      </c>
      <c r="M413" s="82">
        <v>0</v>
      </c>
      <c r="N413" s="82">
        <v>0</v>
      </c>
      <c r="O413" s="82">
        <v>0</v>
      </c>
      <c r="P413" s="82">
        <v>0</v>
      </c>
      <c r="Q413" s="82">
        <v>0</v>
      </c>
      <c r="R413" s="82">
        <v>0</v>
      </c>
      <c r="S413" s="82">
        <v>0</v>
      </c>
      <c r="T413" s="82">
        <v>0</v>
      </c>
      <c r="U413" s="83">
        <v>0</v>
      </c>
      <c r="V413" s="84">
        <v>3.1E-2</v>
      </c>
    </row>
    <row r="414" spans="1:22" x14ac:dyDescent="0.2">
      <c r="A414" s="17" t="s">
        <v>1005</v>
      </c>
      <c r="B414" s="17">
        <v>37800</v>
      </c>
      <c r="C414" s="17" t="s">
        <v>1011</v>
      </c>
      <c r="D414" s="65" t="s">
        <v>503</v>
      </c>
      <c r="E414" s="65" t="s">
        <v>60</v>
      </c>
      <c r="F414" s="82">
        <v>693849.51999999979</v>
      </c>
      <c r="G414" s="82">
        <v>-7259.2899999999991</v>
      </c>
      <c r="H414" s="82">
        <v>0</v>
      </c>
      <c r="I414" s="82">
        <v>0</v>
      </c>
      <c r="J414" s="82">
        <v>686590.22999999975</v>
      </c>
      <c r="K414" s="82">
        <v>690855.33153846138</v>
      </c>
      <c r="L414" s="83">
        <v>0</v>
      </c>
      <c r="M414" s="82">
        <v>-225978.83000000022</v>
      </c>
      <c r="N414" s="82">
        <v>-23501.180000000004</v>
      </c>
      <c r="O414" s="82">
        <v>0</v>
      </c>
      <c r="P414" s="82">
        <v>0</v>
      </c>
      <c r="Q414" s="82">
        <v>0</v>
      </c>
      <c r="R414" s="82">
        <v>0</v>
      </c>
      <c r="S414" s="82">
        <v>-249480.01000000021</v>
      </c>
      <c r="T414" s="82">
        <v>-237760.18615384636</v>
      </c>
      <c r="U414" s="83">
        <v>0</v>
      </c>
      <c r="V414" s="84">
        <v>3.4000000000000002E-2</v>
      </c>
    </row>
    <row r="415" spans="1:22" x14ac:dyDescent="0.2">
      <c r="A415" s="17" t="s">
        <v>1005</v>
      </c>
      <c r="B415" s="17">
        <v>37900</v>
      </c>
      <c r="C415" s="17" t="s">
        <v>1012</v>
      </c>
      <c r="D415" s="65" t="s">
        <v>504</v>
      </c>
      <c r="E415" s="65" t="s">
        <v>61</v>
      </c>
      <c r="F415" s="82">
        <v>411469.49</v>
      </c>
      <c r="G415" s="82">
        <v>3954.56</v>
      </c>
      <c r="H415" s="82">
        <v>0</v>
      </c>
      <c r="I415" s="82">
        <v>0</v>
      </c>
      <c r="J415" s="82">
        <v>415424.05</v>
      </c>
      <c r="K415" s="82">
        <v>412077.88384615385</v>
      </c>
      <c r="L415" s="83">
        <v>0</v>
      </c>
      <c r="M415" s="82">
        <v>-116101.60000000011</v>
      </c>
      <c r="N415" s="82">
        <v>-14001.16</v>
      </c>
      <c r="O415" s="82">
        <v>0</v>
      </c>
      <c r="P415" s="82">
        <v>0</v>
      </c>
      <c r="Q415" s="82">
        <v>0</v>
      </c>
      <c r="R415" s="82">
        <v>0</v>
      </c>
      <c r="S415" s="82">
        <v>-130102.76000000011</v>
      </c>
      <c r="T415" s="82">
        <v>-123097.44153846166</v>
      </c>
      <c r="U415" s="83">
        <v>0</v>
      </c>
      <c r="V415" s="84">
        <v>3.4000000000000002E-2</v>
      </c>
    </row>
    <row r="416" spans="1:22" x14ac:dyDescent="0.2">
      <c r="A416" s="17" t="s">
        <v>1005</v>
      </c>
      <c r="B416" s="17">
        <v>38000</v>
      </c>
      <c r="C416" s="17" t="s">
        <v>1013</v>
      </c>
      <c r="D416" s="65" t="s">
        <v>505</v>
      </c>
      <c r="E416" s="65" t="s">
        <v>62</v>
      </c>
      <c r="F416" s="82">
        <v>509288.82000000007</v>
      </c>
      <c r="G416" s="82">
        <v>721.65000000000009</v>
      </c>
      <c r="H416" s="82">
        <v>0</v>
      </c>
      <c r="I416" s="82">
        <v>0</v>
      </c>
      <c r="J416" s="82">
        <v>510010.47000000009</v>
      </c>
      <c r="K416" s="82">
        <v>509825.89307692309</v>
      </c>
      <c r="L416" s="83">
        <v>0</v>
      </c>
      <c r="M416" s="82">
        <v>-426015.31000000006</v>
      </c>
      <c r="N416" s="82">
        <v>-33647.520000000004</v>
      </c>
      <c r="O416" s="82">
        <v>0</v>
      </c>
      <c r="P416" s="82">
        <v>-1576.52</v>
      </c>
      <c r="Q416" s="82">
        <v>0</v>
      </c>
      <c r="R416" s="82">
        <v>0</v>
      </c>
      <c r="S416" s="82">
        <v>-461239.35000000009</v>
      </c>
      <c r="T416" s="82">
        <v>-444329.04153846164</v>
      </c>
      <c r="U416" s="83">
        <v>0</v>
      </c>
      <c r="V416" s="84">
        <v>6.5999999999999989E-2</v>
      </c>
    </row>
    <row r="417" spans="1:22" x14ac:dyDescent="0.2">
      <c r="A417" s="17" t="s">
        <v>1005</v>
      </c>
      <c r="B417" s="17">
        <v>38002</v>
      </c>
      <c r="C417" s="17" t="s">
        <v>1014</v>
      </c>
      <c r="D417" s="65" t="s">
        <v>506</v>
      </c>
      <c r="E417" s="65" t="s">
        <v>63</v>
      </c>
      <c r="F417" s="82">
        <v>14724380.680000003</v>
      </c>
      <c r="G417" s="82">
        <v>1447798.95</v>
      </c>
      <c r="H417" s="82">
        <v>-21751.69</v>
      </c>
      <c r="I417" s="82">
        <v>0</v>
      </c>
      <c r="J417" s="82">
        <v>16150427.940000003</v>
      </c>
      <c r="K417" s="82">
        <v>15390083.17923077</v>
      </c>
      <c r="L417" s="83">
        <v>0</v>
      </c>
      <c r="M417" s="82">
        <v>-5805443.4000000013</v>
      </c>
      <c r="N417" s="82">
        <v>-766336.03000000014</v>
      </c>
      <c r="O417" s="82">
        <v>21751.69</v>
      </c>
      <c r="P417" s="82">
        <v>-35348.729999999996</v>
      </c>
      <c r="Q417" s="82">
        <v>0</v>
      </c>
      <c r="R417" s="82">
        <v>0</v>
      </c>
      <c r="S417" s="82">
        <v>-6585376.4700000016</v>
      </c>
      <c r="T417" s="82">
        <v>-6199970.4799999995</v>
      </c>
      <c r="U417" s="83">
        <v>0</v>
      </c>
      <c r="V417" s="84">
        <v>0.05</v>
      </c>
    </row>
    <row r="418" spans="1:22" x14ac:dyDescent="0.2">
      <c r="A418" s="17" t="s">
        <v>1005</v>
      </c>
      <c r="B418" s="17">
        <v>38200</v>
      </c>
      <c r="C418" s="17" t="s">
        <v>1015</v>
      </c>
      <c r="D418" s="65" t="s">
        <v>507</v>
      </c>
      <c r="E418" s="65" t="s">
        <v>65</v>
      </c>
      <c r="F418" s="82">
        <v>2507813.0499999989</v>
      </c>
      <c r="G418" s="82">
        <v>269161.98000000004</v>
      </c>
      <c r="H418" s="82">
        <v>-42729.9</v>
      </c>
      <c r="I418" s="82">
        <v>0</v>
      </c>
      <c r="J418" s="82">
        <v>2734245.129999999</v>
      </c>
      <c r="K418" s="82">
        <v>2622755.2123076906</v>
      </c>
      <c r="L418" s="83">
        <v>0</v>
      </c>
      <c r="M418" s="82">
        <v>-731884.49000000022</v>
      </c>
      <c r="N418" s="82">
        <v>-117605.88999999998</v>
      </c>
      <c r="O418" s="82">
        <v>42729.9</v>
      </c>
      <c r="P418" s="82">
        <v>3660.08</v>
      </c>
      <c r="Q418" s="82">
        <v>0</v>
      </c>
      <c r="R418" s="82">
        <v>0</v>
      </c>
      <c r="S418" s="82">
        <v>-803100.40000000026</v>
      </c>
      <c r="T418" s="82">
        <v>-776644.31923076953</v>
      </c>
      <c r="U418" s="83">
        <v>0</v>
      </c>
      <c r="V418" s="84">
        <v>4.4999999999999998E-2</v>
      </c>
    </row>
    <row r="419" spans="1:22" x14ac:dyDescent="0.2">
      <c r="A419" s="17" t="s">
        <v>1005</v>
      </c>
      <c r="B419" s="17">
        <v>38300</v>
      </c>
      <c r="C419" s="17" t="s">
        <v>1016</v>
      </c>
      <c r="D419" s="65" t="s">
        <v>508</v>
      </c>
      <c r="E419" s="65" t="s">
        <v>66</v>
      </c>
      <c r="F419" s="82">
        <v>649623.54999999993</v>
      </c>
      <c r="G419" s="82">
        <v>1214.82</v>
      </c>
      <c r="H419" s="82">
        <v>-3901.1</v>
      </c>
      <c r="I419" s="82">
        <v>0</v>
      </c>
      <c r="J419" s="82">
        <v>646937.2699999999</v>
      </c>
      <c r="K419" s="82">
        <v>650164.49461538461</v>
      </c>
      <c r="L419" s="83">
        <v>0</v>
      </c>
      <c r="M419" s="82">
        <v>-126118.09999999999</v>
      </c>
      <c r="N419" s="82">
        <v>-23415.640000000003</v>
      </c>
      <c r="O419" s="82">
        <v>3901.1</v>
      </c>
      <c r="P419" s="82">
        <v>0</v>
      </c>
      <c r="Q419" s="82">
        <v>0</v>
      </c>
      <c r="R419" s="82">
        <v>0</v>
      </c>
      <c r="S419" s="82">
        <v>-145632.63999999998</v>
      </c>
      <c r="T419" s="82">
        <v>-137521.34307692305</v>
      </c>
      <c r="U419" s="83">
        <v>0</v>
      </c>
      <c r="V419" s="84">
        <v>3.5999999999999997E-2</v>
      </c>
    </row>
    <row r="420" spans="1:22" x14ac:dyDescent="0.2">
      <c r="A420" s="17" t="s">
        <v>1005</v>
      </c>
      <c r="B420" s="17">
        <v>38400</v>
      </c>
      <c r="C420" s="17" t="s">
        <v>1017</v>
      </c>
      <c r="D420" s="65" t="s">
        <v>509</v>
      </c>
      <c r="E420" s="65" t="s">
        <v>67</v>
      </c>
      <c r="F420" s="82">
        <v>1124043.9400000006</v>
      </c>
      <c r="G420" s="82">
        <v>89720.69</v>
      </c>
      <c r="H420" s="82">
        <v>-5123.54</v>
      </c>
      <c r="I420" s="82">
        <v>0</v>
      </c>
      <c r="J420" s="82">
        <v>1208641.0900000005</v>
      </c>
      <c r="K420" s="82">
        <v>1174960.8523076929</v>
      </c>
      <c r="L420" s="83">
        <v>0</v>
      </c>
      <c r="M420" s="82">
        <v>-292152.9700000002</v>
      </c>
      <c r="N420" s="82">
        <v>-52746.95</v>
      </c>
      <c r="O420" s="82">
        <v>5123.54</v>
      </c>
      <c r="P420" s="82">
        <v>85.95</v>
      </c>
      <c r="Q420" s="82">
        <v>0</v>
      </c>
      <c r="R420" s="82">
        <v>0</v>
      </c>
      <c r="S420" s="82">
        <v>-339690.43000000023</v>
      </c>
      <c r="T420" s="82">
        <v>-313609.43153846165</v>
      </c>
      <c r="U420" s="83">
        <v>0</v>
      </c>
      <c r="V420" s="84">
        <v>4.4999999999999998E-2</v>
      </c>
    </row>
    <row r="421" spans="1:22" x14ac:dyDescent="0.2">
      <c r="A421" s="17" t="s">
        <v>1005</v>
      </c>
      <c r="B421" s="17">
        <v>38500</v>
      </c>
      <c r="C421" s="17" t="s">
        <v>1018</v>
      </c>
      <c r="D421" s="65" t="s">
        <v>510</v>
      </c>
      <c r="E421" s="65" t="s">
        <v>68</v>
      </c>
      <c r="F421" s="82">
        <v>70186.12</v>
      </c>
      <c r="G421" s="82">
        <v>0</v>
      </c>
      <c r="H421" s="82">
        <v>-4800</v>
      </c>
      <c r="I421" s="82">
        <v>0</v>
      </c>
      <c r="J421" s="82">
        <v>65386.119999999995</v>
      </c>
      <c r="K421" s="82">
        <v>65755.350769230761</v>
      </c>
      <c r="L421" s="83">
        <v>0</v>
      </c>
      <c r="M421" s="82">
        <v>-12415.549999999979</v>
      </c>
      <c r="N421" s="82">
        <v>-2039.3200000000004</v>
      </c>
      <c r="O421" s="82">
        <v>4800</v>
      </c>
      <c r="P421" s="82">
        <v>0</v>
      </c>
      <c r="Q421" s="82">
        <v>0</v>
      </c>
      <c r="R421" s="82">
        <v>0</v>
      </c>
      <c r="S421" s="82">
        <v>-9654.869999999979</v>
      </c>
      <c r="T421" s="82">
        <v>-9009.6869230769043</v>
      </c>
      <c r="U421" s="83">
        <v>0</v>
      </c>
      <c r="V421" s="84">
        <v>3.1E-2</v>
      </c>
    </row>
    <row r="422" spans="1:22" x14ac:dyDescent="0.2">
      <c r="A422" s="17" t="s">
        <v>1005</v>
      </c>
      <c r="B422" s="17">
        <v>38700</v>
      </c>
      <c r="C422" s="17" t="s">
        <v>1019</v>
      </c>
      <c r="D422" s="65" t="s">
        <v>511</v>
      </c>
      <c r="E422" s="65" t="s">
        <v>69</v>
      </c>
      <c r="F422" s="82">
        <v>224882.30999999997</v>
      </c>
      <c r="G422" s="82">
        <v>13989.93</v>
      </c>
      <c r="H422" s="82">
        <v>0</v>
      </c>
      <c r="I422" s="82">
        <v>0</v>
      </c>
      <c r="J422" s="82">
        <v>238872.23999999996</v>
      </c>
      <c r="K422" s="82">
        <v>231021.77923076914</v>
      </c>
      <c r="L422" s="83">
        <v>0</v>
      </c>
      <c r="M422" s="82">
        <v>-86114.560000000027</v>
      </c>
      <c r="N422" s="82">
        <v>-14513.15</v>
      </c>
      <c r="O422" s="82">
        <v>0</v>
      </c>
      <c r="P422" s="82">
        <v>0</v>
      </c>
      <c r="Q422" s="82">
        <v>0</v>
      </c>
      <c r="R422" s="82">
        <v>0</v>
      </c>
      <c r="S422" s="82">
        <v>-100627.71000000002</v>
      </c>
      <c r="T422" s="82">
        <v>-93275.592307692365</v>
      </c>
      <c r="U422" s="83">
        <v>0</v>
      </c>
      <c r="V422" s="84">
        <v>6.3E-2</v>
      </c>
    </row>
    <row r="423" spans="1:22" x14ac:dyDescent="0.2">
      <c r="A423" s="17" t="s">
        <v>1005</v>
      </c>
      <c r="B423" s="17">
        <v>39100</v>
      </c>
      <c r="C423" s="17" t="s">
        <v>1020</v>
      </c>
      <c r="D423" s="65" t="s">
        <v>512</v>
      </c>
      <c r="E423" s="65" t="s">
        <v>72</v>
      </c>
      <c r="F423" s="82">
        <v>113057.3</v>
      </c>
      <c r="G423" s="82">
        <v>0</v>
      </c>
      <c r="H423" s="82">
        <v>0</v>
      </c>
      <c r="I423" s="82">
        <v>0</v>
      </c>
      <c r="J423" s="82">
        <v>113057.3</v>
      </c>
      <c r="K423" s="82">
        <v>113057.30000000003</v>
      </c>
      <c r="L423" s="83">
        <v>0</v>
      </c>
      <c r="M423" s="82">
        <v>-102117.66000000021</v>
      </c>
      <c r="N423" s="82">
        <v>-7574.8799999999983</v>
      </c>
      <c r="O423" s="82">
        <v>0</v>
      </c>
      <c r="P423" s="82">
        <v>0</v>
      </c>
      <c r="Q423" s="82">
        <v>0</v>
      </c>
      <c r="R423" s="82">
        <v>0</v>
      </c>
      <c r="S423" s="82">
        <v>-109692.54000000021</v>
      </c>
      <c r="T423" s="82">
        <v>-105905.10000000024</v>
      </c>
      <c r="U423" s="83">
        <v>0</v>
      </c>
      <c r="V423" s="84">
        <v>6.7000000000000004E-2</v>
      </c>
    </row>
    <row r="424" spans="1:22" x14ac:dyDescent="0.2">
      <c r="A424" s="17" t="s">
        <v>1005</v>
      </c>
      <c r="B424" s="17">
        <v>39101</v>
      </c>
      <c r="C424" s="17" t="s">
        <v>1021</v>
      </c>
      <c r="D424" s="65" t="s">
        <v>513</v>
      </c>
      <c r="E424" s="65" t="s">
        <v>73</v>
      </c>
      <c r="F424" s="82">
        <v>53585.2</v>
      </c>
      <c r="G424" s="82">
        <v>12550.81</v>
      </c>
      <c r="H424" s="82">
        <v>0</v>
      </c>
      <c r="I424" s="82">
        <v>0</v>
      </c>
      <c r="J424" s="82">
        <v>66136.009999999995</v>
      </c>
      <c r="K424" s="82">
        <v>60343.328461538462</v>
      </c>
      <c r="L424" s="83">
        <v>0</v>
      </c>
      <c r="M424" s="82">
        <v>-19103.750000000018</v>
      </c>
      <c r="N424" s="82">
        <v>-7482.5999999999995</v>
      </c>
      <c r="O424" s="82">
        <v>0</v>
      </c>
      <c r="P424" s="82">
        <v>0</v>
      </c>
      <c r="Q424" s="82">
        <v>0</v>
      </c>
      <c r="R424" s="82">
        <v>0</v>
      </c>
      <c r="S424" s="82">
        <v>-26586.350000000017</v>
      </c>
      <c r="T424" s="82">
        <v>-22664.025384615405</v>
      </c>
      <c r="U424" s="83">
        <v>0</v>
      </c>
      <c r="V424" s="84">
        <v>0.125</v>
      </c>
    </row>
    <row r="425" spans="1:22" x14ac:dyDescent="0.2">
      <c r="A425" s="17" t="s">
        <v>1005</v>
      </c>
      <c r="B425" s="17">
        <v>39102</v>
      </c>
      <c r="C425" s="17" t="s">
        <v>1022</v>
      </c>
      <c r="D425" s="65" t="s">
        <v>514</v>
      </c>
      <c r="E425" s="65" t="s">
        <v>74</v>
      </c>
      <c r="F425" s="82">
        <v>81130.64</v>
      </c>
      <c r="G425" s="82">
        <v>0</v>
      </c>
      <c r="H425" s="82">
        <v>0</v>
      </c>
      <c r="I425" s="82">
        <v>0</v>
      </c>
      <c r="J425" s="82">
        <v>81130.64</v>
      </c>
      <c r="K425" s="82">
        <v>81130.64</v>
      </c>
      <c r="L425" s="83">
        <v>0</v>
      </c>
      <c r="M425" s="82">
        <v>-35651.040000000015</v>
      </c>
      <c r="N425" s="82">
        <v>-5435.76</v>
      </c>
      <c r="O425" s="82">
        <v>0</v>
      </c>
      <c r="P425" s="82">
        <v>0</v>
      </c>
      <c r="Q425" s="82">
        <v>0</v>
      </c>
      <c r="R425" s="82">
        <v>0</v>
      </c>
      <c r="S425" s="82">
        <v>-41086.800000000017</v>
      </c>
      <c r="T425" s="82">
        <v>-38368.920000000035</v>
      </c>
      <c r="U425" s="83">
        <v>0</v>
      </c>
      <c r="V425" s="84">
        <v>6.7000000000000004E-2</v>
      </c>
    </row>
    <row r="426" spans="1:22" x14ac:dyDescent="0.2">
      <c r="A426" s="17" t="s">
        <v>1005</v>
      </c>
      <c r="B426" s="17">
        <v>39201</v>
      </c>
      <c r="C426" s="17" t="s">
        <v>1023</v>
      </c>
      <c r="D426" s="65" t="s">
        <v>515</v>
      </c>
      <c r="E426" s="65" t="s">
        <v>76</v>
      </c>
      <c r="F426" s="82">
        <v>58481.300000000032</v>
      </c>
      <c r="G426" s="82">
        <v>37285.57</v>
      </c>
      <c r="H426" s="82">
        <v>0</v>
      </c>
      <c r="I426" s="82">
        <v>0</v>
      </c>
      <c r="J426" s="82">
        <v>95766.870000000024</v>
      </c>
      <c r="K426" s="82">
        <v>69924.023076923113</v>
      </c>
      <c r="L426" s="83">
        <v>0</v>
      </c>
      <c r="M426" s="82">
        <v>-12172.219999999979</v>
      </c>
      <c r="N426" s="82">
        <v>-7590.33</v>
      </c>
      <c r="O426" s="82">
        <v>0</v>
      </c>
      <c r="P426" s="82">
        <v>-1</v>
      </c>
      <c r="Q426" s="82">
        <v>-18.639999999999993</v>
      </c>
      <c r="R426" s="82">
        <v>0</v>
      </c>
      <c r="S426" s="82">
        <v>-19782.189999999981</v>
      </c>
      <c r="T426" s="82">
        <v>-15613.147692307672</v>
      </c>
      <c r="U426" s="83">
        <v>0</v>
      </c>
      <c r="V426" s="84">
        <v>0.112</v>
      </c>
    </row>
    <row r="427" spans="1:22" x14ac:dyDescent="0.2">
      <c r="A427" s="17" t="s">
        <v>1005</v>
      </c>
      <c r="B427" s="17">
        <v>39202</v>
      </c>
      <c r="C427" s="17" t="s">
        <v>1024</v>
      </c>
      <c r="D427" s="65" t="s">
        <v>516</v>
      </c>
      <c r="E427" s="65" t="s">
        <v>77</v>
      </c>
      <c r="F427" s="82">
        <v>328870.53000000003</v>
      </c>
      <c r="G427" s="82">
        <v>0</v>
      </c>
      <c r="H427" s="82">
        <v>0</v>
      </c>
      <c r="I427" s="82">
        <v>0</v>
      </c>
      <c r="J427" s="82">
        <v>328870.53000000003</v>
      </c>
      <c r="K427" s="82">
        <v>328870.53000000014</v>
      </c>
      <c r="L427" s="83">
        <v>0</v>
      </c>
      <c r="M427" s="82">
        <v>-89052.270000000048</v>
      </c>
      <c r="N427" s="82">
        <v>-41766.600000000006</v>
      </c>
      <c r="O427" s="82">
        <v>0</v>
      </c>
      <c r="P427" s="82">
        <v>1</v>
      </c>
      <c r="Q427" s="82">
        <v>18.639999999999986</v>
      </c>
      <c r="R427" s="82">
        <v>0</v>
      </c>
      <c r="S427" s="82">
        <v>-130799.23000000005</v>
      </c>
      <c r="T427" s="82">
        <v>-109929.54076923082</v>
      </c>
      <c r="U427" s="83">
        <v>0</v>
      </c>
      <c r="V427" s="84">
        <v>0.127</v>
      </c>
    </row>
    <row r="428" spans="1:22" x14ac:dyDescent="0.2">
      <c r="A428" s="17" t="s">
        <v>1005</v>
      </c>
      <c r="B428" s="17">
        <v>39204</v>
      </c>
      <c r="C428" s="17" t="s">
        <v>1025</v>
      </c>
      <c r="D428" s="65" t="s">
        <v>517</v>
      </c>
      <c r="E428" s="65" t="s">
        <v>79</v>
      </c>
      <c r="F428" s="82">
        <v>3541.1000000000004</v>
      </c>
      <c r="G428" s="82">
        <v>0</v>
      </c>
      <c r="H428" s="82">
        <v>0</v>
      </c>
      <c r="I428" s="82">
        <v>0</v>
      </c>
      <c r="J428" s="82">
        <v>3541.1000000000004</v>
      </c>
      <c r="K428" s="82">
        <v>3541.099999999999</v>
      </c>
      <c r="L428" s="83">
        <v>0</v>
      </c>
      <c r="M428" s="82">
        <v>-1762.0199999999959</v>
      </c>
      <c r="N428" s="82">
        <v>-141.6</v>
      </c>
      <c r="O428" s="82">
        <v>0</v>
      </c>
      <c r="P428" s="82">
        <v>0</v>
      </c>
      <c r="Q428" s="82">
        <v>0</v>
      </c>
      <c r="R428" s="82">
        <v>0</v>
      </c>
      <c r="S428" s="82">
        <v>-1903.6199999999958</v>
      </c>
      <c r="T428" s="82">
        <v>-1832.8199999999958</v>
      </c>
      <c r="U428" s="83">
        <v>0</v>
      </c>
      <c r="V428" s="84">
        <v>0.04</v>
      </c>
    </row>
    <row r="429" spans="1:22" x14ac:dyDescent="0.2">
      <c r="A429" s="17" t="s">
        <v>1005</v>
      </c>
      <c r="B429" s="17">
        <v>39205</v>
      </c>
      <c r="C429" s="17" t="s">
        <v>1026</v>
      </c>
      <c r="D429" s="65" t="s">
        <v>518</v>
      </c>
      <c r="E429" s="65" t="s">
        <v>80</v>
      </c>
      <c r="F429" s="82">
        <v>0</v>
      </c>
      <c r="G429" s="82">
        <v>0</v>
      </c>
      <c r="H429" s="82">
        <v>0</v>
      </c>
      <c r="I429" s="82">
        <v>0</v>
      </c>
      <c r="J429" s="82">
        <v>0</v>
      </c>
      <c r="K429" s="82">
        <v>0</v>
      </c>
      <c r="L429" s="83">
        <v>0</v>
      </c>
      <c r="M429" s="82">
        <v>-231.01000000000931</v>
      </c>
      <c r="N429" s="82">
        <v>0</v>
      </c>
      <c r="O429" s="82">
        <v>0</v>
      </c>
      <c r="P429" s="82">
        <v>0</v>
      </c>
      <c r="Q429" s="82">
        <v>0</v>
      </c>
      <c r="R429" s="82">
        <v>0</v>
      </c>
      <c r="S429" s="82">
        <v>-231.01000000000931</v>
      </c>
      <c r="T429" s="82">
        <v>-231.01000000000931</v>
      </c>
      <c r="U429" s="83">
        <v>0</v>
      </c>
      <c r="V429" s="84">
        <v>7.3999999999999996E-2</v>
      </c>
    </row>
    <row r="430" spans="1:22" x14ac:dyDescent="0.2">
      <c r="A430" s="17" t="s">
        <v>1005</v>
      </c>
      <c r="B430" s="17">
        <v>39300</v>
      </c>
      <c r="C430" s="17" t="s">
        <v>1027</v>
      </c>
      <c r="D430" s="65" t="s">
        <v>519</v>
      </c>
      <c r="E430" s="65" t="s">
        <v>81</v>
      </c>
      <c r="F430" s="82">
        <v>0</v>
      </c>
      <c r="G430" s="82">
        <v>0</v>
      </c>
      <c r="H430" s="82">
        <v>0</v>
      </c>
      <c r="I430" s="82">
        <v>0</v>
      </c>
      <c r="J430" s="82">
        <v>0</v>
      </c>
      <c r="K430" s="82">
        <v>0</v>
      </c>
      <c r="L430" s="83">
        <v>0</v>
      </c>
      <c r="M430" s="82">
        <v>4131.5300000000016</v>
      </c>
      <c r="N430" s="82">
        <v>0</v>
      </c>
      <c r="O430" s="82">
        <v>0</v>
      </c>
      <c r="P430" s="82">
        <v>0</v>
      </c>
      <c r="Q430" s="82">
        <v>0</v>
      </c>
      <c r="R430" s="82">
        <v>0</v>
      </c>
      <c r="S430" s="82">
        <v>4131.5300000000016</v>
      </c>
      <c r="T430" s="82">
        <v>4131.5300000000007</v>
      </c>
      <c r="U430" s="83">
        <v>0</v>
      </c>
      <c r="V430" s="84">
        <v>0.04</v>
      </c>
    </row>
    <row r="431" spans="1:22" x14ac:dyDescent="0.2">
      <c r="A431" s="17" t="s">
        <v>1005</v>
      </c>
      <c r="B431" s="17">
        <v>39400</v>
      </c>
      <c r="C431" s="17" t="s">
        <v>1028</v>
      </c>
      <c r="D431" s="65" t="s">
        <v>520</v>
      </c>
      <c r="E431" s="65" t="s">
        <v>82</v>
      </c>
      <c r="F431" s="82">
        <v>176202.04</v>
      </c>
      <c r="G431" s="82">
        <v>24815.789999999997</v>
      </c>
      <c r="H431" s="82">
        <v>0</v>
      </c>
      <c r="I431" s="82">
        <v>0</v>
      </c>
      <c r="J431" s="82">
        <v>201017.83000000002</v>
      </c>
      <c r="K431" s="82">
        <v>190164.14307692309</v>
      </c>
      <c r="L431" s="83">
        <v>0</v>
      </c>
      <c r="M431" s="82">
        <v>-108257.00000000017</v>
      </c>
      <c r="N431" s="82">
        <v>-12491.140000000001</v>
      </c>
      <c r="O431" s="82">
        <v>0</v>
      </c>
      <c r="P431" s="82">
        <v>0</v>
      </c>
      <c r="Q431" s="82">
        <v>0</v>
      </c>
      <c r="R431" s="82">
        <v>0</v>
      </c>
      <c r="S431" s="82">
        <v>-120748.14000000017</v>
      </c>
      <c r="T431" s="82">
        <v>-114311.93461538479</v>
      </c>
      <c r="U431" s="83">
        <v>0</v>
      </c>
      <c r="V431" s="84">
        <v>6.6000000000000003E-2</v>
      </c>
    </row>
    <row r="432" spans="1:22" x14ac:dyDescent="0.2">
      <c r="A432" s="17" t="s">
        <v>1005</v>
      </c>
      <c r="B432" s="17">
        <v>39600</v>
      </c>
      <c r="C432" s="17" t="s">
        <v>1029</v>
      </c>
      <c r="D432" s="65" t="s">
        <v>521</v>
      </c>
      <c r="E432" s="65" t="s">
        <v>84</v>
      </c>
      <c r="F432" s="82">
        <v>13016.98</v>
      </c>
      <c r="G432" s="82">
        <v>0</v>
      </c>
      <c r="H432" s="82">
        <v>0</v>
      </c>
      <c r="I432" s="82">
        <v>0</v>
      </c>
      <c r="J432" s="82">
        <v>13016.98</v>
      </c>
      <c r="K432" s="82">
        <v>13016.98</v>
      </c>
      <c r="L432" s="83">
        <v>0</v>
      </c>
      <c r="M432" s="82">
        <v>-7340.4599999999982</v>
      </c>
      <c r="N432" s="82">
        <v>-833.03999999999985</v>
      </c>
      <c r="O432" s="82">
        <v>0</v>
      </c>
      <c r="P432" s="82">
        <v>0</v>
      </c>
      <c r="Q432" s="82">
        <v>0</v>
      </c>
      <c r="R432" s="82">
        <v>0</v>
      </c>
      <c r="S432" s="82">
        <v>-8173.4999999999982</v>
      </c>
      <c r="T432" s="82">
        <v>-7756.98</v>
      </c>
      <c r="U432" s="83">
        <v>0</v>
      </c>
      <c r="V432" s="84">
        <v>6.4000000000000001E-2</v>
      </c>
    </row>
    <row r="433" spans="1:24" x14ac:dyDescent="0.2">
      <c r="A433" s="17" t="s">
        <v>1005</v>
      </c>
      <c r="B433" s="17">
        <v>39700</v>
      </c>
      <c r="C433" s="17" t="s">
        <v>1030</v>
      </c>
      <c r="D433" s="65" t="s">
        <v>522</v>
      </c>
      <c r="E433" s="65" t="s">
        <v>85</v>
      </c>
      <c r="F433" s="82">
        <v>217910.82</v>
      </c>
      <c r="G433" s="82">
        <v>0</v>
      </c>
      <c r="H433" s="82">
        <v>-192892.27</v>
      </c>
      <c r="I433" s="82">
        <v>0</v>
      </c>
      <c r="J433" s="82">
        <v>25018.550000000017</v>
      </c>
      <c r="K433" s="82">
        <v>54694.283846153885</v>
      </c>
      <c r="L433" s="83">
        <v>0</v>
      </c>
      <c r="M433" s="82">
        <v>-234731.65999999992</v>
      </c>
      <c r="N433" s="82">
        <v>-4802.0600000000013</v>
      </c>
      <c r="O433" s="82">
        <v>192892.27</v>
      </c>
      <c r="P433" s="82">
        <v>0</v>
      </c>
      <c r="Q433" s="82">
        <v>0</v>
      </c>
      <c r="R433" s="82">
        <v>0</v>
      </c>
      <c r="S433" s="82">
        <v>-46641.449999999924</v>
      </c>
      <c r="T433" s="82">
        <v>-74954.807692307615</v>
      </c>
      <c r="U433" s="83">
        <v>0</v>
      </c>
      <c r="V433" s="84">
        <v>8.4000000000000005E-2</v>
      </c>
    </row>
    <row r="434" spans="1:24" x14ac:dyDescent="0.2">
      <c r="A434" s="17" t="s">
        <v>1005</v>
      </c>
      <c r="B434" s="17">
        <v>39800</v>
      </c>
      <c r="C434" s="17" t="s">
        <v>1031</v>
      </c>
      <c r="D434" s="65" t="s">
        <v>523</v>
      </c>
      <c r="E434" s="65" t="s">
        <v>86</v>
      </c>
      <c r="F434" s="82">
        <v>3124.36</v>
      </c>
      <c r="G434" s="82">
        <v>0</v>
      </c>
      <c r="H434" s="82">
        <v>0</v>
      </c>
      <c r="I434" s="82">
        <v>0</v>
      </c>
      <c r="J434" s="82">
        <v>3124.36</v>
      </c>
      <c r="K434" s="82">
        <v>3124.36</v>
      </c>
      <c r="L434" s="83">
        <v>0</v>
      </c>
      <c r="M434" s="82">
        <v>-1185.4000000000003</v>
      </c>
      <c r="N434" s="82">
        <v>-184.32000000000005</v>
      </c>
      <c r="O434" s="82">
        <v>0</v>
      </c>
      <c r="P434" s="82">
        <v>0</v>
      </c>
      <c r="Q434" s="82">
        <v>0</v>
      </c>
      <c r="R434" s="82">
        <v>0</v>
      </c>
      <c r="S434" s="82">
        <v>-1369.7200000000003</v>
      </c>
      <c r="T434" s="82">
        <v>-1277.5599999999997</v>
      </c>
      <c r="U434" s="83">
        <v>0</v>
      </c>
      <c r="V434" s="84">
        <v>5.8999999999999997E-2</v>
      </c>
    </row>
    <row r="435" spans="1:24" x14ac:dyDescent="0.2">
      <c r="A435" s="17" t="s">
        <v>1032</v>
      </c>
      <c r="B435" s="17">
        <v>30301</v>
      </c>
      <c r="C435" s="17" t="s">
        <v>1033</v>
      </c>
      <c r="D435" s="65" t="s">
        <v>524</v>
      </c>
      <c r="E435" s="65" t="s">
        <v>54</v>
      </c>
      <c r="F435" s="82">
        <v>452999.02000000008</v>
      </c>
      <c r="G435" s="82">
        <v>1947276.93</v>
      </c>
      <c r="H435" s="82">
        <v>0</v>
      </c>
      <c r="I435" s="82">
        <v>0</v>
      </c>
      <c r="J435" s="82">
        <v>2400275.9500000002</v>
      </c>
      <c r="K435" s="82">
        <v>1782592.6392307691</v>
      </c>
      <c r="L435" s="83">
        <v>0</v>
      </c>
      <c r="M435" s="82">
        <v>-111258.92000000009</v>
      </c>
      <c r="N435" s="82">
        <v>-115984.95000000001</v>
      </c>
      <c r="O435" s="82">
        <v>0</v>
      </c>
      <c r="P435" s="82">
        <v>0</v>
      </c>
      <c r="Q435" s="82">
        <v>0</v>
      </c>
      <c r="R435" s="82">
        <v>0</v>
      </c>
      <c r="S435" s="82">
        <v>-227243.87000000011</v>
      </c>
      <c r="T435" s="82">
        <v>-155890.58230769238</v>
      </c>
      <c r="U435" s="83">
        <v>0</v>
      </c>
      <c r="V435" s="84">
        <v>6.7000000000000004E-2</v>
      </c>
    </row>
    <row r="436" spans="1:24" x14ac:dyDescent="0.2">
      <c r="A436" s="17" t="s">
        <v>1032</v>
      </c>
      <c r="B436" s="17">
        <v>37500</v>
      </c>
      <c r="C436" s="17" t="s">
        <v>1034</v>
      </c>
      <c r="D436" s="65" t="s">
        <v>525</v>
      </c>
      <c r="E436" s="65" t="s">
        <v>57</v>
      </c>
      <c r="F436" s="82">
        <v>155791.01</v>
      </c>
      <c r="G436" s="82">
        <v>0</v>
      </c>
      <c r="H436" s="82">
        <v>0</v>
      </c>
      <c r="I436" s="82">
        <v>0</v>
      </c>
      <c r="J436" s="82">
        <v>155791.01</v>
      </c>
      <c r="K436" s="82">
        <v>155791.01</v>
      </c>
      <c r="L436" s="83">
        <v>0</v>
      </c>
      <c r="M436" s="82">
        <v>-43373.029999999882</v>
      </c>
      <c r="N436" s="82">
        <v>-3894.72</v>
      </c>
      <c r="O436" s="82">
        <v>0</v>
      </c>
      <c r="P436" s="82">
        <v>0</v>
      </c>
      <c r="Q436" s="82">
        <v>0</v>
      </c>
      <c r="R436" s="82">
        <v>0</v>
      </c>
      <c r="S436" s="82">
        <v>-47267.749999999884</v>
      </c>
      <c r="T436" s="82">
        <v>-45320.389999999868</v>
      </c>
      <c r="U436" s="83">
        <v>0</v>
      </c>
      <c r="V436" s="84">
        <v>2.5000000000000001E-2</v>
      </c>
    </row>
    <row r="437" spans="1:24" x14ac:dyDescent="0.2">
      <c r="A437" s="17" t="s">
        <v>1032</v>
      </c>
      <c r="B437" s="17">
        <v>39100</v>
      </c>
      <c r="C437" s="17" t="s">
        <v>1035</v>
      </c>
      <c r="D437" s="65" t="s">
        <v>526</v>
      </c>
      <c r="E437" s="65" t="s">
        <v>72</v>
      </c>
      <c r="F437" s="82">
        <v>342341.50999999995</v>
      </c>
      <c r="G437" s="82">
        <v>9195.49</v>
      </c>
      <c r="H437" s="82">
        <v>0</v>
      </c>
      <c r="I437" s="82">
        <v>0</v>
      </c>
      <c r="J437" s="82">
        <v>351536.99999999994</v>
      </c>
      <c r="K437" s="82">
        <v>345170.89153846144</v>
      </c>
      <c r="L437" s="83">
        <v>0</v>
      </c>
      <c r="M437" s="82">
        <v>-56122.570000000087</v>
      </c>
      <c r="N437" s="82">
        <v>-23090.940000000002</v>
      </c>
      <c r="O437" s="82">
        <v>0</v>
      </c>
      <c r="P437" s="82">
        <v>0</v>
      </c>
      <c r="Q437" s="82">
        <v>0</v>
      </c>
      <c r="R437" s="82">
        <v>0</v>
      </c>
      <c r="S437" s="82">
        <v>-79213.510000000097</v>
      </c>
      <c r="T437" s="82">
        <v>-67614.725384615493</v>
      </c>
      <c r="U437" s="83">
        <v>0</v>
      </c>
      <c r="V437" s="84">
        <v>6.7000000000000004E-2</v>
      </c>
    </row>
    <row r="438" spans="1:24" x14ac:dyDescent="0.2">
      <c r="A438" s="17" t="s">
        <v>1032</v>
      </c>
      <c r="B438" s="17">
        <v>39101</v>
      </c>
      <c r="C438" s="17" t="s">
        <v>1036</v>
      </c>
      <c r="D438" s="65" t="s">
        <v>527</v>
      </c>
      <c r="E438" s="65" t="s">
        <v>73</v>
      </c>
      <c r="F438" s="82">
        <v>1094278.6299999999</v>
      </c>
      <c r="G438" s="82">
        <v>0</v>
      </c>
      <c r="H438" s="82">
        <v>0</v>
      </c>
      <c r="I438" s="82">
        <v>0</v>
      </c>
      <c r="J438" s="82">
        <v>1094278.6299999999</v>
      </c>
      <c r="K438" s="82">
        <v>1094278.6299999994</v>
      </c>
      <c r="L438" s="83">
        <v>0</v>
      </c>
      <c r="M438" s="82">
        <v>-403148.42999999976</v>
      </c>
      <c r="N438" s="82">
        <v>-136784.88000000003</v>
      </c>
      <c r="O438" s="82">
        <v>0</v>
      </c>
      <c r="P438" s="82">
        <v>0</v>
      </c>
      <c r="Q438" s="82">
        <v>0</v>
      </c>
      <c r="R438" s="82">
        <v>0</v>
      </c>
      <c r="S438" s="82">
        <v>-539933.30999999982</v>
      </c>
      <c r="T438" s="82">
        <v>-471540.86999999976</v>
      </c>
      <c r="U438" s="83">
        <v>0</v>
      </c>
      <c r="V438" s="84">
        <v>0.125</v>
      </c>
    </row>
    <row r="439" spans="1:24" x14ac:dyDescent="0.2">
      <c r="A439" s="17" t="s">
        <v>1032</v>
      </c>
      <c r="B439" s="17">
        <v>39102</v>
      </c>
      <c r="C439" s="17" t="s">
        <v>1037</v>
      </c>
      <c r="D439" s="65" t="s">
        <v>528</v>
      </c>
      <c r="E439" s="65" t="s">
        <v>74</v>
      </c>
      <c r="F439" s="82">
        <v>1580.59</v>
      </c>
      <c r="G439" s="82">
        <v>0</v>
      </c>
      <c r="H439" s="82">
        <v>0</v>
      </c>
      <c r="I439" s="82">
        <v>0</v>
      </c>
      <c r="J439" s="82">
        <v>1580.59</v>
      </c>
      <c r="K439" s="82">
        <v>1580.59</v>
      </c>
      <c r="L439" s="83">
        <v>0</v>
      </c>
      <c r="M439" s="82">
        <v>-1055.9400000000019</v>
      </c>
      <c r="N439" s="82">
        <v>-105.83999999999997</v>
      </c>
      <c r="O439" s="82">
        <v>0</v>
      </c>
      <c r="P439" s="82">
        <v>0</v>
      </c>
      <c r="Q439" s="82">
        <v>0</v>
      </c>
      <c r="R439" s="82">
        <v>0</v>
      </c>
      <c r="S439" s="82">
        <v>-1161.7800000000018</v>
      </c>
      <c r="T439" s="82">
        <v>-1108.8600000000015</v>
      </c>
      <c r="U439" s="83">
        <v>0</v>
      </c>
      <c r="V439" s="84">
        <v>6.7000000000000004E-2</v>
      </c>
    </row>
    <row r="440" spans="1:24" x14ac:dyDescent="0.2">
      <c r="A440" s="17" t="s">
        <v>1032</v>
      </c>
      <c r="B440" s="17">
        <v>39700</v>
      </c>
      <c r="C440" s="17" t="s">
        <v>1038</v>
      </c>
      <c r="D440" s="65" t="s">
        <v>529</v>
      </c>
      <c r="E440" s="65" t="s">
        <v>85</v>
      </c>
      <c r="F440" s="82">
        <v>664018.90000000014</v>
      </c>
      <c r="G440" s="82">
        <v>0</v>
      </c>
      <c r="H440" s="82">
        <v>0</v>
      </c>
      <c r="I440" s="82">
        <v>0</v>
      </c>
      <c r="J440" s="82">
        <v>664018.90000000014</v>
      </c>
      <c r="K440" s="82">
        <v>664018.90000000026</v>
      </c>
      <c r="L440" s="83">
        <v>0</v>
      </c>
      <c r="M440" s="82">
        <v>-234276.58000000016</v>
      </c>
      <c r="N440" s="82">
        <v>-55777.55999999999</v>
      </c>
      <c r="O440" s="82">
        <v>0</v>
      </c>
      <c r="P440" s="82">
        <v>0</v>
      </c>
      <c r="Q440" s="82">
        <v>0</v>
      </c>
      <c r="R440" s="82">
        <v>0</v>
      </c>
      <c r="S440" s="82">
        <v>-290054.14000000013</v>
      </c>
      <c r="T440" s="82">
        <v>-262165.36000000022</v>
      </c>
      <c r="U440" s="83">
        <v>0</v>
      </c>
      <c r="V440" s="84">
        <v>8.4000000000000005E-2</v>
      </c>
    </row>
    <row r="441" spans="1:24" x14ac:dyDescent="0.2">
      <c r="A441" s="17" t="s">
        <v>1039</v>
      </c>
      <c r="B441" s="17">
        <v>11501</v>
      </c>
      <c r="C441" s="17" t="s">
        <v>1040</v>
      </c>
      <c r="D441" s="65" t="s">
        <v>578</v>
      </c>
      <c r="E441" s="65" t="s">
        <v>1041</v>
      </c>
      <c r="F441" s="82">
        <v>5031897.24</v>
      </c>
      <c r="G441" s="82">
        <v>0</v>
      </c>
      <c r="H441" s="82">
        <v>0</v>
      </c>
      <c r="I441" s="82">
        <v>0</v>
      </c>
      <c r="J441" s="82">
        <v>5031897.24</v>
      </c>
      <c r="K441" s="82">
        <v>5031897.2400000012</v>
      </c>
      <c r="L441" s="83">
        <v>0</v>
      </c>
      <c r="M441" s="82">
        <v>-4111754.4699999928</v>
      </c>
      <c r="N441" s="82">
        <v>-149145.84000000003</v>
      </c>
      <c r="O441" s="82">
        <v>0</v>
      </c>
      <c r="P441" s="82">
        <v>0</v>
      </c>
      <c r="Q441" s="82">
        <v>0</v>
      </c>
      <c r="R441" s="82">
        <v>0</v>
      </c>
      <c r="S441" s="82">
        <v>-4260900.3099999931</v>
      </c>
      <c r="T441" s="82">
        <v>-4186327.3899999931</v>
      </c>
      <c r="U441" s="83">
        <v>0</v>
      </c>
      <c r="V441" s="84">
        <v>0</v>
      </c>
    </row>
    <row r="442" spans="1:24" x14ac:dyDescent="0.2">
      <c r="A442" s="17" t="s">
        <v>1039</v>
      </c>
      <c r="B442" s="17">
        <v>30100</v>
      </c>
      <c r="C442" s="17" t="s">
        <v>1042</v>
      </c>
      <c r="D442" s="65" t="s">
        <v>530</v>
      </c>
      <c r="E442" s="65" t="s">
        <v>51</v>
      </c>
      <c r="F442" s="82">
        <v>1274.74</v>
      </c>
      <c r="G442" s="82">
        <v>0</v>
      </c>
      <c r="H442" s="82">
        <v>0</v>
      </c>
      <c r="I442" s="82">
        <v>0</v>
      </c>
      <c r="J442" s="82">
        <v>1274.74</v>
      </c>
      <c r="K442" s="82">
        <v>1274.74</v>
      </c>
      <c r="L442" s="83">
        <v>0</v>
      </c>
      <c r="M442" s="82">
        <v>-5.32</v>
      </c>
      <c r="N442" s="82">
        <v>0</v>
      </c>
      <c r="O442" s="82">
        <v>0</v>
      </c>
      <c r="P442" s="82">
        <v>0</v>
      </c>
      <c r="Q442" s="82">
        <v>0</v>
      </c>
      <c r="R442" s="82">
        <v>0</v>
      </c>
      <c r="S442" s="82">
        <v>-5.32</v>
      </c>
      <c r="T442" s="82">
        <v>-5.3199999999999994</v>
      </c>
      <c r="U442" s="83">
        <v>0</v>
      </c>
      <c r="V442" s="84">
        <v>0</v>
      </c>
      <c r="W442" s="15"/>
      <c r="X442" s="15"/>
    </row>
    <row r="443" spans="1:24" x14ac:dyDescent="0.2">
      <c r="A443" s="17" t="s">
        <v>1039</v>
      </c>
      <c r="B443" s="17">
        <v>30200</v>
      </c>
      <c r="C443" s="17" t="s">
        <v>1043</v>
      </c>
      <c r="D443" s="65" t="s">
        <v>531</v>
      </c>
      <c r="E443" s="65" t="s">
        <v>52</v>
      </c>
      <c r="F443" s="82">
        <v>0</v>
      </c>
      <c r="G443" s="82">
        <v>0</v>
      </c>
      <c r="H443" s="82">
        <v>0</v>
      </c>
      <c r="I443" s="82">
        <v>0</v>
      </c>
      <c r="J443" s="82">
        <v>0</v>
      </c>
      <c r="K443" s="82">
        <v>0</v>
      </c>
      <c r="L443" s="83">
        <v>0</v>
      </c>
      <c r="M443" s="82">
        <v>3.637978807091713E-12</v>
      </c>
      <c r="N443" s="82">
        <v>0</v>
      </c>
      <c r="O443" s="82">
        <v>0</v>
      </c>
      <c r="P443" s="82">
        <v>0</v>
      </c>
      <c r="Q443" s="82">
        <v>0</v>
      </c>
      <c r="R443" s="82">
        <v>0</v>
      </c>
      <c r="S443" s="82">
        <v>3.637978807091713E-12</v>
      </c>
      <c r="T443" s="82">
        <v>3.637978807091713E-12</v>
      </c>
      <c r="U443" s="83">
        <v>0</v>
      </c>
      <c r="V443" s="84">
        <v>0.04</v>
      </c>
    </row>
    <row r="444" spans="1:24" x14ac:dyDescent="0.2">
      <c r="A444" s="17" t="s">
        <v>1039</v>
      </c>
      <c r="B444" s="17">
        <v>30301</v>
      </c>
      <c r="C444" s="17" t="s">
        <v>1044</v>
      </c>
      <c r="D444" s="65" t="s">
        <v>532</v>
      </c>
      <c r="E444" s="65" t="s">
        <v>54</v>
      </c>
      <c r="F444" s="82">
        <v>26159516.240000006</v>
      </c>
      <c r="G444" s="82">
        <v>2437576.34</v>
      </c>
      <c r="H444" s="82">
        <v>-5505138.6799999997</v>
      </c>
      <c r="I444" s="82">
        <v>0</v>
      </c>
      <c r="J444" s="82">
        <v>23091953.900000006</v>
      </c>
      <c r="K444" s="82">
        <v>23424139.604615394</v>
      </c>
      <c r="L444" s="83">
        <v>0</v>
      </c>
      <c r="M444" s="82">
        <v>-15894496.789999999</v>
      </c>
      <c r="N444" s="82">
        <v>-1571272.07</v>
      </c>
      <c r="O444" s="82">
        <v>5505138.6799999997</v>
      </c>
      <c r="P444" s="82">
        <v>0</v>
      </c>
      <c r="Q444" s="82">
        <v>0</v>
      </c>
      <c r="R444" s="82">
        <v>0</v>
      </c>
      <c r="S444" s="82">
        <v>-11960630.18</v>
      </c>
      <c r="T444" s="82">
        <v>-12034243.957692308</v>
      </c>
      <c r="U444" s="83">
        <v>0</v>
      </c>
      <c r="V444" s="84">
        <v>6.7000000000000004E-2</v>
      </c>
    </row>
    <row r="445" spans="1:24" x14ac:dyDescent="0.2">
      <c r="A445" s="17" t="s">
        <v>1039</v>
      </c>
      <c r="B445" s="17">
        <v>30302</v>
      </c>
      <c r="C445" s="17" t="s">
        <v>1045</v>
      </c>
      <c r="D445" s="65" t="s">
        <v>1046</v>
      </c>
      <c r="E445" s="65" t="s">
        <v>579</v>
      </c>
      <c r="F445" s="82">
        <v>0</v>
      </c>
      <c r="G445" s="82">
        <v>0</v>
      </c>
      <c r="H445" s="82">
        <v>0</v>
      </c>
      <c r="I445" s="82">
        <v>0</v>
      </c>
      <c r="J445" s="82">
        <v>0</v>
      </c>
      <c r="K445" s="82">
        <v>0</v>
      </c>
      <c r="L445" s="83">
        <v>0</v>
      </c>
      <c r="M445" s="82">
        <v>0</v>
      </c>
      <c r="N445" s="82">
        <v>0</v>
      </c>
      <c r="O445" s="82">
        <v>0</v>
      </c>
      <c r="P445" s="82">
        <v>0</v>
      </c>
      <c r="Q445" s="82">
        <v>0</v>
      </c>
      <c r="R445" s="82">
        <v>0</v>
      </c>
      <c r="S445" s="82">
        <v>0</v>
      </c>
      <c r="T445" s="82">
        <v>0</v>
      </c>
      <c r="U445" s="83">
        <v>0</v>
      </c>
      <c r="V445" s="90">
        <v>6.7000000000000004E-2</v>
      </c>
      <c r="W445" s="15" t="s">
        <v>571</v>
      </c>
    </row>
    <row r="446" spans="1:24" x14ac:dyDescent="0.2">
      <c r="A446" s="17" t="s">
        <v>1039</v>
      </c>
      <c r="B446" s="17">
        <v>37400</v>
      </c>
      <c r="C446" s="17" t="s">
        <v>1047</v>
      </c>
      <c r="D446" s="65" t="s">
        <v>533</v>
      </c>
      <c r="E446" s="65" t="s">
        <v>55</v>
      </c>
      <c r="F446" s="82">
        <v>735020.68</v>
      </c>
      <c r="G446" s="82">
        <v>0</v>
      </c>
      <c r="H446" s="82">
        <v>0</v>
      </c>
      <c r="I446" s="82">
        <v>0</v>
      </c>
      <c r="J446" s="82">
        <v>735020.68</v>
      </c>
      <c r="K446" s="82">
        <v>735020.67999999982</v>
      </c>
      <c r="L446" s="83">
        <v>0</v>
      </c>
      <c r="M446" s="82">
        <v>0</v>
      </c>
      <c r="N446" s="82">
        <v>0</v>
      </c>
      <c r="O446" s="82">
        <v>0</v>
      </c>
      <c r="P446" s="82">
        <v>0</v>
      </c>
      <c r="Q446" s="82">
        <v>0</v>
      </c>
      <c r="R446" s="82">
        <v>0</v>
      </c>
      <c r="S446" s="82">
        <v>0</v>
      </c>
      <c r="T446" s="82">
        <v>0</v>
      </c>
      <c r="U446" s="83">
        <v>0</v>
      </c>
      <c r="V446" s="84">
        <v>0</v>
      </c>
    </row>
    <row r="447" spans="1:24" x14ac:dyDescent="0.2">
      <c r="A447" s="17" t="s">
        <v>1039</v>
      </c>
      <c r="B447" s="17">
        <v>37402</v>
      </c>
      <c r="C447" s="17" t="s">
        <v>1048</v>
      </c>
      <c r="D447" s="65" t="s">
        <v>534</v>
      </c>
      <c r="E447" s="65" t="s">
        <v>56</v>
      </c>
      <c r="F447" s="82">
        <v>703424.81000000017</v>
      </c>
      <c r="G447" s="82">
        <v>886776.92</v>
      </c>
      <c r="H447" s="82">
        <v>0</v>
      </c>
      <c r="I447" s="82">
        <v>0</v>
      </c>
      <c r="J447" s="82">
        <v>1590201.7300000002</v>
      </c>
      <c r="K447" s="82">
        <v>1317347.2930769233</v>
      </c>
      <c r="L447" s="83">
        <v>0</v>
      </c>
      <c r="M447" s="82">
        <v>-107613.95000000006</v>
      </c>
      <c r="N447" s="82">
        <v>-16829.919999999998</v>
      </c>
      <c r="O447" s="82">
        <v>0</v>
      </c>
      <c r="P447" s="82">
        <v>0</v>
      </c>
      <c r="Q447" s="82">
        <v>0</v>
      </c>
      <c r="R447" s="82">
        <v>0</v>
      </c>
      <c r="S447" s="82">
        <v>-124443.87000000005</v>
      </c>
      <c r="T447" s="82">
        <v>-114846.53461538465</v>
      </c>
      <c r="U447" s="83">
        <v>0</v>
      </c>
      <c r="V447" s="84">
        <v>1.2999999999999999E-2</v>
      </c>
    </row>
    <row r="448" spans="1:24" x14ac:dyDescent="0.2">
      <c r="A448" s="17" t="s">
        <v>1039</v>
      </c>
      <c r="B448" s="17">
        <v>37500</v>
      </c>
      <c r="C448" s="17" t="s">
        <v>1049</v>
      </c>
      <c r="D448" s="65" t="s">
        <v>535</v>
      </c>
      <c r="E448" s="65" t="s">
        <v>57</v>
      </c>
      <c r="F448" s="82">
        <v>44310.369999999995</v>
      </c>
      <c r="G448" s="82">
        <v>0</v>
      </c>
      <c r="H448" s="82">
        <v>0</v>
      </c>
      <c r="I448" s="82">
        <v>0</v>
      </c>
      <c r="J448" s="82">
        <v>44310.369999999995</v>
      </c>
      <c r="K448" s="82">
        <v>44310.369999999995</v>
      </c>
      <c r="L448" s="83">
        <v>0</v>
      </c>
      <c r="M448" s="82">
        <v>40931.750000000015</v>
      </c>
      <c r="N448" s="82">
        <v>-1107.7199999999998</v>
      </c>
      <c r="O448" s="82">
        <v>0</v>
      </c>
      <c r="P448" s="82">
        <v>0</v>
      </c>
      <c r="Q448" s="82">
        <v>0</v>
      </c>
      <c r="R448" s="82">
        <v>0</v>
      </c>
      <c r="S448" s="82">
        <v>39824.030000000013</v>
      </c>
      <c r="T448" s="82">
        <v>40377.890000000021</v>
      </c>
      <c r="U448" s="83">
        <v>0</v>
      </c>
      <c r="V448" s="84">
        <v>2.5000000000000001E-2</v>
      </c>
    </row>
    <row r="449" spans="1:22" x14ac:dyDescent="0.2">
      <c r="A449" s="17" t="s">
        <v>1039</v>
      </c>
      <c r="B449" s="17">
        <v>37600</v>
      </c>
      <c r="C449" s="17" t="s">
        <v>1050</v>
      </c>
      <c r="D449" s="65" t="s">
        <v>536</v>
      </c>
      <c r="E449" s="65" t="s">
        <v>58</v>
      </c>
      <c r="F449" s="82">
        <v>29374791.710000001</v>
      </c>
      <c r="G449" s="82">
        <v>-8075.42</v>
      </c>
      <c r="H449" s="82">
        <v>0</v>
      </c>
      <c r="I449" s="82">
        <v>0</v>
      </c>
      <c r="J449" s="82">
        <v>29366716.289999999</v>
      </c>
      <c r="K449" s="82">
        <v>29371279.464615386</v>
      </c>
      <c r="L449" s="83">
        <v>0</v>
      </c>
      <c r="M449" s="82">
        <v>-3015901.2199999988</v>
      </c>
      <c r="N449" s="82">
        <v>-1233609.7600000002</v>
      </c>
      <c r="O449" s="82">
        <v>0</v>
      </c>
      <c r="P449" s="82">
        <v>-3219.5699999999997</v>
      </c>
      <c r="Q449" s="82">
        <v>11276.9</v>
      </c>
      <c r="R449" s="82">
        <v>0</v>
      </c>
      <c r="S449" s="82">
        <v>-4241453.6499999985</v>
      </c>
      <c r="T449" s="82">
        <v>-3627162.9846153827</v>
      </c>
      <c r="U449" s="83">
        <v>0</v>
      </c>
      <c r="V449" s="84">
        <v>4.2000000000000003E-2</v>
      </c>
    </row>
    <row r="450" spans="1:22" x14ac:dyDescent="0.2">
      <c r="A450" s="17" t="s">
        <v>1039</v>
      </c>
      <c r="B450" s="17">
        <v>37800</v>
      </c>
      <c r="C450" s="17" t="s">
        <v>1051</v>
      </c>
      <c r="D450" s="65" t="s">
        <v>580</v>
      </c>
      <c r="E450" s="65" t="s">
        <v>60</v>
      </c>
      <c r="F450" s="82">
        <v>1201080.03</v>
      </c>
      <c r="G450" s="82">
        <v>123026.35</v>
      </c>
      <c r="H450" s="82">
        <v>0</v>
      </c>
      <c r="I450" s="82">
        <v>0</v>
      </c>
      <c r="J450" s="82">
        <v>1324106.3800000001</v>
      </c>
      <c r="K450" s="82">
        <v>1210584.8730769234</v>
      </c>
      <c r="L450" s="83">
        <v>0</v>
      </c>
      <c r="M450" s="82">
        <v>-58408.19</v>
      </c>
      <c r="N450" s="82">
        <v>-40838.250000000007</v>
      </c>
      <c r="O450" s="82">
        <v>0</v>
      </c>
      <c r="P450" s="82">
        <v>0</v>
      </c>
      <c r="Q450" s="82">
        <v>0</v>
      </c>
      <c r="R450" s="82">
        <v>0</v>
      </c>
      <c r="S450" s="82">
        <v>-99246.44</v>
      </c>
      <c r="T450" s="82">
        <v>-78807.38076923076</v>
      </c>
      <c r="U450" s="83">
        <v>0</v>
      </c>
      <c r="V450" s="84">
        <v>3.4000000000000002E-2</v>
      </c>
    </row>
    <row r="451" spans="1:22" x14ac:dyDescent="0.2">
      <c r="A451" s="17" t="s">
        <v>1039</v>
      </c>
      <c r="B451" s="17">
        <v>37900</v>
      </c>
      <c r="C451" s="17" t="s">
        <v>1052</v>
      </c>
      <c r="D451" s="65" t="s">
        <v>537</v>
      </c>
      <c r="E451" s="65" t="s">
        <v>61</v>
      </c>
      <c r="F451" s="82">
        <v>10806212.379999999</v>
      </c>
      <c r="G451" s="82">
        <v>916698.59</v>
      </c>
      <c r="H451" s="82">
        <v>0</v>
      </c>
      <c r="I451" s="82">
        <v>0</v>
      </c>
      <c r="J451" s="82">
        <v>11722910.969999999</v>
      </c>
      <c r="K451" s="82">
        <v>11334361.896923074</v>
      </c>
      <c r="L451" s="83">
        <v>0</v>
      </c>
      <c r="M451" s="82">
        <v>-1125745.73</v>
      </c>
      <c r="N451" s="82">
        <v>-384267.37</v>
      </c>
      <c r="O451" s="82">
        <v>0</v>
      </c>
      <c r="P451" s="82">
        <v>0</v>
      </c>
      <c r="Q451" s="82">
        <v>0</v>
      </c>
      <c r="R451" s="82">
        <v>0</v>
      </c>
      <c r="S451" s="82">
        <v>-1510013.1</v>
      </c>
      <c r="T451" s="82">
        <v>-1316854.856923077</v>
      </c>
      <c r="U451" s="83">
        <v>0</v>
      </c>
      <c r="V451" s="84">
        <v>3.4000000000000002E-2</v>
      </c>
    </row>
    <row r="452" spans="1:22" x14ac:dyDescent="0.2">
      <c r="A452" s="17" t="s">
        <v>1039</v>
      </c>
      <c r="B452" s="17">
        <v>38100</v>
      </c>
      <c r="C452" s="17" t="s">
        <v>1053</v>
      </c>
      <c r="D452" s="65" t="s">
        <v>538</v>
      </c>
      <c r="E452" s="65" t="s">
        <v>64</v>
      </c>
      <c r="F452" s="82">
        <v>58995101.560000017</v>
      </c>
      <c r="G452" s="82">
        <v>4357357.1400000006</v>
      </c>
      <c r="H452" s="82">
        <v>-1056817.52</v>
      </c>
      <c r="I452" s="82">
        <v>0</v>
      </c>
      <c r="J452" s="82">
        <v>62295641.180000015</v>
      </c>
      <c r="K452" s="82">
        <v>60145919.814615414</v>
      </c>
      <c r="L452" s="83">
        <v>0</v>
      </c>
      <c r="M452" s="82">
        <v>-18317063.459999986</v>
      </c>
      <c r="N452" s="82">
        <v>-3538039.81</v>
      </c>
      <c r="O452" s="82">
        <v>1056817.52</v>
      </c>
      <c r="P452" s="82">
        <v>16011.61</v>
      </c>
      <c r="Q452" s="82">
        <v>-49510.55</v>
      </c>
      <c r="R452" s="82">
        <v>0</v>
      </c>
      <c r="S452" s="82">
        <v>-20831784.689999986</v>
      </c>
      <c r="T452" s="82">
        <v>-19460547.533076908</v>
      </c>
      <c r="U452" s="83">
        <v>0</v>
      </c>
      <c r="V452" s="84">
        <v>5.9000000000000004E-2</v>
      </c>
    </row>
    <row r="453" spans="1:22" x14ac:dyDescent="0.2">
      <c r="A453" s="17" t="s">
        <v>1039</v>
      </c>
      <c r="B453" s="17">
        <v>38300</v>
      </c>
      <c r="C453" s="17" t="s">
        <v>1054</v>
      </c>
      <c r="D453" s="65" t="s">
        <v>539</v>
      </c>
      <c r="E453" s="65" t="s">
        <v>66</v>
      </c>
      <c r="F453" s="82">
        <v>17207.990000000002</v>
      </c>
      <c r="G453" s="82">
        <v>0</v>
      </c>
      <c r="H453" s="82">
        <v>0</v>
      </c>
      <c r="I453" s="82">
        <v>0</v>
      </c>
      <c r="J453" s="82">
        <v>17207.990000000002</v>
      </c>
      <c r="K453" s="82">
        <v>17207.989999999998</v>
      </c>
      <c r="L453" s="83">
        <v>0</v>
      </c>
      <c r="M453" s="82">
        <v>-8821.3399999999983</v>
      </c>
      <c r="N453" s="82">
        <v>-619.43999999999994</v>
      </c>
      <c r="O453" s="82">
        <v>0</v>
      </c>
      <c r="P453" s="82">
        <v>0</v>
      </c>
      <c r="Q453" s="82">
        <v>0</v>
      </c>
      <c r="R453" s="82">
        <v>0</v>
      </c>
      <c r="S453" s="82">
        <v>-9440.7799999999988</v>
      </c>
      <c r="T453" s="82">
        <v>-9131.0600000000031</v>
      </c>
      <c r="U453" s="83">
        <v>0</v>
      </c>
      <c r="V453" s="84">
        <v>3.5999999999999997E-2</v>
      </c>
    </row>
    <row r="454" spans="1:22" x14ac:dyDescent="0.2">
      <c r="A454" s="17" t="s">
        <v>1039</v>
      </c>
      <c r="B454" s="17">
        <v>38500</v>
      </c>
      <c r="C454" s="17" t="s">
        <v>1055</v>
      </c>
      <c r="D454" s="65" t="s">
        <v>540</v>
      </c>
      <c r="E454" s="65" t="s">
        <v>68</v>
      </c>
      <c r="F454" s="82">
        <v>0</v>
      </c>
      <c r="G454" s="82">
        <v>0</v>
      </c>
      <c r="H454" s="82">
        <v>0</v>
      </c>
      <c r="I454" s="82">
        <v>0</v>
      </c>
      <c r="J454" s="82">
        <v>0</v>
      </c>
      <c r="K454" s="82">
        <v>0</v>
      </c>
      <c r="L454" s="83">
        <v>0</v>
      </c>
      <c r="M454" s="82">
        <v>-214.65</v>
      </c>
      <c r="N454" s="82">
        <v>0</v>
      </c>
      <c r="O454" s="82">
        <v>0</v>
      </c>
      <c r="P454" s="82">
        <v>0</v>
      </c>
      <c r="Q454" s="82">
        <v>0</v>
      </c>
      <c r="R454" s="82">
        <v>0</v>
      </c>
      <c r="S454" s="82">
        <v>-214.65</v>
      </c>
      <c r="T454" s="82">
        <v>-214.65000000000006</v>
      </c>
      <c r="U454" s="83">
        <v>0</v>
      </c>
      <c r="V454" s="84">
        <v>3.1E-2</v>
      </c>
    </row>
    <row r="455" spans="1:22" x14ac:dyDescent="0.2">
      <c r="A455" s="17" t="s">
        <v>1039</v>
      </c>
      <c r="B455" s="17">
        <v>38602</v>
      </c>
      <c r="C455" s="17" t="s">
        <v>1056</v>
      </c>
      <c r="D455" s="65" t="s">
        <v>541</v>
      </c>
      <c r="E455" s="65" t="s">
        <v>581</v>
      </c>
      <c r="F455" s="82">
        <v>0</v>
      </c>
      <c r="G455" s="82">
        <v>0</v>
      </c>
      <c r="H455" s="82">
        <v>0</v>
      </c>
      <c r="I455" s="82">
        <v>0</v>
      </c>
      <c r="J455" s="82">
        <v>0</v>
      </c>
      <c r="K455" s="82">
        <v>0</v>
      </c>
      <c r="L455" s="83">
        <v>0</v>
      </c>
      <c r="M455" s="82">
        <v>0</v>
      </c>
      <c r="N455" s="82">
        <v>0</v>
      </c>
      <c r="O455" s="82">
        <v>0</v>
      </c>
      <c r="P455" s="82">
        <v>0</v>
      </c>
      <c r="Q455" s="82">
        <v>0</v>
      </c>
      <c r="R455" s="82">
        <v>0</v>
      </c>
      <c r="S455" s="82">
        <v>0</v>
      </c>
      <c r="T455" s="82">
        <v>0</v>
      </c>
      <c r="U455" s="83">
        <v>0</v>
      </c>
      <c r="V455" s="84">
        <v>6.7000000000000004E-2</v>
      </c>
    </row>
    <row r="456" spans="1:22" x14ac:dyDescent="0.2">
      <c r="A456" s="17" t="s">
        <v>1039</v>
      </c>
      <c r="B456" s="17">
        <v>38608</v>
      </c>
      <c r="C456" s="17" t="s">
        <v>1057</v>
      </c>
      <c r="D456" s="65" t="s">
        <v>542</v>
      </c>
      <c r="E456" s="65" t="s">
        <v>582</v>
      </c>
      <c r="F456" s="82">
        <v>0</v>
      </c>
      <c r="G456" s="82">
        <v>0</v>
      </c>
      <c r="H456" s="82">
        <v>0</v>
      </c>
      <c r="I456" s="82">
        <v>0</v>
      </c>
      <c r="J456" s="82">
        <v>0</v>
      </c>
      <c r="K456" s="82">
        <v>0</v>
      </c>
      <c r="L456" s="83">
        <v>0</v>
      </c>
      <c r="M456" s="82">
        <v>0</v>
      </c>
      <c r="N456" s="82">
        <v>0</v>
      </c>
      <c r="O456" s="82">
        <v>0</v>
      </c>
      <c r="P456" s="82">
        <v>0</v>
      </c>
      <c r="Q456" s="82">
        <v>0</v>
      </c>
      <c r="R456" s="82">
        <v>0</v>
      </c>
      <c r="S456" s="82">
        <v>0</v>
      </c>
      <c r="T456" s="82">
        <v>0</v>
      </c>
      <c r="U456" s="83">
        <v>0</v>
      </c>
      <c r="V456" s="84">
        <v>6.7000000000000004E-2</v>
      </c>
    </row>
    <row r="457" spans="1:22" x14ac:dyDescent="0.2">
      <c r="A457" s="17" t="s">
        <v>1039</v>
      </c>
      <c r="B457" s="17">
        <v>38700</v>
      </c>
      <c r="C457" s="17" t="s">
        <v>1058</v>
      </c>
      <c r="D457" s="65" t="s">
        <v>543</v>
      </c>
      <c r="E457" s="65" t="s">
        <v>69</v>
      </c>
      <c r="F457" s="82">
        <v>1654588.7100000002</v>
      </c>
      <c r="G457" s="82">
        <v>-429.51</v>
      </c>
      <c r="H457" s="82">
        <v>0</v>
      </c>
      <c r="I457" s="82">
        <v>0</v>
      </c>
      <c r="J457" s="82">
        <v>1654159.2000000002</v>
      </c>
      <c r="K457" s="82">
        <v>1654522.6315384619</v>
      </c>
      <c r="L457" s="83">
        <v>0</v>
      </c>
      <c r="M457" s="82">
        <v>-343096.05000000016</v>
      </c>
      <c r="N457" s="82">
        <v>-104236.82999999997</v>
      </c>
      <c r="O457" s="82">
        <v>0</v>
      </c>
      <c r="P457" s="82">
        <v>0</v>
      </c>
      <c r="Q457" s="82">
        <v>0</v>
      </c>
      <c r="R457" s="82">
        <v>0</v>
      </c>
      <c r="S457" s="82">
        <v>-447332.88000000012</v>
      </c>
      <c r="T457" s="82">
        <v>-395215.41692307725</v>
      </c>
      <c r="U457" s="83">
        <v>0</v>
      </c>
      <c r="V457" s="84">
        <v>6.3E-2</v>
      </c>
    </row>
    <row r="458" spans="1:22" x14ac:dyDescent="0.2">
      <c r="A458" s="17" t="s">
        <v>1039</v>
      </c>
      <c r="B458" s="17">
        <v>39002</v>
      </c>
      <c r="C458" s="17" t="s">
        <v>1059</v>
      </c>
      <c r="D458" s="65" t="s">
        <v>544</v>
      </c>
      <c r="E458" s="65" t="s">
        <v>71</v>
      </c>
      <c r="F458" s="82">
        <v>110691.48</v>
      </c>
      <c r="G458" s="82">
        <v>12395.52</v>
      </c>
      <c r="H458" s="82">
        <v>0</v>
      </c>
      <c r="I458" s="82">
        <v>0</v>
      </c>
      <c r="J458" s="82">
        <v>123087</v>
      </c>
      <c r="K458" s="82">
        <v>112598.48307692308</v>
      </c>
      <c r="L458" s="83">
        <v>0</v>
      </c>
      <c r="M458" s="82">
        <v>-12772.490000000013</v>
      </c>
      <c r="N458" s="82">
        <v>-2793.1400000000008</v>
      </c>
      <c r="O458" s="82">
        <v>0</v>
      </c>
      <c r="P458" s="82">
        <v>0</v>
      </c>
      <c r="Q458" s="82">
        <v>0</v>
      </c>
      <c r="R458" s="82">
        <v>0</v>
      </c>
      <c r="S458" s="82">
        <v>-15565.630000000014</v>
      </c>
      <c r="T458" s="82">
        <v>-14158.136153846168</v>
      </c>
      <c r="U458" s="83">
        <v>0</v>
      </c>
      <c r="V458" s="84">
        <v>2.5000000000000001E-2</v>
      </c>
    </row>
    <row r="459" spans="1:22" x14ac:dyDescent="0.2">
      <c r="A459" s="17" t="s">
        <v>1039</v>
      </c>
      <c r="B459" s="17">
        <v>39100</v>
      </c>
      <c r="C459" s="17" t="s">
        <v>1060</v>
      </c>
      <c r="D459" s="65" t="s">
        <v>545</v>
      </c>
      <c r="E459" s="65" t="s">
        <v>72</v>
      </c>
      <c r="F459" s="82">
        <v>818484.83000000007</v>
      </c>
      <c r="G459" s="82">
        <v>52030.619999999995</v>
      </c>
      <c r="H459" s="82">
        <v>-576000</v>
      </c>
      <c r="I459" s="82">
        <v>0</v>
      </c>
      <c r="J459" s="82">
        <v>294515.45000000007</v>
      </c>
      <c r="K459" s="82">
        <v>364642.92076923087</v>
      </c>
      <c r="L459" s="83">
        <v>0</v>
      </c>
      <c r="M459" s="82">
        <v>-105131.65000000005</v>
      </c>
      <c r="N459" s="82">
        <v>-24822.639999999999</v>
      </c>
      <c r="O459" s="82">
        <v>576000</v>
      </c>
      <c r="P459" s="82">
        <v>0</v>
      </c>
      <c r="Q459" s="82">
        <v>0</v>
      </c>
      <c r="R459" s="82">
        <v>0</v>
      </c>
      <c r="S459" s="82">
        <v>446045.70999999996</v>
      </c>
      <c r="T459" s="82">
        <v>367877.73000000004</v>
      </c>
      <c r="U459" s="83">
        <v>0</v>
      </c>
      <c r="V459" s="84">
        <v>6.7000000000000004E-2</v>
      </c>
    </row>
    <row r="460" spans="1:22" x14ac:dyDescent="0.2">
      <c r="A460" s="17" t="s">
        <v>1039</v>
      </c>
      <c r="B460" s="17">
        <v>39101</v>
      </c>
      <c r="C460" s="17" t="s">
        <v>1061</v>
      </c>
      <c r="D460" s="65" t="s">
        <v>546</v>
      </c>
      <c r="E460" s="65" t="s">
        <v>73</v>
      </c>
      <c r="F460" s="82">
        <v>3955250.3900000011</v>
      </c>
      <c r="G460" s="82">
        <v>8817.7900000000009</v>
      </c>
      <c r="H460" s="82">
        <v>-664642.80000000005</v>
      </c>
      <c r="I460" s="82">
        <v>0</v>
      </c>
      <c r="J460" s="82">
        <v>3299425.3800000008</v>
      </c>
      <c r="K460" s="82">
        <v>3393881.2769230781</v>
      </c>
      <c r="L460" s="83">
        <v>0</v>
      </c>
      <c r="M460" s="82">
        <v>-3642005.8400000026</v>
      </c>
      <c r="N460" s="82">
        <v>-425219.0400000001</v>
      </c>
      <c r="O460" s="82">
        <v>664642.80000000005</v>
      </c>
      <c r="P460" s="82">
        <v>0</v>
      </c>
      <c r="Q460" s="82">
        <v>0</v>
      </c>
      <c r="R460" s="82">
        <v>0</v>
      </c>
      <c r="S460" s="82">
        <v>-3402582.0800000029</v>
      </c>
      <c r="T460" s="82">
        <v>-3297531.3292307723</v>
      </c>
      <c r="U460" s="83">
        <v>0</v>
      </c>
      <c r="V460" s="84">
        <v>0.125</v>
      </c>
    </row>
    <row r="461" spans="1:22" x14ac:dyDescent="0.2">
      <c r="A461" s="17" t="s">
        <v>1039</v>
      </c>
      <c r="B461" s="17">
        <v>39102</v>
      </c>
      <c r="C461" s="17" t="s">
        <v>1062</v>
      </c>
      <c r="D461" s="65" t="s">
        <v>547</v>
      </c>
      <c r="E461" s="65" t="s">
        <v>74</v>
      </c>
      <c r="F461" s="82">
        <v>431251.75999999995</v>
      </c>
      <c r="G461" s="82">
        <v>54012.260000000009</v>
      </c>
      <c r="H461" s="82">
        <v>0</v>
      </c>
      <c r="I461" s="82">
        <v>0</v>
      </c>
      <c r="J461" s="82">
        <v>485264.01999999996</v>
      </c>
      <c r="K461" s="82">
        <v>445310.20461538457</v>
      </c>
      <c r="L461" s="83">
        <v>0</v>
      </c>
      <c r="M461" s="82">
        <v>-149901.03999999946</v>
      </c>
      <c r="N461" s="82">
        <v>-29612.69</v>
      </c>
      <c r="O461" s="82">
        <v>0</v>
      </c>
      <c r="P461" s="82">
        <v>0</v>
      </c>
      <c r="Q461" s="82">
        <v>0</v>
      </c>
      <c r="R461" s="82">
        <v>0</v>
      </c>
      <c r="S461" s="82">
        <v>-179513.72999999946</v>
      </c>
      <c r="T461" s="82">
        <v>-164523.72923076872</v>
      </c>
      <c r="U461" s="83">
        <v>0</v>
      </c>
      <c r="V461" s="84">
        <v>6.7000000000000004E-2</v>
      </c>
    </row>
    <row r="462" spans="1:22" x14ac:dyDescent="0.2">
      <c r="A462" s="17" t="s">
        <v>1039</v>
      </c>
      <c r="B462" s="17">
        <v>39201</v>
      </c>
      <c r="C462" s="17" t="s">
        <v>1063</v>
      </c>
      <c r="D462" s="65" t="s">
        <v>548</v>
      </c>
      <c r="E462" s="65" t="s">
        <v>76</v>
      </c>
      <c r="F462" s="82">
        <v>918271.83000000031</v>
      </c>
      <c r="G462" s="82">
        <v>154613.82999999999</v>
      </c>
      <c r="H462" s="82">
        <v>-29025.599999999999</v>
      </c>
      <c r="I462" s="82">
        <v>30266.58</v>
      </c>
      <c r="J462" s="82">
        <v>1074126.6400000004</v>
      </c>
      <c r="K462" s="82">
        <v>964634.11076923111</v>
      </c>
      <c r="L462" s="83">
        <v>0</v>
      </c>
      <c r="M462" s="82">
        <v>-29876.289999999986</v>
      </c>
      <c r="N462" s="82">
        <v>-107017.11</v>
      </c>
      <c r="O462" s="82">
        <v>29025.599999999999</v>
      </c>
      <c r="P462" s="82">
        <v>0</v>
      </c>
      <c r="Q462" s="82">
        <v>-14378.81</v>
      </c>
      <c r="R462" s="82">
        <v>-9482.7899999999991</v>
      </c>
      <c r="S462" s="82">
        <v>-131729.4</v>
      </c>
      <c r="T462" s="82">
        <v>-69054.343846153832</v>
      </c>
      <c r="U462" s="83">
        <v>0</v>
      </c>
      <c r="V462" s="84">
        <v>0.112</v>
      </c>
    </row>
    <row r="463" spans="1:22" x14ac:dyDescent="0.2">
      <c r="A463" s="17" t="s">
        <v>1039</v>
      </c>
      <c r="B463" s="17">
        <v>39202</v>
      </c>
      <c r="C463" s="17" t="s">
        <v>1064</v>
      </c>
      <c r="D463" s="65" t="s">
        <v>549</v>
      </c>
      <c r="E463" s="65" t="s">
        <v>77</v>
      </c>
      <c r="F463" s="82">
        <v>427553.59000000008</v>
      </c>
      <c r="G463" s="82">
        <v>-3793.92</v>
      </c>
      <c r="H463" s="82">
        <v>-51355</v>
      </c>
      <c r="I463" s="82">
        <v>0</v>
      </c>
      <c r="J463" s="82">
        <v>372404.6700000001</v>
      </c>
      <c r="K463" s="82">
        <v>404991.04846153845</v>
      </c>
      <c r="L463" s="83">
        <v>0</v>
      </c>
      <c r="M463" s="82">
        <v>-102867.84000000008</v>
      </c>
      <c r="N463" s="82">
        <v>-51778.73</v>
      </c>
      <c r="O463" s="82">
        <v>51355</v>
      </c>
      <c r="P463" s="82">
        <v>0</v>
      </c>
      <c r="Q463" s="82">
        <v>-13181.19</v>
      </c>
      <c r="R463" s="82">
        <v>0</v>
      </c>
      <c r="S463" s="82">
        <v>-116472.7600000001</v>
      </c>
      <c r="T463" s="82">
        <v>-112810.99846153855</v>
      </c>
      <c r="U463" s="83">
        <v>0</v>
      </c>
      <c r="V463" s="84">
        <v>0.127</v>
      </c>
    </row>
    <row r="464" spans="1:22" x14ac:dyDescent="0.2">
      <c r="A464" s="17" t="s">
        <v>1039</v>
      </c>
      <c r="B464" s="17">
        <v>39203</v>
      </c>
      <c r="C464" s="17" t="s">
        <v>1065</v>
      </c>
      <c r="D464" s="65" t="s">
        <v>550</v>
      </c>
      <c r="E464" s="65" t="s">
        <v>78</v>
      </c>
      <c r="F464" s="82">
        <v>0</v>
      </c>
      <c r="G464" s="82">
        <v>0</v>
      </c>
      <c r="H464" s="82">
        <v>0</v>
      </c>
      <c r="I464" s="82">
        <v>0</v>
      </c>
      <c r="J464" s="82">
        <v>0</v>
      </c>
      <c r="K464" s="82">
        <v>0</v>
      </c>
      <c r="L464" s="83">
        <v>0</v>
      </c>
      <c r="M464" s="82">
        <v>0.4599999999627471</v>
      </c>
      <c r="N464" s="82">
        <v>0</v>
      </c>
      <c r="O464" s="82">
        <v>0</v>
      </c>
      <c r="P464" s="82">
        <v>0</v>
      </c>
      <c r="Q464" s="82">
        <v>0</v>
      </c>
      <c r="R464" s="82">
        <v>0</v>
      </c>
      <c r="S464" s="82">
        <v>0.4599999999627471</v>
      </c>
      <c r="T464" s="82">
        <v>0.4599999999627471</v>
      </c>
      <c r="U464" s="83">
        <v>0</v>
      </c>
      <c r="V464" s="84">
        <v>1.7000000000000001E-2</v>
      </c>
    </row>
    <row r="465" spans="1:22" ht="13.5" customHeight="1" x14ac:dyDescent="0.2">
      <c r="A465" s="17" t="s">
        <v>1039</v>
      </c>
      <c r="B465" s="17">
        <v>39204</v>
      </c>
      <c r="C465" s="17" t="s">
        <v>1066</v>
      </c>
      <c r="D465" s="65" t="s">
        <v>551</v>
      </c>
      <c r="E465" s="65" t="s">
        <v>79</v>
      </c>
      <c r="F465" s="82">
        <v>889518.25000000012</v>
      </c>
      <c r="G465" s="82">
        <v>0</v>
      </c>
      <c r="H465" s="82">
        <v>0</v>
      </c>
      <c r="I465" s="82">
        <v>0</v>
      </c>
      <c r="J465" s="82">
        <v>889518.25000000012</v>
      </c>
      <c r="K465" s="82">
        <v>889518.25000000012</v>
      </c>
      <c r="L465" s="83">
        <v>0</v>
      </c>
      <c r="M465" s="82">
        <v>-54280.619999999923</v>
      </c>
      <c r="N465" s="82">
        <v>-35580.720000000008</v>
      </c>
      <c r="O465" s="82">
        <v>0</v>
      </c>
      <c r="P465" s="82">
        <v>0</v>
      </c>
      <c r="Q465" s="82">
        <v>0</v>
      </c>
      <c r="R465" s="82">
        <v>0</v>
      </c>
      <c r="S465" s="82">
        <v>-89861.339999999938</v>
      </c>
      <c r="T465" s="82">
        <v>-72070.979999999909</v>
      </c>
      <c r="U465" s="83">
        <v>0</v>
      </c>
      <c r="V465" s="84">
        <v>0.04</v>
      </c>
    </row>
    <row r="466" spans="1:22" x14ac:dyDescent="0.2">
      <c r="A466" s="17" t="s">
        <v>1039</v>
      </c>
      <c r="B466" s="17">
        <v>39205</v>
      </c>
      <c r="C466" s="17" t="s">
        <v>1067</v>
      </c>
      <c r="D466" s="65" t="s">
        <v>552</v>
      </c>
      <c r="E466" s="65" t="s">
        <v>80</v>
      </c>
      <c r="F466" s="82">
        <v>134191.32</v>
      </c>
      <c r="G466" s="82">
        <v>0</v>
      </c>
      <c r="H466" s="82">
        <v>0</v>
      </c>
      <c r="I466" s="82">
        <v>0</v>
      </c>
      <c r="J466" s="82">
        <v>134191.32</v>
      </c>
      <c r="K466" s="82">
        <v>134191.32000000004</v>
      </c>
      <c r="L466" s="83">
        <v>0</v>
      </c>
      <c r="M466" s="82">
        <v>8997.1200000000008</v>
      </c>
      <c r="N466" s="82">
        <v>-9930.1200000000008</v>
      </c>
      <c r="O466" s="82">
        <v>0</v>
      </c>
      <c r="P466" s="82">
        <v>0</v>
      </c>
      <c r="Q466" s="82">
        <v>0</v>
      </c>
      <c r="R466" s="82">
        <v>0</v>
      </c>
      <c r="S466" s="82">
        <v>-933</v>
      </c>
      <c r="T466" s="82">
        <v>4032.0599999999995</v>
      </c>
      <c r="U466" s="83">
        <v>-9.0949470177292824E-13</v>
      </c>
      <c r="V466" s="84">
        <v>7.3999999999999996E-2</v>
      </c>
    </row>
    <row r="467" spans="1:22" x14ac:dyDescent="0.2">
      <c r="A467" s="17" t="s">
        <v>1039</v>
      </c>
      <c r="B467" s="17">
        <v>39400</v>
      </c>
      <c r="C467" s="17" t="s">
        <v>1068</v>
      </c>
      <c r="D467" s="65" t="s">
        <v>553</v>
      </c>
      <c r="E467" s="65" t="s">
        <v>82</v>
      </c>
      <c r="F467" s="82">
        <v>1605015.9200000002</v>
      </c>
      <c r="G467" s="82">
        <v>1837317.0699999996</v>
      </c>
      <c r="H467" s="82">
        <v>0</v>
      </c>
      <c r="I467" s="82">
        <v>0</v>
      </c>
      <c r="J467" s="82">
        <v>3442332.9899999998</v>
      </c>
      <c r="K467" s="82">
        <v>2875727.2638461543</v>
      </c>
      <c r="L467" s="83">
        <v>0</v>
      </c>
      <c r="M467" s="82">
        <v>-2134.9399999995931</v>
      </c>
      <c r="N467" s="82">
        <v>-186681.66</v>
      </c>
      <c r="O467" s="82">
        <v>0</v>
      </c>
      <c r="P467" s="82">
        <v>0</v>
      </c>
      <c r="Q467" s="82">
        <v>0</v>
      </c>
      <c r="R467" s="82">
        <v>0</v>
      </c>
      <c r="S467" s="82">
        <v>-188816.5999999996</v>
      </c>
      <c r="T467" s="82">
        <v>-87040.748461538053</v>
      </c>
      <c r="U467" s="83">
        <v>0</v>
      </c>
      <c r="V467" s="84">
        <v>6.6000000000000003E-2</v>
      </c>
    </row>
    <row r="468" spans="1:22" x14ac:dyDescent="0.2">
      <c r="A468" s="17" t="s">
        <v>1039</v>
      </c>
      <c r="B468" s="17">
        <v>39500</v>
      </c>
      <c r="C468" s="17" t="s">
        <v>1069</v>
      </c>
      <c r="D468" s="65" t="s">
        <v>554</v>
      </c>
      <c r="E468" s="65" t="s">
        <v>83</v>
      </c>
      <c r="F468" s="82">
        <v>0</v>
      </c>
      <c r="G468" s="82">
        <v>0</v>
      </c>
      <c r="H468" s="82">
        <v>0</v>
      </c>
      <c r="I468" s="82">
        <v>0</v>
      </c>
      <c r="J468" s="82">
        <v>0</v>
      </c>
      <c r="K468" s="82">
        <v>0</v>
      </c>
      <c r="L468" s="83">
        <v>0</v>
      </c>
      <c r="M468" s="82">
        <v>36989.529999999882</v>
      </c>
      <c r="N468" s="82">
        <v>0</v>
      </c>
      <c r="O468" s="82">
        <v>0</v>
      </c>
      <c r="P468" s="82">
        <v>0</v>
      </c>
      <c r="Q468" s="82">
        <v>0</v>
      </c>
      <c r="R468" s="82">
        <v>0</v>
      </c>
      <c r="S468" s="82">
        <v>36989.529999999882</v>
      </c>
      <c r="T468" s="82">
        <v>36989.529999999897</v>
      </c>
      <c r="U468" s="83">
        <v>0</v>
      </c>
      <c r="V468" s="84">
        <v>0.05</v>
      </c>
    </row>
    <row r="469" spans="1:22" x14ac:dyDescent="0.2">
      <c r="A469" s="17" t="s">
        <v>1039</v>
      </c>
      <c r="B469" s="17">
        <v>39600</v>
      </c>
      <c r="C469" s="17" t="s">
        <v>1070</v>
      </c>
      <c r="D469" s="65" t="s">
        <v>555</v>
      </c>
      <c r="E469" s="65" t="s">
        <v>84</v>
      </c>
      <c r="F469" s="82">
        <v>871165.05</v>
      </c>
      <c r="G469" s="82">
        <v>20284.570000000007</v>
      </c>
      <c r="H469" s="82">
        <v>0</v>
      </c>
      <c r="I469" s="82">
        <v>0</v>
      </c>
      <c r="J469" s="82">
        <v>891449.62000000011</v>
      </c>
      <c r="K469" s="82">
        <v>857048.76923076913</v>
      </c>
      <c r="L469" s="83">
        <v>0</v>
      </c>
      <c r="M469" s="82">
        <v>-14458.44</v>
      </c>
      <c r="N469" s="82">
        <v>-54667.649999999987</v>
      </c>
      <c r="O469" s="82">
        <v>0</v>
      </c>
      <c r="P469" s="82">
        <v>0</v>
      </c>
      <c r="Q469" s="82">
        <v>0</v>
      </c>
      <c r="R469" s="82">
        <v>0</v>
      </c>
      <c r="S469" s="82">
        <v>-69126.089999999982</v>
      </c>
      <c r="T469" s="82">
        <v>-41440.965384615381</v>
      </c>
      <c r="U469" s="83">
        <v>0</v>
      </c>
      <c r="V469" s="84">
        <v>6.4000000000000001E-2</v>
      </c>
    </row>
    <row r="470" spans="1:22" x14ac:dyDescent="0.2">
      <c r="A470" s="17" t="s">
        <v>1039</v>
      </c>
      <c r="B470" s="17">
        <v>39700</v>
      </c>
      <c r="C470" s="17" t="s">
        <v>1071</v>
      </c>
      <c r="D470" s="65" t="s">
        <v>556</v>
      </c>
      <c r="E470" s="65" t="s">
        <v>85</v>
      </c>
      <c r="F470" s="82">
        <v>3137033.9000000004</v>
      </c>
      <c r="G470" s="82">
        <v>0</v>
      </c>
      <c r="H470" s="82">
        <v>-7191.74</v>
      </c>
      <c r="I470" s="82">
        <v>0</v>
      </c>
      <c r="J470" s="82">
        <v>3129842.16</v>
      </c>
      <c r="K470" s="82">
        <v>3130948.5815384616</v>
      </c>
      <c r="L470" s="83">
        <v>0</v>
      </c>
      <c r="M470" s="82">
        <v>-1426566.5099999972</v>
      </c>
      <c r="N470" s="82">
        <v>-263007.48</v>
      </c>
      <c r="O470" s="82">
        <v>7191.74</v>
      </c>
      <c r="P470" s="82">
        <v>0</v>
      </c>
      <c r="Q470" s="82">
        <v>0</v>
      </c>
      <c r="R470" s="82">
        <v>0</v>
      </c>
      <c r="S470" s="82">
        <v>-1682382.2499999972</v>
      </c>
      <c r="T470" s="82">
        <v>-1552023.6546153815</v>
      </c>
      <c r="U470" s="83">
        <v>0</v>
      </c>
      <c r="V470" s="84">
        <v>8.4000000000000005E-2</v>
      </c>
    </row>
    <row r="471" spans="1:22" x14ac:dyDescent="0.2">
      <c r="A471" s="17" t="s">
        <v>1039</v>
      </c>
      <c r="B471" s="17">
        <v>39800</v>
      </c>
      <c r="C471" s="17" t="s">
        <v>1072</v>
      </c>
      <c r="D471" s="65" t="s">
        <v>557</v>
      </c>
      <c r="E471" s="65" t="s">
        <v>86</v>
      </c>
      <c r="F471" s="82">
        <v>25168.58</v>
      </c>
      <c r="G471" s="82">
        <v>0</v>
      </c>
      <c r="H471" s="82">
        <v>0</v>
      </c>
      <c r="I471" s="82">
        <v>0</v>
      </c>
      <c r="J471" s="82">
        <v>25168.58</v>
      </c>
      <c r="K471" s="82">
        <v>25168.580000000009</v>
      </c>
      <c r="L471" s="83">
        <v>0</v>
      </c>
      <c r="M471" s="82">
        <v>-2802.1100000000006</v>
      </c>
      <c r="N471" s="82">
        <v>-1485</v>
      </c>
      <c r="O471" s="82">
        <v>0</v>
      </c>
      <c r="P471" s="82">
        <v>0</v>
      </c>
      <c r="Q471" s="82">
        <v>0</v>
      </c>
      <c r="R471" s="82">
        <v>0</v>
      </c>
      <c r="S471" s="82">
        <v>-4287.1100000000006</v>
      </c>
      <c r="T471" s="82">
        <v>-3544.6100000000006</v>
      </c>
      <c r="U471" s="83">
        <v>0</v>
      </c>
      <c r="V471" s="84">
        <v>5.8999999999999997E-2</v>
      </c>
    </row>
    <row r="472" spans="1:22" x14ac:dyDescent="0.2">
      <c r="A472" s="17" t="s">
        <v>1039</v>
      </c>
      <c r="B472" s="17">
        <v>39900</v>
      </c>
      <c r="C472" s="17" t="s">
        <v>1073</v>
      </c>
      <c r="D472" s="65" t="s">
        <v>583</v>
      </c>
      <c r="E472" s="65" t="s">
        <v>584</v>
      </c>
      <c r="F472" s="82">
        <v>0</v>
      </c>
      <c r="G472" s="82">
        <v>0</v>
      </c>
      <c r="H472" s="82">
        <v>0</v>
      </c>
      <c r="I472" s="82">
        <v>0</v>
      </c>
      <c r="J472" s="82">
        <v>0</v>
      </c>
      <c r="K472" s="82">
        <v>0</v>
      </c>
      <c r="L472" s="83">
        <v>0</v>
      </c>
      <c r="M472" s="82">
        <v>0</v>
      </c>
      <c r="N472" s="82">
        <v>0</v>
      </c>
      <c r="O472" s="82">
        <v>0</v>
      </c>
      <c r="P472" s="82">
        <v>0</v>
      </c>
      <c r="Q472" s="82">
        <v>0</v>
      </c>
      <c r="R472" s="82">
        <v>0</v>
      </c>
      <c r="S472" s="82">
        <v>0</v>
      </c>
      <c r="T472" s="82">
        <v>0</v>
      </c>
      <c r="U472" s="83">
        <v>0</v>
      </c>
      <c r="V472" s="84">
        <v>0</v>
      </c>
    </row>
    <row r="473" spans="1:22" x14ac:dyDescent="0.2">
      <c r="L473" s="91"/>
    </row>
    <row r="474" spans="1:22" ht="13.5" thickBot="1" x14ac:dyDescent="0.25">
      <c r="B474" s="17" t="s">
        <v>41</v>
      </c>
      <c r="C474" s="17"/>
      <c r="F474" s="92">
        <v>1310949587.6300004</v>
      </c>
      <c r="G474" s="92">
        <v>101752908.19</v>
      </c>
      <c r="H474" s="92">
        <v>-13483051.629999999</v>
      </c>
      <c r="I474" s="93">
        <v>0</v>
      </c>
      <c r="J474" s="92">
        <v>1399219444.1900005</v>
      </c>
      <c r="K474" s="92">
        <v>1352171147.829231</v>
      </c>
      <c r="L474" s="92">
        <v>0</v>
      </c>
      <c r="M474" s="92">
        <v>-630525977.69000053</v>
      </c>
      <c r="N474" s="92">
        <v>-57819094.620000005</v>
      </c>
      <c r="O474" s="92">
        <v>13483051.629999999</v>
      </c>
      <c r="P474" s="92">
        <v>6464618.120000001</v>
      </c>
      <c r="Q474" s="92">
        <v>-199472.65000000002</v>
      </c>
      <c r="R474" s="92">
        <v>0</v>
      </c>
      <c r="S474" s="92">
        <v>-668596875.20999992</v>
      </c>
      <c r="T474" s="92">
        <v>-646755596.98538506</v>
      </c>
      <c r="U474" s="92">
        <v>2.283684352732962E-11</v>
      </c>
    </row>
    <row r="475" spans="1:22" ht="13.5" thickTop="1" x14ac:dyDescent="0.2">
      <c r="A475" s="94"/>
      <c r="B475" s="94"/>
      <c r="C475" s="94"/>
      <c r="D475" s="94"/>
      <c r="E475" s="94"/>
      <c r="F475" s="95">
        <v>0</v>
      </c>
      <c r="G475" s="95">
        <v>0</v>
      </c>
      <c r="H475" s="95">
        <v>0</v>
      </c>
      <c r="I475" s="95">
        <v>0</v>
      </c>
      <c r="J475" s="95">
        <v>0</v>
      </c>
      <c r="K475" s="95">
        <v>0</v>
      </c>
      <c r="L475" s="95"/>
      <c r="M475" s="95">
        <v>0</v>
      </c>
      <c r="N475" s="95">
        <v>0</v>
      </c>
      <c r="O475" s="95">
        <v>0</v>
      </c>
      <c r="P475" s="95">
        <v>0</v>
      </c>
      <c r="Q475" s="95">
        <v>-3.637978807091713E-11</v>
      </c>
      <c r="R475" s="95">
        <v>0</v>
      </c>
      <c r="S475" s="95">
        <v>0</v>
      </c>
      <c r="T475" s="95">
        <v>0</v>
      </c>
      <c r="U475" s="95"/>
    </row>
    <row r="488" customFormat="1" x14ac:dyDescent="0.2"/>
    <row r="490" customFormat="1" x14ac:dyDescent="0.2"/>
    <row r="494" customFormat="1" x14ac:dyDescent="0.2"/>
    <row r="498" customFormat="1" x14ac:dyDescent="0.2"/>
  </sheetData>
  <phoneticPr fontId="0" type="noConversion"/>
  <pageMargins left="0.75" right="0.75" top="1" bottom="1" header="0.5" footer="0.5"/>
  <pageSetup orientation="portrait" r:id="rId1"/>
  <headerFooter alignWithMargins="0"/>
  <customProperties>
    <customPr name="EpmWorksheetKeyString_GUID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7"/>
    <pageSetUpPr fitToPage="1"/>
  </sheetPr>
  <dimension ref="A1:I63"/>
  <sheetViews>
    <sheetView zoomScale="80" zoomScaleNormal="80" workbookViewId="0">
      <pane xSplit="2" ySplit="4" topLeftCell="C5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RowHeight="12.75" x14ac:dyDescent="0.2"/>
  <cols>
    <col min="1" max="1" width="33.85546875" bestFit="1" customWidth="1"/>
    <col min="2" max="2" width="12.28515625" customWidth="1"/>
    <col min="3" max="3" width="14.140625" customWidth="1"/>
    <col min="4" max="4" width="16" customWidth="1"/>
    <col min="5" max="5" width="18.42578125" customWidth="1"/>
    <col min="6" max="6" width="16.7109375" customWidth="1"/>
    <col min="7" max="7" width="14.140625" customWidth="1"/>
    <col min="8" max="8" width="17.7109375" customWidth="1"/>
    <col min="9" max="249" width="8.85546875"/>
    <col min="250" max="250" width="33.85546875" bestFit="1" customWidth="1"/>
    <col min="251" max="251" width="12.42578125" customWidth="1"/>
    <col min="252" max="252" width="14" bestFit="1" customWidth="1"/>
    <col min="253" max="253" width="16.5703125" customWidth="1"/>
    <col min="254" max="254" width="19.140625" customWidth="1"/>
    <col min="255" max="255" width="17.5703125" customWidth="1"/>
    <col min="256" max="256" width="14" customWidth="1"/>
    <col min="257" max="257" width="18.28515625" bestFit="1" customWidth="1"/>
    <col min="258" max="258" width="8.85546875"/>
    <col min="259" max="259" width="12.28515625" bestFit="1" customWidth="1"/>
    <col min="260" max="260" width="16.5703125" bestFit="1" customWidth="1"/>
    <col min="261" max="261" width="19.140625" bestFit="1" customWidth="1"/>
    <col min="262" max="262" width="17.5703125" bestFit="1" customWidth="1"/>
    <col min="263" max="263" width="12.28515625" bestFit="1" customWidth="1"/>
    <col min="264" max="264" width="18.28515625" bestFit="1" customWidth="1"/>
    <col min="265" max="505" width="8.85546875"/>
    <col min="506" max="506" width="33.85546875" bestFit="1" customWidth="1"/>
    <col min="507" max="507" width="12.42578125" customWidth="1"/>
    <col min="508" max="508" width="14" bestFit="1" customWidth="1"/>
    <col min="509" max="509" width="16.5703125" customWidth="1"/>
    <col min="510" max="510" width="19.140625" customWidth="1"/>
    <col min="511" max="511" width="17.5703125" customWidth="1"/>
    <col min="512" max="512" width="14" customWidth="1"/>
    <col min="513" max="513" width="18.28515625" bestFit="1" customWidth="1"/>
    <col min="514" max="514" width="8.85546875"/>
    <col min="515" max="515" width="12.28515625" bestFit="1" customWidth="1"/>
    <col min="516" max="516" width="16.5703125" bestFit="1" customWidth="1"/>
    <col min="517" max="517" width="19.140625" bestFit="1" customWidth="1"/>
    <col min="518" max="518" width="17.5703125" bestFit="1" customWidth="1"/>
    <col min="519" max="519" width="12.28515625" bestFit="1" customWidth="1"/>
    <col min="520" max="520" width="18.28515625" bestFit="1" customWidth="1"/>
    <col min="521" max="761" width="8.85546875"/>
    <col min="762" max="762" width="33.85546875" bestFit="1" customWidth="1"/>
    <col min="763" max="763" width="12.42578125" customWidth="1"/>
    <col min="764" max="764" width="14" bestFit="1" customWidth="1"/>
    <col min="765" max="765" width="16.5703125" customWidth="1"/>
    <col min="766" max="766" width="19.140625" customWidth="1"/>
    <col min="767" max="767" width="17.5703125" customWidth="1"/>
    <col min="768" max="768" width="14" customWidth="1"/>
    <col min="769" max="769" width="18.28515625" bestFit="1" customWidth="1"/>
    <col min="770" max="770" width="8.85546875"/>
    <col min="771" max="771" width="12.28515625" bestFit="1" customWidth="1"/>
    <col min="772" max="772" width="16.5703125" bestFit="1" customWidth="1"/>
    <col min="773" max="773" width="19.140625" bestFit="1" customWidth="1"/>
    <col min="774" max="774" width="17.5703125" bestFit="1" customWidth="1"/>
    <col min="775" max="775" width="12.28515625" bestFit="1" customWidth="1"/>
    <col min="776" max="776" width="18.28515625" bestFit="1" customWidth="1"/>
    <col min="777" max="1017" width="8.85546875"/>
    <col min="1018" max="1018" width="33.85546875" bestFit="1" customWidth="1"/>
    <col min="1019" max="1019" width="12.42578125" customWidth="1"/>
    <col min="1020" max="1020" width="14" bestFit="1" customWidth="1"/>
    <col min="1021" max="1021" width="16.5703125" customWidth="1"/>
    <col min="1022" max="1022" width="19.140625" customWidth="1"/>
    <col min="1023" max="1023" width="17.5703125" customWidth="1"/>
    <col min="1024" max="1024" width="14" customWidth="1"/>
    <col min="1025" max="1025" width="18.28515625" bestFit="1" customWidth="1"/>
    <col min="1026" max="1026" width="8.85546875"/>
    <col min="1027" max="1027" width="12.28515625" bestFit="1" customWidth="1"/>
    <col min="1028" max="1028" width="16.5703125" bestFit="1" customWidth="1"/>
    <col min="1029" max="1029" width="19.140625" bestFit="1" customWidth="1"/>
    <col min="1030" max="1030" width="17.5703125" bestFit="1" customWidth="1"/>
    <col min="1031" max="1031" width="12.28515625" bestFit="1" customWidth="1"/>
    <col min="1032" max="1032" width="18.28515625" bestFit="1" customWidth="1"/>
    <col min="1033" max="1273" width="8.85546875"/>
    <col min="1274" max="1274" width="33.85546875" bestFit="1" customWidth="1"/>
    <col min="1275" max="1275" width="12.42578125" customWidth="1"/>
    <col min="1276" max="1276" width="14" bestFit="1" customWidth="1"/>
    <col min="1277" max="1277" width="16.5703125" customWidth="1"/>
    <col min="1278" max="1278" width="19.140625" customWidth="1"/>
    <col min="1279" max="1279" width="17.5703125" customWidth="1"/>
    <col min="1280" max="1280" width="14" customWidth="1"/>
    <col min="1281" max="1281" width="18.28515625" bestFit="1" customWidth="1"/>
    <col min="1282" max="1282" width="8.85546875"/>
    <col min="1283" max="1283" width="12.28515625" bestFit="1" customWidth="1"/>
    <col min="1284" max="1284" width="16.5703125" bestFit="1" customWidth="1"/>
    <col min="1285" max="1285" width="19.140625" bestFit="1" customWidth="1"/>
    <col min="1286" max="1286" width="17.5703125" bestFit="1" customWidth="1"/>
    <col min="1287" max="1287" width="12.28515625" bestFit="1" customWidth="1"/>
    <col min="1288" max="1288" width="18.28515625" bestFit="1" customWidth="1"/>
    <col min="1289" max="1529" width="8.85546875"/>
    <col min="1530" max="1530" width="33.85546875" bestFit="1" customWidth="1"/>
    <col min="1531" max="1531" width="12.42578125" customWidth="1"/>
    <col min="1532" max="1532" width="14" bestFit="1" customWidth="1"/>
    <col min="1533" max="1533" width="16.5703125" customWidth="1"/>
    <col min="1534" max="1534" width="19.140625" customWidth="1"/>
    <col min="1535" max="1535" width="17.5703125" customWidth="1"/>
    <col min="1536" max="1536" width="14" customWidth="1"/>
    <col min="1537" max="1537" width="18.28515625" bestFit="1" customWidth="1"/>
    <col min="1538" max="1538" width="8.85546875"/>
    <col min="1539" max="1539" width="12.28515625" bestFit="1" customWidth="1"/>
    <col min="1540" max="1540" width="16.5703125" bestFit="1" customWidth="1"/>
    <col min="1541" max="1541" width="19.140625" bestFit="1" customWidth="1"/>
    <col min="1542" max="1542" width="17.5703125" bestFit="1" customWidth="1"/>
    <col min="1543" max="1543" width="12.28515625" bestFit="1" customWidth="1"/>
    <col min="1544" max="1544" width="18.28515625" bestFit="1" customWidth="1"/>
    <col min="1545" max="1785" width="8.85546875"/>
    <col min="1786" max="1786" width="33.85546875" bestFit="1" customWidth="1"/>
    <col min="1787" max="1787" width="12.42578125" customWidth="1"/>
    <col min="1788" max="1788" width="14" bestFit="1" customWidth="1"/>
    <col min="1789" max="1789" width="16.5703125" customWidth="1"/>
    <col min="1790" max="1790" width="19.140625" customWidth="1"/>
    <col min="1791" max="1791" width="17.5703125" customWidth="1"/>
    <col min="1792" max="1792" width="14" customWidth="1"/>
    <col min="1793" max="1793" width="18.28515625" bestFit="1" customWidth="1"/>
    <col min="1794" max="1794" width="8.85546875"/>
    <col min="1795" max="1795" width="12.28515625" bestFit="1" customWidth="1"/>
    <col min="1796" max="1796" width="16.5703125" bestFit="1" customWidth="1"/>
    <col min="1797" max="1797" width="19.140625" bestFit="1" customWidth="1"/>
    <col min="1798" max="1798" width="17.5703125" bestFit="1" customWidth="1"/>
    <col min="1799" max="1799" width="12.28515625" bestFit="1" customWidth="1"/>
    <col min="1800" max="1800" width="18.28515625" bestFit="1" customWidth="1"/>
    <col min="1801" max="2041" width="8.85546875"/>
    <col min="2042" max="2042" width="33.85546875" bestFit="1" customWidth="1"/>
    <col min="2043" max="2043" width="12.42578125" customWidth="1"/>
    <col min="2044" max="2044" width="14" bestFit="1" customWidth="1"/>
    <col min="2045" max="2045" width="16.5703125" customWidth="1"/>
    <col min="2046" max="2046" width="19.140625" customWidth="1"/>
    <col min="2047" max="2047" width="17.5703125" customWidth="1"/>
    <col min="2048" max="2048" width="14" customWidth="1"/>
    <col min="2049" max="2049" width="18.28515625" bestFit="1" customWidth="1"/>
    <col min="2050" max="2050" width="8.85546875"/>
    <col min="2051" max="2051" width="12.28515625" bestFit="1" customWidth="1"/>
    <col min="2052" max="2052" width="16.5703125" bestFit="1" customWidth="1"/>
    <col min="2053" max="2053" width="19.140625" bestFit="1" customWidth="1"/>
    <col min="2054" max="2054" width="17.5703125" bestFit="1" customWidth="1"/>
    <col min="2055" max="2055" width="12.28515625" bestFit="1" customWidth="1"/>
    <col min="2056" max="2056" width="18.28515625" bestFit="1" customWidth="1"/>
    <col min="2057" max="2297" width="8.85546875"/>
    <col min="2298" max="2298" width="33.85546875" bestFit="1" customWidth="1"/>
    <col min="2299" max="2299" width="12.42578125" customWidth="1"/>
    <col min="2300" max="2300" width="14" bestFit="1" customWidth="1"/>
    <col min="2301" max="2301" width="16.5703125" customWidth="1"/>
    <col min="2302" max="2302" width="19.140625" customWidth="1"/>
    <col min="2303" max="2303" width="17.5703125" customWidth="1"/>
    <col min="2304" max="2304" width="14" customWidth="1"/>
    <col min="2305" max="2305" width="18.28515625" bestFit="1" customWidth="1"/>
    <col min="2306" max="2306" width="8.85546875"/>
    <col min="2307" max="2307" width="12.28515625" bestFit="1" customWidth="1"/>
    <col min="2308" max="2308" width="16.5703125" bestFit="1" customWidth="1"/>
    <col min="2309" max="2309" width="19.140625" bestFit="1" customWidth="1"/>
    <col min="2310" max="2310" width="17.5703125" bestFit="1" customWidth="1"/>
    <col min="2311" max="2311" width="12.28515625" bestFit="1" customWidth="1"/>
    <col min="2312" max="2312" width="18.28515625" bestFit="1" customWidth="1"/>
    <col min="2313" max="2553" width="8.85546875"/>
    <col min="2554" max="2554" width="33.85546875" bestFit="1" customWidth="1"/>
    <col min="2555" max="2555" width="12.42578125" customWidth="1"/>
    <col min="2556" max="2556" width="14" bestFit="1" customWidth="1"/>
    <col min="2557" max="2557" width="16.5703125" customWidth="1"/>
    <col min="2558" max="2558" width="19.140625" customWidth="1"/>
    <col min="2559" max="2559" width="17.5703125" customWidth="1"/>
    <col min="2560" max="2560" width="14" customWidth="1"/>
    <col min="2561" max="2561" width="18.28515625" bestFit="1" customWidth="1"/>
    <col min="2562" max="2562" width="8.85546875"/>
    <col min="2563" max="2563" width="12.28515625" bestFit="1" customWidth="1"/>
    <col min="2564" max="2564" width="16.5703125" bestFit="1" customWidth="1"/>
    <col min="2565" max="2565" width="19.140625" bestFit="1" customWidth="1"/>
    <col min="2566" max="2566" width="17.5703125" bestFit="1" customWidth="1"/>
    <col min="2567" max="2567" width="12.28515625" bestFit="1" customWidth="1"/>
    <col min="2568" max="2568" width="18.28515625" bestFit="1" customWidth="1"/>
    <col min="2569" max="2809" width="8.85546875"/>
    <col min="2810" max="2810" width="33.85546875" bestFit="1" customWidth="1"/>
    <col min="2811" max="2811" width="12.42578125" customWidth="1"/>
    <col min="2812" max="2812" width="14" bestFit="1" customWidth="1"/>
    <col min="2813" max="2813" width="16.5703125" customWidth="1"/>
    <col min="2814" max="2814" width="19.140625" customWidth="1"/>
    <col min="2815" max="2815" width="17.5703125" customWidth="1"/>
    <col min="2816" max="2816" width="14" customWidth="1"/>
    <col min="2817" max="2817" width="18.28515625" bestFit="1" customWidth="1"/>
    <col min="2818" max="2818" width="8.85546875"/>
    <col min="2819" max="2819" width="12.28515625" bestFit="1" customWidth="1"/>
    <col min="2820" max="2820" width="16.5703125" bestFit="1" customWidth="1"/>
    <col min="2821" max="2821" width="19.140625" bestFit="1" customWidth="1"/>
    <col min="2822" max="2822" width="17.5703125" bestFit="1" customWidth="1"/>
    <col min="2823" max="2823" width="12.28515625" bestFit="1" customWidth="1"/>
    <col min="2824" max="2824" width="18.28515625" bestFit="1" customWidth="1"/>
    <col min="2825" max="3065" width="8.85546875"/>
    <col min="3066" max="3066" width="33.85546875" bestFit="1" customWidth="1"/>
    <col min="3067" max="3067" width="12.42578125" customWidth="1"/>
    <col min="3068" max="3068" width="14" bestFit="1" customWidth="1"/>
    <col min="3069" max="3069" width="16.5703125" customWidth="1"/>
    <col min="3070" max="3070" width="19.140625" customWidth="1"/>
    <col min="3071" max="3071" width="17.5703125" customWidth="1"/>
    <col min="3072" max="3072" width="14" customWidth="1"/>
    <col min="3073" max="3073" width="18.28515625" bestFit="1" customWidth="1"/>
    <col min="3074" max="3074" width="8.85546875"/>
    <col min="3075" max="3075" width="12.28515625" bestFit="1" customWidth="1"/>
    <col min="3076" max="3076" width="16.5703125" bestFit="1" customWidth="1"/>
    <col min="3077" max="3077" width="19.140625" bestFit="1" customWidth="1"/>
    <col min="3078" max="3078" width="17.5703125" bestFit="1" customWidth="1"/>
    <col min="3079" max="3079" width="12.28515625" bestFit="1" customWidth="1"/>
    <col min="3080" max="3080" width="18.28515625" bestFit="1" customWidth="1"/>
    <col min="3081" max="3321" width="8.85546875"/>
    <col min="3322" max="3322" width="33.85546875" bestFit="1" customWidth="1"/>
    <col min="3323" max="3323" width="12.42578125" customWidth="1"/>
    <col min="3324" max="3324" width="14" bestFit="1" customWidth="1"/>
    <col min="3325" max="3325" width="16.5703125" customWidth="1"/>
    <col min="3326" max="3326" width="19.140625" customWidth="1"/>
    <col min="3327" max="3327" width="17.5703125" customWidth="1"/>
    <col min="3328" max="3328" width="14" customWidth="1"/>
    <col min="3329" max="3329" width="18.28515625" bestFit="1" customWidth="1"/>
    <col min="3330" max="3330" width="8.85546875"/>
    <col min="3331" max="3331" width="12.28515625" bestFit="1" customWidth="1"/>
    <col min="3332" max="3332" width="16.5703125" bestFit="1" customWidth="1"/>
    <col min="3333" max="3333" width="19.140625" bestFit="1" customWidth="1"/>
    <col min="3334" max="3334" width="17.5703125" bestFit="1" customWidth="1"/>
    <col min="3335" max="3335" width="12.28515625" bestFit="1" customWidth="1"/>
    <col min="3336" max="3336" width="18.28515625" bestFit="1" customWidth="1"/>
    <col min="3337" max="3577" width="8.85546875"/>
    <col min="3578" max="3578" width="33.85546875" bestFit="1" customWidth="1"/>
    <col min="3579" max="3579" width="12.42578125" customWidth="1"/>
    <col min="3580" max="3580" width="14" bestFit="1" customWidth="1"/>
    <col min="3581" max="3581" width="16.5703125" customWidth="1"/>
    <col min="3582" max="3582" width="19.140625" customWidth="1"/>
    <col min="3583" max="3583" width="17.5703125" customWidth="1"/>
    <col min="3584" max="3584" width="14" customWidth="1"/>
    <col min="3585" max="3585" width="18.28515625" bestFit="1" customWidth="1"/>
    <col min="3586" max="3586" width="8.85546875"/>
    <col min="3587" max="3587" width="12.28515625" bestFit="1" customWidth="1"/>
    <col min="3588" max="3588" width="16.5703125" bestFit="1" customWidth="1"/>
    <col min="3589" max="3589" width="19.140625" bestFit="1" customWidth="1"/>
    <col min="3590" max="3590" width="17.5703125" bestFit="1" customWidth="1"/>
    <col min="3591" max="3591" width="12.28515625" bestFit="1" customWidth="1"/>
    <col min="3592" max="3592" width="18.28515625" bestFit="1" customWidth="1"/>
    <col min="3593" max="3833" width="8.85546875"/>
    <col min="3834" max="3834" width="33.85546875" bestFit="1" customWidth="1"/>
    <col min="3835" max="3835" width="12.42578125" customWidth="1"/>
    <col min="3836" max="3836" width="14" bestFit="1" customWidth="1"/>
    <col min="3837" max="3837" width="16.5703125" customWidth="1"/>
    <col min="3838" max="3838" width="19.140625" customWidth="1"/>
    <col min="3839" max="3839" width="17.5703125" customWidth="1"/>
    <col min="3840" max="3840" width="14" customWidth="1"/>
    <col min="3841" max="3841" width="18.28515625" bestFit="1" customWidth="1"/>
    <col min="3842" max="3842" width="8.85546875"/>
    <col min="3843" max="3843" width="12.28515625" bestFit="1" customWidth="1"/>
    <col min="3844" max="3844" width="16.5703125" bestFit="1" customWidth="1"/>
    <col min="3845" max="3845" width="19.140625" bestFit="1" customWidth="1"/>
    <col min="3846" max="3846" width="17.5703125" bestFit="1" customWidth="1"/>
    <col min="3847" max="3847" width="12.28515625" bestFit="1" customWidth="1"/>
    <col min="3848" max="3848" width="18.28515625" bestFit="1" customWidth="1"/>
    <col min="3849" max="4089" width="8.85546875"/>
    <col min="4090" max="4090" width="33.85546875" bestFit="1" customWidth="1"/>
    <col min="4091" max="4091" width="12.42578125" customWidth="1"/>
    <col min="4092" max="4092" width="14" bestFit="1" customWidth="1"/>
    <col min="4093" max="4093" width="16.5703125" customWidth="1"/>
    <col min="4094" max="4094" width="19.140625" customWidth="1"/>
    <col min="4095" max="4095" width="17.5703125" customWidth="1"/>
    <col min="4096" max="4096" width="14" customWidth="1"/>
    <col min="4097" max="4097" width="18.28515625" bestFit="1" customWidth="1"/>
    <col min="4098" max="4098" width="8.85546875"/>
    <col min="4099" max="4099" width="12.28515625" bestFit="1" customWidth="1"/>
    <col min="4100" max="4100" width="16.5703125" bestFit="1" customWidth="1"/>
    <col min="4101" max="4101" width="19.140625" bestFit="1" customWidth="1"/>
    <col min="4102" max="4102" width="17.5703125" bestFit="1" customWidth="1"/>
    <col min="4103" max="4103" width="12.28515625" bestFit="1" customWidth="1"/>
    <col min="4104" max="4104" width="18.28515625" bestFit="1" customWidth="1"/>
    <col min="4105" max="4345" width="8.85546875"/>
    <col min="4346" max="4346" width="33.85546875" bestFit="1" customWidth="1"/>
    <col min="4347" max="4347" width="12.42578125" customWidth="1"/>
    <col min="4348" max="4348" width="14" bestFit="1" customWidth="1"/>
    <col min="4349" max="4349" width="16.5703125" customWidth="1"/>
    <col min="4350" max="4350" width="19.140625" customWidth="1"/>
    <col min="4351" max="4351" width="17.5703125" customWidth="1"/>
    <col min="4352" max="4352" width="14" customWidth="1"/>
    <col min="4353" max="4353" width="18.28515625" bestFit="1" customWidth="1"/>
    <col min="4354" max="4354" width="8.85546875"/>
    <col min="4355" max="4355" width="12.28515625" bestFit="1" customWidth="1"/>
    <col min="4356" max="4356" width="16.5703125" bestFit="1" customWidth="1"/>
    <col min="4357" max="4357" width="19.140625" bestFit="1" customWidth="1"/>
    <col min="4358" max="4358" width="17.5703125" bestFit="1" customWidth="1"/>
    <col min="4359" max="4359" width="12.28515625" bestFit="1" customWidth="1"/>
    <col min="4360" max="4360" width="18.28515625" bestFit="1" customWidth="1"/>
    <col min="4361" max="4601" width="8.85546875"/>
    <col min="4602" max="4602" width="33.85546875" bestFit="1" customWidth="1"/>
    <col min="4603" max="4603" width="12.42578125" customWidth="1"/>
    <col min="4604" max="4604" width="14" bestFit="1" customWidth="1"/>
    <col min="4605" max="4605" width="16.5703125" customWidth="1"/>
    <col min="4606" max="4606" width="19.140625" customWidth="1"/>
    <col min="4607" max="4607" width="17.5703125" customWidth="1"/>
    <col min="4608" max="4608" width="14" customWidth="1"/>
    <col min="4609" max="4609" width="18.28515625" bestFit="1" customWidth="1"/>
    <col min="4610" max="4610" width="8.85546875"/>
    <col min="4611" max="4611" width="12.28515625" bestFit="1" customWidth="1"/>
    <col min="4612" max="4612" width="16.5703125" bestFit="1" customWidth="1"/>
    <col min="4613" max="4613" width="19.140625" bestFit="1" customWidth="1"/>
    <col min="4614" max="4614" width="17.5703125" bestFit="1" customWidth="1"/>
    <col min="4615" max="4615" width="12.28515625" bestFit="1" customWidth="1"/>
    <col min="4616" max="4616" width="18.28515625" bestFit="1" customWidth="1"/>
    <col min="4617" max="4857" width="8.85546875"/>
    <col min="4858" max="4858" width="33.85546875" bestFit="1" customWidth="1"/>
    <col min="4859" max="4859" width="12.42578125" customWidth="1"/>
    <col min="4860" max="4860" width="14" bestFit="1" customWidth="1"/>
    <col min="4861" max="4861" width="16.5703125" customWidth="1"/>
    <col min="4862" max="4862" width="19.140625" customWidth="1"/>
    <col min="4863" max="4863" width="17.5703125" customWidth="1"/>
    <col min="4864" max="4864" width="14" customWidth="1"/>
    <col min="4865" max="4865" width="18.28515625" bestFit="1" customWidth="1"/>
    <col min="4866" max="4866" width="8.85546875"/>
    <col min="4867" max="4867" width="12.28515625" bestFit="1" customWidth="1"/>
    <col min="4868" max="4868" width="16.5703125" bestFit="1" customWidth="1"/>
    <col min="4869" max="4869" width="19.140625" bestFit="1" customWidth="1"/>
    <col min="4870" max="4870" width="17.5703125" bestFit="1" customWidth="1"/>
    <col min="4871" max="4871" width="12.28515625" bestFit="1" customWidth="1"/>
    <col min="4872" max="4872" width="18.28515625" bestFit="1" customWidth="1"/>
    <col min="4873" max="5113" width="8.85546875"/>
    <col min="5114" max="5114" width="33.85546875" bestFit="1" customWidth="1"/>
    <col min="5115" max="5115" width="12.42578125" customWidth="1"/>
    <col min="5116" max="5116" width="14" bestFit="1" customWidth="1"/>
    <col min="5117" max="5117" width="16.5703125" customWidth="1"/>
    <col min="5118" max="5118" width="19.140625" customWidth="1"/>
    <col min="5119" max="5119" width="17.5703125" customWidth="1"/>
    <col min="5120" max="5120" width="14" customWidth="1"/>
    <col min="5121" max="5121" width="18.28515625" bestFit="1" customWidth="1"/>
    <col min="5122" max="5122" width="8.85546875"/>
    <col min="5123" max="5123" width="12.28515625" bestFit="1" customWidth="1"/>
    <col min="5124" max="5124" width="16.5703125" bestFit="1" customWidth="1"/>
    <col min="5125" max="5125" width="19.140625" bestFit="1" customWidth="1"/>
    <col min="5126" max="5126" width="17.5703125" bestFit="1" customWidth="1"/>
    <col min="5127" max="5127" width="12.28515625" bestFit="1" customWidth="1"/>
    <col min="5128" max="5128" width="18.28515625" bestFit="1" customWidth="1"/>
    <col min="5129" max="5369" width="8.85546875"/>
    <col min="5370" max="5370" width="33.85546875" bestFit="1" customWidth="1"/>
    <col min="5371" max="5371" width="12.42578125" customWidth="1"/>
    <col min="5372" max="5372" width="14" bestFit="1" customWidth="1"/>
    <col min="5373" max="5373" width="16.5703125" customWidth="1"/>
    <col min="5374" max="5374" width="19.140625" customWidth="1"/>
    <col min="5375" max="5375" width="17.5703125" customWidth="1"/>
    <col min="5376" max="5376" width="14" customWidth="1"/>
    <col min="5377" max="5377" width="18.28515625" bestFit="1" customWidth="1"/>
    <col min="5378" max="5378" width="8.85546875"/>
    <col min="5379" max="5379" width="12.28515625" bestFit="1" customWidth="1"/>
    <col min="5380" max="5380" width="16.5703125" bestFit="1" customWidth="1"/>
    <col min="5381" max="5381" width="19.140625" bestFit="1" customWidth="1"/>
    <col min="5382" max="5382" width="17.5703125" bestFit="1" customWidth="1"/>
    <col min="5383" max="5383" width="12.28515625" bestFit="1" customWidth="1"/>
    <col min="5384" max="5384" width="18.28515625" bestFit="1" customWidth="1"/>
    <col min="5385" max="5625" width="8.85546875"/>
    <col min="5626" max="5626" width="33.85546875" bestFit="1" customWidth="1"/>
    <col min="5627" max="5627" width="12.42578125" customWidth="1"/>
    <col min="5628" max="5628" width="14" bestFit="1" customWidth="1"/>
    <col min="5629" max="5629" width="16.5703125" customWidth="1"/>
    <col min="5630" max="5630" width="19.140625" customWidth="1"/>
    <col min="5631" max="5631" width="17.5703125" customWidth="1"/>
    <col min="5632" max="5632" width="14" customWidth="1"/>
    <col min="5633" max="5633" width="18.28515625" bestFit="1" customWidth="1"/>
    <col min="5634" max="5634" width="8.85546875"/>
    <col min="5635" max="5635" width="12.28515625" bestFit="1" customWidth="1"/>
    <col min="5636" max="5636" width="16.5703125" bestFit="1" customWidth="1"/>
    <col min="5637" max="5637" width="19.140625" bestFit="1" customWidth="1"/>
    <col min="5638" max="5638" width="17.5703125" bestFit="1" customWidth="1"/>
    <col min="5639" max="5639" width="12.28515625" bestFit="1" customWidth="1"/>
    <col min="5640" max="5640" width="18.28515625" bestFit="1" customWidth="1"/>
    <col min="5641" max="5881" width="8.85546875"/>
    <col min="5882" max="5882" width="33.85546875" bestFit="1" customWidth="1"/>
    <col min="5883" max="5883" width="12.42578125" customWidth="1"/>
    <col min="5884" max="5884" width="14" bestFit="1" customWidth="1"/>
    <col min="5885" max="5885" width="16.5703125" customWidth="1"/>
    <col min="5886" max="5886" width="19.140625" customWidth="1"/>
    <col min="5887" max="5887" width="17.5703125" customWidth="1"/>
    <col min="5888" max="5888" width="14" customWidth="1"/>
    <col min="5889" max="5889" width="18.28515625" bestFit="1" customWidth="1"/>
    <col min="5890" max="5890" width="8.85546875"/>
    <col min="5891" max="5891" width="12.28515625" bestFit="1" customWidth="1"/>
    <col min="5892" max="5892" width="16.5703125" bestFit="1" customWidth="1"/>
    <col min="5893" max="5893" width="19.140625" bestFit="1" customWidth="1"/>
    <col min="5894" max="5894" width="17.5703125" bestFit="1" customWidth="1"/>
    <col min="5895" max="5895" width="12.28515625" bestFit="1" customWidth="1"/>
    <col min="5896" max="5896" width="18.28515625" bestFit="1" customWidth="1"/>
    <col min="5897" max="6137" width="8.85546875"/>
    <col min="6138" max="6138" width="33.85546875" bestFit="1" customWidth="1"/>
    <col min="6139" max="6139" width="12.42578125" customWidth="1"/>
    <col min="6140" max="6140" width="14" bestFit="1" customWidth="1"/>
    <col min="6141" max="6141" width="16.5703125" customWidth="1"/>
    <col min="6142" max="6142" width="19.140625" customWidth="1"/>
    <col min="6143" max="6143" width="17.5703125" customWidth="1"/>
    <col min="6144" max="6144" width="14" customWidth="1"/>
    <col min="6145" max="6145" width="18.28515625" bestFit="1" customWidth="1"/>
    <col min="6146" max="6146" width="8.85546875"/>
    <col min="6147" max="6147" width="12.28515625" bestFit="1" customWidth="1"/>
    <col min="6148" max="6148" width="16.5703125" bestFit="1" customWidth="1"/>
    <col min="6149" max="6149" width="19.140625" bestFit="1" customWidth="1"/>
    <col min="6150" max="6150" width="17.5703125" bestFit="1" customWidth="1"/>
    <col min="6151" max="6151" width="12.28515625" bestFit="1" customWidth="1"/>
    <col min="6152" max="6152" width="18.28515625" bestFit="1" customWidth="1"/>
    <col min="6153" max="6393" width="8.85546875"/>
    <col min="6394" max="6394" width="33.85546875" bestFit="1" customWidth="1"/>
    <col min="6395" max="6395" width="12.42578125" customWidth="1"/>
    <col min="6396" max="6396" width="14" bestFit="1" customWidth="1"/>
    <col min="6397" max="6397" width="16.5703125" customWidth="1"/>
    <col min="6398" max="6398" width="19.140625" customWidth="1"/>
    <col min="6399" max="6399" width="17.5703125" customWidth="1"/>
    <col min="6400" max="6400" width="14" customWidth="1"/>
    <col min="6401" max="6401" width="18.28515625" bestFit="1" customWidth="1"/>
    <col min="6402" max="6402" width="8.85546875"/>
    <col min="6403" max="6403" width="12.28515625" bestFit="1" customWidth="1"/>
    <col min="6404" max="6404" width="16.5703125" bestFit="1" customWidth="1"/>
    <col min="6405" max="6405" width="19.140625" bestFit="1" customWidth="1"/>
    <col min="6406" max="6406" width="17.5703125" bestFit="1" customWidth="1"/>
    <col min="6407" max="6407" width="12.28515625" bestFit="1" customWidth="1"/>
    <col min="6408" max="6408" width="18.28515625" bestFit="1" customWidth="1"/>
    <col min="6409" max="6649" width="8.85546875"/>
    <col min="6650" max="6650" width="33.85546875" bestFit="1" customWidth="1"/>
    <col min="6651" max="6651" width="12.42578125" customWidth="1"/>
    <col min="6652" max="6652" width="14" bestFit="1" customWidth="1"/>
    <col min="6653" max="6653" width="16.5703125" customWidth="1"/>
    <col min="6654" max="6654" width="19.140625" customWidth="1"/>
    <col min="6655" max="6655" width="17.5703125" customWidth="1"/>
    <col min="6656" max="6656" width="14" customWidth="1"/>
    <col min="6657" max="6657" width="18.28515625" bestFit="1" customWidth="1"/>
    <col min="6658" max="6658" width="8.85546875"/>
    <col min="6659" max="6659" width="12.28515625" bestFit="1" customWidth="1"/>
    <col min="6660" max="6660" width="16.5703125" bestFit="1" customWidth="1"/>
    <col min="6661" max="6661" width="19.140625" bestFit="1" customWidth="1"/>
    <col min="6662" max="6662" width="17.5703125" bestFit="1" customWidth="1"/>
    <col min="6663" max="6663" width="12.28515625" bestFit="1" customWidth="1"/>
    <col min="6664" max="6664" width="18.28515625" bestFit="1" customWidth="1"/>
    <col min="6665" max="6905" width="8.85546875"/>
    <col min="6906" max="6906" width="33.85546875" bestFit="1" customWidth="1"/>
    <col min="6907" max="6907" width="12.42578125" customWidth="1"/>
    <col min="6908" max="6908" width="14" bestFit="1" customWidth="1"/>
    <col min="6909" max="6909" width="16.5703125" customWidth="1"/>
    <col min="6910" max="6910" width="19.140625" customWidth="1"/>
    <col min="6911" max="6911" width="17.5703125" customWidth="1"/>
    <col min="6912" max="6912" width="14" customWidth="1"/>
    <col min="6913" max="6913" width="18.28515625" bestFit="1" customWidth="1"/>
    <col min="6914" max="6914" width="8.85546875"/>
    <col min="6915" max="6915" width="12.28515625" bestFit="1" customWidth="1"/>
    <col min="6916" max="6916" width="16.5703125" bestFit="1" customWidth="1"/>
    <col min="6917" max="6917" width="19.140625" bestFit="1" customWidth="1"/>
    <col min="6918" max="6918" width="17.5703125" bestFit="1" customWidth="1"/>
    <col min="6919" max="6919" width="12.28515625" bestFit="1" customWidth="1"/>
    <col min="6920" max="6920" width="18.28515625" bestFit="1" customWidth="1"/>
    <col min="6921" max="7161" width="8.85546875"/>
    <col min="7162" max="7162" width="33.85546875" bestFit="1" customWidth="1"/>
    <col min="7163" max="7163" width="12.42578125" customWidth="1"/>
    <col min="7164" max="7164" width="14" bestFit="1" customWidth="1"/>
    <col min="7165" max="7165" width="16.5703125" customWidth="1"/>
    <col min="7166" max="7166" width="19.140625" customWidth="1"/>
    <col min="7167" max="7167" width="17.5703125" customWidth="1"/>
    <col min="7168" max="7168" width="14" customWidth="1"/>
    <col min="7169" max="7169" width="18.28515625" bestFit="1" customWidth="1"/>
    <col min="7170" max="7170" width="8.85546875"/>
    <col min="7171" max="7171" width="12.28515625" bestFit="1" customWidth="1"/>
    <col min="7172" max="7172" width="16.5703125" bestFit="1" customWidth="1"/>
    <col min="7173" max="7173" width="19.140625" bestFit="1" customWidth="1"/>
    <col min="7174" max="7174" width="17.5703125" bestFit="1" customWidth="1"/>
    <col min="7175" max="7175" width="12.28515625" bestFit="1" customWidth="1"/>
    <col min="7176" max="7176" width="18.28515625" bestFit="1" customWidth="1"/>
    <col min="7177" max="7417" width="8.85546875"/>
    <col min="7418" max="7418" width="33.85546875" bestFit="1" customWidth="1"/>
    <col min="7419" max="7419" width="12.42578125" customWidth="1"/>
    <col min="7420" max="7420" width="14" bestFit="1" customWidth="1"/>
    <col min="7421" max="7421" width="16.5703125" customWidth="1"/>
    <col min="7422" max="7422" width="19.140625" customWidth="1"/>
    <col min="7423" max="7423" width="17.5703125" customWidth="1"/>
    <col min="7424" max="7424" width="14" customWidth="1"/>
    <col min="7425" max="7425" width="18.28515625" bestFit="1" customWidth="1"/>
    <col min="7426" max="7426" width="8.85546875"/>
    <col min="7427" max="7427" width="12.28515625" bestFit="1" customWidth="1"/>
    <col min="7428" max="7428" width="16.5703125" bestFit="1" customWidth="1"/>
    <col min="7429" max="7429" width="19.140625" bestFit="1" customWidth="1"/>
    <col min="7430" max="7430" width="17.5703125" bestFit="1" customWidth="1"/>
    <col min="7431" max="7431" width="12.28515625" bestFit="1" customWidth="1"/>
    <col min="7432" max="7432" width="18.28515625" bestFit="1" customWidth="1"/>
    <col min="7433" max="7673" width="8.85546875"/>
    <col min="7674" max="7674" width="33.85546875" bestFit="1" customWidth="1"/>
    <col min="7675" max="7675" width="12.42578125" customWidth="1"/>
    <col min="7676" max="7676" width="14" bestFit="1" customWidth="1"/>
    <col min="7677" max="7677" width="16.5703125" customWidth="1"/>
    <col min="7678" max="7678" width="19.140625" customWidth="1"/>
    <col min="7679" max="7679" width="17.5703125" customWidth="1"/>
    <col min="7680" max="7680" width="14" customWidth="1"/>
    <col min="7681" max="7681" width="18.28515625" bestFit="1" customWidth="1"/>
    <col min="7682" max="7682" width="8.85546875"/>
    <col min="7683" max="7683" width="12.28515625" bestFit="1" customWidth="1"/>
    <col min="7684" max="7684" width="16.5703125" bestFit="1" customWidth="1"/>
    <col min="7685" max="7685" width="19.140625" bestFit="1" customWidth="1"/>
    <col min="7686" max="7686" width="17.5703125" bestFit="1" customWidth="1"/>
    <col min="7687" max="7687" width="12.28515625" bestFit="1" customWidth="1"/>
    <col min="7688" max="7688" width="18.28515625" bestFit="1" customWidth="1"/>
    <col min="7689" max="7929" width="8.85546875"/>
    <col min="7930" max="7930" width="33.85546875" bestFit="1" customWidth="1"/>
    <col min="7931" max="7931" width="12.42578125" customWidth="1"/>
    <col min="7932" max="7932" width="14" bestFit="1" customWidth="1"/>
    <col min="7933" max="7933" width="16.5703125" customWidth="1"/>
    <col min="7934" max="7934" width="19.140625" customWidth="1"/>
    <col min="7935" max="7935" width="17.5703125" customWidth="1"/>
    <col min="7936" max="7936" width="14" customWidth="1"/>
    <col min="7937" max="7937" width="18.28515625" bestFit="1" customWidth="1"/>
    <col min="7938" max="7938" width="8.85546875"/>
    <col min="7939" max="7939" width="12.28515625" bestFit="1" customWidth="1"/>
    <col min="7940" max="7940" width="16.5703125" bestFit="1" customWidth="1"/>
    <col min="7941" max="7941" width="19.140625" bestFit="1" customWidth="1"/>
    <col min="7942" max="7942" width="17.5703125" bestFit="1" customWidth="1"/>
    <col min="7943" max="7943" width="12.28515625" bestFit="1" customWidth="1"/>
    <col min="7944" max="7944" width="18.28515625" bestFit="1" customWidth="1"/>
    <col min="7945" max="8185" width="8.85546875"/>
    <col min="8186" max="8186" width="33.85546875" bestFit="1" customWidth="1"/>
    <col min="8187" max="8187" width="12.42578125" customWidth="1"/>
    <col min="8188" max="8188" width="14" bestFit="1" customWidth="1"/>
    <col min="8189" max="8189" width="16.5703125" customWidth="1"/>
    <col min="8190" max="8190" width="19.140625" customWidth="1"/>
    <col min="8191" max="8191" width="17.5703125" customWidth="1"/>
    <col min="8192" max="8192" width="14" customWidth="1"/>
    <col min="8193" max="8193" width="18.28515625" bestFit="1" customWidth="1"/>
    <col min="8194" max="8194" width="8.85546875"/>
    <col min="8195" max="8195" width="12.28515625" bestFit="1" customWidth="1"/>
    <col min="8196" max="8196" width="16.5703125" bestFit="1" customWidth="1"/>
    <col min="8197" max="8197" width="19.140625" bestFit="1" customWidth="1"/>
    <col min="8198" max="8198" width="17.5703125" bestFit="1" customWidth="1"/>
    <col min="8199" max="8199" width="12.28515625" bestFit="1" customWidth="1"/>
    <col min="8200" max="8200" width="18.28515625" bestFit="1" customWidth="1"/>
    <col min="8201" max="8441" width="8.85546875"/>
    <col min="8442" max="8442" width="33.85546875" bestFit="1" customWidth="1"/>
    <col min="8443" max="8443" width="12.42578125" customWidth="1"/>
    <col min="8444" max="8444" width="14" bestFit="1" customWidth="1"/>
    <col min="8445" max="8445" width="16.5703125" customWidth="1"/>
    <col min="8446" max="8446" width="19.140625" customWidth="1"/>
    <col min="8447" max="8447" width="17.5703125" customWidth="1"/>
    <col min="8448" max="8448" width="14" customWidth="1"/>
    <col min="8449" max="8449" width="18.28515625" bestFit="1" customWidth="1"/>
    <col min="8450" max="8450" width="8.85546875"/>
    <col min="8451" max="8451" width="12.28515625" bestFit="1" customWidth="1"/>
    <col min="8452" max="8452" width="16.5703125" bestFit="1" customWidth="1"/>
    <col min="8453" max="8453" width="19.140625" bestFit="1" customWidth="1"/>
    <col min="8454" max="8454" width="17.5703125" bestFit="1" customWidth="1"/>
    <col min="8455" max="8455" width="12.28515625" bestFit="1" customWidth="1"/>
    <col min="8456" max="8456" width="18.28515625" bestFit="1" customWidth="1"/>
    <col min="8457" max="8697" width="8.85546875"/>
    <col min="8698" max="8698" width="33.85546875" bestFit="1" customWidth="1"/>
    <col min="8699" max="8699" width="12.42578125" customWidth="1"/>
    <col min="8700" max="8700" width="14" bestFit="1" customWidth="1"/>
    <col min="8701" max="8701" width="16.5703125" customWidth="1"/>
    <col min="8702" max="8702" width="19.140625" customWidth="1"/>
    <col min="8703" max="8703" width="17.5703125" customWidth="1"/>
    <col min="8704" max="8704" width="14" customWidth="1"/>
    <col min="8705" max="8705" width="18.28515625" bestFit="1" customWidth="1"/>
    <col min="8706" max="8706" width="8.85546875"/>
    <col min="8707" max="8707" width="12.28515625" bestFit="1" customWidth="1"/>
    <col min="8708" max="8708" width="16.5703125" bestFit="1" customWidth="1"/>
    <col min="8709" max="8709" width="19.140625" bestFit="1" customWidth="1"/>
    <col min="8710" max="8710" width="17.5703125" bestFit="1" customWidth="1"/>
    <col min="8711" max="8711" width="12.28515625" bestFit="1" customWidth="1"/>
    <col min="8712" max="8712" width="18.28515625" bestFit="1" customWidth="1"/>
    <col min="8713" max="8953" width="8.85546875"/>
    <col min="8954" max="8954" width="33.85546875" bestFit="1" customWidth="1"/>
    <col min="8955" max="8955" width="12.42578125" customWidth="1"/>
    <col min="8956" max="8956" width="14" bestFit="1" customWidth="1"/>
    <col min="8957" max="8957" width="16.5703125" customWidth="1"/>
    <col min="8958" max="8958" width="19.140625" customWidth="1"/>
    <col min="8959" max="8959" width="17.5703125" customWidth="1"/>
    <col min="8960" max="8960" width="14" customWidth="1"/>
    <col min="8961" max="8961" width="18.28515625" bestFit="1" customWidth="1"/>
    <col min="8962" max="8962" width="8.85546875"/>
    <col min="8963" max="8963" width="12.28515625" bestFit="1" customWidth="1"/>
    <col min="8964" max="8964" width="16.5703125" bestFit="1" customWidth="1"/>
    <col min="8965" max="8965" width="19.140625" bestFit="1" customWidth="1"/>
    <col min="8966" max="8966" width="17.5703125" bestFit="1" customWidth="1"/>
    <col min="8967" max="8967" width="12.28515625" bestFit="1" customWidth="1"/>
    <col min="8968" max="8968" width="18.28515625" bestFit="1" customWidth="1"/>
    <col min="8969" max="9209" width="8.85546875"/>
    <col min="9210" max="9210" width="33.85546875" bestFit="1" customWidth="1"/>
    <col min="9211" max="9211" width="12.42578125" customWidth="1"/>
    <col min="9212" max="9212" width="14" bestFit="1" customWidth="1"/>
    <col min="9213" max="9213" width="16.5703125" customWidth="1"/>
    <col min="9214" max="9214" width="19.140625" customWidth="1"/>
    <col min="9215" max="9215" width="17.5703125" customWidth="1"/>
    <col min="9216" max="9216" width="14" customWidth="1"/>
    <col min="9217" max="9217" width="18.28515625" bestFit="1" customWidth="1"/>
    <col min="9218" max="9218" width="8.85546875"/>
    <col min="9219" max="9219" width="12.28515625" bestFit="1" customWidth="1"/>
    <col min="9220" max="9220" width="16.5703125" bestFit="1" customWidth="1"/>
    <col min="9221" max="9221" width="19.140625" bestFit="1" customWidth="1"/>
    <col min="9222" max="9222" width="17.5703125" bestFit="1" customWidth="1"/>
    <col min="9223" max="9223" width="12.28515625" bestFit="1" customWidth="1"/>
    <col min="9224" max="9224" width="18.28515625" bestFit="1" customWidth="1"/>
    <col min="9225" max="9465" width="8.85546875"/>
    <col min="9466" max="9466" width="33.85546875" bestFit="1" customWidth="1"/>
    <col min="9467" max="9467" width="12.42578125" customWidth="1"/>
    <col min="9468" max="9468" width="14" bestFit="1" customWidth="1"/>
    <col min="9469" max="9469" width="16.5703125" customWidth="1"/>
    <col min="9470" max="9470" width="19.140625" customWidth="1"/>
    <col min="9471" max="9471" width="17.5703125" customWidth="1"/>
    <col min="9472" max="9472" width="14" customWidth="1"/>
    <col min="9473" max="9473" width="18.28515625" bestFit="1" customWidth="1"/>
    <col min="9474" max="9474" width="8.85546875"/>
    <col min="9475" max="9475" width="12.28515625" bestFit="1" customWidth="1"/>
    <col min="9476" max="9476" width="16.5703125" bestFit="1" customWidth="1"/>
    <col min="9477" max="9477" width="19.140625" bestFit="1" customWidth="1"/>
    <col min="9478" max="9478" width="17.5703125" bestFit="1" customWidth="1"/>
    <col min="9479" max="9479" width="12.28515625" bestFit="1" customWidth="1"/>
    <col min="9480" max="9480" width="18.28515625" bestFit="1" customWidth="1"/>
    <col min="9481" max="9721" width="8.85546875"/>
    <col min="9722" max="9722" width="33.85546875" bestFit="1" customWidth="1"/>
    <col min="9723" max="9723" width="12.42578125" customWidth="1"/>
    <col min="9724" max="9724" width="14" bestFit="1" customWidth="1"/>
    <col min="9725" max="9725" width="16.5703125" customWidth="1"/>
    <col min="9726" max="9726" width="19.140625" customWidth="1"/>
    <col min="9727" max="9727" width="17.5703125" customWidth="1"/>
    <col min="9728" max="9728" width="14" customWidth="1"/>
    <col min="9729" max="9729" width="18.28515625" bestFit="1" customWidth="1"/>
    <col min="9730" max="9730" width="8.85546875"/>
    <col min="9731" max="9731" width="12.28515625" bestFit="1" customWidth="1"/>
    <col min="9732" max="9732" width="16.5703125" bestFit="1" customWidth="1"/>
    <col min="9733" max="9733" width="19.140625" bestFit="1" customWidth="1"/>
    <col min="9734" max="9734" width="17.5703125" bestFit="1" customWidth="1"/>
    <col min="9735" max="9735" width="12.28515625" bestFit="1" customWidth="1"/>
    <col min="9736" max="9736" width="18.28515625" bestFit="1" customWidth="1"/>
    <col min="9737" max="9977" width="8.85546875"/>
    <col min="9978" max="9978" width="33.85546875" bestFit="1" customWidth="1"/>
    <col min="9979" max="9979" width="12.42578125" customWidth="1"/>
    <col min="9980" max="9980" width="14" bestFit="1" customWidth="1"/>
    <col min="9981" max="9981" width="16.5703125" customWidth="1"/>
    <col min="9982" max="9982" width="19.140625" customWidth="1"/>
    <col min="9983" max="9983" width="17.5703125" customWidth="1"/>
    <col min="9984" max="9984" width="14" customWidth="1"/>
    <col min="9985" max="9985" width="18.28515625" bestFit="1" customWidth="1"/>
    <col min="9986" max="9986" width="8.85546875"/>
    <col min="9987" max="9987" width="12.28515625" bestFit="1" customWidth="1"/>
    <col min="9988" max="9988" width="16.5703125" bestFit="1" customWidth="1"/>
    <col min="9989" max="9989" width="19.140625" bestFit="1" customWidth="1"/>
    <col min="9990" max="9990" width="17.5703125" bestFit="1" customWidth="1"/>
    <col min="9991" max="9991" width="12.28515625" bestFit="1" customWidth="1"/>
    <col min="9992" max="9992" width="18.28515625" bestFit="1" customWidth="1"/>
    <col min="9993" max="10233" width="8.85546875"/>
    <col min="10234" max="10234" width="33.85546875" bestFit="1" customWidth="1"/>
    <col min="10235" max="10235" width="12.42578125" customWidth="1"/>
    <col min="10236" max="10236" width="14" bestFit="1" customWidth="1"/>
    <col min="10237" max="10237" width="16.5703125" customWidth="1"/>
    <col min="10238" max="10238" width="19.140625" customWidth="1"/>
    <col min="10239" max="10239" width="17.5703125" customWidth="1"/>
    <col min="10240" max="10240" width="14" customWidth="1"/>
    <col min="10241" max="10241" width="18.28515625" bestFit="1" customWidth="1"/>
    <col min="10242" max="10242" width="8.85546875"/>
    <col min="10243" max="10243" width="12.28515625" bestFit="1" customWidth="1"/>
    <col min="10244" max="10244" width="16.5703125" bestFit="1" customWidth="1"/>
    <col min="10245" max="10245" width="19.140625" bestFit="1" customWidth="1"/>
    <col min="10246" max="10246" width="17.5703125" bestFit="1" customWidth="1"/>
    <col min="10247" max="10247" width="12.28515625" bestFit="1" customWidth="1"/>
    <col min="10248" max="10248" width="18.28515625" bestFit="1" customWidth="1"/>
    <col min="10249" max="10489" width="8.85546875"/>
    <col min="10490" max="10490" width="33.85546875" bestFit="1" customWidth="1"/>
    <col min="10491" max="10491" width="12.42578125" customWidth="1"/>
    <col min="10492" max="10492" width="14" bestFit="1" customWidth="1"/>
    <col min="10493" max="10493" width="16.5703125" customWidth="1"/>
    <col min="10494" max="10494" width="19.140625" customWidth="1"/>
    <col min="10495" max="10495" width="17.5703125" customWidth="1"/>
    <col min="10496" max="10496" width="14" customWidth="1"/>
    <col min="10497" max="10497" width="18.28515625" bestFit="1" customWidth="1"/>
    <col min="10498" max="10498" width="8.85546875"/>
    <col min="10499" max="10499" width="12.28515625" bestFit="1" customWidth="1"/>
    <col min="10500" max="10500" width="16.5703125" bestFit="1" customWidth="1"/>
    <col min="10501" max="10501" width="19.140625" bestFit="1" customWidth="1"/>
    <col min="10502" max="10502" width="17.5703125" bestFit="1" customWidth="1"/>
    <col min="10503" max="10503" width="12.28515625" bestFit="1" customWidth="1"/>
    <col min="10504" max="10504" width="18.28515625" bestFit="1" customWidth="1"/>
    <col min="10505" max="10745" width="8.85546875"/>
    <col min="10746" max="10746" width="33.85546875" bestFit="1" customWidth="1"/>
    <col min="10747" max="10747" width="12.42578125" customWidth="1"/>
    <col min="10748" max="10748" width="14" bestFit="1" customWidth="1"/>
    <col min="10749" max="10749" width="16.5703125" customWidth="1"/>
    <col min="10750" max="10750" width="19.140625" customWidth="1"/>
    <col min="10751" max="10751" width="17.5703125" customWidth="1"/>
    <col min="10752" max="10752" width="14" customWidth="1"/>
    <col min="10753" max="10753" width="18.28515625" bestFit="1" customWidth="1"/>
    <col min="10754" max="10754" width="8.85546875"/>
    <col min="10755" max="10755" width="12.28515625" bestFit="1" customWidth="1"/>
    <col min="10756" max="10756" width="16.5703125" bestFit="1" customWidth="1"/>
    <col min="10757" max="10757" width="19.140625" bestFit="1" customWidth="1"/>
    <col min="10758" max="10758" width="17.5703125" bestFit="1" customWidth="1"/>
    <col min="10759" max="10759" width="12.28515625" bestFit="1" customWidth="1"/>
    <col min="10760" max="10760" width="18.28515625" bestFit="1" customWidth="1"/>
    <col min="10761" max="11001" width="8.85546875"/>
    <col min="11002" max="11002" width="33.85546875" bestFit="1" customWidth="1"/>
    <col min="11003" max="11003" width="12.42578125" customWidth="1"/>
    <col min="11004" max="11004" width="14" bestFit="1" customWidth="1"/>
    <col min="11005" max="11005" width="16.5703125" customWidth="1"/>
    <col min="11006" max="11006" width="19.140625" customWidth="1"/>
    <col min="11007" max="11007" width="17.5703125" customWidth="1"/>
    <col min="11008" max="11008" width="14" customWidth="1"/>
    <col min="11009" max="11009" width="18.28515625" bestFit="1" customWidth="1"/>
    <col min="11010" max="11010" width="8.85546875"/>
    <col min="11011" max="11011" width="12.28515625" bestFit="1" customWidth="1"/>
    <col min="11012" max="11012" width="16.5703125" bestFit="1" customWidth="1"/>
    <col min="11013" max="11013" width="19.140625" bestFit="1" customWidth="1"/>
    <col min="11014" max="11014" width="17.5703125" bestFit="1" customWidth="1"/>
    <col min="11015" max="11015" width="12.28515625" bestFit="1" customWidth="1"/>
    <col min="11016" max="11016" width="18.28515625" bestFit="1" customWidth="1"/>
    <col min="11017" max="11257" width="8.85546875"/>
    <col min="11258" max="11258" width="33.85546875" bestFit="1" customWidth="1"/>
    <col min="11259" max="11259" width="12.42578125" customWidth="1"/>
    <col min="11260" max="11260" width="14" bestFit="1" customWidth="1"/>
    <col min="11261" max="11261" width="16.5703125" customWidth="1"/>
    <col min="11262" max="11262" width="19.140625" customWidth="1"/>
    <col min="11263" max="11263" width="17.5703125" customWidth="1"/>
    <col min="11264" max="11264" width="14" customWidth="1"/>
    <col min="11265" max="11265" width="18.28515625" bestFit="1" customWidth="1"/>
    <col min="11266" max="11266" width="8.85546875"/>
    <col min="11267" max="11267" width="12.28515625" bestFit="1" customWidth="1"/>
    <col min="11268" max="11268" width="16.5703125" bestFit="1" customWidth="1"/>
    <col min="11269" max="11269" width="19.140625" bestFit="1" customWidth="1"/>
    <col min="11270" max="11270" width="17.5703125" bestFit="1" customWidth="1"/>
    <col min="11271" max="11271" width="12.28515625" bestFit="1" customWidth="1"/>
    <col min="11272" max="11272" width="18.28515625" bestFit="1" customWidth="1"/>
    <col min="11273" max="11513" width="8.85546875"/>
    <col min="11514" max="11514" width="33.85546875" bestFit="1" customWidth="1"/>
    <col min="11515" max="11515" width="12.42578125" customWidth="1"/>
    <col min="11516" max="11516" width="14" bestFit="1" customWidth="1"/>
    <col min="11517" max="11517" width="16.5703125" customWidth="1"/>
    <col min="11518" max="11518" width="19.140625" customWidth="1"/>
    <col min="11519" max="11519" width="17.5703125" customWidth="1"/>
    <col min="11520" max="11520" width="14" customWidth="1"/>
    <col min="11521" max="11521" width="18.28515625" bestFit="1" customWidth="1"/>
    <col min="11522" max="11522" width="8.85546875"/>
    <col min="11523" max="11523" width="12.28515625" bestFit="1" customWidth="1"/>
    <col min="11524" max="11524" width="16.5703125" bestFit="1" customWidth="1"/>
    <col min="11525" max="11525" width="19.140625" bestFit="1" customWidth="1"/>
    <col min="11526" max="11526" width="17.5703125" bestFit="1" customWidth="1"/>
    <col min="11527" max="11527" width="12.28515625" bestFit="1" customWidth="1"/>
    <col min="11528" max="11528" width="18.28515625" bestFit="1" customWidth="1"/>
    <col min="11529" max="11769" width="8.85546875"/>
    <col min="11770" max="11770" width="33.85546875" bestFit="1" customWidth="1"/>
    <col min="11771" max="11771" width="12.42578125" customWidth="1"/>
    <col min="11772" max="11772" width="14" bestFit="1" customWidth="1"/>
    <col min="11773" max="11773" width="16.5703125" customWidth="1"/>
    <col min="11774" max="11774" width="19.140625" customWidth="1"/>
    <col min="11775" max="11775" width="17.5703125" customWidth="1"/>
    <col min="11776" max="11776" width="14" customWidth="1"/>
    <col min="11777" max="11777" width="18.28515625" bestFit="1" customWidth="1"/>
    <col min="11778" max="11778" width="8.85546875"/>
    <col min="11779" max="11779" width="12.28515625" bestFit="1" customWidth="1"/>
    <col min="11780" max="11780" width="16.5703125" bestFit="1" customWidth="1"/>
    <col min="11781" max="11781" width="19.140625" bestFit="1" customWidth="1"/>
    <col min="11782" max="11782" width="17.5703125" bestFit="1" customWidth="1"/>
    <col min="11783" max="11783" width="12.28515625" bestFit="1" customWidth="1"/>
    <col min="11784" max="11784" width="18.28515625" bestFit="1" customWidth="1"/>
    <col min="11785" max="12025" width="8.85546875"/>
    <col min="12026" max="12026" width="33.85546875" bestFit="1" customWidth="1"/>
    <col min="12027" max="12027" width="12.42578125" customWidth="1"/>
    <col min="12028" max="12028" width="14" bestFit="1" customWidth="1"/>
    <col min="12029" max="12029" width="16.5703125" customWidth="1"/>
    <col min="12030" max="12030" width="19.140625" customWidth="1"/>
    <col min="12031" max="12031" width="17.5703125" customWidth="1"/>
    <col min="12032" max="12032" width="14" customWidth="1"/>
    <col min="12033" max="12033" width="18.28515625" bestFit="1" customWidth="1"/>
    <col min="12034" max="12034" width="8.85546875"/>
    <col min="12035" max="12035" width="12.28515625" bestFit="1" customWidth="1"/>
    <col min="12036" max="12036" width="16.5703125" bestFit="1" customWidth="1"/>
    <col min="12037" max="12037" width="19.140625" bestFit="1" customWidth="1"/>
    <col min="12038" max="12038" width="17.5703125" bestFit="1" customWidth="1"/>
    <col min="12039" max="12039" width="12.28515625" bestFit="1" customWidth="1"/>
    <col min="12040" max="12040" width="18.28515625" bestFit="1" customWidth="1"/>
    <col min="12041" max="12281" width="8.85546875"/>
    <col min="12282" max="12282" width="33.85546875" bestFit="1" customWidth="1"/>
    <col min="12283" max="12283" width="12.42578125" customWidth="1"/>
    <col min="12284" max="12284" width="14" bestFit="1" customWidth="1"/>
    <col min="12285" max="12285" width="16.5703125" customWidth="1"/>
    <col min="12286" max="12286" width="19.140625" customWidth="1"/>
    <col min="12287" max="12287" width="17.5703125" customWidth="1"/>
    <col min="12288" max="12288" width="14" customWidth="1"/>
    <col min="12289" max="12289" width="18.28515625" bestFit="1" customWidth="1"/>
    <col min="12290" max="12290" width="8.85546875"/>
    <col min="12291" max="12291" width="12.28515625" bestFit="1" customWidth="1"/>
    <col min="12292" max="12292" width="16.5703125" bestFit="1" customWidth="1"/>
    <col min="12293" max="12293" width="19.140625" bestFit="1" customWidth="1"/>
    <col min="12294" max="12294" width="17.5703125" bestFit="1" customWidth="1"/>
    <col min="12295" max="12295" width="12.28515625" bestFit="1" customWidth="1"/>
    <col min="12296" max="12296" width="18.28515625" bestFit="1" customWidth="1"/>
    <col min="12297" max="12537" width="8.85546875"/>
    <col min="12538" max="12538" width="33.85546875" bestFit="1" customWidth="1"/>
    <col min="12539" max="12539" width="12.42578125" customWidth="1"/>
    <col min="12540" max="12540" width="14" bestFit="1" customWidth="1"/>
    <col min="12541" max="12541" width="16.5703125" customWidth="1"/>
    <col min="12542" max="12542" width="19.140625" customWidth="1"/>
    <col min="12543" max="12543" width="17.5703125" customWidth="1"/>
    <col min="12544" max="12544" width="14" customWidth="1"/>
    <col min="12545" max="12545" width="18.28515625" bestFit="1" customWidth="1"/>
    <col min="12546" max="12546" width="8.85546875"/>
    <col min="12547" max="12547" width="12.28515625" bestFit="1" customWidth="1"/>
    <col min="12548" max="12548" width="16.5703125" bestFit="1" customWidth="1"/>
    <col min="12549" max="12549" width="19.140625" bestFit="1" customWidth="1"/>
    <col min="12550" max="12550" width="17.5703125" bestFit="1" customWidth="1"/>
    <col min="12551" max="12551" width="12.28515625" bestFit="1" customWidth="1"/>
    <col min="12552" max="12552" width="18.28515625" bestFit="1" customWidth="1"/>
    <col min="12553" max="12793" width="8.85546875"/>
    <col min="12794" max="12794" width="33.85546875" bestFit="1" customWidth="1"/>
    <col min="12795" max="12795" width="12.42578125" customWidth="1"/>
    <col min="12796" max="12796" width="14" bestFit="1" customWidth="1"/>
    <col min="12797" max="12797" width="16.5703125" customWidth="1"/>
    <col min="12798" max="12798" width="19.140625" customWidth="1"/>
    <col min="12799" max="12799" width="17.5703125" customWidth="1"/>
    <col min="12800" max="12800" width="14" customWidth="1"/>
    <col min="12801" max="12801" width="18.28515625" bestFit="1" customWidth="1"/>
    <col min="12802" max="12802" width="8.85546875"/>
    <col min="12803" max="12803" width="12.28515625" bestFit="1" customWidth="1"/>
    <col min="12804" max="12804" width="16.5703125" bestFit="1" customWidth="1"/>
    <col min="12805" max="12805" width="19.140625" bestFit="1" customWidth="1"/>
    <col min="12806" max="12806" width="17.5703125" bestFit="1" customWidth="1"/>
    <col min="12807" max="12807" width="12.28515625" bestFit="1" customWidth="1"/>
    <col min="12808" max="12808" width="18.28515625" bestFit="1" customWidth="1"/>
    <col min="12809" max="13049" width="8.85546875"/>
    <col min="13050" max="13050" width="33.85546875" bestFit="1" customWidth="1"/>
    <col min="13051" max="13051" width="12.42578125" customWidth="1"/>
    <col min="13052" max="13052" width="14" bestFit="1" customWidth="1"/>
    <col min="13053" max="13053" width="16.5703125" customWidth="1"/>
    <col min="13054" max="13054" width="19.140625" customWidth="1"/>
    <col min="13055" max="13055" width="17.5703125" customWidth="1"/>
    <col min="13056" max="13056" width="14" customWidth="1"/>
    <col min="13057" max="13057" width="18.28515625" bestFit="1" customWidth="1"/>
    <col min="13058" max="13058" width="8.85546875"/>
    <col min="13059" max="13059" width="12.28515625" bestFit="1" customWidth="1"/>
    <col min="13060" max="13060" width="16.5703125" bestFit="1" customWidth="1"/>
    <col min="13061" max="13061" width="19.140625" bestFit="1" customWidth="1"/>
    <col min="13062" max="13062" width="17.5703125" bestFit="1" customWidth="1"/>
    <col min="13063" max="13063" width="12.28515625" bestFit="1" customWidth="1"/>
    <col min="13064" max="13064" width="18.28515625" bestFit="1" customWidth="1"/>
    <col min="13065" max="13305" width="8.85546875"/>
    <col min="13306" max="13306" width="33.85546875" bestFit="1" customWidth="1"/>
    <col min="13307" max="13307" width="12.42578125" customWidth="1"/>
    <col min="13308" max="13308" width="14" bestFit="1" customWidth="1"/>
    <col min="13309" max="13309" width="16.5703125" customWidth="1"/>
    <col min="13310" max="13310" width="19.140625" customWidth="1"/>
    <col min="13311" max="13311" width="17.5703125" customWidth="1"/>
    <col min="13312" max="13312" width="14" customWidth="1"/>
    <col min="13313" max="13313" width="18.28515625" bestFit="1" customWidth="1"/>
    <col min="13314" max="13314" width="8.85546875"/>
    <col min="13315" max="13315" width="12.28515625" bestFit="1" customWidth="1"/>
    <col min="13316" max="13316" width="16.5703125" bestFit="1" customWidth="1"/>
    <col min="13317" max="13317" width="19.140625" bestFit="1" customWidth="1"/>
    <col min="13318" max="13318" width="17.5703125" bestFit="1" customWidth="1"/>
    <col min="13319" max="13319" width="12.28515625" bestFit="1" customWidth="1"/>
    <col min="13320" max="13320" width="18.28515625" bestFit="1" customWidth="1"/>
    <col min="13321" max="13561" width="8.85546875"/>
    <col min="13562" max="13562" width="33.85546875" bestFit="1" customWidth="1"/>
    <col min="13563" max="13563" width="12.42578125" customWidth="1"/>
    <col min="13564" max="13564" width="14" bestFit="1" customWidth="1"/>
    <col min="13565" max="13565" width="16.5703125" customWidth="1"/>
    <col min="13566" max="13566" width="19.140625" customWidth="1"/>
    <col min="13567" max="13567" width="17.5703125" customWidth="1"/>
    <col min="13568" max="13568" width="14" customWidth="1"/>
    <col min="13569" max="13569" width="18.28515625" bestFit="1" customWidth="1"/>
    <col min="13570" max="13570" width="8.85546875"/>
    <col min="13571" max="13571" width="12.28515625" bestFit="1" customWidth="1"/>
    <col min="13572" max="13572" width="16.5703125" bestFit="1" customWidth="1"/>
    <col min="13573" max="13573" width="19.140625" bestFit="1" customWidth="1"/>
    <col min="13574" max="13574" width="17.5703125" bestFit="1" customWidth="1"/>
    <col min="13575" max="13575" width="12.28515625" bestFit="1" customWidth="1"/>
    <col min="13576" max="13576" width="18.28515625" bestFit="1" customWidth="1"/>
    <col min="13577" max="13817" width="8.85546875"/>
    <col min="13818" max="13818" width="33.85546875" bestFit="1" customWidth="1"/>
    <col min="13819" max="13819" width="12.42578125" customWidth="1"/>
    <col min="13820" max="13820" width="14" bestFit="1" customWidth="1"/>
    <col min="13821" max="13821" width="16.5703125" customWidth="1"/>
    <col min="13822" max="13822" width="19.140625" customWidth="1"/>
    <col min="13823" max="13823" width="17.5703125" customWidth="1"/>
    <col min="13824" max="13824" width="14" customWidth="1"/>
    <col min="13825" max="13825" width="18.28515625" bestFit="1" customWidth="1"/>
    <col min="13826" max="13826" width="8.85546875"/>
    <col min="13827" max="13827" width="12.28515625" bestFit="1" customWidth="1"/>
    <col min="13828" max="13828" width="16.5703125" bestFit="1" customWidth="1"/>
    <col min="13829" max="13829" width="19.140625" bestFit="1" customWidth="1"/>
    <col min="13830" max="13830" width="17.5703125" bestFit="1" customWidth="1"/>
    <col min="13831" max="13831" width="12.28515625" bestFit="1" customWidth="1"/>
    <col min="13832" max="13832" width="18.28515625" bestFit="1" customWidth="1"/>
    <col min="13833" max="14073" width="8.85546875"/>
    <col min="14074" max="14074" width="33.85546875" bestFit="1" customWidth="1"/>
    <col min="14075" max="14075" width="12.42578125" customWidth="1"/>
    <col min="14076" max="14076" width="14" bestFit="1" customWidth="1"/>
    <col min="14077" max="14077" width="16.5703125" customWidth="1"/>
    <col min="14078" max="14078" width="19.140625" customWidth="1"/>
    <col min="14079" max="14079" width="17.5703125" customWidth="1"/>
    <col min="14080" max="14080" width="14" customWidth="1"/>
    <col min="14081" max="14081" width="18.28515625" bestFit="1" customWidth="1"/>
    <col min="14082" max="14082" width="8.85546875"/>
    <col min="14083" max="14083" width="12.28515625" bestFit="1" customWidth="1"/>
    <col min="14084" max="14084" width="16.5703125" bestFit="1" customWidth="1"/>
    <col min="14085" max="14085" width="19.140625" bestFit="1" customWidth="1"/>
    <col min="14086" max="14086" width="17.5703125" bestFit="1" customWidth="1"/>
    <col min="14087" max="14087" width="12.28515625" bestFit="1" customWidth="1"/>
    <col min="14088" max="14088" width="18.28515625" bestFit="1" customWidth="1"/>
    <col min="14089" max="14329" width="8.85546875"/>
    <col min="14330" max="14330" width="33.85546875" bestFit="1" customWidth="1"/>
    <col min="14331" max="14331" width="12.42578125" customWidth="1"/>
    <col min="14332" max="14332" width="14" bestFit="1" customWidth="1"/>
    <col min="14333" max="14333" width="16.5703125" customWidth="1"/>
    <col min="14334" max="14334" width="19.140625" customWidth="1"/>
    <col min="14335" max="14335" width="17.5703125" customWidth="1"/>
    <col min="14336" max="14336" width="14" customWidth="1"/>
    <col min="14337" max="14337" width="18.28515625" bestFit="1" customWidth="1"/>
    <col min="14338" max="14338" width="8.85546875"/>
    <col min="14339" max="14339" width="12.28515625" bestFit="1" customWidth="1"/>
    <col min="14340" max="14340" width="16.5703125" bestFit="1" customWidth="1"/>
    <col min="14341" max="14341" width="19.140625" bestFit="1" customWidth="1"/>
    <col min="14342" max="14342" width="17.5703125" bestFit="1" customWidth="1"/>
    <col min="14343" max="14343" width="12.28515625" bestFit="1" customWidth="1"/>
    <col min="14344" max="14344" width="18.28515625" bestFit="1" customWidth="1"/>
    <col min="14345" max="14585" width="8.85546875"/>
    <col min="14586" max="14586" width="33.85546875" bestFit="1" customWidth="1"/>
    <col min="14587" max="14587" width="12.42578125" customWidth="1"/>
    <col min="14588" max="14588" width="14" bestFit="1" customWidth="1"/>
    <col min="14589" max="14589" width="16.5703125" customWidth="1"/>
    <col min="14590" max="14590" width="19.140625" customWidth="1"/>
    <col min="14591" max="14591" width="17.5703125" customWidth="1"/>
    <col min="14592" max="14592" width="14" customWidth="1"/>
    <col min="14593" max="14593" width="18.28515625" bestFit="1" customWidth="1"/>
    <col min="14594" max="14594" width="8.85546875"/>
    <col min="14595" max="14595" width="12.28515625" bestFit="1" customWidth="1"/>
    <col min="14596" max="14596" width="16.5703125" bestFit="1" customWidth="1"/>
    <col min="14597" max="14597" width="19.140625" bestFit="1" customWidth="1"/>
    <col min="14598" max="14598" width="17.5703125" bestFit="1" customWidth="1"/>
    <col min="14599" max="14599" width="12.28515625" bestFit="1" customWidth="1"/>
    <col min="14600" max="14600" width="18.28515625" bestFit="1" customWidth="1"/>
    <col min="14601" max="14841" width="8.85546875"/>
    <col min="14842" max="14842" width="33.85546875" bestFit="1" customWidth="1"/>
    <col min="14843" max="14843" width="12.42578125" customWidth="1"/>
    <col min="14844" max="14844" width="14" bestFit="1" customWidth="1"/>
    <col min="14845" max="14845" width="16.5703125" customWidth="1"/>
    <col min="14846" max="14846" width="19.140625" customWidth="1"/>
    <col min="14847" max="14847" width="17.5703125" customWidth="1"/>
    <col min="14848" max="14848" width="14" customWidth="1"/>
    <col min="14849" max="14849" width="18.28515625" bestFit="1" customWidth="1"/>
    <col min="14850" max="14850" width="8.85546875"/>
    <col min="14851" max="14851" width="12.28515625" bestFit="1" customWidth="1"/>
    <col min="14852" max="14852" width="16.5703125" bestFit="1" customWidth="1"/>
    <col min="14853" max="14853" width="19.140625" bestFit="1" customWidth="1"/>
    <col min="14854" max="14854" width="17.5703125" bestFit="1" customWidth="1"/>
    <col min="14855" max="14855" width="12.28515625" bestFit="1" customWidth="1"/>
    <col min="14856" max="14856" width="18.28515625" bestFit="1" customWidth="1"/>
    <col min="14857" max="15097" width="8.85546875"/>
    <col min="15098" max="15098" width="33.85546875" bestFit="1" customWidth="1"/>
    <col min="15099" max="15099" width="12.42578125" customWidth="1"/>
    <col min="15100" max="15100" width="14" bestFit="1" customWidth="1"/>
    <col min="15101" max="15101" width="16.5703125" customWidth="1"/>
    <col min="15102" max="15102" width="19.140625" customWidth="1"/>
    <col min="15103" max="15103" width="17.5703125" customWidth="1"/>
    <col min="15104" max="15104" width="14" customWidth="1"/>
    <col min="15105" max="15105" width="18.28515625" bestFit="1" customWidth="1"/>
    <col min="15106" max="15106" width="8.85546875"/>
    <col min="15107" max="15107" width="12.28515625" bestFit="1" customWidth="1"/>
    <col min="15108" max="15108" width="16.5703125" bestFit="1" customWidth="1"/>
    <col min="15109" max="15109" width="19.140625" bestFit="1" customWidth="1"/>
    <col min="15110" max="15110" width="17.5703125" bestFit="1" customWidth="1"/>
    <col min="15111" max="15111" width="12.28515625" bestFit="1" customWidth="1"/>
    <col min="15112" max="15112" width="18.28515625" bestFit="1" customWidth="1"/>
    <col min="15113" max="15353" width="8.85546875"/>
    <col min="15354" max="15354" width="33.85546875" bestFit="1" customWidth="1"/>
    <col min="15355" max="15355" width="12.42578125" customWidth="1"/>
    <col min="15356" max="15356" width="14" bestFit="1" customWidth="1"/>
    <col min="15357" max="15357" width="16.5703125" customWidth="1"/>
    <col min="15358" max="15358" width="19.140625" customWidth="1"/>
    <col min="15359" max="15359" width="17.5703125" customWidth="1"/>
    <col min="15360" max="15360" width="14" customWidth="1"/>
    <col min="15361" max="15361" width="18.28515625" bestFit="1" customWidth="1"/>
    <col min="15362" max="15362" width="8.85546875"/>
    <col min="15363" max="15363" width="12.28515625" bestFit="1" customWidth="1"/>
    <col min="15364" max="15364" width="16.5703125" bestFit="1" customWidth="1"/>
    <col min="15365" max="15365" width="19.140625" bestFit="1" customWidth="1"/>
    <col min="15366" max="15366" width="17.5703125" bestFit="1" customWidth="1"/>
    <col min="15367" max="15367" width="12.28515625" bestFit="1" customWidth="1"/>
    <col min="15368" max="15368" width="18.28515625" bestFit="1" customWidth="1"/>
    <col min="15369" max="15609" width="8.85546875"/>
    <col min="15610" max="15610" width="33.85546875" bestFit="1" customWidth="1"/>
    <col min="15611" max="15611" width="12.42578125" customWidth="1"/>
    <col min="15612" max="15612" width="14" bestFit="1" customWidth="1"/>
    <col min="15613" max="15613" width="16.5703125" customWidth="1"/>
    <col min="15614" max="15614" width="19.140625" customWidth="1"/>
    <col min="15615" max="15615" width="17.5703125" customWidth="1"/>
    <col min="15616" max="15616" width="14" customWidth="1"/>
    <col min="15617" max="15617" width="18.28515625" bestFit="1" customWidth="1"/>
    <col min="15618" max="15618" width="8.85546875"/>
    <col min="15619" max="15619" width="12.28515625" bestFit="1" customWidth="1"/>
    <col min="15620" max="15620" width="16.5703125" bestFit="1" customWidth="1"/>
    <col min="15621" max="15621" width="19.140625" bestFit="1" customWidth="1"/>
    <col min="15622" max="15622" width="17.5703125" bestFit="1" customWidth="1"/>
    <col min="15623" max="15623" width="12.28515625" bestFit="1" customWidth="1"/>
    <col min="15624" max="15624" width="18.28515625" bestFit="1" customWidth="1"/>
    <col min="15625" max="15865" width="8.85546875"/>
    <col min="15866" max="15866" width="33.85546875" bestFit="1" customWidth="1"/>
    <col min="15867" max="15867" width="12.42578125" customWidth="1"/>
    <col min="15868" max="15868" width="14" bestFit="1" customWidth="1"/>
    <col min="15869" max="15869" width="16.5703125" customWidth="1"/>
    <col min="15870" max="15870" width="19.140625" customWidth="1"/>
    <col min="15871" max="15871" width="17.5703125" customWidth="1"/>
    <col min="15872" max="15872" width="14" customWidth="1"/>
    <col min="15873" max="15873" width="18.28515625" bestFit="1" customWidth="1"/>
    <col min="15874" max="15874" width="8.85546875"/>
    <col min="15875" max="15875" width="12.28515625" bestFit="1" customWidth="1"/>
    <col min="15876" max="15876" width="16.5703125" bestFit="1" customWidth="1"/>
    <col min="15877" max="15877" width="19.140625" bestFit="1" customWidth="1"/>
    <col min="15878" max="15878" width="17.5703125" bestFit="1" customWidth="1"/>
    <col min="15879" max="15879" width="12.28515625" bestFit="1" customWidth="1"/>
    <col min="15880" max="15880" width="18.28515625" bestFit="1" customWidth="1"/>
    <col min="15881" max="16121" width="8.85546875"/>
    <col min="16122" max="16122" width="33.85546875" bestFit="1" customWidth="1"/>
    <col min="16123" max="16123" width="12.42578125" customWidth="1"/>
    <col min="16124" max="16124" width="14" bestFit="1" customWidth="1"/>
    <col min="16125" max="16125" width="16.5703125" customWidth="1"/>
    <col min="16126" max="16126" width="19.140625" customWidth="1"/>
    <col min="16127" max="16127" width="17.5703125" customWidth="1"/>
    <col min="16128" max="16128" width="14" customWidth="1"/>
    <col min="16129" max="16129" width="18.28515625" bestFit="1" customWidth="1"/>
    <col min="16130" max="16130" width="8.85546875"/>
    <col min="16131" max="16131" width="12.28515625" bestFit="1" customWidth="1"/>
    <col min="16132" max="16132" width="16.5703125" bestFit="1" customWidth="1"/>
    <col min="16133" max="16133" width="19.140625" bestFit="1" customWidth="1"/>
    <col min="16134" max="16134" width="17.5703125" bestFit="1" customWidth="1"/>
    <col min="16135" max="16135" width="12.28515625" bestFit="1" customWidth="1"/>
    <col min="16136" max="16136" width="18.28515625" bestFit="1" customWidth="1"/>
    <col min="16137" max="16384" width="8.85546875"/>
  </cols>
  <sheetData>
    <row r="1" spans="1:8" ht="15.75" x14ac:dyDescent="0.25">
      <c r="A1" s="47" t="s">
        <v>42</v>
      </c>
      <c r="B1" s="48"/>
      <c r="E1" s="97" t="s">
        <v>585</v>
      </c>
      <c r="H1" s="49" t="s">
        <v>43</v>
      </c>
    </row>
    <row r="3" spans="1:8" x14ac:dyDescent="0.2">
      <c r="A3" s="50"/>
      <c r="B3" s="51"/>
      <c r="C3" s="58" t="s">
        <v>44</v>
      </c>
      <c r="D3" s="51"/>
      <c r="E3" s="51"/>
      <c r="F3" s="51"/>
      <c r="G3" s="51"/>
      <c r="H3" s="52"/>
    </row>
    <row r="4" spans="1:8" x14ac:dyDescent="0.2">
      <c r="A4" s="58" t="s">
        <v>36</v>
      </c>
      <c r="B4" s="59" t="s">
        <v>1</v>
      </c>
      <c r="C4" s="98" t="s">
        <v>45</v>
      </c>
      <c r="D4" s="99" t="s">
        <v>46</v>
      </c>
      <c r="E4" s="99" t="s">
        <v>47</v>
      </c>
      <c r="F4" s="99" t="s">
        <v>48</v>
      </c>
      <c r="G4" s="99" t="s">
        <v>49</v>
      </c>
      <c r="H4" s="100" t="s">
        <v>50</v>
      </c>
    </row>
    <row r="5" spans="1:8" x14ac:dyDescent="0.2">
      <c r="A5" s="50" t="s">
        <v>51</v>
      </c>
      <c r="B5" s="53">
        <v>30100</v>
      </c>
      <c r="C5" s="54">
        <v>12620.1</v>
      </c>
      <c r="D5" s="55">
        <v>0</v>
      </c>
      <c r="E5" s="55">
        <v>0</v>
      </c>
      <c r="F5" s="55">
        <v>0</v>
      </c>
      <c r="G5" s="55">
        <v>12620.1</v>
      </c>
      <c r="H5" s="56">
        <v>12620.100000000002</v>
      </c>
    </row>
    <row r="6" spans="1:8" x14ac:dyDescent="0.2">
      <c r="A6" s="50" t="s">
        <v>52</v>
      </c>
      <c r="B6" s="53">
        <v>30200</v>
      </c>
      <c r="C6" s="54">
        <v>0</v>
      </c>
      <c r="D6" s="55">
        <v>0</v>
      </c>
      <c r="E6" s="55">
        <v>0</v>
      </c>
      <c r="F6" s="55">
        <v>0</v>
      </c>
      <c r="G6" s="55">
        <v>0</v>
      </c>
      <c r="H6" s="56">
        <v>0</v>
      </c>
    </row>
    <row r="7" spans="1:8" x14ac:dyDescent="0.2">
      <c r="A7" s="50" t="s">
        <v>53</v>
      </c>
      <c r="B7" s="53">
        <v>30300</v>
      </c>
      <c r="C7" s="54">
        <v>815325.07000000007</v>
      </c>
      <c r="D7" s="55">
        <v>0</v>
      </c>
      <c r="E7" s="55">
        <v>0</v>
      </c>
      <c r="F7" s="55">
        <v>0</v>
      </c>
      <c r="G7" s="55">
        <v>815325.07000000007</v>
      </c>
      <c r="H7" s="56">
        <v>815325.07000000007</v>
      </c>
    </row>
    <row r="8" spans="1:8" x14ac:dyDescent="0.2">
      <c r="A8" s="50" t="s">
        <v>54</v>
      </c>
      <c r="B8" s="53">
        <v>30301</v>
      </c>
      <c r="C8" s="54">
        <v>27122220.820000008</v>
      </c>
      <c r="D8" s="55">
        <v>4449609.18</v>
      </c>
      <c r="E8" s="55">
        <v>-5854250.0299999993</v>
      </c>
      <c r="F8" s="55">
        <v>0</v>
      </c>
      <c r="G8" s="55">
        <v>25717579.970000006</v>
      </c>
      <c r="H8" s="56">
        <v>25440415.004615393</v>
      </c>
    </row>
    <row r="9" spans="1:8" x14ac:dyDescent="0.2">
      <c r="A9" s="50" t="s">
        <v>579</v>
      </c>
      <c r="B9" s="53">
        <v>30302</v>
      </c>
      <c r="C9" s="54">
        <v>0</v>
      </c>
      <c r="D9" s="55">
        <v>0</v>
      </c>
      <c r="E9" s="55">
        <v>0</v>
      </c>
      <c r="F9" s="55">
        <v>0</v>
      </c>
      <c r="G9" s="55">
        <v>0</v>
      </c>
      <c r="H9" s="56">
        <v>0</v>
      </c>
    </row>
    <row r="10" spans="1:8" x14ac:dyDescent="0.2">
      <c r="A10" s="50" t="s">
        <v>55</v>
      </c>
      <c r="B10" s="53">
        <v>37400</v>
      </c>
      <c r="C10" s="54">
        <v>6922116.1699999999</v>
      </c>
      <c r="D10" s="55">
        <v>7216782.5899999999</v>
      </c>
      <c r="E10" s="55">
        <v>0</v>
      </c>
      <c r="F10" s="55">
        <v>0</v>
      </c>
      <c r="G10" s="55">
        <v>14138898.759999998</v>
      </c>
      <c r="H10" s="56">
        <v>11760444.063076923</v>
      </c>
    </row>
    <row r="11" spans="1:8" x14ac:dyDescent="0.2">
      <c r="A11" s="50" t="s">
        <v>56</v>
      </c>
      <c r="B11" s="53">
        <v>37402</v>
      </c>
      <c r="C11" s="54">
        <v>1931350.5000000005</v>
      </c>
      <c r="D11" s="55">
        <v>905061.81</v>
      </c>
      <c r="E11" s="55">
        <v>0</v>
      </c>
      <c r="F11" s="55">
        <v>0</v>
      </c>
      <c r="G11" s="55">
        <v>2836412.3100000005</v>
      </c>
      <c r="H11" s="56">
        <v>2553263.1292307698</v>
      </c>
    </row>
    <row r="12" spans="1:8" x14ac:dyDescent="0.2">
      <c r="A12" s="50" t="s">
        <v>57</v>
      </c>
      <c r="B12" s="53">
        <v>37500</v>
      </c>
      <c r="C12" s="54">
        <v>18841525.760000002</v>
      </c>
      <c r="D12" s="55">
        <v>574457.27</v>
      </c>
      <c r="E12" s="55">
        <v>0</v>
      </c>
      <c r="F12" s="55">
        <v>0</v>
      </c>
      <c r="G12" s="55">
        <v>19415983.030000005</v>
      </c>
      <c r="H12" s="56">
        <v>19069773.423846159</v>
      </c>
    </row>
    <row r="13" spans="1:8" x14ac:dyDescent="0.2">
      <c r="A13" s="50" t="s">
        <v>58</v>
      </c>
      <c r="B13" s="53">
        <v>37600</v>
      </c>
      <c r="C13" s="54">
        <v>377052867.07999998</v>
      </c>
      <c r="D13" s="55">
        <v>10535828.5</v>
      </c>
      <c r="E13" s="55">
        <v>-2271521.1100000003</v>
      </c>
      <c r="F13" s="55">
        <v>0</v>
      </c>
      <c r="G13" s="55">
        <v>385317174.47000003</v>
      </c>
      <c r="H13" s="56">
        <v>380608539.56307685</v>
      </c>
    </row>
    <row r="14" spans="1:8" x14ac:dyDescent="0.2">
      <c r="A14" s="50" t="s">
        <v>59</v>
      </c>
      <c r="B14" s="53">
        <v>37602</v>
      </c>
      <c r="C14" s="54">
        <v>359055147.61999995</v>
      </c>
      <c r="D14" s="55">
        <v>42798083.230000004</v>
      </c>
      <c r="E14" s="55">
        <v>-543219.1</v>
      </c>
      <c r="F14" s="55">
        <v>0</v>
      </c>
      <c r="G14" s="55">
        <v>401310011.74999976</v>
      </c>
      <c r="H14" s="56">
        <v>379970342.66769218</v>
      </c>
    </row>
    <row r="15" spans="1:8" x14ac:dyDescent="0.2">
      <c r="A15" s="50" t="s">
        <v>60</v>
      </c>
      <c r="B15" s="53">
        <v>37800</v>
      </c>
      <c r="C15" s="54">
        <v>11408584.599999998</v>
      </c>
      <c r="D15" s="55">
        <v>1592632.83</v>
      </c>
      <c r="E15" s="55">
        <v>-76233.399999999994</v>
      </c>
      <c r="F15" s="55">
        <v>0</v>
      </c>
      <c r="G15" s="55">
        <v>12924984.029999999</v>
      </c>
      <c r="H15" s="56">
        <v>11897027.695384612</v>
      </c>
    </row>
    <row r="16" spans="1:8" x14ac:dyDescent="0.2">
      <c r="A16" s="50" t="s">
        <v>61</v>
      </c>
      <c r="B16" s="53">
        <v>37900</v>
      </c>
      <c r="C16" s="54">
        <v>32871597.739999998</v>
      </c>
      <c r="D16" s="55">
        <v>1720641.4900000002</v>
      </c>
      <c r="E16" s="55">
        <v>-6130.88</v>
      </c>
      <c r="F16" s="55">
        <v>0</v>
      </c>
      <c r="G16" s="55">
        <v>34586108.349999994</v>
      </c>
      <c r="H16" s="56">
        <v>33680795.40461538</v>
      </c>
    </row>
    <row r="17" spans="1:8" x14ac:dyDescent="0.2">
      <c r="A17" s="50" t="s">
        <v>62</v>
      </c>
      <c r="B17" s="53">
        <v>38000</v>
      </c>
      <c r="C17" s="54">
        <v>44850041.200000018</v>
      </c>
      <c r="D17" s="55">
        <v>1824234.0499999998</v>
      </c>
      <c r="E17" s="55">
        <v>-297928.00000000012</v>
      </c>
      <c r="F17" s="55">
        <v>0</v>
      </c>
      <c r="G17" s="55">
        <v>46376347.250000015</v>
      </c>
      <c r="H17" s="56">
        <v>45609493.510000028</v>
      </c>
    </row>
    <row r="18" spans="1:8" x14ac:dyDescent="0.2">
      <c r="A18" s="50" t="s">
        <v>63</v>
      </c>
      <c r="B18" s="53">
        <v>38002</v>
      </c>
      <c r="C18" s="54">
        <v>231188304.25999999</v>
      </c>
      <c r="D18" s="55">
        <v>16713523.239999995</v>
      </c>
      <c r="E18" s="55">
        <v>-396791.63999999996</v>
      </c>
      <c r="F18" s="55">
        <v>0</v>
      </c>
      <c r="G18" s="55">
        <v>247505035.86000004</v>
      </c>
      <c r="H18" s="56">
        <v>238338682.69923076</v>
      </c>
    </row>
    <row r="19" spans="1:8" x14ac:dyDescent="0.2">
      <c r="A19" s="50" t="s">
        <v>64</v>
      </c>
      <c r="B19" s="53">
        <v>38100</v>
      </c>
      <c r="C19" s="54">
        <v>59751725.270000018</v>
      </c>
      <c r="D19" s="55">
        <v>4357357.1400000006</v>
      </c>
      <c r="E19" s="55">
        <v>-1076327.8500000001</v>
      </c>
      <c r="F19" s="55">
        <v>0</v>
      </c>
      <c r="G19" s="55">
        <v>63032754.560000017</v>
      </c>
      <c r="H19" s="56">
        <v>60891911.398461565</v>
      </c>
    </row>
    <row r="20" spans="1:8" x14ac:dyDescent="0.2">
      <c r="A20" s="50" t="s">
        <v>65</v>
      </c>
      <c r="B20" s="53">
        <v>38200</v>
      </c>
      <c r="C20" s="54">
        <v>47030785.100000001</v>
      </c>
      <c r="D20" s="55">
        <v>2463694.61</v>
      </c>
      <c r="E20" s="55">
        <v>-319302.69</v>
      </c>
      <c r="F20" s="55">
        <v>0</v>
      </c>
      <c r="G20" s="55">
        <v>49175177.020000011</v>
      </c>
      <c r="H20" s="56">
        <v>48090382.660769232</v>
      </c>
    </row>
    <row r="21" spans="1:8" x14ac:dyDescent="0.2">
      <c r="A21" s="50" t="s">
        <v>66</v>
      </c>
      <c r="B21" s="53">
        <v>38300</v>
      </c>
      <c r="C21" s="54">
        <v>14143687.020000003</v>
      </c>
      <c r="D21" s="55">
        <v>554220.32999999996</v>
      </c>
      <c r="E21" s="55">
        <v>-64582.04</v>
      </c>
      <c r="F21" s="55">
        <v>0</v>
      </c>
      <c r="G21" s="55">
        <v>14633325.310000002</v>
      </c>
      <c r="H21" s="56">
        <v>14369481.31692308</v>
      </c>
    </row>
    <row r="22" spans="1:8" x14ac:dyDescent="0.2">
      <c r="A22" s="50" t="s">
        <v>67</v>
      </c>
      <c r="B22" s="53">
        <v>38400</v>
      </c>
      <c r="C22" s="54">
        <v>19104104.869999997</v>
      </c>
      <c r="D22" s="55">
        <v>889418.10000000009</v>
      </c>
      <c r="E22" s="55">
        <v>-78463.209999999992</v>
      </c>
      <c r="F22" s="55">
        <v>0</v>
      </c>
      <c r="G22" s="55">
        <v>19915059.759999994</v>
      </c>
      <c r="H22" s="56">
        <v>19565214.914615382</v>
      </c>
    </row>
    <row r="23" spans="1:8" x14ac:dyDescent="0.2">
      <c r="A23" s="50" t="s">
        <v>68</v>
      </c>
      <c r="B23" s="53">
        <v>38500</v>
      </c>
      <c r="C23" s="54">
        <v>9112797.4399999995</v>
      </c>
      <c r="D23" s="55">
        <v>0</v>
      </c>
      <c r="E23" s="55">
        <v>-23703.08</v>
      </c>
      <c r="F23" s="55">
        <v>0</v>
      </c>
      <c r="G23" s="55">
        <v>9089094.3600000013</v>
      </c>
      <c r="H23" s="56">
        <v>9101800.7461538482</v>
      </c>
    </row>
    <row r="24" spans="1:8" x14ac:dyDescent="0.2">
      <c r="A24" s="50" t="s">
        <v>581</v>
      </c>
      <c r="B24" s="53">
        <v>38602</v>
      </c>
      <c r="C24" s="54">
        <v>0</v>
      </c>
      <c r="D24" s="55">
        <v>0</v>
      </c>
      <c r="E24" s="55">
        <v>0</v>
      </c>
      <c r="F24" s="55">
        <v>0</v>
      </c>
      <c r="G24" s="55">
        <v>0</v>
      </c>
      <c r="H24" s="56">
        <v>0</v>
      </c>
    </row>
    <row r="25" spans="1:8" x14ac:dyDescent="0.2">
      <c r="A25" s="50" t="s">
        <v>582</v>
      </c>
      <c r="B25" s="53">
        <v>38608</v>
      </c>
      <c r="C25" s="54">
        <v>0</v>
      </c>
      <c r="D25" s="55">
        <v>0</v>
      </c>
      <c r="E25" s="55">
        <v>0</v>
      </c>
      <c r="F25" s="55">
        <v>0</v>
      </c>
      <c r="G25" s="55">
        <v>0</v>
      </c>
      <c r="H25" s="56">
        <v>0</v>
      </c>
    </row>
    <row r="26" spans="1:8" x14ac:dyDescent="0.2">
      <c r="A26" s="50" t="s">
        <v>69</v>
      </c>
      <c r="B26" s="53">
        <v>38700</v>
      </c>
      <c r="C26" s="54">
        <v>5161566.5200000014</v>
      </c>
      <c r="D26" s="55">
        <v>727592.24000000011</v>
      </c>
      <c r="E26" s="55">
        <v>0</v>
      </c>
      <c r="F26" s="55">
        <v>0</v>
      </c>
      <c r="G26" s="55">
        <v>5889158.7599999998</v>
      </c>
      <c r="H26" s="56">
        <v>5599236.5023076925</v>
      </c>
    </row>
    <row r="27" spans="1:8" x14ac:dyDescent="0.2">
      <c r="A27" s="50" t="s">
        <v>70</v>
      </c>
      <c r="B27" s="53">
        <v>39000</v>
      </c>
      <c r="C27" s="54">
        <v>9582.32</v>
      </c>
      <c r="D27" s="55">
        <v>6208.5</v>
      </c>
      <c r="E27" s="55">
        <v>0</v>
      </c>
      <c r="F27" s="55">
        <v>0</v>
      </c>
      <c r="G27" s="55">
        <v>15790.82</v>
      </c>
      <c r="H27" s="56">
        <v>12146.454615384619</v>
      </c>
    </row>
    <row r="28" spans="1:8" x14ac:dyDescent="0.2">
      <c r="A28" s="50" t="s">
        <v>71</v>
      </c>
      <c r="B28" s="53">
        <v>39002</v>
      </c>
      <c r="C28" s="54">
        <v>121764.45</v>
      </c>
      <c r="D28" s="55">
        <v>12395.52</v>
      </c>
      <c r="E28" s="55">
        <v>0</v>
      </c>
      <c r="F28" s="55">
        <v>0</v>
      </c>
      <c r="G28" s="55">
        <v>134159.97</v>
      </c>
      <c r="H28" s="56">
        <v>123671.45307692308</v>
      </c>
    </row>
    <row r="29" spans="1:8" x14ac:dyDescent="0.2">
      <c r="A29" s="50" t="s">
        <v>72</v>
      </c>
      <c r="B29" s="53">
        <v>39100</v>
      </c>
      <c r="C29" s="54">
        <v>1953232.6099999999</v>
      </c>
      <c r="D29" s="55">
        <v>93011.23</v>
      </c>
      <c r="E29" s="55">
        <v>-576000</v>
      </c>
      <c r="F29" s="55">
        <v>0</v>
      </c>
      <c r="G29" s="55">
        <v>1470243.8399999999</v>
      </c>
      <c r="H29" s="56">
        <v>1514190.4046153845</v>
      </c>
    </row>
    <row r="30" spans="1:8" x14ac:dyDescent="0.2">
      <c r="A30" s="50" t="s">
        <v>73</v>
      </c>
      <c r="B30" s="53">
        <v>39101</v>
      </c>
      <c r="C30" s="54">
        <v>6029978.330000001</v>
      </c>
      <c r="D30" s="55">
        <v>197659.37</v>
      </c>
      <c r="E30" s="55">
        <v>-933953.06</v>
      </c>
      <c r="F30" s="55">
        <v>0</v>
      </c>
      <c r="G30" s="55">
        <v>5293684.6400000006</v>
      </c>
      <c r="H30" s="56">
        <v>5339441.7846153853</v>
      </c>
    </row>
    <row r="31" spans="1:8" x14ac:dyDescent="0.2">
      <c r="A31" s="50" t="s">
        <v>74</v>
      </c>
      <c r="B31" s="53">
        <v>39102</v>
      </c>
      <c r="C31" s="54">
        <v>842479.6399999999</v>
      </c>
      <c r="D31" s="55">
        <v>79596.460000000006</v>
      </c>
      <c r="E31" s="55">
        <v>0</v>
      </c>
      <c r="F31" s="55">
        <v>0</v>
      </c>
      <c r="G31" s="55">
        <v>922076.1</v>
      </c>
      <c r="H31" s="56">
        <v>865266.81230769213</v>
      </c>
    </row>
    <row r="32" spans="1:8" x14ac:dyDescent="0.2">
      <c r="A32" s="50" t="s">
        <v>75</v>
      </c>
      <c r="B32" s="53">
        <v>39103</v>
      </c>
      <c r="C32" s="54">
        <v>0</v>
      </c>
      <c r="D32" s="55">
        <v>0</v>
      </c>
      <c r="E32" s="55">
        <v>0</v>
      </c>
      <c r="F32" s="55">
        <v>0</v>
      </c>
      <c r="G32" s="55">
        <v>0</v>
      </c>
      <c r="H32" s="56">
        <v>0</v>
      </c>
    </row>
    <row r="33" spans="1:8" x14ac:dyDescent="0.2">
      <c r="A33" s="50" t="s">
        <v>76</v>
      </c>
      <c r="B33" s="53">
        <v>39201</v>
      </c>
      <c r="C33" s="54">
        <v>6939054.6799999988</v>
      </c>
      <c r="D33" s="55">
        <v>1344886.5100000002</v>
      </c>
      <c r="E33" s="55">
        <v>-248255.03</v>
      </c>
      <c r="F33" s="55">
        <v>0</v>
      </c>
      <c r="G33" s="55">
        <v>8035686.160000002</v>
      </c>
      <c r="H33" s="56">
        <v>7175736.7569230776</v>
      </c>
    </row>
    <row r="34" spans="1:8" x14ac:dyDescent="0.2">
      <c r="A34" s="50" t="s">
        <v>77</v>
      </c>
      <c r="B34" s="53">
        <v>39202</v>
      </c>
      <c r="C34" s="54">
        <v>6453704.6100000003</v>
      </c>
      <c r="D34" s="55">
        <v>541006.42999999993</v>
      </c>
      <c r="E34" s="55">
        <v>-425514.52999999997</v>
      </c>
      <c r="F34" s="55">
        <v>0</v>
      </c>
      <c r="G34" s="55">
        <v>6569196.5099999988</v>
      </c>
      <c r="H34" s="56">
        <v>6382656.0346153853</v>
      </c>
    </row>
    <row r="35" spans="1:8" x14ac:dyDescent="0.2">
      <c r="A35" s="50" t="s">
        <v>78</v>
      </c>
      <c r="B35" s="53">
        <v>39203</v>
      </c>
      <c r="C35" s="54">
        <v>0</v>
      </c>
      <c r="D35" s="55">
        <v>0</v>
      </c>
      <c r="E35" s="55">
        <v>0</v>
      </c>
      <c r="F35" s="55">
        <v>0</v>
      </c>
      <c r="G35" s="55">
        <v>0</v>
      </c>
      <c r="H35" s="56">
        <v>0</v>
      </c>
    </row>
    <row r="36" spans="1:8" x14ac:dyDescent="0.2">
      <c r="A36" s="50" t="s">
        <v>79</v>
      </c>
      <c r="B36" s="53">
        <v>39204</v>
      </c>
      <c r="C36" s="54">
        <v>1150047.78</v>
      </c>
      <c r="D36" s="55">
        <v>5738.84</v>
      </c>
      <c r="E36" s="55">
        <v>-2292.7399999999998</v>
      </c>
      <c r="F36" s="55">
        <v>0</v>
      </c>
      <c r="G36" s="55">
        <v>1153493.8800000001</v>
      </c>
      <c r="H36" s="56">
        <v>1150313.9400000002</v>
      </c>
    </row>
    <row r="37" spans="1:8" x14ac:dyDescent="0.2">
      <c r="A37" s="50" t="s">
        <v>80</v>
      </c>
      <c r="B37" s="53">
        <v>39205</v>
      </c>
      <c r="C37" s="54">
        <v>1229800.97</v>
      </c>
      <c r="D37" s="55">
        <v>572826.75000000012</v>
      </c>
      <c r="E37" s="55">
        <v>-32788.949999999997</v>
      </c>
      <c r="F37" s="55">
        <v>0</v>
      </c>
      <c r="G37" s="55">
        <v>1769838.7700000003</v>
      </c>
      <c r="H37" s="56">
        <v>1586771.5646153844</v>
      </c>
    </row>
    <row r="38" spans="1:8" x14ac:dyDescent="0.2">
      <c r="A38" s="50" t="s">
        <v>81</v>
      </c>
      <c r="B38" s="53">
        <v>39300</v>
      </c>
      <c r="C38" s="54">
        <v>0</v>
      </c>
      <c r="D38" s="55">
        <v>1283.3900000000001</v>
      </c>
      <c r="E38" s="55">
        <v>0</v>
      </c>
      <c r="F38" s="55">
        <v>0</v>
      </c>
      <c r="G38" s="55">
        <v>1283.3900000000001</v>
      </c>
      <c r="H38" s="56">
        <v>1184.6676923076923</v>
      </c>
    </row>
    <row r="39" spans="1:8" x14ac:dyDescent="0.2">
      <c r="A39" s="50" t="s">
        <v>82</v>
      </c>
      <c r="B39" s="53">
        <v>39400</v>
      </c>
      <c r="C39" s="54">
        <v>3703103.59</v>
      </c>
      <c r="D39" s="55">
        <v>2405996.5299999998</v>
      </c>
      <c r="E39" s="55">
        <v>-10941.39</v>
      </c>
      <c r="F39" s="55">
        <v>0</v>
      </c>
      <c r="G39" s="55">
        <v>6098158.7299999995</v>
      </c>
      <c r="H39" s="56">
        <v>5159588.306153846</v>
      </c>
    </row>
    <row r="40" spans="1:8" x14ac:dyDescent="0.2">
      <c r="A40" s="50" t="s">
        <v>574</v>
      </c>
      <c r="B40" s="53">
        <v>39401</v>
      </c>
      <c r="C40" s="54">
        <v>0</v>
      </c>
      <c r="D40" s="55">
        <v>7720.92</v>
      </c>
      <c r="E40" s="55">
        <v>0</v>
      </c>
      <c r="F40" s="55">
        <v>0</v>
      </c>
      <c r="G40" s="55">
        <v>7720.92</v>
      </c>
      <c r="H40" s="56">
        <v>7127.0030769230762</v>
      </c>
    </row>
    <row r="41" spans="1:8" x14ac:dyDescent="0.2">
      <c r="A41" s="50" t="s">
        <v>83</v>
      </c>
      <c r="B41" s="53">
        <v>39500</v>
      </c>
      <c r="C41" s="54">
        <v>0</v>
      </c>
      <c r="D41" s="55">
        <v>0</v>
      </c>
      <c r="E41" s="55">
        <v>0</v>
      </c>
      <c r="F41" s="55">
        <v>0</v>
      </c>
      <c r="G41" s="55">
        <v>0</v>
      </c>
      <c r="H41" s="56">
        <v>0</v>
      </c>
    </row>
    <row r="42" spans="1:8" x14ac:dyDescent="0.2">
      <c r="A42" s="50" t="s">
        <v>84</v>
      </c>
      <c r="B42" s="53">
        <v>39600</v>
      </c>
      <c r="C42" s="54">
        <v>2656740.21</v>
      </c>
      <c r="D42" s="55">
        <v>118928.18000000002</v>
      </c>
      <c r="E42" s="55">
        <v>0</v>
      </c>
      <c r="F42" s="55">
        <v>0</v>
      </c>
      <c r="G42" s="55">
        <v>2775668.39</v>
      </c>
      <c r="H42" s="56">
        <v>2694268.1569230761</v>
      </c>
    </row>
    <row r="43" spans="1:8" x14ac:dyDescent="0.2">
      <c r="A43" s="50" t="s">
        <v>85</v>
      </c>
      <c r="B43" s="53">
        <v>39700</v>
      </c>
      <c r="C43" s="54">
        <v>5024054.3400000008</v>
      </c>
      <c r="D43" s="55">
        <v>42035.16</v>
      </c>
      <c r="E43" s="55">
        <v>-224380.83999999997</v>
      </c>
      <c r="F43" s="55">
        <v>0</v>
      </c>
      <c r="G43" s="55">
        <v>4841708.66</v>
      </c>
      <c r="H43" s="56">
        <v>4847578.7784615392</v>
      </c>
    </row>
    <row r="44" spans="1:8" x14ac:dyDescent="0.2">
      <c r="A44" s="50" t="s">
        <v>86</v>
      </c>
      <c r="B44" s="53">
        <v>39800</v>
      </c>
      <c r="C44" s="54">
        <v>443145.93000000005</v>
      </c>
      <c r="D44" s="55">
        <v>45560.030000000006</v>
      </c>
      <c r="E44" s="55">
        <v>-20472.060000000001</v>
      </c>
      <c r="F44" s="55">
        <v>0</v>
      </c>
      <c r="G44" s="55">
        <v>468233.9</v>
      </c>
      <c r="H44" s="56">
        <v>444603.1761538462</v>
      </c>
    </row>
    <row r="45" spans="1:8" x14ac:dyDescent="0.2">
      <c r="A45" s="50" t="s">
        <v>584</v>
      </c>
      <c r="B45" s="53">
        <v>39900</v>
      </c>
      <c r="C45" s="54">
        <v>0</v>
      </c>
      <c r="D45" s="55">
        <v>0</v>
      </c>
      <c r="E45" s="55">
        <v>0</v>
      </c>
      <c r="F45" s="55">
        <v>0</v>
      </c>
      <c r="G45" s="55">
        <v>0</v>
      </c>
      <c r="H45" s="56">
        <v>0</v>
      </c>
    </row>
    <row r="46" spans="1:8" x14ac:dyDescent="0.2">
      <c r="A46" s="101" t="s">
        <v>87</v>
      </c>
      <c r="B46" s="102"/>
      <c r="C46" s="103">
        <v>1302933056.5999997</v>
      </c>
      <c r="D46" s="104">
        <v>102797990.43000001</v>
      </c>
      <c r="E46" s="104">
        <v>-13483051.630000001</v>
      </c>
      <c r="F46" s="104">
        <v>0</v>
      </c>
      <c r="G46" s="104">
        <v>1392247995.4000001</v>
      </c>
      <c r="H46" s="105">
        <v>1344679295.1638458</v>
      </c>
    </row>
    <row r="52" spans="1:9" x14ac:dyDescent="0.2">
      <c r="A52" s="106" t="s">
        <v>89</v>
      </c>
      <c r="B52" s="1">
        <v>11501</v>
      </c>
      <c r="C52" s="82">
        <v>5031897.24</v>
      </c>
      <c r="D52" s="82">
        <v>0</v>
      </c>
      <c r="E52" s="82">
        <v>0</v>
      </c>
      <c r="F52" s="82">
        <v>0</v>
      </c>
      <c r="G52" s="82">
        <v>5031897.24</v>
      </c>
      <c r="H52" s="82">
        <v>5031897.2400000012</v>
      </c>
      <c r="I52" s="8">
        <v>0</v>
      </c>
    </row>
    <row r="53" spans="1:9" x14ac:dyDescent="0.2">
      <c r="I53" s="8"/>
    </row>
    <row r="54" spans="1:9" x14ac:dyDescent="0.2">
      <c r="A54" t="s">
        <v>88</v>
      </c>
      <c r="B54" s="1">
        <v>10500</v>
      </c>
      <c r="C54" s="82">
        <v>2984633.79</v>
      </c>
      <c r="D54" s="82">
        <v>-1045082.24</v>
      </c>
      <c r="E54" s="82">
        <v>0</v>
      </c>
      <c r="F54" s="82">
        <v>0</v>
      </c>
      <c r="G54" s="82">
        <v>1939551.5499999998</v>
      </c>
      <c r="H54" s="82">
        <v>2459955.4253846155</v>
      </c>
      <c r="I54" s="8">
        <v>0</v>
      </c>
    </row>
    <row r="55" spans="1:9" x14ac:dyDescent="0.2">
      <c r="I55" s="8"/>
    </row>
    <row r="57" spans="1:9" ht="13.5" thickBot="1" x14ac:dyDescent="0.25">
      <c r="A57" t="s">
        <v>90</v>
      </c>
      <c r="C57" s="57">
        <v>1310949587.6299996</v>
      </c>
      <c r="D57" s="57">
        <v>101752908.19000001</v>
      </c>
      <c r="E57" s="57">
        <v>-13483051.630000001</v>
      </c>
      <c r="F57" s="57">
        <v>0</v>
      </c>
      <c r="G57" s="57">
        <v>1399219444.1900001</v>
      </c>
      <c r="H57" s="57">
        <v>1352171147.8292303</v>
      </c>
      <c r="I57" s="8">
        <v>0</v>
      </c>
    </row>
    <row r="58" spans="1:9" ht="13.5" thickTop="1" x14ac:dyDescent="0.2">
      <c r="A58" s="22"/>
      <c r="B58" s="22"/>
      <c r="C58" s="22"/>
      <c r="D58" s="22"/>
      <c r="E58" s="22"/>
      <c r="F58" s="22"/>
      <c r="G58" s="22"/>
      <c r="H58" s="22"/>
    </row>
    <row r="59" spans="1:9" x14ac:dyDescent="0.2">
      <c r="B59" s="5" t="s">
        <v>91</v>
      </c>
      <c r="C59" s="82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</row>
    <row r="60" spans="1:9" x14ac:dyDescent="0.2">
      <c r="B60" s="5" t="s">
        <v>91</v>
      </c>
      <c r="C60" s="82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</row>
    <row r="61" spans="1:9" x14ac:dyDescent="0.2">
      <c r="D61" s="8"/>
    </row>
    <row r="62" spans="1:9" x14ac:dyDescent="0.2">
      <c r="C62" s="7">
        <v>1310949587.6300004</v>
      </c>
      <c r="D62" s="7">
        <v>101752908.19</v>
      </c>
      <c r="E62" s="7">
        <v>-13483051.629999999</v>
      </c>
      <c r="F62" s="7">
        <v>0</v>
      </c>
      <c r="G62" s="7">
        <v>1399219444.1900005</v>
      </c>
    </row>
    <row r="63" spans="1:9" x14ac:dyDescent="0.2">
      <c r="C63" s="8">
        <v>0</v>
      </c>
      <c r="D63" s="8">
        <v>0</v>
      </c>
      <c r="E63" s="8">
        <v>0</v>
      </c>
      <c r="F63" s="8">
        <v>0</v>
      </c>
      <c r="G63" s="8">
        <v>0</v>
      </c>
    </row>
  </sheetData>
  <phoneticPr fontId="0" type="noConversion"/>
  <printOptions horizontalCentered="1"/>
  <pageMargins left="0.75" right="0.75" top="1" bottom="1" header="0.5" footer="0.5"/>
  <pageSetup scale="67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K75"/>
  <sheetViews>
    <sheetView zoomScale="80" zoomScaleNormal="80" workbookViewId="0">
      <pane xSplit="2" ySplit="4" topLeftCell="C5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ColWidth="10.85546875" defaultRowHeight="12.75" x14ac:dyDescent="0.2"/>
  <cols>
    <col min="1" max="1" width="38.85546875" bestFit="1" customWidth="1"/>
    <col min="2" max="2" width="9.85546875" customWidth="1"/>
    <col min="3" max="3" width="13.28515625" customWidth="1"/>
    <col min="4" max="4" width="18.85546875" customWidth="1"/>
    <col min="5" max="5" width="18.42578125" customWidth="1"/>
    <col min="6" max="6" width="11.7109375" customWidth="1"/>
    <col min="7" max="7" width="14.5703125" customWidth="1"/>
    <col min="8" max="8" width="16.7109375" customWidth="1"/>
    <col min="9" max="9" width="13.28515625" customWidth="1"/>
    <col min="10" max="10" width="17.7109375" customWidth="1"/>
    <col min="11" max="11" width="12.28515625" bestFit="1" customWidth="1"/>
  </cols>
  <sheetData>
    <row r="1" spans="1:10" ht="15.75" x14ac:dyDescent="0.25">
      <c r="A1" s="47" t="s">
        <v>42</v>
      </c>
      <c r="B1" s="48"/>
      <c r="E1" s="97" t="s">
        <v>585</v>
      </c>
      <c r="J1" s="49" t="s">
        <v>92</v>
      </c>
    </row>
    <row r="3" spans="1:10" x14ac:dyDescent="0.2">
      <c r="A3" s="50"/>
      <c r="B3" s="51"/>
      <c r="C3" s="58" t="s">
        <v>44</v>
      </c>
      <c r="D3" s="51"/>
      <c r="E3" s="51"/>
      <c r="F3" s="51"/>
      <c r="G3" s="51"/>
      <c r="H3" s="51"/>
      <c r="I3" s="51"/>
      <c r="J3" s="52"/>
    </row>
    <row r="4" spans="1:10" x14ac:dyDescent="0.2">
      <c r="A4" s="58" t="s">
        <v>36</v>
      </c>
      <c r="B4" s="58" t="s">
        <v>1</v>
      </c>
      <c r="C4" s="98" t="s">
        <v>45</v>
      </c>
      <c r="D4" s="99" t="s">
        <v>93</v>
      </c>
      <c r="E4" s="99" t="s">
        <v>47</v>
      </c>
      <c r="F4" s="99" t="s">
        <v>95</v>
      </c>
      <c r="G4" s="99" t="s">
        <v>94</v>
      </c>
      <c r="H4" s="99" t="s">
        <v>48</v>
      </c>
      <c r="I4" s="99" t="s">
        <v>49</v>
      </c>
      <c r="J4" s="100" t="s">
        <v>50</v>
      </c>
    </row>
    <row r="5" spans="1:10" x14ac:dyDescent="0.2">
      <c r="A5" s="50" t="s">
        <v>51</v>
      </c>
      <c r="B5" s="53">
        <v>30100</v>
      </c>
      <c r="C5" s="54">
        <v>-3116.4300000000003</v>
      </c>
      <c r="D5" s="55">
        <v>0</v>
      </c>
      <c r="E5" s="55">
        <v>0</v>
      </c>
      <c r="F5" s="55">
        <v>0</v>
      </c>
      <c r="G5" s="55">
        <v>0</v>
      </c>
      <c r="H5" s="55">
        <v>0</v>
      </c>
      <c r="I5" s="55">
        <v>-3116.4300000000003</v>
      </c>
      <c r="J5" s="56">
        <v>-3116.4300000000003</v>
      </c>
    </row>
    <row r="6" spans="1:10" x14ac:dyDescent="0.2">
      <c r="A6" s="50" t="s">
        <v>52</v>
      </c>
      <c r="B6" s="53">
        <v>30200</v>
      </c>
      <c r="C6" s="54">
        <v>-1.9258550310041755E-10</v>
      </c>
      <c r="D6" s="55">
        <v>0</v>
      </c>
      <c r="E6" s="55">
        <v>0</v>
      </c>
      <c r="F6" s="55">
        <v>0</v>
      </c>
      <c r="G6" s="55">
        <v>0</v>
      </c>
      <c r="H6" s="55">
        <v>0</v>
      </c>
      <c r="I6" s="55">
        <v>-1.9258550310041755E-10</v>
      </c>
      <c r="J6" s="56">
        <v>-1.9258550310041755E-10</v>
      </c>
    </row>
    <row r="7" spans="1:10" x14ac:dyDescent="0.2">
      <c r="A7" s="50" t="s">
        <v>53</v>
      </c>
      <c r="B7" s="53">
        <v>30300</v>
      </c>
      <c r="C7" s="54">
        <v>-724877.96999999904</v>
      </c>
      <c r="D7" s="55">
        <v>-32613</v>
      </c>
      <c r="E7" s="55">
        <v>0</v>
      </c>
      <c r="F7" s="55">
        <v>0</v>
      </c>
      <c r="G7" s="55">
        <v>0</v>
      </c>
      <c r="H7" s="55">
        <v>0</v>
      </c>
      <c r="I7" s="55">
        <v>-757490.96999999904</v>
      </c>
      <c r="J7" s="56">
        <v>-741184.46999999904</v>
      </c>
    </row>
    <row r="8" spans="1:10" x14ac:dyDescent="0.2">
      <c r="A8" s="50" t="s">
        <v>54</v>
      </c>
      <c r="B8" s="53">
        <v>30301</v>
      </c>
      <c r="C8" s="54">
        <v>-16495213.029999999</v>
      </c>
      <c r="D8" s="55">
        <v>-1696894.75</v>
      </c>
      <c r="E8" s="55">
        <v>5854250.0299999993</v>
      </c>
      <c r="F8" s="55">
        <v>0</v>
      </c>
      <c r="G8" s="55">
        <v>0</v>
      </c>
      <c r="H8" s="55">
        <v>0</v>
      </c>
      <c r="I8" s="55">
        <v>-12337857.75</v>
      </c>
      <c r="J8" s="56">
        <v>-12389272.936923077</v>
      </c>
    </row>
    <row r="9" spans="1:10" x14ac:dyDescent="0.2">
      <c r="A9" s="50" t="s">
        <v>579</v>
      </c>
      <c r="B9" s="53">
        <v>30302</v>
      </c>
      <c r="C9" s="54"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6">
        <v>0</v>
      </c>
    </row>
    <row r="10" spans="1:10" x14ac:dyDescent="0.2">
      <c r="A10" s="50" t="s">
        <v>55</v>
      </c>
      <c r="B10" s="53">
        <v>37400</v>
      </c>
      <c r="C10" s="54"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6">
        <v>0</v>
      </c>
    </row>
    <row r="11" spans="1:10" x14ac:dyDescent="0.2">
      <c r="A11" s="50" t="s">
        <v>56</v>
      </c>
      <c r="B11" s="53">
        <v>37402</v>
      </c>
      <c r="C11" s="54">
        <v>-621779.84999999951</v>
      </c>
      <c r="D11" s="55">
        <v>-32885.699999999997</v>
      </c>
      <c r="E11" s="55">
        <v>0</v>
      </c>
      <c r="F11" s="55">
        <v>0</v>
      </c>
      <c r="G11" s="55">
        <v>0</v>
      </c>
      <c r="H11" s="55">
        <v>0</v>
      </c>
      <c r="I11" s="55">
        <v>-654665.54999999981</v>
      </c>
      <c r="J11" s="56">
        <v>-637024.35769230709</v>
      </c>
    </row>
    <row r="12" spans="1:10" x14ac:dyDescent="0.2">
      <c r="A12" s="50" t="s">
        <v>57</v>
      </c>
      <c r="B12" s="53">
        <v>37500</v>
      </c>
      <c r="C12" s="54">
        <v>-7452718.2000000002</v>
      </c>
      <c r="D12" s="55">
        <v>-476023.06999999995</v>
      </c>
      <c r="E12" s="55">
        <v>0</v>
      </c>
      <c r="F12" s="55">
        <v>0</v>
      </c>
      <c r="G12" s="55">
        <v>0</v>
      </c>
      <c r="H12" s="55">
        <v>0</v>
      </c>
      <c r="I12" s="55">
        <v>-7928741.2700000014</v>
      </c>
      <c r="J12" s="56">
        <v>-7689350.5546153858</v>
      </c>
    </row>
    <row r="13" spans="1:10" x14ac:dyDescent="0.2">
      <c r="A13" s="50" t="s">
        <v>58</v>
      </c>
      <c r="B13" s="53">
        <v>37600</v>
      </c>
      <c r="C13" s="54">
        <v>-206745843.82999998</v>
      </c>
      <c r="D13" s="55">
        <v>-15969078.390000001</v>
      </c>
      <c r="E13" s="55">
        <v>2271521.1100000003</v>
      </c>
      <c r="F13" s="55">
        <v>2412466.77</v>
      </c>
      <c r="G13" s="55">
        <v>10637.26</v>
      </c>
      <c r="H13" s="55">
        <v>0</v>
      </c>
      <c r="I13" s="55">
        <v>-218020297.08000004</v>
      </c>
      <c r="J13" s="56">
        <v>-212201197.14461544</v>
      </c>
    </row>
    <row r="14" spans="1:10" x14ac:dyDescent="0.2">
      <c r="A14" s="50" t="s">
        <v>59</v>
      </c>
      <c r="B14" s="53">
        <v>37602</v>
      </c>
      <c r="C14" s="54">
        <v>-126680258.59000005</v>
      </c>
      <c r="D14" s="55">
        <v>-11723953.089999998</v>
      </c>
      <c r="E14" s="55">
        <v>543219.1</v>
      </c>
      <c r="F14" s="55">
        <v>677922.17</v>
      </c>
      <c r="G14" s="55">
        <v>-1247.5100000000002</v>
      </c>
      <c r="H14" s="55">
        <v>0</v>
      </c>
      <c r="I14" s="55">
        <v>-137184317.92000005</v>
      </c>
      <c r="J14" s="56">
        <v>-131873508.83153853</v>
      </c>
    </row>
    <row r="15" spans="1:10" x14ac:dyDescent="0.2">
      <c r="A15" s="50" t="s">
        <v>60</v>
      </c>
      <c r="B15" s="53">
        <v>37800</v>
      </c>
      <c r="C15" s="54">
        <v>-2786056.5599999991</v>
      </c>
      <c r="D15" s="55">
        <v>-401586.31</v>
      </c>
      <c r="E15" s="55">
        <v>76233.399999999994</v>
      </c>
      <c r="F15" s="55">
        <v>31075.09</v>
      </c>
      <c r="G15" s="55">
        <v>0</v>
      </c>
      <c r="H15" s="55">
        <v>0</v>
      </c>
      <c r="I15" s="55">
        <v>-3080334.3799999994</v>
      </c>
      <c r="J15" s="56">
        <v>-2921796.2561538462</v>
      </c>
    </row>
    <row r="16" spans="1:10" x14ac:dyDescent="0.2">
      <c r="A16" s="50" t="s">
        <v>61</v>
      </c>
      <c r="B16" s="53">
        <v>37900</v>
      </c>
      <c r="C16" s="54">
        <v>-6507150.1899999976</v>
      </c>
      <c r="D16" s="55">
        <v>-1142582.17</v>
      </c>
      <c r="E16" s="55">
        <v>6130.88</v>
      </c>
      <c r="F16" s="55">
        <v>5882.36</v>
      </c>
      <c r="G16" s="55">
        <v>0</v>
      </c>
      <c r="H16" s="55">
        <v>0</v>
      </c>
      <c r="I16" s="55">
        <v>-7637719.1199999973</v>
      </c>
      <c r="J16" s="56">
        <v>-7074522.1169230724</v>
      </c>
    </row>
    <row r="17" spans="1:10" x14ac:dyDescent="0.2">
      <c r="A17" s="50" t="s">
        <v>62</v>
      </c>
      <c r="B17" s="53">
        <v>38000</v>
      </c>
      <c r="C17" s="54">
        <v>-50389425.689999998</v>
      </c>
      <c r="D17" s="55">
        <v>-3006008.8599999994</v>
      </c>
      <c r="E17" s="55">
        <v>297928.00000000012</v>
      </c>
      <c r="F17" s="55">
        <v>1613137.71</v>
      </c>
      <c r="G17" s="55">
        <v>-84</v>
      </c>
      <c r="H17" s="55">
        <v>0</v>
      </c>
      <c r="I17" s="55">
        <v>-51484452.840000011</v>
      </c>
      <c r="J17" s="56">
        <v>-51041035.113076933</v>
      </c>
    </row>
    <row r="18" spans="1:10" x14ac:dyDescent="0.2">
      <c r="A18" s="50" t="s">
        <v>63</v>
      </c>
      <c r="B18" s="53">
        <v>38002</v>
      </c>
      <c r="C18" s="54">
        <v>-124309897.25</v>
      </c>
      <c r="D18" s="55">
        <v>-11878740.950000001</v>
      </c>
      <c r="E18" s="55">
        <v>396791.63999999996</v>
      </c>
      <c r="F18" s="55">
        <v>1313550.27</v>
      </c>
      <c r="G18" s="55">
        <v>-833.85</v>
      </c>
      <c r="H18" s="55">
        <v>0</v>
      </c>
      <c r="I18" s="55">
        <v>-134479130.13999996</v>
      </c>
      <c r="J18" s="56">
        <v>-129452352.57538462</v>
      </c>
    </row>
    <row r="19" spans="1:10" x14ac:dyDescent="0.2">
      <c r="A19" s="50" t="s">
        <v>64</v>
      </c>
      <c r="B19" s="53">
        <v>38100</v>
      </c>
      <c r="C19" s="54">
        <v>-19327065.189999986</v>
      </c>
      <c r="D19" s="55">
        <v>-3582096.86</v>
      </c>
      <c r="E19" s="55">
        <v>1076327.8500000001</v>
      </c>
      <c r="F19" s="55">
        <v>24117.77</v>
      </c>
      <c r="G19" s="55">
        <v>-66484.55</v>
      </c>
      <c r="H19" s="55">
        <v>0</v>
      </c>
      <c r="I19" s="55">
        <v>-21875200.979999986</v>
      </c>
      <c r="J19" s="56">
        <v>-20488774.419999983</v>
      </c>
    </row>
    <row r="20" spans="1:10" x14ac:dyDescent="0.2">
      <c r="A20" s="50" t="s">
        <v>65</v>
      </c>
      <c r="B20" s="53">
        <v>38200</v>
      </c>
      <c r="C20" s="54">
        <v>-24199187.63000001</v>
      </c>
      <c r="D20" s="55">
        <v>-2159999.27</v>
      </c>
      <c r="E20" s="55">
        <v>319302.69</v>
      </c>
      <c r="F20" s="55">
        <v>210018.38</v>
      </c>
      <c r="G20" s="55">
        <v>0</v>
      </c>
      <c r="H20" s="55">
        <v>0</v>
      </c>
      <c r="I20" s="55">
        <v>-25829865.830000002</v>
      </c>
      <c r="J20" s="56">
        <v>-25096179.611538462</v>
      </c>
    </row>
    <row r="21" spans="1:10" x14ac:dyDescent="0.2">
      <c r="A21" s="50" t="s">
        <v>66</v>
      </c>
      <c r="B21" s="53">
        <v>38300</v>
      </c>
      <c r="C21" s="54">
        <v>-6065954.2000000002</v>
      </c>
      <c r="D21" s="55">
        <v>-516509.86</v>
      </c>
      <c r="E21" s="55">
        <v>64582.04</v>
      </c>
      <c r="F21" s="55">
        <v>0</v>
      </c>
      <c r="G21" s="55">
        <v>0</v>
      </c>
      <c r="H21" s="55">
        <v>0</v>
      </c>
      <c r="I21" s="55">
        <v>-6517882.0200000005</v>
      </c>
      <c r="J21" s="56">
        <v>-6317747.0530769248</v>
      </c>
    </row>
    <row r="22" spans="1:10" x14ac:dyDescent="0.2">
      <c r="A22" s="50" t="s">
        <v>67</v>
      </c>
      <c r="B22" s="53">
        <v>38400</v>
      </c>
      <c r="C22" s="54">
        <v>-9270617.2400000002</v>
      </c>
      <c r="D22" s="55">
        <v>-879122.80999999994</v>
      </c>
      <c r="E22" s="55">
        <v>78463.209999999992</v>
      </c>
      <c r="F22" s="55">
        <v>167547.76999999999</v>
      </c>
      <c r="G22" s="55">
        <v>0</v>
      </c>
      <c r="H22" s="55">
        <v>0</v>
      </c>
      <c r="I22" s="55">
        <v>-9903729.0699999966</v>
      </c>
      <c r="J22" s="56">
        <v>-9587507.6807692274</v>
      </c>
    </row>
    <row r="23" spans="1:10" x14ac:dyDescent="0.2">
      <c r="A23" s="50" t="s">
        <v>68</v>
      </c>
      <c r="B23" s="53">
        <v>38500</v>
      </c>
      <c r="C23" s="54">
        <v>-5169257.5599999996</v>
      </c>
      <c r="D23" s="55">
        <v>-282188.49999999994</v>
      </c>
      <c r="E23" s="55">
        <v>23703.08</v>
      </c>
      <c r="F23" s="55">
        <v>729.57</v>
      </c>
      <c r="G23" s="55">
        <v>0</v>
      </c>
      <c r="H23" s="55">
        <v>0</v>
      </c>
      <c r="I23" s="55">
        <v>-5427013.4100000001</v>
      </c>
      <c r="J23" s="56">
        <v>-5299182.1715384638</v>
      </c>
    </row>
    <row r="24" spans="1:10" x14ac:dyDescent="0.2">
      <c r="A24" s="50" t="s">
        <v>581</v>
      </c>
      <c r="B24" s="53">
        <v>38602</v>
      </c>
      <c r="C24" s="54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6">
        <v>0</v>
      </c>
    </row>
    <row r="25" spans="1:10" x14ac:dyDescent="0.2">
      <c r="A25" s="50" t="s">
        <v>582</v>
      </c>
      <c r="B25" s="53">
        <v>38608</v>
      </c>
      <c r="C25" s="54"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6">
        <v>0</v>
      </c>
    </row>
    <row r="26" spans="1:10" x14ac:dyDescent="0.2">
      <c r="A26" s="50" t="s">
        <v>69</v>
      </c>
      <c r="B26" s="53">
        <v>38700</v>
      </c>
      <c r="C26" s="54">
        <v>-1837412.2899999996</v>
      </c>
      <c r="D26" s="55">
        <v>-351229.86999999994</v>
      </c>
      <c r="E26" s="55">
        <v>0</v>
      </c>
      <c r="F26" s="55">
        <v>0</v>
      </c>
      <c r="G26" s="55">
        <v>0</v>
      </c>
      <c r="H26" s="55">
        <v>0</v>
      </c>
      <c r="I26" s="55">
        <v>-2188642.1599999997</v>
      </c>
      <c r="J26" s="56">
        <v>-2011012.3623076926</v>
      </c>
    </row>
    <row r="27" spans="1:10" x14ac:dyDescent="0.2">
      <c r="A27" s="50" t="s">
        <v>70</v>
      </c>
      <c r="B27" s="53">
        <v>39000</v>
      </c>
      <c r="C27" s="54">
        <v>-10589.809999999972</v>
      </c>
      <c r="D27" s="55">
        <v>-296.01000000000005</v>
      </c>
      <c r="E27" s="55">
        <v>0</v>
      </c>
      <c r="F27" s="55">
        <v>0</v>
      </c>
      <c r="G27" s="55">
        <v>0</v>
      </c>
      <c r="H27" s="55">
        <v>0</v>
      </c>
      <c r="I27" s="55">
        <v>-10885.819999999974</v>
      </c>
      <c r="J27" s="56">
        <v>-10722.34538461535</v>
      </c>
    </row>
    <row r="28" spans="1:10" x14ac:dyDescent="0.2">
      <c r="A28" s="50" t="s">
        <v>71</v>
      </c>
      <c r="B28" s="53">
        <v>39002</v>
      </c>
      <c r="C28" s="54">
        <v>-7066.9999999999955</v>
      </c>
      <c r="D28" s="55">
        <v>-3069.9800000000009</v>
      </c>
      <c r="E28" s="55">
        <v>0</v>
      </c>
      <c r="F28" s="55">
        <v>0</v>
      </c>
      <c r="G28" s="55">
        <v>0</v>
      </c>
      <c r="H28" s="55">
        <v>0</v>
      </c>
      <c r="I28" s="55">
        <v>-10136.979999999996</v>
      </c>
      <c r="J28" s="56">
        <v>-8591.0661538461482</v>
      </c>
    </row>
    <row r="29" spans="1:10" x14ac:dyDescent="0.2">
      <c r="A29" s="50" t="s">
        <v>72</v>
      </c>
      <c r="B29" s="53">
        <v>39100</v>
      </c>
      <c r="C29" s="54">
        <v>-1156788.070000001</v>
      </c>
      <c r="D29" s="55">
        <v>-101696.21</v>
      </c>
      <c r="E29" s="55">
        <v>576000</v>
      </c>
      <c r="F29" s="55">
        <v>0</v>
      </c>
      <c r="G29" s="55">
        <v>0</v>
      </c>
      <c r="H29" s="55">
        <v>0</v>
      </c>
      <c r="I29" s="55">
        <v>-682484.28000000073</v>
      </c>
      <c r="J29" s="56">
        <v>-721908.76384615456</v>
      </c>
    </row>
    <row r="30" spans="1:10" x14ac:dyDescent="0.2">
      <c r="A30" s="50" t="s">
        <v>73</v>
      </c>
      <c r="B30" s="53">
        <v>39101</v>
      </c>
      <c r="C30" s="54">
        <v>-4470519.9400000023</v>
      </c>
      <c r="D30" s="55">
        <v>-667907.09000000008</v>
      </c>
      <c r="E30" s="55">
        <v>933953.06</v>
      </c>
      <c r="F30" s="55">
        <v>0</v>
      </c>
      <c r="G30" s="55">
        <v>0</v>
      </c>
      <c r="H30" s="55">
        <v>0</v>
      </c>
      <c r="I30" s="55">
        <v>-4204473.9700000025</v>
      </c>
      <c r="J30" s="56">
        <v>-4019942.3846153873</v>
      </c>
    </row>
    <row r="31" spans="1:10" x14ac:dyDescent="0.2">
      <c r="A31" s="50" t="s">
        <v>74</v>
      </c>
      <c r="B31" s="53">
        <v>39102</v>
      </c>
      <c r="C31" s="54">
        <v>-231711.42999999956</v>
      </c>
      <c r="D31" s="55">
        <v>-57655.649999999994</v>
      </c>
      <c r="E31" s="55">
        <v>0</v>
      </c>
      <c r="F31" s="55">
        <v>0</v>
      </c>
      <c r="G31" s="55">
        <v>0</v>
      </c>
      <c r="H31" s="55">
        <v>0</v>
      </c>
      <c r="I31" s="55">
        <v>-289367.07999999955</v>
      </c>
      <c r="J31" s="56">
        <v>-260210.35923076887</v>
      </c>
    </row>
    <row r="32" spans="1:10" x14ac:dyDescent="0.2">
      <c r="A32" s="50" t="s">
        <v>75</v>
      </c>
      <c r="B32" s="53">
        <v>39103</v>
      </c>
      <c r="C32" s="54"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6">
        <v>0</v>
      </c>
    </row>
    <row r="33" spans="1:10" x14ac:dyDescent="0.2">
      <c r="A33" s="50" t="s">
        <v>76</v>
      </c>
      <c r="B33" s="53">
        <v>39201</v>
      </c>
      <c r="C33" s="54">
        <v>-2596486.17</v>
      </c>
      <c r="D33" s="55">
        <v>-795656.48</v>
      </c>
      <c r="E33" s="55">
        <v>248255.03</v>
      </c>
      <c r="F33" s="55">
        <v>5200.1000000000004</v>
      </c>
      <c r="G33" s="55">
        <v>-57615.3</v>
      </c>
      <c r="H33" s="55">
        <v>0</v>
      </c>
      <c r="I33" s="55">
        <v>-3196302.8199999994</v>
      </c>
      <c r="J33" s="56">
        <v>-2851568.7899999996</v>
      </c>
    </row>
    <row r="34" spans="1:10" x14ac:dyDescent="0.2">
      <c r="A34" s="50" t="s">
        <v>77</v>
      </c>
      <c r="B34" s="53">
        <v>39202</v>
      </c>
      <c r="C34" s="54">
        <v>-3435958.8699999992</v>
      </c>
      <c r="D34" s="55">
        <v>-808623.02</v>
      </c>
      <c r="E34" s="55">
        <v>425514.52999999997</v>
      </c>
      <c r="F34" s="55">
        <v>2970.16</v>
      </c>
      <c r="G34" s="55">
        <v>-83279.7</v>
      </c>
      <c r="H34" s="55">
        <v>0</v>
      </c>
      <c r="I34" s="55">
        <v>-3899376.8999999994</v>
      </c>
      <c r="J34" s="56">
        <v>-3648077.6038461532</v>
      </c>
    </row>
    <row r="35" spans="1:10" x14ac:dyDescent="0.2">
      <c r="A35" s="50" t="s">
        <v>78</v>
      </c>
      <c r="B35" s="53">
        <v>39203</v>
      </c>
      <c r="C35" s="54">
        <v>0.4599999999627471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0.4599999999627471</v>
      </c>
      <c r="J35" s="56">
        <v>0.4599999999627471</v>
      </c>
    </row>
    <row r="36" spans="1:10" x14ac:dyDescent="0.2">
      <c r="A36" s="50" t="s">
        <v>79</v>
      </c>
      <c r="B36" s="53">
        <v>39204</v>
      </c>
      <c r="C36" s="54">
        <v>-167460.75999999989</v>
      </c>
      <c r="D36" s="55">
        <v>-46001.94000000001</v>
      </c>
      <c r="E36" s="55">
        <v>2292.7399999999998</v>
      </c>
      <c r="F36" s="55">
        <v>0</v>
      </c>
      <c r="G36" s="55">
        <v>-50</v>
      </c>
      <c r="H36" s="55">
        <v>0</v>
      </c>
      <c r="I36" s="55">
        <v>-211219.95999999993</v>
      </c>
      <c r="J36" s="56">
        <v>-189422.18846153838</v>
      </c>
    </row>
    <row r="37" spans="1:10" x14ac:dyDescent="0.2">
      <c r="A37" s="50" t="s">
        <v>80</v>
      </c>
      <c r="B37" s="53">
        <v>39205</v>
      </c>
      <c r="C37" s="54">
        <v>-585830.0399999998</v>
      </c>
      <c r="D37" s="55">
        <v>-116292.23999999999</v>
      </c>
      <c r="E37" s="55">
        <v>32788.949999999997</v>
      </c>
      <c r="F37" s="55">
        <v>0</v>
      </c>
      <c r="G37" s="55">
        <v>-515</v>
      </c>
      <c r="H37" s="55">
        <v>0</v>
      </c>
      <c r="I37" s="55">
        <v>-669848.32999999996</v>
      </c>
      <c r="J37" s="56">
        <v>-624772.26230769197</v>
      </c>
    </row>
    <row r="38" spans="1:10" x14ac:dyDescent="0.2">
      <c r="A38" s="50" t="s">
        <v>81</v>
      </c>
      <c r="B38" s="53">
        <v>39300</v>
      </c>
      <c r="C38" s="54">
        <v>4615.2299999999341</v>
      </c>
      <c r="D38" s="55">
        <v>-47.080000000000005</v>
      </c>
      <c r="E38" s="55">
        <v>0</v>
      </c>
      <c r="F38" s="55">
        <v>0</v>
      </c>
      <c r="G38" s="55">
        <v>0</v>
      </c>
      <c r="H38" s="55">
        <v>0</v>
      </c>
      <c r="I38" s="55">
        <v>4568.1499999999342</v>
      </c>
      <c r="J38" s="56">
        <v>4593.5007692307026</v>
      </c>
    </row>
    <row r="39" spans="1:10" x14ac:dyDescent="0.2">
      <c r="A39" s="50" t="s">
        <v>82</v>
      </c>
      <c r="B39" s="53">
        <v>39400</v>
      </c>
      <c r="C39" s="54">
        <v>-850578.37000000046</v>
      </c>
      <c r="D39" s="55">
        <v>-335370.61</v>
      </c>
      <c r="E39" s="55">
        <v>10941.39</v>
      </c>
      <c r="F39" s="55">
        <v>0</v>
      </c>
      <c r="G39" s="55">
        <v>0</v>
      </c>
      <c r="H39" s="55">
        <v>0</v>
      </c>
      <c r="I39" s="55">
        <v>-1175007.5900000001</v>
      </c>
      <c r="J39" s="56">
        <v>-998131.09230769263</v>
      </c>
    </row>
    <row r="40" spans="1:10" x14ac:dyDescent="0.2">
      <c r="A40" s="50" t="s">
        <v>574</v>
      </c>
      <c r="B40" s="53">
        <v>39401</v>
      </c>
      <c r="C40" s="54">
        <v>0</v>
      </c>
      <c r="D40" s="55">
        <v>-467.17000000000007</v>
      </c>
      <c r="E40" s="55">
        <v>0</v>
      </c>
      <c r="F40" s="55">
        <v>0</v>
      </c>
      <c r="G40" s="55">
        <v>0</v>
      </c>
      <c r="H40" s="55">
        <v>0</v>
      </c>
      <c r="I40" s="55">
        <v>-467.17000000000007</v>
      </c>
      <c r="J40" s="56">
        <v>-215.61692307692309</v>
      </c>
    </row>
    <row r="41" spans="1:10" x14ac:dyDescent="0.2">
      <c r="A41" s="50" t="s">
        <v>83</v>
      </c>
      <c r="B41" s="53">
        <v>39500</v>
      </c>
      <c r="C41" s="54">
        <v>14417.43999999985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14417.43999999985</v>
      </c>
      <c r="J41" s="56">
        <v>14417.439999999857</v>
      </c>
    </row>
    <row r="42" spans="1:10" x14ac:dyDescent="0.2">
      <c r="A42" s="50" t="s">
        <v>84</v>
      </c>
      <c r="B42" s="53">
        <v>39600</v>
      </c>
      <c r="C42" s="54">
        <v>-1138250.2500000007</v>
      </c>
      <c r="D42" s="55">
        <v>-171998.95</v>
      </c>
      <c r="E42" s="55">
        <v>0</v>
      </c>
      <c r="F42" s="55">
        <v>0</v>
      </c>
      <c r="G42" s="55">
        <v>0</v>
      </c>
      <c r="H42" s="55">
        <v>0</v>
      </c>
      <c r="I42" s="55">
        <v>-1310249.2000000009</v>
      </c>
      <c r="J42" s="56">
        <v>-1223359.8769230777</v>
      </c>
    </row>
    <row r="43" spans="1:10" x14ac:dyDescent="0.2">
      <c r="A43" s="50" t="s">
        <v>85</v>
      </c>
      <c r="B43" s="53">
        <v>39700</v>
      </c>
      <c r="C43" s="54">
        <v>-2881688.0799999973</v>
      </c>
      <c r="D43" s="55">
        <v>-407237.53</v>
      </c>
      <c r="E43" s="55">
        <v>224380.83999999997</v>
      </c>
      <c r="F43" s="55">
        <v>0</v>
      </c>
      <c r="G43" s="55">
        <v>0</v>
      </c>
      <c r="H43" s="55">
        <v>0</v>
      </c>
      <c r="I43" s="55">
        <v>-3064544.7699999968</v>
      </c>
      <c r="J43" s="56">
        <v>-2896457.896153843</v>
      </c>
    </row>
    <row r="44" spans="1:10" x14ac:dyDescent="0.2">
      <c r="A44" s="50" t="s">
        <v>86</v>
      </c>
      <c r="B44" s="53">
        <v>39800</v>
      </c>
      <c r="C44" s="54">
        <v>-314495.8600000001</v>
      </c>
      <c r="D44" s="55">
        <v>-26115.360000000001</v>
      </c>
      <c r="E44" s="55">
        <v>20472.060000000001</v>
      </c>
      <c r="F44" s="55">
        <v>0</v>
      </c>
      <c r="G44" s="55">
        <v>0</v>
      </c>
      <c r="H44" s="55">
        <v>0</v>
      </c>
      <c r="I44" s="55">
        <v>-320139.16000000003</v>
      </c>
      <c r="J44" s="56">
        <v>-310136.66384615382</v>
      </c>
    </row>
    <row r="45" spans="1:10" x14ac:dyDescent="0.2">
      <c r="A45" s="50" t="s">
        <v>584</v>
      </c>
      <c r="B45" s="53">
        <v>39900</v>
      </c>
      <c r="C45" s="54">
        <v>0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6">
        <v>0</v>
      </c>
    </row>
    <row r="46" spans="1:10" x14ac:dyDescent="0.2">
      <c r="A46" s="101" t="s">
        <v>87</v>
      </c>
      <c r="B46" s="102"/>
      <c r="C46" s="103">
        <v>-626414223.21999979</v>
      </c>
      <c r="D46" s="104">
        <v>-57669948.780000001</v>
      </c>
      <c r="E46" s="104">
        <v>13483051.630000001</v>
      </c>
      <c r="F46" s="104">
        <v>6464618.1199999982</v>
      </c>
      <c r="G46" s="104">
        <v>-199472.65000000002</v>
      </c>
      <c r="H46" s="104">
        <v>0</v>
      </c>
      <c r="I46" s="104">
        <v>-664335974.90000021</v>
      </c>
      <c r="J46" s="105">
        <v>-642569269.59538448</v>
      </c>
    </row>
    <row r="48" spans="1:10" x14ac:dyDescent="0.2">
      <c r="I48" s="82"/>
    </row>
    <row r="50" spans="1:11" x14ac:dyDescent="0.2">
      <c r="A50" s="107" t="s">
        <v>586</v>
      </c>
      <c r="B50" s="108"/>
      <c r="C50" s="82">
        <v>0</v>
      </c>
      <c r="D50" s="82">
        <v>0</v>
      </c>
      <c r="F50" s="82">
        <v>0</v>
      </c>
      <c r="G50" s="82">
        <v>0</v>
      </c>
      <c r="H50" s="82">
        <v>0</v>
      </c>
      <c r="I50" s="82">
        <v>0</v>
      </c>
      <c r="J50" s="82">
        <v>0</v>
      </c>
      <c r="K50" s="8"/>
    </row>
    <row r="52" spans="1:11" x14ac:dyDescent="0.2">
      <c r="A52" s="106" t="s">
        <v>96</v>
      </c>
      <c r="B52" s="1">
        <v>11501</v>
      </c>
      <c r="C52" s="82">
        <v>-4111754.4699999928</v>
      </c>
      <c r="D52" s="82">
        <v>-149145.84000000003</v>
      </c>
      <c r="E52" s="82">
        <v>0</v>
      </c>
      <c r="F52" s="82">
        <v>0</v>
      </c>
      <c r="G52" s="82">
        <v>0</v>
      </c>
      <c r="H52" s="82">
        <v>0</v>
      </c>
      <c r="I52" s="82">
        <v>-4260900.3099999931</v>
      </c>
      <c r="J52" s="82">
        <v>-4186327.3899999931</v>
      </c>
      <c r="K52" s="8">
        <v>0</v>
      </c>
    </row>
    <row r="54" spans="1:11" x14ac:dyDescent="0.2">
      <c r="A54" t="s">
        <v>88</v>
      </c>
      <c r="B54" s="1">
        <v>10500</v>
      </c>
      <c r="C54" s="82">
        <v>0</v>
      </c>
      <c r="D54" s="82">
        <v>0</v>
      </c>
      <c r="E54" s="82">
        <v>0</v>
      </c>
      <c r="F54" s="82">
        <v>0</v>
      </c>
      <c r="G54" s="82">
        <v>0</v>
      </c>
      <c r="H54" s="82">
        <v>0</v>
      </c>
      <c r="I54" s="82">
        <v>0</v>
      </c>
      <c r="J54" s="82">
        <v>0</v>
      </c>
      <c r="K54" s="8">
        <v>0</v>
      </c>
    </row>
    <row r="56" spans="1:11" ht="13.5" thickBot="1" x14ac:dyDescent="0.25">
      <c r="A56" t="s">
        <v>97</v>
      </c>
      <c r="C56" s="57">
        <v>-630525977.68999982</v>
      </c>
      <c r="D56" s="57">
        <v>-57819094.620000005</v>
      </c>
      <c r="E56" s="57">
        <v>13483051.630000001</v>
      </c>
      <c r="F56" s="57">
        <v>6464618.1199999982</v>
      </c>
      <c r="G56" s="57">
        <v>-199472.65000000002</v>
      </c>
      <c r="H56" s="57">
        <v>0</v>
      </c>
      <c r="I56" s="57">
        <v>-668596875.21000016</v>
      </c>
      <c r="J56" s="57">
        <v>-646755596.98538446</v>
      </c>
      <c r="K56" s="8">
        <v>0</v>
      </c>
    </row>
    <row r="57" spans="1:11" ht="13.5" thickTop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</row>
    <row r="58" spans="1:11" x14ac:dyDescent="0.2">
      <c r="B58" s="5" t="s">
        <v>91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82">
        <v>0</v>
      </c>
      <c r="J58" s="82">
        <v>0</v>
      </c>
    </row>
    <row r="59" spans="1:11" x14ac:dyDescent="0.2">
      <c r="B59" s="5" t="s">
        <v>91</v>
      </c>
      <c r="C59" s="82">
        <v>0</v>
      </c>
      <c r="D59" s="82">
        <v>0</v>
      </c>
      <c r="E59" s="82">
        <v>0</v>
      </c>
      <c r="F59" s="82">
        <v>0</v>
      </c>
      <c r="G59" s="82">
        <v>0</v>
      </c>
      <c r="H59" s="82">
        <v>0</v>
      </c>
      <c r="I59" s="82">
        <v>0</v>
      </c>
      <c r="J59" s="82">
        <v>0</v>
      </c>
    </row>
    <row r="60" spans="1:11" x14ac:dyDescent="0.2">
      <c r="F60" s="79"/>
      <c r="G60" s="65"/>
      <c r="I60" s="8"/>
    </row>
    <row r="61" spans="1:11" x14ac:dyDescent="0.2">
      <c r="D61" s="109"/>
      <c r="F61" s="8"/>
      <c r="G61" s="8"/>
      <c r="I61" s="8"/>
    </row>
    <row r="62" spans="1:11" x14ac:dyDescent="0.2">
      <c r="D62" s="82"/>
      <c r="E62" s="82"/>
      <c r="F62" s="82"/>
    </row>
    <row r="63" spans="1:11" x14ac:dyDescent="0.2">
      <c r="I63" s="8"/>
    </row>
    <row r="67" spans="4:6" x14ac:dyDescent="0.2">
      <c r="D67" s="82"/>
      <c r="E67" s="82"/>
      <c r="F67" s="82"/>
    </row>
    <row r="68" spans="4:6" x14ac:dyDescent="0.2">
      <c r="D68" s="82"/>
      <c r="E68" s="82"/>
      <c r="F68" s="82"/>
    </row>
    <row r="69" spans="4:6" x14ac:dyDescent="0.2">
      <c r="D69" s="82"/>
      <c r="E69" s="82"/>
      <c r="F69" s="82"/>
    </row>
    <row r="70" spans="4:6" x14ac:dyDescent="0.2">
      <c r="D70" s="82"/>
      <c r="E70" s="82"/>
      <c r="F70" s="82"/>
    </row>
    <row r="71" spans="4:6" x14ac:dyDescent="0.2">
      <c r="D71" s="82"/>
      <c r="E71" s="82"/>
      <c r="F71" s="82"/>
    </row>
    <row r="72" spans="4:6" x14ac:dyDescent="0.2">
      <c r="D72" s="82"/>
      <c r="E72" s="82"/>
      <c r="F72" s="82"/>
    </row>
    <row r="73" spans="4:6" x14ac:dyDescent="0.2">
      <c r="D73" s="82"/>
      <c r="E73" s="82"/>
      <c r="F73" s="82"/>
    </row>
    <row r="74" spans="4:6" x14ac:dyDescent="0.2">
      <c r="D74" s="82"/>
      <c r="E74" s="82"/>
      <c r="F74" s="82"/>
    </row>
    <row r="75" spans="4:6" x14ac:dyDescent="0.2">
      <c r="F75" s="8"/>
    </row>
  </sheetData>
  <phoneticPr fontId="0" type="noConversion"/>
  <printOptions horizontalCentered="1"/>
  <pageMargins left="0.75" right="0.75" top="1" bottom="1" header="0.5" footer="0.5"/>
  <pageSetup scale="64" orientation="landscape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69"/>
  <sheetViews>
    <sheetView workbookViewId="0">
      <selection activeCell="R305" sqref="R305"/>
    </sheetView>
  </sheetViews>
  <sheetFormatPr defaultRowHeight="12.75" x14ac:dyDescent="0.2"/>
  <cols>
    <col min="1" max="2" width="11.7109375" style="1" bestFit="1" customWidth="1"/>
    <col min="3" max="3" width="10.7109375" style="1" bestFit="1" customWidth="1"/>
    <col min="4" max="4" width="34.28515625" bestFit="1" customWidth="1"/>
    <col min="5" max="5" width="18" bestFit="1" customWidth="1"/>
    <col min="6" max="6" width="12.7109375" style="1" bestFit="1" customWidth="1"/>
    <col min="7" max="7" width="21.5703125" style="1" bestFit="1" customWidth="1"/>
    <col min="8" max="8" width="14.140625" bestFit="1" customWidth="1"/>
    <col min="9" max="9" width="10.42578125" bestFit="1" customWidth="1"/>
    <col min="10" max="10" width="15.5703125" bestFit="1" customWidth="1"/>
    <col min="11" max="11" width="9" bestFit="1" customWidth="1"/>
    <col min="12" max="12" width="14.140625" bestFit="1" customWidth="1"/>
  </cols>
  <sheetData>
    <row r="1" spans="1:12" x14ac:dyDescent="0.2">
      <c r="A1" s="113" t="s">
        <v>568</v>
      </c>
      <c r="B1" s="110" t="s">
        <v>587</v>
      </c>
      <c r="C1" s="110" t="s">
        <v>588</v>
      </c>
      <c r="D1" s="111" t="s">
        <v>589</v>
      </c>
      <c r="E1" s="111" t="s">
        <v>590</v>
      </c>
      <c r="F1" s="110" t="s">
        <v>591</v>
      </c>
      <c r="G1" s="110" t="s">
        <v>592</v>
      </c>
      <c r="H1" s="115" t="s">
        <v>593</v>
      </c>
      <c r="I1" s="115" t="s">
        <v>594</v>
      </c>
      <c r="J1" s="115" t="s">
        <v>595</v>
      </c>
      <c r="K1" s="115" t="s">
        <v>596</v>
      </c>
      <c r="L1" s="115" t="s">
        <v>597</v>
      </c>
    </row>
    <row r="2" spans="1:12" x14ac:dyDescent="0.2">
      <c r="A2" s="114">
        <v>30100</v>
      </c>
      <c r="B2" s="1" t="s">
        <v>598</v>
      </c>
      <c r="C2" s="1" t="s">
        <v>598</v>
      </c>
      <c r="D2" t="s">
        <v>98</v>
      </c>
      <c r="E2" t="s">
        <v>28</v>
      </c>
      <c r="F2" s="1" t="s">
        <v>599</v>
      </c>
      <c r="G2" s="1" t="s">
        <v>600</v>
      </c>
      <c r="H2" s="7">
        <v>0</v>
      </c>
      <c r="I2" s="7">
        <v>0</v>
      </c>
      <c r="J2" s="7">
        <v>0</v>
      </c>
      <c r="K2" s="7">
        <v>0</v>
      </c>
      <c r="L2" s="112">
        <v>0</v>
      </c>
    </row>
    <row r="3" spans="1:12" x14ac:dyDescent="0.2">
      <c r="A3" s="114">
        <v>30100</v>
      </c>
      <c r="B3" s="1" t="s">
        <v>598</v>
      </c>
      <c r="C3" s="1" t="s">
        <v>598</v>
      </c>
      <c r="D3" t="s">
        <v>160</v>
      </c>
      <c r="E3" t="s">
        <v>28</v>
      </c>
      <c r="F3" s="1" t="s">
        <v>599</v>
      </c>
      <c r="G3" s="1" t="s">
        <v>600</v>
      </c>
      <c r="H3" s="7">
        <v>0</v>
      </c>
      <c r="I3" s="7">
        <v>0</v>
      </c>
      <c r="J3" s="7">
        <v>0</v>
      </c>
      <c r="K3" s="7">
        <v>0</v>
      </c>
      <c r="L3" s="112">
        <v>0</v>
      </c>
    </row>
    <row r="4" spans="1:12" x14ac:dyDescent="0.2">
      <c r="A4" s="114">
        <v>30100</v>
      </c>
      <c r="B4" s="1" t="s">
        <v>598</v>
      </c>
      <c r="C4" s="1" t="s">
        <v>598</v>
      </c>
      <c r="D4" t="s">
        <v>423</v>
      </c>
      <c r="E4" t="s">
        <v>28</v>
      </c>
      <c r="F4" s="1" t="s">
        <v>599</v>
      </c>
      <c r="G4" s="1" t="s">
        <v>600</v>
      </c>
      <c r="H4" s="7">
        <v>0</v>
      </c>
      <c r="I4" s="7">
        <v>0</v>
      </c>
      <c r="J4" s="7">
        <v>0</v>
      </c>
      <c r="K4" s="7">
        <v>0</v>
      </c>
      <c r="L4" s="112">
        <v>0</v>
      </c>
    </row>
    <row r="5" spans="1:12" x14ac:dyDescent="0.2">
      <c r="A5" s="114">
        <v>30100</v>
      </c>
      <c r="B5" s="1" t="s">
        <v>598</v>
      </c>
      <c r="C5" s="1" t="s">
        <v>598</v>
      </c>
      <c r="D5" t="s">
        <v>460</v>
      </c>
      <c r="E5" t="s">
        <v>28</v>
      </c>
      <c r="F5" s="1" t="s">
        <v>599</v>
      </c>
      <c r="G5" s="1" t="s">
        <v>600</v>
      </c>
      <c r="H5" s="7">
        <v>0</v>
      </c>
      <c r="I5" s="7">
        <v>0</v>
      </c>
      <c r="J5" s="7">
        <v>0</v>
      </c>
      <c r="K5" s="7">
        <v>0</v>
      </c>
      <c r="L5" s="112">
        <v>0</v>
      </c>
    </row>
    <row r="6" spans="1:12" x14ac:dyDescent="0.2">
      <c r="A6" s="114">
        <v>30100</v>
      </c>
      <c r="B6" s="1" t="s">
        <v>598</v>
      </c>
      <c r="C6" s="1" t="s">
        <v>598</v>
      </c>
      <c r="D6" t="s">
        <v>530</v>
      </c>
      <c r="E6" t="s">
        <v>28</v>
      </c>
      <c r="F6" s="1" t="s">
        <v>599</v>
      </c>
      <c r="G6" s="1" t="s">
        <v>600</v>
      </c>
      <c r="H6" s="7">
        <v>0</v>
      </c>
      <c r="I6" s="7">
        <v>0</v>
      </c>
      <c r="J6" s="7">
        <v>0</v>
      </c>
      <c r="K6" s="7">
        <v>0</v>
      </c>
      <c r="L6" s="112">
        <v>0</v>
      </c>
    </row>
    <row r="7" spans="1:12" x14ac:dyDescent="0.2">
      <c r="A7" s="114">
        <v>30200</v>
      </c>
      <c r="B7" s="1" t="s">
        <v>598</v>
      </c>
      <c r="C7" s="1" t="s">
        <v>598</v>
      </c>
      <c r="D7" t="s">
        <v>99</v>
      </c>
      <c r="E7" t="s">
        <v>28</v>
      </c>
      <c r="F7" s="1" t="s">
        <v>599</v>
      </c>
      <c r="G7" s="1" t="s">
        <v>600</v>
      </c>
      <c r="H7" s="7">
        <v>0</v>
      </c>
      <c r="I7" s="7">
        <v>0</v>
      </c>
      <c r="J7" s="7">
        <v>0</v>
      </c>
      <c r="K7" s="7">
        <v>0</v>
      </c>
      <c r="L7" s="112">
        <v>0</v>
      </c>
    </row>
    <row r="8" spans="1:12" x14ac:dyDescent="0.2">
      <c r="A8" s="114">
        <v>30200</v>
      </c>
      <c r="B8" s="1" t="s">
        <v>598</v>
      </c>
      <c r="C8" s="1" t="s">
        <v>598</v>
      </c>
      <c r="D8" t="s">
        <v>161</v>
      </c>
      <c r="E8" t="s">
        <v>28</v>
      </c>
      <c r="F8" s="1" t="s">
        <v>599</v>
      </c>
      <c r="G8" s="1" t="s">
        <v>600</v>
      </c>
      <c r="H8" s="7">
        <v>0</v>
      </c>
      <c r="I8" s="7">
        <v>0</v>
      </c>
      <c r="J8" s="7">
        <v>0</v>
      </c>
      <c r="K8" s="7">
        <v>0</v>
      </c>
      <c r="L8" s="112">
        <v>0</v>
      </c>
    </row>
    <row r="9" spans="1:12" x14ac:dyDescent="0.2">
      <c r="A9" s="114">
        <v>30200</v>
      </c>
      <c r="B9" s="1" t="s">
        <v>598</v>
      </c>
      <c r="C9" s="1" t="s">
        <v>598</v>
      </c>
      <c r="D9" t="s">
        <v>221</v>
      </c>
      <c r="E9" t="s">
        <v>28</v>
      </c>
      <c r="F9" s="1" t="s">
        <v>599</v>
      </c>
      <c r="G9" s="1" t="s">
        <v>600</v>
      </c>
      <c r="H9" s="7">
        <v>0</v>
      </c>
      <c r="I9" s="7">
        <v>0</v>
      </c>
      <c r="J9" s="7">
        <v>0</v>
      </c>
      <c r="K9" s="7">
        <v>0</v>
      </c>
      <c r="L9" s="112">
        <v>0</v>
      </c>
    </row>
    <row r="10" spans="1:12" x14ac:dyDescent="0.2">
      <c r="A10" s="114">
        <v>30200</v>
      </c>
      <c r="B10" s="1" t="s">
        <v>598</v>
      </c>
      <c r="C10" s="1" t="s">
        <v>598</v>
      </c>
      <c r="D10" t="s">
        <v>313</v>
      </c>
      <c r="E10" t="s">
        <v>28</v>
      </c>
      <c r="F10" s="1" t="s">
        <v>599</v>
      </c>
      <c r="G10" s="1" t="s">
        <v>600</v>
      </c>
      <c r="H10" s="7">
        <v>0</v>
      </c>
      <c r="I10" s="7">
        <v>0</v>
      </c>
      <c r="J10" s="7">
        <v>0</v>
      </c>
      <c r="K10" s="7">
        <v>0</v>
      </c>
      <c r="L10" s="112">
        <v>0</v>
      </c>
    </row>
    <row r="11" spans="1:12" x14ac:dyDescent="0.2">
      <c r="A11" s="114">
        <v>30200</v>
      </c>
      <c r="B11" s="1" t="s">
        <v>598</v>
      </c>
      <c r="C11" s="1" t="s">
        <v>598</v>
      </c>
      <c r="D11" t="s">
        <v>424</v>
      </c>
      <c r="E11" t="s">
        <v>28</v>
      </c>
      <c r="F11" s="1" t="s">
        <v>599</v>
      </c>
      <c r="G11" s="1" t="s">
        <v>600</v>
      </c>
      <c r="H11" s="7">
        <v>0</v>
      </c>
      <c r="I11" s="7">
        <v>0</v>
      </c>
      <c r="J11" s="7">
        <v>0</v>
      </c>
      <c r="K11" s="7">
        <v>0</v>
      </c>
      <c r="L11" s="112">
        <v>0</v>
      </c>
    </row>
    <row r="12" spans="1:12" x14ac:dyDescent="0.2">
      <c r="A12" s="114">
        <v>30200</v>
      </c>
      <c r="B12" s="1" t="s">
        <v>598</v>
      </c>
      <c r="C12" s="1" t="s">
        <v>598</v>
      </c>
      <c r="D12" t="s">
        <v>461</v>
      </c>
      <c r="E12" t="s">
        <v>28</v>
      </c>
      <c r="F12" s="1" t="s">
        <v>599</v>
      </c>
      <c r="G12" s="1" t="s">
        <v>600</v>
      </c>
      <c r="H12" s="7">
        <v>0</v>
      </c>
      <c r="I12" s="7">
        <v>0</v>
      </c>
      <c r="J12" s="7">
        <v>0</v>
      </c>
      <c r="K12" s="7">
        <v>0</v>
      </c>
      <c r="L12" s="112">
        <v>0</v>
      </c>
    </row>
    <row r="13" spans="1:12" x14ac:dyDescent="0.2">
      <c r="A13" s="114">
        <v>30200</v>
      </c>
      <c r="B13" s="1" t="s">
        <v>598</v>
      </c>
      <c r="C13" s="1" t="s">
        <v>598</v>
      </c>
      <c r="D13" t="s">
        <v>531</v>
      </c>
      <c r="E13" t="s">
        <v>28</v>
      </c>
      <c r="F13" s="1" t="s">
        <v>599</v>
      </c>
      <c r="G13" s="1" t="s">
        <v>600</v>
      </c>
      <c r="H13" s="7">
        <v>0</v>
      </c>
      <c r="I13" s="7">
        <v>0</v>
      </c>
      <c r="J13" s="7">
        <v>0</v>
      </c>
      <c r="K13" s="7">
        <v>0</v>
      </c>
      <c r="L13" s="112">
        <v>0</v>
      </c>
    </row>
    <row r="14" spans="1:12" x14ac:dyDescent="0.2">
      <c r="A14" s="114">
        <v>30300</v>
      </c>
      <c r="B14" s="1" t="s">
        <v>598</v>
      </c>
      <c r="C14" s="1" t="s">
        <v>598</v>
      </c>
      <c r="D14" t="s">
        <v>425</v>
      </c>
      <c r="E14" t="s">
        <v>28</v>
      </c>
      <c r="F14" s="1" t="s">
        <v>599</v>
      </c>
      <c r="G14" s="1" t="s">
        <v>600</v>
      </c>
      <c r="H14" s="7">
        <v>0</v>
      </c>
      <c r="I14" s="7">
        <v>0</v>
      </c>
      <c r="J14" s="7">
        <v>0</v>
      </c>
      <c r="K14" s="7">
        <v>0</v>
      </c>
      <c r="L14" s="112">
        <v>0</v>
      </c>
    </row>
    <row r="15" spans="1:12" x14ac:dyDescent="0.2">
      <c r="A15" s="114">
        <v>30300</v>
      </c>
      <c r="B15" s="1" t="s">
        <v>598</v>
      </c>
      <c r="C15" s="1" t="s">
        <v>598</v>
      </c>
      <c r="D15" t="s">
        <v>462</v>
      </c>
      <c r="E15" t="s">
        <v>28</v>
      </c>
      <c r="F15" s="1" t="s">
        <v>599</v>
      </c>
      <c r="G15" s="1" t="s">
        <v>600</v>
      </c>
      <c r="H15" s="7">
        <v>0</v>
      </c>
      <c r="I15" s="7">
        <v>0</v>
      </c>
      <c r="J15" s="7">
        <v>0</v>
      </c>
      <c r="K15" s="7">
        <v>0</v>
      </c>
      <c r="L15" s="112">
        <v>0</v>
      </c>
    </row>
    <row r="16" spans="1:12" x14ac:dyDescent="0.2">
      <c r="A16" s="114">
        <v>30301</v>
      </c>
      <c r="B16" s="1" t="s">
        <v>598</v>
      </c>
      <c r="C16" s="1" t="s">
        <v>598</v>
      </c>
      <c r="D16" t="s">
        <v>100</v>
      </c>
      <c r="E16" t="s">
        <v>28</v>
      </c>
      <c r="F16" s="1" t="s">
        <v>599</v>
      </c>
      <c r="G16" s="1" t="s">
        <v>600</v>
      </c>
      <c r="H16" s="7">
        <v>0</v>
      </c>
      <c r="I16" s="7">
        <v>0</v>
      </c>
      <c r="J16" s="7">
        <v>0</v>
      </c>
      <c r="K16" s="7">
        <v>0</v>
      </c>
      <c r="L16" s="112">
        <v>0</v>
      </c>
    </row>
    <row r="17" spans="1:12" x14ac:dyDescent="0.2">
      <c r="A17" s="114">
        <v>30301</v>
      </c>
      <c r="B17" s="1" t="s">
        <v>598</v>
      </c>
      <c r="C17" s="1" t="s">
        <v>598</v>
      </c>
      <c r="D17" t="s">
        <v>131</v>
      </c>
      <c r="E17" t="s">
        <v>28</v>
      </c>
      <c r="F17" s="1" t="s">
        <v>599</v>
      </c>
      <c r="G17" s="1" t="s">
        <v>600</v>
      </c>
      <c r="H17" s="7">
        <v>0</v>
      </c>
      <c r="I17" s="7">
        <v>0</v>
      </c>
      <c r="J17" s="7">
        <v>0</v>
      </c>
      <c r="K17" s="7">
        <v>0</v>
      </c>
      <c r="L17" s="112">
        <v>0</v>
      </c>
    </row>
    <row r="18" spans="1:12" x14ac:dyDescent="0.2">
      <c r="A18" s="114">
        <v>30301</v>
      </c>
      <c r="B18" s="1" t="s">
        <v>598</v>
      </c>
      <c r="C18" s="1" t="s">
        <v>598</v>
      </c>
      <c r="D18" t="s">
        <v>162</v>
      </c>
      <c r="E18" t="s">
        <v>28</v>
      </c>
      <c r="F18" s="1" t="s">
        <v>599</v>
      </c>
      <c r="G18" s="1" t="s">
        <v>600</v>
      </c>
      <c r="H18" s="7">
        <v>0</v>
      </c>
      <c r="I18" s="7">
        <v>0</v>
      </c>
      <c r="J18" s="7">
        <v>0</v>
      </c>
      <c r="K18" s="7">
        <v>0</v>
      </c>
      <c r="L18" s="112">
        <v>0</v>
      </c>
    </row>
    <row r="19" spans="1:12" x14ac:dyDescent="0.2">
      <c r="A19" s="114">
        <v>30301</v>
      </c>
      <c r="B19" s="1" t="s">
        <v>598</v>
      </c>
      <c r="C19" s="1" t="s">
        <v>598</v>
      </c>
      <c r="D19" t="s">
        <v>191</v>
      </c>
      <c r="E19" t="s">
        <v>28</v>
      </c>
      <c r="F19" s="1" t="s">
        <v>599</v>
      </c>
      <c r="G19" s="1" t="s">
        <v>600</v>
      </c>
      <c r="H19" s="7">
        <v>0</v>
      </c>
      <c r="I19" s="7">
        <v>0</v>
      </c>
      <c r="J19" s="7">
        <v>0</v>
      </c>
      <c r="K19" s="7">
        <v>0</v>
      </c>
      <c r="L19" s="112">
        <v>0</v>
      </c>
    </row>
    <row r="20" spans="1:12" x14ac:dyDescent="0.2">
      <c r="A20" s="114">
        <v>30301</v>
      </c>
      <c r="B20" s="1" t="s">
        <v>598</v>
      </c>
      <c r="C20" s="1" t="s">
        <v>598</v>
      </c>
      <c r="D20" t="s">
        <v>222</v>
      </c>
      <c r="E20" t="s">
        <v>28</v>
      </c>
      <c r="F20" s="1" t="s">
        <v>599</v>
      </c>
      <c r="G20" s="1" t="s">
        <v>600</v>
      </c>
      <c r="H20" s="7">
        <v>0</v>
      </c>
      <c r="I20" s="7">
        <v>0</v>
      </c>
      <c r="J20" s="7">
        <v>0</v>
      </c>
      <c r="K20" s="7">
        <v>0</v>
      </c>
      <c r="L20" s="112">
        <v>0</v>
      </c>
    </row>
    <row r="21" spans="1:12" x14ac:dyDescent="0.2">
      <c r="A21" s="114">
        <v>30301</v>
      </c>
      <c r="B21" s="1" t="s">
        <v>598</v>
      </c>
      <c r="C21" s="1" t="s">
        <v>598</v>
      </c>
      <c r="D21" t="s">
        <v>251</v>
      </c>
      <c r="E21" t="s">
        <v>28</v>
      </c>
      <c r="F21" s="1" t="s">
        <v>599</v>
      </c>
      <c r="G21" s="1" t="s">
        <v>600</v>
      </c>
      <c r="H21" s="7">
        <v>0</v>
      </c>
      <c r="I21" s="7">
        <v>0</v>
      </c>
      <c r="J21" s="7">
        <v>0</v>
      </c>
      <c r="K21" s="7">
        <v>0</v>
      </c>
      <c r="L21" s="112">
        <v>0</v>
      </c>
    </row>
    <row r="22" spans="1:12" x14ac:dyDescent="0.2">
      <c r="A22" s="114">
        <v>30301</v>
      </c>
      <c r="B22" s="1" t="s">
        <v>598</v>
      </c>
      <c r="C22" s="1" t="s">
        <v>598</v>
      </c>
      <c r="D22" t="s">
        <v>285</v>
      </c>
      <c r="E22" t="s">
        <v>28</v>
      </c>
      <c r="F22" s="1" t="s">
        <v>599</v>
      </c>
      <c r="G22" s="1" t="s">
        <v>600</v>
      </c>
      <c r="H22" s="7">
        <v>0</v>
      </c>
      <c r="I22" s="7">
        <v>0</v>
      </c>
      <c r="J22" s="7">
        <v>0</v>
      </c>
      <c r="K22" s="7">
        <v>0</v>
      </c>
      <c r="L22" s="112">
        <v>0</v>
      </c>
    </row>
    <row r="23" spans="1:12" x14ac:dyDescent="0.2">
      <c r="A23" s="114">
        <v>30301</v>
      </c>
      <c r="B23" s="1" t="s">
        <v>598</v>
      </c>
      <c r="C23" s="1" t="s">
        <v>598</v>
      </c>
      <c r="D23" t="s">
        <v>340</v>
      </c>
      <c r="E23" t="s">
        <v>28</v>
      </c>
      <c r="F23" s="1" t="s">
        <v>599</v>
      </c>
      <c r="G23" s="1" t="s">
        <v>600</v>
      </c>
      <c r="H23" s="7">
        <v>0</v>
      </c>
      <c r="I23" s="7">
        <v>0</v>
      </c>
      <c r="J23" s="7">
        <v>0</v>
      </c>
      <c r="K23" s="7">
        <v>0</v>
      </c>
      <c r="L23" s="112">
        <v>0</v>
      </c>
    </row>
    <row r="24" spans="1:12" x14ac:dyDescent="0.2">
      <c r="A24" s="114">
        <v>30301</v>
      </c>
      <c r="B24" s="1" t="s">
        <v>598</v>
      </c>
      <c r="C24" s="1" t="s">
        <v>598</v>
      </c>
      <c r="D24" t="s">
        <v>365</v>
      </c>
      <c r="E24" t="s">
        <v>28</v>
      </c>
      <c r="F24" s="1" t="s">
        <v>599</v>
      </c>
      <c r="G24" s="1" t="s">
        <v>600</v>
      </c>
      <c r="H24" s="7">
        <v>0</v>
      </c>
      <c r="I24" s="7">
        <v>0</v>
      </c>
      <c r="J24" s="7">
        <v>0</v>
      </c>
      <c r="K24" s="7">
        <v>0</v>
      </c>
      <c r="L24" s="112">
        <v>0</v>
      </c>
    </row>
    <row r="25" spans="1:12" x14ac:dyDescent="0.2">
      <c r="A25" s="114">
        <v>30301</v>
      </c>
      <c r="B25" s="1" t="s">
        <v>598</v>
      </c>
      <c r="C25" s="1" t="s">
        <v>598</v>
      </c>
      <c r="D25" t="s">
        <v>392</v>
      </c>
      <c r="E25" t="s">
        <v>28</v>
      </c>
      <c r="F25" s="1" t="s">
        <v>599</v>
      </c>
      <c r="G25" s="1" t="s">
        <v>600</v>
      </c>
      <c r="H25" s="7">
        <v>0</v>
      </c>
      <c r="I25" s="7">
        <v>0</v>
      </c>
      <c r="J25" s="7">
        <v>0</v>
      </c>
      <c r="K25" s="7">
        <v>0</v>
      </c>
      <c r="L25" s="112">
        <v>0</v>
      </c>
    </row>
    <row r="26" spans="1:12" x14ac:dyDescent="0.2">
      <c r="A26" s="114">
        <v>30301</v>
      </c>
      <c r="B26" s="1" t="s">
        <v>598</v>
      </c>
      <c r="C26" s="1" t="s">
        <v>598</v>
      </c>
      <c r="D26" t="s">
        <v>426</v>
      </c>
      <c r="E26" t="s">
        <v>28</v>
      </c>
      <c r="F26" s="1" t="s">
        <v>599</v>
      </c>
      <c r="G26" s="1" t="s">
        <v>600</v>
      </c>
      <c r="H26" s="7">
        <v>0</v>
      </c>
      <c r="I26" s="7">
        <v>0</v>
      </c>
      <c r="J26" s="7">
        <v>0</v>
      </c>
      <c r="K26" s="7">
        <v>0</v>
      </c>
      <c r="L26" s="112">
        <v>0</v>
      </c>
    </row>
    <row r="27" spans="1:12" x14ac:dyDescent="0.2">
      <c r="A27" s="114">
        <v>30301</v>
      </c>
      <c r="B27" s="1" t="s">
        <v>598</v>
      </c>
      <c r="C27" s="1" t="s">
        <v>598</v>
      </c>
      <c r="D27" t="s">
        <v>577</v>
      </c>
      <c r="E27" t="s">
        <v>28</v>
      </c>
      <c r="F27" s="1" t="s">
        <v>599</v>
      </c>
      <c r="G27" s="1" t="s">
        <v>600</v>
      </c>
      <c r="H27" s="7">
        <v>0</v>
      </c>
      <c r="I27" s="7">
        <v>0</v>
      </c>
      <c r="J27" s="7">
        <v>0</v>
      </c>
      <c r="K27" s="7">
        <v>0</v>
      </c>
      <c r="L27" s="112">
        <v>0</v>
      </c>
    </row>
    <row r="28" spans="1:12" x14ac:dyDescent="0.2">
      <c r="A28" s="114">
        <v>30301</v>
      </c>
      <c r="B28" s="1" t="s">
        <v>598</v>
      </c>
      <c r="C28" s="1" t="s">
        <v>598</v>
      </c>
      <c r="D28" t="s">
        <v>524</v>
      </c>
      <c r="E28" t="s">
        <v>28</v>
      </c>
      <c r="F28" s="1" t="s">
        <v>599</v>
      </c>
      <c r="G28" s="1" t="s">
        <v>600</v>
      </c>
      <c r="H28" s="7">
        <v>0</v>
      </c>
      <c r="I28" s="7">
        <v>0</v>
      </c>
      <c r="J28" s="7">
        <v>0</v>
      </c>
      <c r="K28" s="7">
        <v>0</v>
      </c>
      <c r="L28" s="112">
        <v>0</v>
      </c>
    </row>
    <row r="29" spans="1:12" x14ac:dyDescent="0.2">
      <c r="A29" s="114">
        <v>30301</v>
      </c>
      <c r="B29" s="1" t="s">
        <v>598</v>
      </c>
      <c r="C29" s="1" t="s">
        <v>598</v>
      </c>
      <c r="D29" t="s">
        <v>532</v>
      </c>
      <c r="E29" t="s">
        <v>28</v>
      </c>
      <c r="F29" s="1" t="s">
        <v>599</v>
      </c>
      <c r="G29" s="1" t="s">
        <v>600</v>
      </c>
      <c r="H29" s="7">
        <v>0</v>
      </c>
      <c r="I29" s="7">
        <v>0</v>
      </c>
      <c r="J29" s="7">
        <v>0</v>
      </c>
      <c r="K29" s="7">
        <v>0</v>
      </c>
      <c r="L29" s="112">
        <v>0</v>
      </c>
    </row>
    <row r="30" spans="1:12" x14ac:dyDescent="0.2">
      <c r="A30" s="114">
        <v>37402</v>
      </c>
      <c r="B30" s="1" t="s">
        <v>598</v>
      </c>
      <c r="C30" s="1" t="s">
        <v>598</v>
      </c>
      <c r="D30" t="s">
        <v>102</v>
      </c>
      <c r="E30" t="s">
        <v>28</v>
      </c>
      <c r="F30" s="1" t="s">
        <v>599</v>
      </c>
      <c r="G30" s="1" t="s">
        <v>600</v>
      </c>
      <c r="H30" s="7">
        <v>0</v>
      </c>
      <c r="I30" s="7">
        <v>0</v>
      </c>
      <c r="J30" s="7">
        <v>0</v>
      </c>
      <c r="K30" s="7">
        <v>0</v>
      </c>
      <c r="L30" s="112">
        <v>0</v>
      </c>
    </row>
    <row r="31" spans="1:12" x14ac:dyDescent="0.2">
      <c r="A31" s="114">
        <v>37402</v>
      </c>
      <c r="B31" s="1" t="s">
        <v>598</v>
      </c>
      <c r="C31" s="1" t="s">
        <v>598</v>
      </c>
      <c r="D31" t="s">
        <v>164</v>
      </c>
      <c r="E31" t="s">
        <v>28</v>
      </c>
      <c r="F31" s="1" t="s">
        <v>599</v>
      </c>
      <c r="G31" s="1" t="s">
        <v>600</v>
      </c>
      <c r="H31" s="7">
        <v>0</v>
      </c>
      <c r="I31" s="7">
        <v>0</v>
      </c>
      <c r="J31" s="7">
        <v>0</v>
      </c>
      <c r="K31" s="7">
        <v>0</v>
      </c>
      <c r="L31" s="112">
        <v>0</v>
      </c>
    </row>
    <row r="32" spans="1:12" x14ac:dyDescent="0.2">
      <c r="A32" s="114">
        <v>37402</v>
      </c>
      <c r="B32" s="1" t="s">
        <v>598</v>
      </c>
      <c r="C32" s="1" t="s">
        <v>598</v>
      </c>
      <c r="D32" t="s">
        <v>193</v>
      </c>
      <c r="E32" t="s">
        <v>28</v>
      </c>
      <c r="F32" s="1" t="s">
        <v>599</v>
      </c>
      <c r="G32" s="1" t="s">
        <v>600</v>
      </c>
      <c r="H32" s="7">
        <v>0</v>
      </c>
      <c r="I32" s="7">
        <v>0</v>
      </c>
      <c r="J32" s="7">
        <v>0</v>
      </c>
      <c r="K32" s="7">
        <v>0</v>
      </c>
      <c r="L32" s="112">
        <v>0</v>
      </c>
    </row>
    <row r="33" spans="1:12" x14ac:dyDescent="0.2">
      <c r="A33" s="114">
        <v>37402</v>
      </c>
      <c r="B33" s="1" t="s">
        <v>598</v>
      </c>
      <c r="C33" s="1" t="s">
        <v>598</v>
      </c>
      <c r="D33" t="s">
        <v>224</v>
      </c>
      <c r="E33" t="s">
        <v>28</v>
      </c>
      <c r="F33" s="1" t="s">
        <v>599</v>
      </c>
      <c r="G33" s="1" t="s">
        <v>600</v>
      </c>
      <c r="H33" s="7">
        <v>0</v>
      </c>
      <c r="I33" s="7">
        <v>0</v>
      </c>
      <c r="J33" s="7">
        <v>0</v>
      </c>
      <c r="K33" s="7">
        <v>0</v>
      </c>
      <c r="L33" s="112">
        <v>0</v>
      </c>
    </row>
    <row r="34" spans="1:12" x14ac:dyDescent="0.2">
      <c r="A34" s="114">
        <v>37402</v>
      </c>
      <c r="B34" s="1" t="s">
        <v>598</v>
      </c>
      <c r="C34" s="1" t="s">
        <v>598</v>
      </c>
      <c r="D34" t="s">
        <v>253</v>
      </c>
      <c r="E34" t="s">
        <v>28</v>
      </c>
      <c r="F34" s="1" t="s">
        <v>599</v>
      </c>
      <c r="G34" s="1" t="s">
        <v>600</v>
      </c>
      <c r="H34" s="7">
        <v>0</v>
      </c>
      <c r="I34" s="7">
        <v>0</v>
      </c>
      <c r="J34" s="7">
        <v>0</v>
      </c>
      <c r="K34" s="7">
        <v>0</v>
      </c>
      <c r="L34" s="112">
        <v>0</v>
      </c>
    </row>
    <row r="35" spans="1:12" x14ac:dyDescent="0.2">
      <c r="A35" s="114">
        <v>37402</v>
      </c>
      <c r="B35" s="1" t="s">
        <v>598</v>
      </c>
      <c r="C35" s="1" t="s">
        <v>598</v>
      </c>
      <c r="D35" t="s">
        <v>287</v>
      </c>
      <c r="E35" t="s">
        <v>28</v>
      </c>
      <c r="F35" s="1" t="s">
        <v>599</v>
      </c>
      <c r="G35" s="1" t="s">
        <v>600</v>
      </c>
      <c r="H35" s="7">
        <v>0</v>
      </c>
      <c r="I35" s="7">
        <v>0</v>
      </c>
      <c r="J35" s="7">
        <v>0</v>
      </c>
      <c r="K35" s="7">
        <v>0</v>
      </c>
      <c r="L35" s="112">
        <v>0</v>
      </c>
    </row>
    <row r="36" spans="1:12" x14ac:dyDescent="0.2">
      <c r="A36" s="114">
        <v>37402</v>
      </c>
      <c r="B36" s="1" t="s">
        <v>598</v>
      </c>
      <c r="C36" s="1" t="s">
        <v>598</v>
      </c>
      <c r="D36" t="s">
        <v>315</v>
      </c>
      <c r="E36" t="s">
        <v>28</v>
      </c>
      <c r="F36" s="1" t="s">
        <v>599</v>
      </c>
      <c r="G36" s="1" t="s">
        <v>600</v>
      </c>
      <c r="H36" s="7">
        <v>0</v>
      </c>
      <c r="I36" s="7">
        <v>0</v>
      </c>
      <c r="J36" s="7">
        <v>0</v>
      </c>
      <c r="K36" s="7">
        <v>0</v>
      </c>
      <c r="L36" s="112">
        <v>0</v>
      </c>
    </row>
    <row r="37" spans="1:12" x14ac:dyDescent="0.2">
      <c r="A37" s="114">
        <v>37402</v>
      </c>
      <c r="B37" s="1" t="s">
        <v>598</v>
      </c>
      <c r="C37" s="1" t="s">
        <v>598</v>
      </c>
      <c r="D37" t="s">
        <v>341</v>
      </c>
      <c r="E37" t="s">
        <v>28</v>
      </c>
      <c r="F37" s="1" t="s">
        <v>599</v>
      </c>
      <c r="G37" s="1" t="s">
        <v>600</v>
      </c>
      <c r="H37" s="7">
        <v>0</v>
      </c>
      <c r="I37" s="7">
        <v>0</v>
      </c>
      <c r="J37" s="7">
        <v>0</v>
      </c>
      <c r="K37" s="7">
        <v>0</v>
      </c>
      <c r="L37" s="112">
        <v>0</v>
      </c>
    </row>
    <row r="38" spans="1:12" x14ac:dyDescent="0.2">
      <c r="A38" s="114">
        <v>37402</v>
      </c>
      <c r="B38" s="1" t="s">
        <v>598</v>
      </c>
      <c r="C38" s="1" t="s">
        <v>598</v>
      </c>
      <c r="D38" t="s">
        <v>367</v>
      </c>
      <c r="E38" t="s">
        <v>28</v>
      </c>
      <c r="F38" s="1" t="s">
        <v>599</v>
      </c>
      <c r="G38" s="1" t="s">
        <v>600</v>
      </c>
      <c r="H38" s="7">
        <v>0</v>
      </c>
      <c r="I38" s="7">
        <v>0</v>
      </c>
      <c r="J38" s="7">
        <v>0</v>
      </c>
      <c r="K38" s="7">
        <v>0</v>
      </c>
      <c r="L38" s="112">
        <v>0</v>
      </c>
    </row>
    <row r="39" spans="1:12" x14ac:dyDescent="0.2">
      <c r="A39" s="114">
        <v>37402</v>
      </c>
      <c r="B39" s="1" t="s">
        <v>598</v>
      </c>
      <c r="C39" s="1" t="s">
        <v>598</v>
      </c>
      <c r="D39" t="s">
        <v>394</v>
      </c>
      <c r="E39" t="s">
        <v>28</v>
      </c>
      <c r="F39" s="1" t="s">
        <v>599</v>
      </c>
      <c r="G39" s="1" t="s">
        <v>600</v>
      </c>
      <c r="H39" s="7">
        <v>0</v>
      </c>
      <c r="I39" s="7">
        <v>0</v>
      </c>
      <c r="J39" s="7">
        <v>0</v>
      </c>
      <c r="K39" s="7">
        <v>0</v>
      </c>
      <c r="L39" s="112">
        <v>0</v>
      </c>
    </row>
    <row r="40" spans="1:12" x14ac:dyDescent="0.2">
      <c r="A40" s="114">
        <v>37402</v>
      </c>
      <c r="B40" s="1" t="s">
        <v>598</v>
      </c>
      <c r="C40" s="1" t="s">
        <v>598</v>
      </c>
      <c r="D40" t="s">
        <v>464</v>
      </c>
      <c r="E40" t="s">
        <v>28</v>
      </c>
      <c r="F40" s="1" t="s">
        <v>599</v>
      </c>
      <c r="G40" s="1" t="s">
        <v>600</v>
      </c>
      <c r="H40" s="7">
        <v>0</v>
      </c>
      <c r="I40" s="7">
        <v>0</v>
      </c>
      <c r="J40" s="7">
        <v>0</v>
      </c>
      <c r="K40" s="7">
        <v>0</v>
      </c>
      <c r="L40" s="112">
        <v>0</v>
      </c>
    </row>
    <row r="41" spans="1:12" x14ac:dyDescent="0.2">
      <c r="A41" s="114">
        <v>37402</v>
      </c>
      <c r="B41" s="1" t="s">
        <v>598</v>
      </c>
      <c r="C41" s="1" t="s">
        <v>598</v>
      </c>
      <c r="D41" t="s">
        <v>497</v>
      </c>
      <c r="E41" t="s">
        <v>28</v>
      </c>
      <c r="F41" s="1" t="s">
        <v>599</v>
      </c>
      <c r="G41" s="1" t="s">
        <v>600</v>
      </c>
      <c r="H41" s="7">
        <v>0</v>
      </c>
      <c r="I41" s="7">
        <v>0</v>
      </c>
      <c r="J41" s="7">
        <v>0</v>
      </c>
      <c r="K41" s="7">
        <v>0</v>
      </c>
      <c r="L41" s="112">
        <v>0</v>
      </c>
    </row>
    <row r="42" spans="1:12" x14ac:dyDescent="0.2">
      <c r="A42" s="114">
        <v>37402</v>
      </c>
      <c r="B42" s="1" t="s">
        <v>598</v>
      </c>
      <c r="C42" s="1" t="s">
        <v>598</v>
      </c>
      <c r="D42" t="s">
        <v>534</v>
      </c>
      <c r="E42" t="s">
        <v>28</v>
      </c>
      <c r="F42" s="1" t="s">
        <v>599</v>
      </c>
      <c r="G42" s="1" t="s">
        <v>600</v>
      </c>
      <c r="H42" s="7">
        <v>0</v>
      </c>
      <c r="I42" s="7">
        <v>0</v>
      </c>
      <c r="J42" s="7">
        <v>0</v>
      </c>
      <c r="K42" s="7">
        <v>0</v>
      </c>
      <c r="L42" s="112">
        <v>0</v>
      </c>
    </row>
    <row r="43" spans="1:12" x14ac:dyDescent="0.2">
      <c r="A43" s="114">
        <v>37500</v>
      </c>
      <c r="B43" s="1" t="s">
        <v>598</v>
      </c>
      <c r="C43" s="1" t="s">
        <v>598</v>
      </c>
      <c r="D43" t="s">
        <v>103</v>
      </c>
      <c r="E43" t="s">
        <v>28</v>
      </c>
      <c r="F43" s="1" t="s">
        <v>599</v>
      </c>
      <c r="G43" s="1" t="s">
        <v>600</v>
      </c>
      <c r="H43" s="7">
        <v>0</v>
      </c>
      <c r="I43" s="7">
        <v>0</v>
      </c>
      <c r="J43" s="7">
        <v>0</v>
      </c>
      <c r="K43" s="7">
        <v>0</v>
      </c>
      <c r="L43" s="112">
        <v>0</v>
      </c>
    </row>
    <row r="44" spans="1:12" x14ac:dyDescent="0.2">
      <c r="A44" s="114">
        <v>37500</v>
      </c>
      <c r="B44" s="1" t="s">
        <v>598</v>
      </c>
      <c r="C44" s="1" t="s">
        <v>598</v>
      </c>
      <c r="D44" t="s">
        <v>133</v>
      </c>
      <c r="E44" t="s">
        <v>28</v>
      </c>
      <c r="F44" s="1" t="s">
        <v>599</v>
      </c>
      <c r="G44" s="1" t="s">
        <v>600</v>
      </c>
      <c r="H44" s="7">
        <v>0</v>
      </c>
      <c r="I44" s="7">
        <v>0</v>
      </c>
      <c r="J44" s="7">
        <v>0</v>
      </c>
      <c r="K44" s="7">
        <v>0</v>
      </c>
      <c r="L44" s="112">
        <v>0</v>
      </c>
    </row>
    <row r="45" spans="1:12" x14ac:dyDescent="0.2">
      <c r="A45" s="114">
        <v>37500</v>
      </c>
      <c r="B45" s="1" t="s">
        <v>598</v>
      </c>
      <c r="C45" s="1" t="s">
        <v>598</v>
      </c>
      <c r="D45" t="s">
        <v>165</v>
      </c>
      <c r="E45" t="s">
        <v>28</v>
      </c>
      <c r="F45" s="1" t="s">
        <v>599</v>
      </c>
      <c r="G45" s="1" t="s">
        <v>600</v>
      </c>
      <c r="H45" s="7">
        <v>0</v>
      </c>
      <c r="I45" s="7">
        <v>0</v>
      </c>
      <c r="J45" s="7">
        <v>0</v>
      </c>
      <c r="K45" s="7">
        <v>0</v>
      </c>
      <c r="L45" s="112">
        <v>0</v>
      </c>
    </row>
    <row r="46" spans="1:12" x14ac:dyDescent="0.2">
      <c r="A46" s="114">
        <v>37500</v>
      </c>
      <c r="B46" s="1" t="s">
        <v>598</v>
      </c>
      <c r="C46" s="1" t="s">
        <v>598</v>
      </c>
      <c r="D46" t="s">
        <v>194</v>
      </c>
      <c r="E46" t="s">
        <v>28</v>
      </c>
      <c r="F46" s="1" t="s">
        <v>599</v>
      </c>
      <c r="G46" s="1" t="s">
        <v>600</v>
      </c>
      <c r="H46" s="7">
        <v>0</v>
      </c>
      <c r="I46" s="7">
        <v>0</v>
      </c>
      <c r="J46" s="7">
        <v>0</v>
      </c>
      <c r="K46" s="7">
        <v>0</v>
      </c>
      <c r="L46" s="112">
        <v>0</v>
      </c>
    </row>
    <row r="47" spans="1:12" x14ac:dyDescent="0.2">
      <c r="A47" s="114">
        <v>37500</v>
      </c>
      <c r="B47" s="1" t="s">
        <v>598</v>
      </c>
      <c r="C47" s="1" t="s">
        <v>598</v>
      </c>
      <c r="D47" t="s">
        <v>225</v>
      </c>
      <c r="E47" t="s">
        <v>28</v>
      </c>
      <c r="F47" s="1" t="s">
        <v>599</v>
      </c>
      <c r="G47" s="1" t="s">
        <v>600</v>
      </c>
      <c r="H47" s="7">
        <v>0</v>
      </c>
      <c r="I47" s="7">
        <v>0</v>
      </c>
      <c r="J47" s="7">
        <v>0</v>
      </c>
      <c r="K47" s="7">
        <v>0</v>
      </c>
      <c r="L47" s="112">
        <v>0</v>
      </c>
    </row>
    <row r="48" spans="1:12" x14ac:dyDescent="0.2">
      <c r="A48" s="114">
        <v>37500</v>
      </c>
      <c r="B48" s="1" t="s">
        <v>598</v>
      </c>
      <c r="C48" s="1" t="s">
        <v>598</v>
      </c>
      <c r="D48" t="s">
        <v>254</v>
      </c>
      <c r="E48" t="s">
        <v>28</v>
      </c>
      <c r="F48" s="1" t="s">
        <v>599</v>
      </c>
      <c r="G48" s="1" t="s">
        <v>600</v>
      </c>
      <c r="H48" s="7">
        <v>0</v>
      </c>
      <c r="I48" s="7">
        <v>0</v>
      </c>
      <c r="J48" s="7">
        <v>0</v>
      </c>
      <c r="K48" s="7">
        <v>0</v>
      </c>
      <c r="L48" s="112">
        <v>0</v>
      </c>
    </row>
    <row r="49" spans="1:12" x14ac:dyDescent="0.2">
      <c r="A49" s="114">
        <v>37500</v>
      </c>
      <c r="B49" s="1" t="s">
        <v>598</v>
      </c>
      <c r="C49" s="1" t="s">
        <v>598</v>
      </c>
      <c r="D49" t="s">
        <v>281</v>
      </c>
      <c r="E49" t="s">
        <v>28</v>
      </c>
      <c r="F49" s="1" t="s">
        <v>599</v>
      </c>
      <c r="G49" s="1" t="s">
        <v>600</v>
      </c>
      <c r="H49" s="7">
        <v>0</v>
      </c>
      <c r="I49" s="7">
        <v>0</v>
      </c>
      <c r="J49" s="7">
        <v>0</v>
      </c>
      <c r="K49" s="7">
        <v>0</v>
      </c>
      <c r="L49" s="112">
        <v>0</v>
      </c>
    </row>
    <row r="50" spans="1:12" x14ac:dyDescent="0.2">
      <c r="A50" s="114">
        <v>37500</v>
      </c>
      <c r="B50" s="1" t="s">
        <v>598</v>
      </c>
      <c r="C50" s="1" t="s">
        <v>598</v>
      </c>
      <c r="D50" t="s">
        <v>288</v>
      </c>
      <c r="E50" t="s">
        <v>28</v>
      </c>
      <c r="F50" s="1" t="s">
        <v>599</v>
      </c>
      <c r="G50" s="1" t="s">
        <v>600</v>
      </c>
      <c r="H50" s="7">
        <v>0</v>
      </c>
      <c r="I50" s="7">
        <v>0</v>
      </c>
      <c r="J50" s="7">
        <v>0</v>
      </c>
      <c r="K50" s="7">
        <v>0</v>
      </c>
      <c r="L50" s="112">
        <v>0</v>
      </c>
    </row>
    <row r="51" spans="1:12" x14ac:dyDescent="0.2">
      <c r="A51" s="114">
        <v>37500</v>
      </c>
      <c r="B51" s="1" t="s">
        <v>598</v>
      </c>
      <c r="C51" s="1" t="s">
        <v>598</v>
      </c>
      <c r="D51" t="s">
        <v>316</v>
      </c>
      <c r="E51" t="s">
        <v>28</v>
      </c>
      <c r="F51" s="1" t="s">
        <v>599</v>
      </c>
      <c r="G51" s="1" t="s">
        <v>600</v>
      </c>
      <c r="H51" s="7">
        <v>0</v>
      </c>
      <c r="I51" s="7">
        <v>0</v>
      </c>
      <c r="J51" s="7">
        <v>0</v>
      </c>
      <c r="K51" s="7">
        <v>0</v>
      </c>
      <c r="L51" s="112">
        <v>0</v>
      </c>
    </row>
    <row r="52" spans="1:12" x14ac:dyDescent="0.2">
      <c r="A52" s="114">
        <v>37500</v>
      </c>
      <c r="B52" s="1" t="s">
        <v>598</v>
      </c>
      <c r="C52" s="1" t="s">
        <v>598</v>
      </c>
      <c r="D52" t="s">
        <v>342</v>
      </c>
      <c r="E52" t="s">
        <v>28</v>
      </c>
      <c r="F52" s="1" t="s">
        <v>599</v>
      </c>
      <c r="G52" s="1" t="s">
        <v>600</v>
      </c>
      <c r="H52" s="7">
        <v>0</v>
      </c>
      <c r="I52" s="7">
        <v>0</v>
      </c>
      <c r="J52" s="7">
        <v>0</v>
      </c>
      <c r="K52" s="7">
        <v>0</v>
      </c>
      <c r="L52" s="112">
        <v>0</v>
      </c>
    </row>
    <row r="53" spans="1:12" x14ac:dyDescent="0.2">
      <c r="A53" s="114">
        <v>37500</v>
      </c>
      <c r="B53" s="1" t="s">
        <v>598</v>
      </c>
      <c r="C53" s="1" t="s">
        <v>598</v>
      </c>
      <c r="D53" t="s">
        <v>368</v>
      </c>
      <c r="E53" t="s">
        <v>28</v>
      </c>
      <c r="F53" s="1" t="s">
        <v>599</v>
      </c>
      <c r="G53" s="1" t="s">
        <v>600</v>
      </c>
      <c r="H53" s="7">
        <v>0</v>
      </c>
      <c r="I53" s="7">
        <v>0</v>
      </c>
      <c r="J53" s="7">
        <v>0</v>
      </c>
      <c r="K53" s="7">
        <v>0</v>
      </c>
      <c r="L53" s="112">
        <v>0</v>
      </c>
    </row>
    <row r="54" spans="1:12" x14ac:dyDescent="0.2">
      <c r="A54" s="114">
        <v>37500</v>
      </c>
      <c r="B54" s="1" t="s">
        <v>598</v>
      </c>
      <c r="C54" s="1" t="s">
        <v>598</v>
      </c>
      <c r="D54" t="s">
        <v>395</v>
      </c>
      <c r="E54" t="s">
        <v>28</v>
      </c>
      <c r="F54" s="1" t="s">
        <v>599</v>
      </c>
      <c r="G54" s="1" t="s">
        <v>600</v>
      </c>
      <c r="H54" s="7">
        <v>0</v>
      </c>
      <c r="I54" s="7">
        <v>0</v>
      </c>
      <c r="J54" s="7">
        <v>0</v>
      </c>
      <c r="K54" s="7">
        <v>0</v>
      </c>
      <c r="L54" s="112">
        <v>0</v>
      </c>
    </row>
    <row r="55" spans="1:12" x14ac:dyDescent="0.2">
      <c r="A55" s="114">
        <v>37500</v>
      </c>
      <c r="B55" s="1" t="s">
        <v>598</v>
      </c>
      <c r="C55" s="1" t="s">
        <v>598</v>
      </c>
      <c r="D55" t="s">
        <v>428</v>
      </c>
      <c r="E55" t="s">
        <v>28</v>
      </c>
      <c r="F55" s="1" t="s">
        <v>599</v>
      </c>
      <c r="G55" s="1" t="s">
        <v>600</v>
      </c>
      <c r="H55" s="7">
        <v>0</v>
      </c>
      <c r="I55" s="7">
        <v>0</v>
      </c>
      <c r="J55" s="7">
        <v>0</v>
      </c>
      <c r="K55" s="7">
        <v>0</v>
      </c>
      <c r="L55" s="112">
        <v>0</v>
      </c>
    </row>
    <row r="56" spans="1:12" x14ac:dyDescent="0.2">
      <c r="A56" s="114">
        <v>37500</v>
      </c>
      <c r="B56" s="1" t="s">
        <v>598</v>
      </c>
      <c r="C56" s="1" t="s">
        <v>598</v>
      </c>
      <c r="D56" t="s">
        <v>465</v>
      </c>
      <c r="E56" t="s">
        <v>28</v>
      </c>
      <c r="F56" s="1" t="s">
        <v>599</v>
      </c>
      <c r="G56" s="1" t="s">
        <v>600</v>
      </c>
      <c r="H56" s="7">
        <v>0</v>
      </c>
      <c r="I56" s="7">
        <v>0</v>
      </c>
      <c r="J56" s="7">
        <v>0</v>
      </c>
      <c r="K56" s="7">
        <v>0</v>
      </c>
      <c r="L56" s="112">
        <v>0</v>
      </c>
    </row>
    <row r="57" spans="1:12" x14ac:dyDescent="0.2">
      <c r="A57" s="114">
        <v>37500</v>
      </c>
      <c r="B57" s="1" t="s">
        <v>598</v>
      </c>
      <c r="C57" s="1" t="s">
        <v>598</v>
      </c>
      <c r="D57" t="s">
        <v>498</v>
      </c>
      <c r="E57" t="s">
        <v>28</v>
      </c>
      <c r="F57" s="1" t="s">
        <v>599</v>
      </c>
      <c r="G57" s="1" t="s">
        <v>600</v>
      </c>
      <c r="H57" s="7">
        <v>0</v>
      </c>
      <c r="I57" s="7">
        <v>0</v>
      </c>
      <c r="J57" s="7">
        <v>0</v>
      </c>
      <c r="K57" s="7">
        <v>0</v>
      </c>
      <c r="L57" s="112">
        <v>0</v>
      </c>
    </row>
    <row r="58" spans="1:12" x14ac:dyDescent="0.2">
      <c r="A58" s="114">
        <v>37500</v>
      </c>
      <c r="B58" s="1" t="s">
        <v>598</v>
      </c>
      <c r="C58" s="1" t="s">
        <v>598</v>
      </c>
      <c r="D58" t="s">
        <v>525</v>
      </c>
      <c r="E58" t="s">
        <v>28</v>
      </c>
      <c r="F58" s="1" t="s">
        <v>599</v>
      </c>
      <c r="G58" s="1" t="s">
        <v>600</v>
      </c>
      <c r="H58" s="7">
        <v>0</v>
      </c>
      <c r="I58" s="7">
        <v>0</v>
      </c>
      <c r="J58" s="7">
        <v>0</v>
      </c>
      <c r="K58" s="7">
        <v>0</v>
      </c>
      <c r="L58" s="112">
        <v>0</v>
      </c>
    </row>
    <row r="59" spans="1:12" x14ac:dyDescent="0.2">
      <c r="A59" s="114">
        <v>37500</v>
      </c>
      <c r="B59" s="1" t="s">
        <v>598</v>
      </c>
      <c r="C59" s="1" t="s">
        <v>598</v>
      </c>
      <c r="D59" t="s">
        <v>535</v>
      </c>
      <c r="E59" t="s">
        <v>28</v>
      </c>
      <c r="F59" s="1" t="s">
        <v>599</v>
      </c>
      <c r="G59" s="1" t="s">
        <v>600</v>
      </c>
      <c r="H59" s="7">
        <v>0</v>
      </c>
      <c r="I59" s="7">
        <v>0</v>
      </c>
      <c r="J59" s="7">
        <v>0</v>
      </c>
      <c r="K59" s="7">
        <v>0</v>
      </c>
      <c r="L59" s="112">
        <v>0</v>
      </c>
    </row>
    <row r="60" spans="1:12" x14ac:dyDescent="0.2">
      <c r="A60" s="114">
        <v>37600</v>
      </c>
      <c r="B60" s="1" t="s">
        <v>598</v>
      </c>
      <c r="C60" s="1" t="s">
        <v>598</v>
      </c>
      <c r="D60" t="s">
        <v>282</v>
      </c>
      <c r="E60" t="s">
        <v>28</v>
      </c>
      <c r="F60" s="1" t="s">
        <v>599</v>
      </c>
      <c r="G60" s="1" t="s">
        <v>600</v>
      </c>
      <c r="H60" s="7">
        <v>0</v>
      </c>
      <c r="I60" s="7">
        <v>0</v>
      </c>
      <c r="J60" s="7">
        <v>0</v>
      </c>
      <c r="K60" s="7">
        <v>0</v>
      </c>
      <c r="L60" s="112">
        <v>0</v>
      </c>
    </row>
    <row r="61" spans="1:12" x14ac:dyDescent="0.2">
      <c r="A61" s="114">
        <v>37600</v>
      </c>
      <c r="B61" s="1" t="s">
        <v>598</v>
      </c>
      <c r="C61" s="1" t="s">
        <v>598</v>
      </c>
      <c r="D61" t="s">
        <v>343</v>
      </c>
      <c r="E61" t="s">
        <v>28</v>
      </c>
      <c r="F61" s="1" t="s">
        <v>599</v>
      </c>
      <c r="G61" s="1" t="s">
        <v>600</v>
      </c>
      <c r="H61" s="7">
        <v>177498.99</v>
      </c>
      <c r="I61" s="7">
        <v>444.66</v>
      </c>
      <c r="J61" s="7">
        <v>0</v>
      </c>
      <c r="K61" s="7">
        <v>0</v>
      </c>
      <c r="L61" s="112">
        <v>177943.65</v>
      </c>
    </row>
    <row r="62" spans="1:12" x14ac:dyDescent="0.2">
      <c r="A62" s="114">
        <v>37600</v>
      </c>
      <c r="B62" s="1" t="s">
        <v>598</v>
      </c>
      <c r="C62" s="1" t="s">
        <v>598</v>
      </c>
      <c r="D62" t="s">
        <v>396</v>
      </c>
      <c r="E62" t="s">
        <v>28</v>
      </c>
      <c r="F62" s="1" t="s">
        <v>599</v>
      </c>
      <c r="G62" s="1" t="s">
        <v>600</v>
      </c>
      <c r="H62" s="7">
        <v>594726.80000000005</v>
      </c>
      <c r="I62" s="7">
        <v>1707.13</v>
      </c>
      <c r="J62" s="7">
        <v>0</v>
      </c>
      <c r="K62" s="7">
        <v>0</v>
      </c>
      <c r="L62" s="112">
        <v>596433.93000000005</v>
      </c>
    </row>
    <row r="63" spans="1:12" x14ac:dyDescent="0.2">
      <c r="A63" s="114">
        <v>37600</v>
      </c>
      <c r="B63" s="1" t="s">
        <v>598</v>
      </c>
      <c r="C63" s="1" t="s">
        <v>598</v>
      </c>
      <c r="D63" t="s">
        <v>226</v>
      </c>
      <c r="E63" t="s">
        <v>28</v>
      </c>
      <c r="F63" s="1" t="s">
        <v>599</v>
      </c>
      <c r="G63" s="1" t="s">
        <v>600</v>
      </c>
      <c r="H63" s="7">
        <v>836632.28</v>
      </c>
      <c r="I63" s="7">
        <v>1802.5</v>
      </c>
      <c r="J63" s="7">
        <v>0</v>
      </c>
      <c r="K63" s="7">
        <v>0</v>
      </c>
      <c r="L63" s="112">
        <v>838434.78</v>
      </c>
    </row>
    <row r="64" spans="1:12" x14ac:dyDescent="0.2">
      <c r="A64" s="114">
        <v>37600</v>
      </c>
      <c r="B64" s="1" t="s">
        <v>598</v>
      </c>
      <c r="C64" s="1" t="s">
        <v>598</v>
      </c>
      <c r="D64" t="s">
        <v>536</v>
      </c>
      <c r="E64" t="s">
        <v>28</v>
      </c>
      <c r="F64" s="1" t="s">
        <v>599</v>
      </c>
      <c r="G64" s="1" t="s">
        <v>600</v>
      </c>
      <c r="H64" s="7">
        <v>894276.98</v>
      </c>
      <c r="I64" s="7">
        <v>17375.580000000002</v>
      </c>
      <c r="J64" s="7">
        <v>0</v>
      </c>
      <c r="K64" s="7">
        <v>0</v>
      </c>
      <c r="L64" s="112">
        <v>911652.56</v>
      </c>
    </row>
    <row r="65" spans="1:12" x14ac:dyDescent="0.2">
      <c r="A65" s="114">
        <v>37600</v>
      </c>
      <c r="B65" s="1" t="s">
        <v>598</v>
      </c>
      <c r="C65" s="1" t="s">
        <v>598</v>
      </c>
      <c r="D65" t="s">
        <v>429</v>
      </c>
      <c r="E65" t="s">
        <v>28</v>
      </c>
      <c r="F65" s="1" t="s">
        <v>599</v>
      </c>
      <c r="G65" s="1" t="s">
        <v>600</v>
      </c>
      <c r="H65" s="7">
        <v>961402.38</v>
      </c>
      <c r="I65" s="7">
        <v>2387.7800000000002</v>
      </c>
      <c r="J65" s="7">
        <v>0</v>
      </c>
      <c r="K65" s="7">
        <v>0</v>
      </c>
      <c r="L65" s="112">
        <v>963790.16</v>
      </c>
    </row>
    <row r="66" spans="1:12" x14ac:dyDescent="0.2">
      <c r="A66" s="114">
        <v>37600</v>
      </c>
      <c r="B66" s="1" t="s">
        <v>598</v>
      </c>
      <c r="C66" s="1" t="s">
        <v>598</v>
      </c>
      <c r="D66" t="s">
        <v>289</v>
      </c>
      <c r="E66" t="s">
        <v>28</v>
      </c>
      <c r="F66" s="1" t="s">
        <v>599</v>
      </c>
      <c r="G66" s="1" t="s">
        <v>600</v>
      </c>
      <c r="H66" s="7">
        <v>1666859.28</v>
      </c>
      <c r="I66" s="7">
        <v>4295.82</v>
      </c>
      <c r="J66" s="7">
        <v>0</v>
      </c>
      <c r="K66" s="7">
        <v>0</v>
      </c>
      <c r="L66" s="112">
        <v>1671155.1</v>
      </c>
    </row>
    <row r="67" spans="1:12" x14ac:dyDescent="0.2">
      <c r="A67" s="114">
        <v>37600</v>
      </c>
      <c r="B67" s="1" t="s">
        <v>598</v>
      </c>
      <c r="C67" s="1" t="s">
        <v>598</v>
      </c>
      <c r="D67" t="s">
        <v>466</v>
      </c>
      <c r="E67" t="s">
        <v>28</v>
      </c>
      <c r="F67" s="1" t="s">
        <v>599</v>
      </c>
      <c r="G67" s="1" t="s">
        <v>600</v>
      </c>
      <c r="H67" s="7">
        <v>1886328.36</v>
      </c>
      <c r="I67" s="7">
        <v>13005.54</v>
      </c>
      <c r="J67" s="7">
        <v>0</v>
      </c>
      <c r="K67" s="7">
        <v>0</v>
      </c>
      <c r="L67" s="112">
        <v>1899333.9</v>
      </c>
    </row>
    <row r="68" spans="1:12" x14ac:dyDescent="0.2">
      <c r="A68" s="114">
        <v>37600</v>
      </c>
      <c r="B68" s="1" t="s">
        <v>598</v>
      </c>
      <c r="C68" s="1" t="s">
        <v>598</v>
      </c>
      <c r="D68" t="s">
        <v>369</v>
      </c>
      <c r="E68" t="s">
        <v>28</v>
      </c>
      <c r="F68" s="1" t="s">
        <v>599</v>
      </c>
      <c r="G68" s="1" t="s">
        <v>600</v>
      </c>
      <c r="H68" s="7">
        <v>2709896.52</v>
      </c>
      <c r="I68" s="7">
        <v>8231.86</v>
      </c>
      <c r="J68" s="7">
        <v>0</v>
      </c>
      <c r="K68" s="7">
        <v>0</v>
      </c>
      <c r="L68" s="112">
        <v>2718128.38</v>
      </c>
    </row>
    <row r="69" spans="1:12" x14ac:dyDescent="0.2">
      <c r="A69" s="114">
        <v>37600</v>
      </c>
      <c r="B69" s="1" t="s">
        <v>598</v>
      </c>
      <c r="C69" s="1" t="s">
        <v>598</v>
      </c>
      <c r="D69" t="s">
        <v>317</v>
      </c>
      <c r="E69" t="s">
        <v>28</v>
      </c>
      <c r="F69" s="1" t="s">
        <v>599</v>
      </c>
      <c r="G69" s="1" t="s">
        <v>600</v>
      </c>
      <c r="H69" s="7">
        <v>2987360.26</v>
      </c>
      <c r="I69" s="7">
        <v>9591.6200000000008</v>
      </c>
      <c r="J69" s="7">
        <v>-16869.29</v>
      </c>
      <c r="K69" s="7">
        <v>0</v>
      </c>
      <c r="L69" s="112">
        <v>2980082.59</v>
      </c>
    </row>
    <row r="70" spans="1:12" x14ac:dyDescent="0.2">
      <c r="A70" s="114">
        <v>37600</v>
      </c>
      <c r="B70" s="1" t="s">
        <v>598</v>
      </c>
      <c r="C70" s="1" t="s">
        <v>598</v>
      </c>
      <c r="D70" t="s">
        <v>166</v>
      </c>
      <c r="E70" t="s">
        <v>28</v>
      </c>
      <c r="F70" s="1" t="s">
        <v>599</v>
      </c>
      <c r="G70" s="1" t="s">
        <v>600</v>
      </c>
      <c r="H70" s="7">
        <v>4199762.59</v>
      </c>
      <c r="I70" s="7">
        <v>10777.63</v>
      </c>
      <c r="J70" s="7">
        <v>-79120.13</v>
      </c>
      <c r="K70" s="7">
        <v>0</v>
      </c>
      <c r="L70" s="112">
        <v>4131420.09</v>
      </c>
    </row>
    <row r="71" spans="1:12" x14ac:dyDescent="0.2">
      <c r="A71" s="114">
        <v>37600</v>
      </c>
      <c r="B71" s="1" t="s">
        <v>598</v>
      </c>
      <c r="C71" s="1" t="s">
        <v>598</v>
      </c>
      <c r="D71" t="s">
        <v>499</v>
      </c>
      <c r="E71" t="s">
        <v>28</v>
      </c>
      <c r="F71" s="1" t="s">
        <v>599</v>
      </c>
      <c r="G71" s="1" t="s">
        <v>600</v>
      </c>
      <c r="H71" s="7">
        <v>6011350.9500000002</v>
      </c>
      <c r="I71" s="7">
        <v>23771.02</v>
      </c>
      <c r="J71" s="7">
        <v>0</v>
      </c>
      <c r="K71" s="7">
        <v>0</v>
      </c>
      <c r="L71" s="112">
        <v>6035121.9699999997</v>
      </c>
    </row>
    <row r="72" spans="1:12" x14ac:dyDescent="0.2">
      <c r="A72" s="114">
        <v>37600</v>
      </c>
      <c r="B72" s="1" t="s">
        <v>598</v>
      </c>
      <c r="C72" s="1" t="s">
        <v>598</v>
      </c>
      <c r="D72" t="s">
        <v>195</v>
      </c>
      <c r="E72" t="s">
        <v>28</v>
      </c>
      <c r="F72" s="1" t="s">
        <v>599</v>
      </c>
      <c r="G72" s="1" t="s">
        <v>600</v>
      </c>
      <c r="H72" s="7">
        <v>10110458.75</v>
      </c>
      <c r="I72" s="7">
        <v>33349.269999999997</v>
      </c>
      <c r="J72" s="7">
        <v>0</v>
      </c>
      <c r="K72" s="7">
        <v>0</v>
      </c>
      <c r="L72" s="112">
        <v>10143808.02</v>
      </c>
    </row>
    <row r="73" spans="1:12" x14ac:dyDescent="0.2">
      <c r="A73" s="114">
        <v>37600</v>
      </c>
      <c r="B73" s="1" t="s">
        <v>598</v>
      </c>
      <c r="C73" s="1" t="s">
        <v>598</v>
      </c>
      <c r="D73" t="s">
        <v>134</v>
      </c>
      <c r="E73" t="s">
        <v>28</v>
      </c>
      <c r="F73" s="1" t="s">
        <v>599</v>
      </c>
      <c r="G73" s="1" t="s">
        <v>600</v>
      </c>
      <c r="H73" s="7">
        <v>10560044.57</v>
      </c>
      <c r="I73" s="7">
        <v>31291.45</v>
      </c>
      <c r="J73" s="7">
        <v>-116373.25</v>
      </c>
      <c r="K73" s="7">
        <v>0</v>
      </c>
      <c r="L73" s="112">
        <v>10474962.77</v>
      </c>
    </row>
    <row r="74" spans="1:12" x14ac:dyDescent="0.2">
      <c r="A74" s="114">
        <v>37600</v>
      </c>
      <c r="B74" s="1" t="s">
        <v>598</v>
      </c>
      <c r="C74" s="1" t="s">
        <v>598</v>
      </c>
      <c r="D74" t="s">
        <v>104</v>
      </c>
      <c r="E74" t="s">
        <v>28</v>
      </c>
      <c r="F74" s="1" t="s">
        <v>599</v>
      </c>
      <c r="G74" s="1" t="s">
        <v>600</v>
      </c>
      <c r="H74" s="7">
        <v>15207399.16</v>
      </c>
      <c r="I74" s="7">
        <v>26085.38</v>
      </c>
      <c r="J74" s="7">
        <v>-174262.53</v>
      </c>
      <c r="K74" s="7">
        <v>0</v>
      </c>
      <c r="L74" s="112">
        <v>15059222.01</v>
      </c>
    </row>
    <row r="75" spans="1:12" x14ac:dyDescent="0.2">
      <c r="A75" s="114">
        <v>37600</v>
      </c>
      <c r="B75" s="1" t="s">
        <v>598</v>
      </c>
      <c r="C75" s="1" t="s">
        <v>598</v>
      </c>
      <c r="D75" t="s">
        <v>255</v>
      </c>
      <c r="E75" t="s">
        <v>28</v>
      </c>
      <c r="F75" s="1" t="s">
        <v>599</v>
      </c>
      <c r="G75" s="1" t="s">
        <v>600</v>
      </c>
      <c r="H75" s="7">
        <v>15737355.550000001</v>
      </c>
      <c r="I75" s="7">
        <v>42930.42</v>
      </c>
      <c r="J75" s="7">
        <v>-274886.40999999997</v>
      </c>
      <c r="K75" s="7">
        <v>0</v>
      </c>
      <c r="L75" s="112">
        <v>15505399.560000001</v>
      </c>
    </row>
    <row r="76" spans="1:12" x14ac:dyDescent="0.2">
      <c r="A76" s="114">
        <v>37602</v>
      </c>
      <c r="B76" s="1" t="s">
        <v>598</v>
      </c>
      <c r="C76" s="1" t="s">
        <v>598</v>
      </c>
      <c r="D76" t="s">
        <v>283</v>
      </c>
      <c r="E76" t="s">
        <v>28</v>
      </c>
      <c r="F76" s="1" t="s">
        <v>599</v>
      </c>
      <c r="G76" s="1" t="s">
        <v>600</v>
      </c>
      <c r="H76" s="7">
        <v>0</v>
      </c>
      <c r="I76" s="7">
        <v>0</v>
      </c>
      <c r="J76" s="7">
        <v>0</v>
      </c>
      <c r="K76" s="7">
        <v>0</v>
      </c>
      <c r="L76" s="112">
        <v>0</v>
      </c>
    </row>
    <row r="77" spans="1:12" x14ac:dyDescent="0.2">
      <c r="A77" s="114">
        <v>37602</v>
      </c>
      <c r="B77" s="1" t="s">
        <v>598</v>
      </c>
      <c r="C77" s="1" t="s">
        <v>598</v>
      </c>
      <c r="D77" t="s">
        <v>136</v>
      </c>
      <c r="E77" t="s">
        <v>28</v>
      </c>
      <c r="F77" s="1" t="s">
        <v>599</v>
      </c>
      <c r="G77" s="1" t="s">
        <v>600</v>
      </c>
      <c r="H77" s="7">
        <v>0</v>
      </c>
      <c r="I77" s="7">
        <v>0</v>
      </c>
      <c r="J77" s="7">
        <v>0</v>
      </c>
      <c r="K77" s="7">
        <v>0</v>
      </c>
      <c r="L77" s="112">
        <v>0</v>
      </c>
    </row>
    <row r="78" spans="1:12" x14ac:dyDescent="0.2">
      <c r="A78" s="114">
        <v>37602</v>
      </c>
      <c r="B78" s="1" t="s">
        <v>598</v>
      </c>
      <c r="C78" s="1" t="s">
        <v>598</v>
      </c>
      <c r="D78" t="s">
        <v>228</v>
      </c>
      <c r="E78" t="s">
        <v>28</v>
      </c>
      <c r="F78" s="1" t="s">
        <v>599</v>
      </c>
      <c r="G78" s="1" t="s">
        <v>600</v>
      </c>
      <c r="H78" s="7">
        <v>0</v>
      </c>
      <c r="I78" s="7">
        <v>0</v>
      </c>
      <c r="J78" s="7">
        <v>0</v>
      </c>
      <c r="K78" s="7">
        <v>0</v>
      </c>
      <c r="L78" s="112">
        <v>0</v>
      </c>
    </row>
    <row r="79" spans="1:12" x14ac:dyDescent="0.2">
      <c r="A79" s="114">
        <v>37602</v>
      </c>
      <c r="B79" s="1" t="s">
        <v>598</v>
      </c>
      <c r="C79" s="1" t="s">
        <v>598</v>
      </c>
      <c r="D79" t="s">
        <v>257</v>
      </c>
      <c r="E79" t="s">
        <v>28</v>
      </c>
      <c r="F79" s="1" t="s">
        <v>599</v>
      </c>
      <c r="G79" s="1" t="s">
        <v>600</v>
      </c>
      <c r="H79" s="7">
        <v>0</v>
      </c>
      <c r="I79" s="7">
        <v>0</v>
      </c>
      <c r="J79" s="7">
        <v>0</v>
      </c>
      <c r="K79" s="7">
        <v>0</v>
      </c>
      <c r="L79" s="112">
        <v>0</v>
      </c>
    </row>
    <row r="80" spans="1:12" x14ac:dyDescent="0.2">
      <c r="A80" s="114">
        <v>37602</v>
      </c>
      <c r="B80" s="1" t="s">
        <v>598</v>
      </c>
      <c r="C80" s="1" t="s">
        <v>598</v>
      </c>
      <c r="D80" t="s">
        <v>371</v>
      </c>
      <c r="E80" t="s">
        <v>28</v>
      </c>
      <c r="F80" s="1" t="s">
        <v>599</v>
      </c>
      <c r="G80" s="1" t="s">
        <v>600</v>
      </c>
      <c r="H80" s="7">
        <v>0</v>
      </c>
      <c r="I80" s="7">
        <v>0</v>
      </c>
      <c r="J80" s="7">
        <v>0</v>
      </c>
      <c r="K80" s="7">
        <v>0</v>
      </c>
      <c r="L80" s="112">
        <v>0</v>
      </c>
    </row>
    <row r="81" spans="1:12" x14ac:dyDescent="0.2">
      <c r="A81" s="114">
        <v>37602</v>
      </c>
      <c r="B81" s="1" t="s">
        <v>598</v>
      </c>
      <c r="C81" s="1" t="s">
        <v>598</v>
      </c>
      <c r="D81" t="s">
        <v>137</v>
      </c>
      <c r="E81" t="s">
        <v>28</v>
      </c>
      <c r="F81" s="1" t="s">
        <v>599</v>
      </c>
      <c r="G81" s="1" t="s">
        <v>600</v>
      </c>
      <c r="H81" s="7">
        <v>0</v>
      </c>
      <c r="I81" s="7">
        <v>0</v>
      </c>
      <c r="J81" s="7">
        <v>0</v>
      </c>
      <c r="K81" s="7">
        <v>0</v>
      </c>
      <c r="L81" s="112">
        <v>0</v>
      </c>
    </row>
    <row r="82" spans="1:12" x14ac:dyDescent="0.2">
      <c r="A82" s="114">
        <v>37602</v>
      </c>
      <c r="B82" s="1" t="s">
        <v>598</v>
      </c>
      <c r="C82" s="1" t="s">
        <v>598</v>
      </c>
      <c r="D82" t="s">
        <v>169</v>
      </c>
      <c r="E82" t="s">
        <v>28</v>
      </c>
      <c r="F82" s="1" t="s">
        <v>599</v>
      </c>
      <c r="G82" s="1" t="s">
        <v>600</v>
      </c>
      <c r="H82" s="7">
        <v>0</v>
      </c>
      <c r="I82" s="7">
        <v>0</v>
      </c>
      <c r="J82" s="7">
        <v>0</v>
      </c>
      <c r="K82" s="7">
        <v>0</v>
      </c>
      <c r="L82" s="112">
        <v>0</v>
      </c>
    </row>
    <row r="83" spans="1:12" x14ac:dyDescent="0.2">
      <c r="A83" s="114">
        <v>37602</v>
      </c>
      <c r="B83" s="1" t="s">
        <v>598</v>
      </c>
      <c r="C83" s="1" t="s">
        <v>598</v>
      </c>
      <c r="D83" t="s">
        <v>258</v>
      </c>
      <c r="E83" t="s">
        <v>28</v>
      </c>
      <c r="F83" s="1" t="s">
        <v>599</v>
      </c>
      <c r="G83" s="1" t="s">
        <v>600</v>
      </c>
      <c r="H83" s="7">
        <v>0</v>
      </c>
      <c r="I83" s="7">
        <v>0</v>
      </c>
      <c r="J83" s="7">
        <v>0</v>
      </c>
      <c r="K83" s="7">
        <v>0</v>
      </c>
      <c r="L83" s="112">
        <v>0</v>
      </c>
    </row>
    <row r="84" spans="1:12" x14ac:dyDescent="0.2">
      <c r="A84" s="114">
        <v>37602</v>
      </c>
      <c r="B84" s="1" t="s">
        <v>598</v>
      </c>
      <c r="C84" s="1" t="s">
        <v>598</v>
      </c>
      <c r="D84" t="s">
        <v>291</v>
      </c>
      <c r="E84" t="s">
        <v>28</v>
      </c>
      <c r="F84" s="1" t="s">
        <v>599</v>
      </c>
      <c r="G84" s="1" t="s">
        <v>600</v>
      </c>
      <c r="H84" s="7">
        <v>0</v>
      </c>
      <c r="I84" s="7">
        <v>0</v>
      </c>
      <c r="J84" s="7">
        <v>0</v>
      </c>
      <c r="K84" s="7">
        <v>0</v>
      </c>
      <c r="L84" s="112">
        <v>0</v>
      </c>
    </row>
    <row r="85" spans="1:12" x14ac:dyDescent="0.2">
      <c r="A85" s="114">
        <v>37602</v>
      </c>
      <c r="B85" s="1" t="s">
        <v>598</v>
      </c>
      <c r="C85" s="1" t="s">
        <v>598</v>
      </c>
      <c r="D85" t="s">
        <v>372</v>
      </c>
      <c r="E85" t="s">
        <v>28</v>
      </c>
      <c r="F85" s="1" t="s">
        <v>599</v>
      </c>
      <c r="G85" s="1" t="s">
        <v>600</v>
      </c>
      <c r="H85" s="7">
        <v>0</v>
      </c>
      <c r="I85" s="7">
        <v>0</v>
      </c>
      <c r="J85" s="7">
        <v>0</v>
      </c>
      <c r="K85" s="7">
        <v>0</v>
      </c>
      <c r="L85" s="112">
        <v>0</v>
      </c>
    </row>
    <row r="86" spans="1:12" x14ac:dyDescent="0.2">
      <c r="A86" s="114">
        <v>37602</v>
      </c>
      <c r="B86" s="1" t="s">
        <v>598</v>
      </c>
      <c r="C86" s="1" t="s">
        <v>598</v>
      </c>
      <c r="D86" t="s">
        <v>502</v>
      </c>
      <c r="E86" t="s">
        <v>28</v>
      </c>
      <c r="F86" s="1" t="s">
        <v>599</v>
      </c>
      <c r="G86" s="1" t="s">
        <v>600</v>
      </c>
      <c r="H86" s="7">
        <v>0</v>
      </c>
      <c r="I86" s="7">
        <v>0</v>
      </c>
      <c r="J86" s="7">
        <v>0</v>
      </c>
      <c r="K86" s="7">
        <v>0</v>
      </c>
      <c r="L86" s="112">
        <v>0</v>
      </c>
    </row>
    <row r="87" spans="1:12" x14ac:dyDescent="0.2">
      <c r="A87" s="114">
        <v>37602</v>
      </c>
      <c r="B87" s="1" t="s">
        <v>598</v>
      </c>
      <c r="C87" s="1" t="s">
        <v>598</v>
      </c>
      <c r="D87" t="s">
        <v>198</v>
      </c>
      <c r="E87" t="s">
        <v>28</v>
      </c>
      <c r="F87" s="1" t="s">
        <v>599</v>
      </c>
      <c r="G87" s="1" t="s">
        <v>600</v>
      </c>
      <c r="H87" s="7">
        <v>24.04</v>
      </c>
      <c r="I87" s="7">
        <v>0</v>
      </c>
      <c r="J87" s="7">
        <v>0</v>
      </c>
      <c r="K87" s="7">
        <v>0</v>
      </c>
      <c r="L87" s="112">
        <v>24.04</v>
      </c>
    </row>
    <row r="88" spans="1:12" x14ac:dyDescent="0.2">
      <c r="A88" s="114">
        <v>37602</v>
      </c>
      <c r="B88" s="1" t="s">
        <v>598</v>
      </c>
      <c r="C88" s="1" t="s">
        <v>598</v>
      </c>
      <c r="D88" t="s">
        <v>468</v>
      </c>
      <c r="E88" t="s">
        <v>28</v>
      </c>
      <c r="F88" s="1" t="s">
        <v>599</v>
      </c>
      <c r="G88" s="1" t="s">
        <v>600</v>
      </c>
      <c r="H88" s="7">
        <v>34.200000000000003</v>
      </c>
      <c r="I88" s="7">
        <v>0</v>
      </c>
      <c r="J88" s="7">
        <v>0</v>
      </c>
      <c r="K88" s="7">
        <v>0</v>
      </c>
      <c r="L88" s="112">
        <v>34.200000000000003</v>
      </c>
    </row>
    <row r="89" spans="1:12" x14ac:dyDescent="0.2">
      <c r="A89" s="114">
        <v>37602</v>
      </c>
      <c r="B89" s="1" t="s">
        <v>598</v>
      </c>
      <c r="C89" s="1" t="s">
        <v>598</v>
      </c>
      <c r="D89" t="s">
        <v>197</v>
      </c>
      <c r="E89" t="s">
        <v>28</v>
      </c>
      <c r="F89" s="1" t="s">
        <v>599</v>
      </c>
      <c r="G89" s="1" t="s">
        <v>600</v>
      </c>
      <c r="H89" s="7">
        <v>51.18</v>
      </c>
      <c r="I89" s="7">
        <v>0</v>
      </c>
      <c r="J89" s="7">
        <v>0</v>
      </c>
      <c r="K89" s="7">
        <v>0</v>
      </c>
      <c r="L89" s="112">
        <v>51.18</v>
      </c>
    </row>
    <row r="90" spans="1:12" x14ac:dyDescent="0.2">
      <c r="A90" s="114">
        <v>37602</v>
      </c>
      <c r="B90" s="1" t="s">
        <v>598</v>
      </c>
      <c r="C90" s="1" t="s">
        <v>598</v>
      </c>
      <c r="D90" t="s">
        <v>432</v>
      </c>
      <c r="E90" t="s">
        <v>28</v>
      </c>
      <c r="F90" s="1" t="s">
        <v>599</v>
      </c>
      <c r="G90" s="1" t="s">
        <v>600</v>
      </c>
      <c r="H90" s="7">
        <v>89.05</v>
      </c>
      <c r="I90" s="7">
        <v>0</v>
      </c>
      <c r="J90" s="7">
        <v>0</v>
      </c>
      <c r="K90" s="7">
        <v>0</v>
      </c>
      <c r="L90" s="112">
        <v>89.05</v>
      </c>
    </row>
    <row r="91" spans="1:12" x14ac:dyDescent="0.2">
      <c r="A91" s="114">
        <v>37602</v>
      </c>
      <c r="B91" s="1" t="s">
        <v>598</v>
      </c>
      <c r="C91" s="1" t="s">
        <v>598</v>
      </c>
      <c r="D91" t="s">
        <v>399</v>
      </c>
      <c r="E91" t="s">
        <v>28</v>
      </c>
      <c r="F91" s="1" t="s">
        <v>599</v>
      </c>
      <c r="G91" s="1" t="s">
        <v>600</v>
      </c>
      <c r="H91" s="7">
        <v>399.1</v>
      </c>
      <c r="I91" s="7">
        <v>0</v>
      </c>
      <c r="J91" s="7">
        <v>0</v>
      </c>
      <c r="K91" s="7">
        <v>0</v>
      </c>
      <c r="L91" s="112">
        <v>399.1</v>
      </c>
    </row>
    <row r="92" spans="1:12" x14ac:dyDescent="0.2">
      <c r="A92" s="114">
        <v>37602</v>
      </c>
      <c r="B92" s="1" t="s">
        <v>598</v>
      </c>
      <c r="C92" s="1" t="s">
        <v>598</v>
      </c>
      <c r="D92" t="s">
        <v>431</v>
      </c>
      <c r="E92" t="s">
        <v>28</v>
      </c>
      <c r="F92" s="1" t="s">
        <v>599</v>
      </c>
      <c r="G92" s="1" t="s">
        <v>600</v>
      </c>
      <c r="H92" s="7">
        <v>500.11</v>
      </c>
      <c r="I92" s="7">
        <v>0</v>
      </c>
      <c r="J92" s="7">
        <v>0</v>
      </c>
      <c r="K92" s="7">
        <v>0</v>
      </c>
      <c r="L92" s="112">
        <v>500.11</v>
      </c>
    </row>
    <row r="93" spans="1:12" x14ac:dyDescent="0.2">
      <c r="A93" s="114">
        <v>37602</v>
      </c>
      <c r="B93" s="1" t="s">
        <v>598</v>
      </c>
      <c r="C93" s="1" t="s">
        <v>598</v>
      </c>
      <c r="D93" t="s">
        <v>106</v>
      </c>
      <c r="E93" t="s">
        <v>28</v>
      </c>
      <c r="F93" s="1" t="s">
        <v>599</v>
      </c>
      <c r="G93" s="1" t="s">
        <v>600</v>
      </c>
      <c r="H93" s="7">
        <v>884.04</v>
      </c>
      <c r="I93" s="7">
        <v>0</v>
      </c>
      <c r="J93" s="7">
        <v>0</v>
      </c>
      <c r="K93" s="7">
        <v>0</v>
      </c>
      <c r="L93" s="112">
        <v>884.04</v>
      </c>
    </row>
    <row r="94" spans="1:12" x14ac:dyDescent="0.2">
      <c r="A94" s="114">
        <v>37602</v>
      </c>
      <c r="B94" s="1" t="s">
        <v>598</v>
      </c>
      <c r="C94" s="1" t="s">
        <v>598</v>
      </c>
      <c r="D94" t="s">
        <v>398</v>
      </c>
      <c r="E94" t="s">
        <v>28</v>
      </c>
      <c r="F94" s="1" t="s">
        <v>599</v>
      </c>
      <c r="G94" s="1" t="s">
        <v>600</v>
      </c>
      <c r="H94" s="7">
        <v>1408.6</v>
      </c>
      <c r="I94" s="7">
        <v>0</v>
      </c>
      <c r="J94" s="7">
        <v>0</v>
      </c>
      <c r="K94" s="7">
        <v>0</v>
      </c>
      <c r="L94" s="112">
        <v>1408.6</v>
      </c>
    </row>
    <row r="95" spans="1:12" x14ac:dyDescent="0.2">
      <c r="A95" s="114">
        <v>37602</v>
      </c>
      <c r="B95" s="1" t="s">
        <v>598</v>
      </c>
      <c r="C95" s="1" t="s">
        <v>598</v>
      </c>
      <c r="D95" t="s">
        <v>168</v>
      </c>
      <c r="E95" t="s">
        <v>28</v>
      </c>
      <c r="F95" s="1" t="s">
        <v>599</v>
      </c>
      <c r="G95" s="1" t="s">
        <v>600</v>
      </c>
      <c r="H95" s="7">
        <v>1432.83</v>
      </c>
      <c r="I95" s="7">
        <v>0</v>
      </c>
      <c r="J95" s="7">
        <v>0</v>
      </c>
      <c r="K95" s="7">
        <v>0</v>
      </c>
      <c r="L95" s="112">
        <v>1432.83</v>
      </c>
    </row>
    <row r="96" spans="1:12" x14ac:dyDescent="0.2">
      <c r="A96" s="114">
        <v>37602</v>
      </c>
      <c r="B96" s="1" t="s">
        <v>598</v>
      </c>
      <c r="C96" s="1" t="s">
        <v>598</v>
      </c>
      <c r="D96" t="s">
        <v>501</v>
      </c>
      <c r="E96" t="s">
        <v>28</v>
      </c>
      <c r="F96" s="1" t="s">
        <v>599</v>
      </c>
      <c r="G96" s="1" t="s">
        <v>600</v>
      </c>
      <c r="H96" s="7">
        <v>2472.17</v>
      </c>
      <c r="I96" s="7">
        <v>0</v>
      </c>
      <c r="J96" s="7">
        <v>0</v>
      </c>
      <c r="K96" s="7">
        <v>0</v>
      </c>
      <c r="L96" s="112">
        <v>2472.17</v>
      </c>
    </row>
    <row r="97" spans="1:12" x14ac:dyDescent="0.2">
      <c r="A97" s="114">
        <v>37602</v>
      </c>
      <c r="B97" s="1" t="s">
        <v>598</v>
      </c>
      <c r="C97" s="1" t="s">
        <v>598</v>
      </c>
      <c r="D97" t="s">
        <v>344</v>
      </c>
      <c r="E97" t="s">
        <v>28</v>
      </c>
      <c r="F97" s="1" t="s">
        <v>599</v>
      </c>
      <c r="G97" s="1" t="s">
        <v>600</v>
      </c>
      <c r="H97" s="7">
        <v>127820.3</v>
      </c>
      <c r="I97" s="7">
        <v>495.27</v>
      </c>
      <c r="J97" s="7">
        <v>0</v>
      </c>
      <c r="K97" s="7">
        <v>0</v>
      </c>
      <c r="L97" s="112">
        <v>128315.57</v>
      </c>
    </row>
    <row r="98" spans="1:12" x14ac:dyDescent="0.2">
      <c r="A98" s="114">
        <v>37602</v>
      </c>
      <c r="B98" s="1" t="s">
        <v>598</v>
      </c>
      <c r="C98" s="1" t="s">
        <v>598</v>
      </c>
      <c r="D98" t="s">
        <v>227</v>
      </c>
      <c r="E98" t="s">
        <v>28</v>
      </c>
      <c r="F98" s="1" t="s">
        <v>599</v>
      </c>
      <c r="G98" s="1" t="s">
        <v>600</v>
      </c>
      <c r="H98" s="7">
        <v>387754.48</v>
      </c>
      <c r="I98" s="7">
        <v>2237.4299999999998</v>
      </c>
      <c r="J98" s="7">
        <v>0</v>
      </c>
      <c r="K98" s="7">
        <v>0</v>
      </c>
      <c r="L98" s="112">
        <v>389991.91</v>
      </c>
    </row>
    <row r="99" spans="1:12" x14ac:dyDescent="0.2">
      <c r="A99" s="114">
        <v>37602</v>
      </c>
      <c r="B99" s="1" t="s">
        <v>598</v>
      </c>
      <c r="C99" s="1" t="s">
        <v>598</v>
      </c>
      <c r="D99" t="s">
        <v>290</v>
      </c>
      <c r="E99" t="s">
        <v>28</v>
      </c>
      <c r="F99" s="1" t="s">
        <v>599</v>
      </c>
      <c r="G99" s="1" t="s">
        <v>600</v>
      </c>
      <c r="H99" s="7">
        <v>603289.82999999996</v>
      </c>
      <c r="I99" s="7">
        <v>4349.1000000000004</v>
      </c>
      <c r="J99" s="7">
        <v>0</v>
      </c>
      <c r="K99" s="7">
        <v>0</v>
      </c>
      <c r="L99" s="112">
        <v>607638.93000000005</v>
      </c>
    </row>
    <row r="100" spans="1:12" x14ac:dyDescent="0.2">
      <c r="A100" s="114">
        <v>37602</v>
      </c>
      <c r="B100" s="1" t="s">
        <v>598</v>
      </c>
      <c r="C100" s="1" t="s">
        <v>598</v>
      </c>
      <c r="D100" t="s">
        <v>318</v>
      </c>
      <c r="E100" t="s">
        <v>28</v>
      </c>
      <c r="F100" s="1" t="s">
        <v>599</v>
      </c>
      <c r="G100" s="1" t="s">
        <v>600</v>
      </c>
      <c r="H100" s="7">
        <v>750996.59</v>
      </c>
      <c r="I100" s="7">
        <v>3480.72</v>
      </c>
      <c r="J100" s="7">
        <v>0</v>
      </c>
      <c r="K100" s="7">
        <v>0</v>
      </c>
      <c r="L100" s="112">
        <v>754477.31</v>
      </c>
    </row>
    <row r="101" spans="1:12" x14ac:dyDescent="0.2">
      <c r="A101" s="114">
        <v>37602</v>
      </c>
      <c r="B101" s="1" t="s">
        <v>598</v>
      </c>
      <c r="C101" s="1" t="s">
        <v>598</v>
      </c>
      <c r="D101" t="s">
        <v>397</v>
      </c>
      <c r="E101" t="s">
        <v>28</v>
      </c>
      <c r="F101" s="1" t="s">
        <v>599</v>
      </c>
      <c r="G101" s="1" t="s">
        <v>600</v>
      </c>
      <c r="H101" s="7">
        <v>937727.16</v>
      </c>
      <c r="I101" s="7">
        <v>5474.58</v>
      </c>
      <c r="J101" s="7">
        <v>0</v>
      </c>
      <c r="K101" s="7">
        <v>0</v>
      </c>
      <c r="L101" s="112">
        <v>943201.74</v>
      </c>
    </row>
    <row r="102" spans="1:12" x14ac:dyDescent="0.2">
      <c r="A102" s="114">
        <v>37602</v>
      </c>
      <c r="B102" s="1" t="s">
        <v>598</v>
      </c>
      <c r="C102" s="1" t="s">
        <v>598</v>
      </c>
      <c r="D102" t="s">
        <v>430</v>
      </c>
      <c r="E102" t="s">
        <v>28</v>
      </c>
      <c r="F102" s="1" t="s">
        <v>599</v>
      </c>
      <c r="G102" s="1" t="s">
        <v>600</v>
      </c>
      <c r="H102" s="7">
        <v>1342346.49</v>
      </c>
      <c r="I102" s="7">
        <v>4542.21</v>
      </c>
      <c r="J102" s="7">
        <v>0</v>
      </c>
      <c r="K102" s="7">
        <v>0</v>
      </c>
      <c r="L102" s="112">
        <v>1346888.7</v>
      </c>
    </row>
    <row r="103" spans="1:12" x14ac:dyDescent="0.2">
      <c r="A103" s="114">
        <v>37602</v>
      </c>
      <c r="B103" s="1" t="s">
        <v>598</v>
      </c>
      <c r="C103" s="1" t="s">
        <v>598</v>
      </c>
      <c r="D103" t="s">
        <v>167</v>
      </c>
      <c r="E103" t="s">
        <v>28</v>
      </c>
      <c r="F103" s="1" t="s">
        <v>599</v>
      </c>
      <c r="G103" s="1" t="s">
        <v>600</v>
      </c>
      <c r="H103" s="7">
        <v>2023378.92</v>
      </c>
      <c r="I103" s="7">
        <v>9571.35</v>
      </c>
      <c r="J103" s="7">
        <v>0</v>
      </c>
      <c r="K103" s="7">
        <v>0</v>
      </c>
      <c r="L103" s="112">
        <v>2032950.27</v>
      </c>
    </row>
    <row r="104" spans="1:12" x14ac:dyDescent="0.2">
      <c r="A104" s="114">
        <v>37602</v>
      </c>
      <c r="B104" s="1" t="s">
        <v>598</v>
      </c>
      <c r="C104" s="1" t="s">
        <v>598</v>
      </c>
      <c r="D104" t="s">
        <v>196</v>
      </c>
      <c r="E104" t="s">
        <v>28</v>
      </c>
      <c r="F104" s="1" t="s">
        <v>599</v>
      </c>
      <c r="G104" s="1" t="s">
        <v>600</v>
      </c>
      <c r="H104" s="7">
        <v>2127669.86</v>
      </c>
      <c r="I104" s="7">
        <v>9541.98</v>
      </c>
      <c r="J104" s="7">
        <v>0</v>
      </c>
      <c r="K104" s="7">
        <v>0</v>
      </c>
      <c r="L104" s="112">
        <v>2137211.84</v>
      </c>
    </row>
    <row r="105" spans="1:12" x14ac:dyDescent="0.2">
      <c r="A105" s="114">
        <v>37602</v>
      </c>
      <c r="B105" s="1" t="s">
        <v>598</v>
      </c>
      <c r="C105" s="1" t="s">
        <v>598</v>
      </c>
      <c r="D105" t="s">
        <v>467</v>
      </c>
      <c r="E105" t="s">
        <v>28</v>
      </c>
      <c r="F105" s="1" t="s">
        <v>599</v>
      </c>
      <c r="G105" s="1" t="s">
        <v>600</v>
      </c>
      <c r="H105" s="7">
        <v>2185603.4</v>
      </c>
      <c r="I105" s="7">
        <v>9694.5300000000007</v>
      </c>
      <c r="J105" s="7">
        <v>0</v>
      </c>
      <c r="K105" s="7">
        <v>0</v>
      </c>
      <c r="L105" s="112">
        <v>2195297.9300000002</v>
      </c>
    </row>
    <row r="106" spans="1:12" x14ac:dyDescent="0.2">
      <c r="A106" s="114">
        <v>37602</v>
      </c>
      <c r="B106" s="1" t="s">
        <v>598</v>
      </c>
      <c r="C106" s="1" t="s">
        <v>598</v>
      </c>
      <c r="D106" t="s">
        <v>500</v>
      </c>
      <c r="E106" t="s">
        <v>28</v>
      </c>
      <c r="F106" s="1" t="s">
        <v>599</v>
      </c>
      <c r="G106" s="1" t="s">
        <v>600</v>
      </c>
      <c r="H106" s="7">
        <v>2492345.67</v>
      </c>
      <c r="I106" s="7">
        <v>17750.71</v>
      </c>
      <c r="J106" s="7">
        <v>0</v>
      </c>
      <c r="K106" s="7">
        <v>0</v>
      </c>
      <c r="L106" s="112">
        <v>2510096.38</v>
      </c>
    </row>
    <row r="107" spans="1:12" x14ac:dyDescent="0.2">
      <c r="A107" s="114">
        <v>37602</v>
      </c>
      <c r="B107" s="1" t="s">
        <v>598</v>
      </c>
      <c r="C107" s="1" t="s">
        <v>598</v>
      </c>
      <c r="D107" t="s">
        <v>105</v>
      </c>
      <c r="E107" t="s">
        <v>28</v>
      </c>
      <c r="F107" s="1" t="s">
        <v>599</v>
      </c>
      <c r="G107" s="1" t="s">
        <v>600</v>
      </c>
      <c r="H107" s="7">
        <v>2906536.71</v>
      </c>
      <c r="I107" s="7">
        <v>19697.18</v>
      </c>
      <c r="J107" s="7">
        <v>-32286.62</v>
      </c>
      <c r="K107" s="7">
        <v>0</v>
      </c>
      <c r="L107" s="112">
        <v>2893947.27</v>
      </c>
    </row>
    <row r="108" spans="1:12" x14ac:dyDescent="0.2">
      <c r="A108" s="114">
        <v>37602</v>
      </c>
      <c r="B108" s="1" t="s">
        <v>598</v>
      </c>
      <c r="C108" s="1" t="s">
        <v>598</v>
      </c>
      <c r="D108" t="s">
        <v>256</v>
      </c>
      <c r="E108" t="s">
        <v>28</v>
      </c>
      <c r="F108" s="1" t="s">
        <v>599</v>
      </c>
      <c r="G108" s="1" t="s">
        <v>600</v>
      </c>
      <c r="H108" s="7">
        <v>3108573.56</v>
      </c>
      <c r="I108" s="7">
        <v>15187.23</v>
      </c>
      <c r="J108" s="7">
        <v>0</v>
      </c>
      <c r="K108" s="7">
        <v>0</v>
      </c>
      <c r="L108" s="112">
        <v>3123760.79</v>
      </c>
    </row>
    <row r="109" spans="1:12" x14ac:dyDescent="0.2">
      <c r="A109" s="114">
        <v>37602</v>
      </c>
      <c r="B109" s="1" t="s">
        <v>598</v>
      </c>
      <c r="C109" s="1" t="s">
        <v>598</v>
      </c>
      <c r="D109" t="s">
        <v>370</v>
      </c>
      <c r="E109" t="s">
        <v>28</v>
      </c>
      <c r="F109" s="1" t="s">
        <v>599</v>
      </c>
      <c r="G109" s="1" t="s">
        <v>600</v>
      </c>
      <c r="H109" s="7">
        <v>3503128.24</v>
      </c>
      <c r="I109" s="7">
        <v>17897.310000000001</v>
      </c>
      <c r="J109" s="7">
        <v>0</v>
      </c>
      <c r="K109" s="7">
        <v>0</v>
      </c>
      <c r="L109" s="112">
        <v>3521025.55</v>
      </c>
    </row>
    <row r="110" spans="1:12" x14ac:dyDescent="0.2">
      <c r="A110" s="114">
        <v>37602</v>
      </c>
      <c r="B110" s="1" t="s">
        <v>598</v>
      </c>
      <c r="C110" s="1" t="s">
        <v>598</v>
      </c>
      <c r="D110" t="s">
        <v>135</v>
      </c>
      <c r="E110" t="s">
        <v>28</v>
      </c>
      <c r="F110" s="1" t="s">
        <v>599</v>
      </c>
      <c r="G110" s="1" t="s">
        <v>600</v>
      </c>
      <c r="H110" s="7">
        <v>3684941.66</v>
      </c>
      <c r="I110" s="7">
        <v>22407.33</v>
      </c>
      <c r="J110" s="7">
        <v>-2162.66</v>
      </c>
      <c r="K110" s="7">
        <v>0</v>
      </c>
      <c r="L110" s="112">
        <v>3705186.33</v>
      </c>
    </row>
    <row r="111" spans="1:12" x14ac:dyDescent="0.2">
      <c r="A111" s="114">
        <v>37800</v>
      </c>
      <c r="B111" s="1" t="s">
        <v>598</v>
      </c>
      <c r="C111" s="1" t="s">
        <v>598</v>
      </c>
      <c r="D111" t="s">
        <v>107</v>
      </c>
      <c r="E111" t="s">
        <v>28</v>
      </c>
      <c r="F111" s="1" t="s">
        <v>599</v>
      </c>
      <c r="G111" s="1" t="s">
        <v>600</v>
      </c>
      <c r="H111" s="7">
        <v>-54554.86</v>
      </c>
      <c r="I111" s="7">
        <v>91.47</v>
      </c>
      <c r="J111" s="7">
        <v>0</v>
      </c>
      <c r="K111" s="7">
        <v>0</v>
      </c>
      <c r="L111" s="112">
        <v>-54463.39</v>
      </c>
    </row>
    <row r="112" spans="1:12" x14ac:dyDescent="0.2">
      <c r="A112" s="114">
        <v>37800</v>
      </c>
      <c r="B112" s="1" t="s">
        <v>598</v>
      </c>
      <c r="C112" s="1" t="s">
        <v>598</v>
      </c>
      <c r="D112" t="s">
        <v>284</v>
      </c>
      <c r="E112" t="s">
        <v>28</v>
      </c>
      <c r="F112" s="1" t="s">
        <v>599</v>
      </c>
      <c r="G112" s="1" t="s">
        <v>600</v>
      </c>
      <c r="H112" s="7">
        <v>0</v>
      </c>
      <c r="I112" s="7">
        <v>0</v>
      </c>
      <c r="J112" s="7">
        <v>0</v>
      </c>
      <c r="K112" s="7">
        <v>0</v>
      </c>
      <c r="L112" s="112">
        <v>0</v>
      </c>
    </row>
    <row r="113" spans="1:12" x14ac:dyDescent="0.2">
      <c r="A113" s="114">
        <v>37800</v>
      </c>
      <c r="B113" s="1" t="s">
        <v>598</v>
      </c>
      <c r="C113" s="1" t="s">
        <v>598</v>
      </c>
      <c r="D113" t="s">
        <v>400</v>
      </c>
      <c r="E113" t="s">
        <v>28</v>
      </c>
      <c r="F113" s="1" t="s">
        <v>599</v>
      </c>
      <c r="G113" s="1" t="s">
        <v>600</v>
      </c>
      <c r="H113" s="7">
        <v>52.58</v>
      </c>
      <c r="I113" s="7">
        <v>0.5</v>
      </c>
      <c r="J113" s="7">
        <v>0</v>
      </c>
      <c r="K113" s="7">
        <v>0</v>
      </c>
      <c r="L113" s="112">
        <v>53.08</v>
      </c>
    </row>
    <row r="114" spans="1:12" x14ac:dyDescent="0.2">
      <c r="A114" s="114">
        <v>37800</v>
      </c>
      <c r="B114" s="1" t="s">
        <v>598</v>
      </c>
      <c r="C114" s="1" t="s">
        <v>598</v>
      </c>
      <c r="D114" t="s">
        <v>345</v>
      </c>
      <c r="E114" t="s">
        <v>28</v>
      </c>
      <c r="F114" s="1" t="s">
        <v>599</v>
      </c>
      <c r="G114" s="1" t="s">
        <v>600</v>
      </c>
      <c r="H114" s="7">
        <v>690.65</v>
      </c>
      <c r="I114" s="7">
        <v>5.82</v>
      </c>
      <c r="J114" s="7">
        <v>0</v>
      </c>
      <c r="K114" s="7">
        <v>0</v>
      </c>
      <c r="L114" s="112">
        <v>696.47</v>
      </c>
    </row>
    <row r="115" spans="1:12" x14ac:dyDescent="0.2">
      <c r="A115" s="114">
        <v>37800</v>
      </c>
      <c r="B115" s="1" t="s">
        <v>598</v>
      </c>
      <c r="C115" s="1" t="s">
        <v>598</v>
      </c>
      <c r="D115" t="s">
        <v>229</v>
      </c>
      <c r="E115" t="s">
        <v>28</v>
      </c>
      <c r="F115" s="1" t="s">
        <v>599</v>
      </c>
      <c r="G115" s="1" t="s">
        <v>600</v>
      </c>
      <c r="H115" s="7">
        <v>2290.42</v>
      </c>
      <c r="I115" s="7">
        <v>12.68</v>
      </c>
      <c r="J115" s="7">
        <v>0</v>
      </c>
      <c r="K115" s="7">
        <v>0</v>
      </c>
      <c r="L115" s="112">
        <v>2303.1</v>
      </c>
    </row>
    <row r="116" spans="1:12" x14ac:dyDescent="0.2">
      <c r="A116" s="114">
        <v>37800</v>
      </c>
      <c r="B116" s="1" t="s">
        <v>598</v>
      </c>
      <c r="C116" s="1" t="s">
        <v>598</v>
      </c>
      <c r="D116" t="s">
        <v>319</v>
      </c>
      <c r="E116" t="s">
        <v>28</v>
      </c>
      <c r="F116" s="1" t="s">
        <v>599</v>
      </c>
      <c r="G116" s="1" t="s">
        <v>600</v>
      </c>
      <c r="H116" s="7">
        <v>3041.85</v>
      </c>
      <c r="I116" s="7">
        <v>28.75</v>
      </c>
      <c r="J116" s="7">
        <v>0</v>
      </c>
      <c r="K116" s="7">
        <v>0</v>
      </c>
      <c r="L116" s="112">
        <v>3070.6</v>
      </c>
    </row>
    <row r="117" spans="1:12" x14ac:dyDescent="0.2">
      <c r="A117" s="114">
        <v>37800</v>
      </c>
      <c r="B117" s="1" t="s">
        <v>598</v>
      </c>
      <c r="C117" s="1" t="s">
        <v>598</v>
      </c>
      <c r="D117" t="s">
        <v>433</v>
      </c>
      <c r="E117" t="s">
        <v>28</v>
      </c>
      <c r="F117" s="1" t="s">
        <v>599</v>
      </c>
      <c r="G117" s="1" t="s">
        <v>600</v>
      </c>
      <c r="H117" s="7">
        <v>3625.77</v>
      </c>
      <c r="I117" s="7">
        <v>31.41</v>
      </c>
      <c r="J117" s="7">
        <v>0</v>
      </c>
      <c r="K117" s="7">
        <v>0</v>
      </c>
      <c r="L117" s="112">
        <v>3657.18</v>
      </c>
    </row>
    <row r="118" spans="1:12" x14ac:dyDescent="0.2">
      <c r="A118" s="114">
        <v>37800</v>
      </c>
      <c r="B118" s="1" t="s">
        <v>598</v>
      </c>
      <c r="C118" s="1" t="s">
        <v>598</v>
      </c>
      <c r="D118" t="s">
        <v>292</v>
      </c>
      <c r="E118" t="s">
        <v>28</v>
      </c>
      <c r="F118" s="1" t="s">
        <v>599</v>
      </c>
      <c r="G118" s="1" t="s">
        <v>600</v>
      </c>
      <c r="H118" s="7">
        <v>3703.95</v>
      </c>
      <c r="I118" s="7">
        <v>31.85</v>
      </c>
      <c r="J118" s="7">
        <v>0</v>
      </c>
      <c r="K118" s="7">
        <v>0</v>
      </c>
      <c r="L118" s="112">
        <v>3735.8</v>
      </c>
    </row>
    <row r="119" spans="1:12" x14ac:dyDescent="0.2">
      <c r="A119" s="114">
        <v>37800</v>
      </c>
      <c r="B119" s="1" t="s">
        <v>598</v>
      </c>
      <c r="C119" s="1" t="s">
        <v>598</v>
      </c>
      <c r="D119" t="s">
        <v>580</v>
      </c>
      <c r="E119" t="s">
        <v>28</v>
      </c>
      <c r="F119" s="1" t="s">
        <v>599</v>
      </c>
      <c r="G119" s="1" t="s">
        <v>600</v>
      </c>
      <c r="H119" s="7">
        <v>3683.16</v>
      </c>
      <c r="I119" s="7">
        <v>133.41999999999999</v>
      </c>
      <c r="J119" s="7">
        <v>0</v>
      </c>
      <c r="K119" s="7">
        <v>0</v>
      </c>
      <c r="L119" s="112">
        <v>3816.58</v>
      </c>
    </row>
    <row r="120" spans="1:12" x14ac:dyDescent="0.2">
      <c r="A120" s="114">
        <v>37800</v>
      </c>
      <c r="B120" s="1" t="s">
        <v>598</v>
      </c>
      <c r="C120" s="1" t="s">
        <v>598</v>
      </c>
      <c r="D120" t="s">
        <v>170</v>
      </c>
      <c r="E120" t="s">
        <v>28</v>
      </c>
      <c r="F120" s="1" t="s">
        <v>599</v>
      </c>
      <c r="G120" s="1" t="s">
        <v>600</v>
      </c>
      <c r="H120" s="7">
        <v>4481.38</v>
      </c>
      <c r="I120" s="7">
        <v>34.380000000000003</v>
      </c>
      <c r="J120" s="7">
        <v>0</v>
      </c>
      <c r="K120" s="7">
        <v>0</v>
      </c>
      <c r="L120" s="112">
        <v>4515.76</v>
      </c>
    </row>
    <row r="121" spans="1:12" x14ac:dyDescent="0.2">
      <c r="A121" s="114">
        <v>37800</v>
      </c>
      <c r="B121" s="1" t="s">
        <v>598</v>
      </c>
      <c r="C121" s="1" t="s">
        <v>598</v>
      </c>
      <c r="D121" t="s">
        <v>469</v>
      </c>
      <c r="E121" t="s">
        <v>28</v>
      </c>
      <c r="F121" s="1" t="s">
        <v>599</v>
      </c>
      <c r="G121" s="1" t="s">
        <v>600</v>
      </c>
      <c r="H121" s="7">
        <v>4915.41</v>
      </c>
      <c r="I121" s="7">
        <v>43.64</v>
      </c>
      <c r="J121" s="7">
        <v>0</v>
      </c>
      <c r="K121" s="7">
        <v>0</v>
      </c>
      <c r="L121" s="112">
        <v>4959.05</v>
      </c>
    </row>
    <row r="122" spans="1:12" x14ac:dyDescent="0.2">
      <c r="A122" s="114">
        <v>37800</v>
      </c>
      <c r="B122" s="1" t="s">
        <v>598</v>
      </c>
      <c r="C122" s="1" t="s">
        <v>598</v>
      </c>
      <c r="D122" t="s">
        <v>373</v>
      </c>
      <c r="E122" t="s">
        <v>28</v>
      </c>
      <c r="F122" s="1" t="s">
        <v>599</v>
      </c>
      <c r="G122" s="1" t="s">
        <v>600</v>
      </c>
      <c r="H122" s="7">
        <v>6654.21</v>
      </c>
      <c r="I122" s="7">
        <v>112.95</v>
      </c>
      <c r="J122" s="7">
        <v>0</v>
      </c>
      <c r="K122" s="7">
        <v>0</v>
      </c>
      <c r="L122" s="112">
        <v>6767.16</v>
      </c>
    </row>
    <row r="123" spans="1:12" x14ac:dyDescent="0.2">
      <c r="A123" s="114">
        <v>37800</v>
      </c>
      <c r="B123" s="1" t="s">
        <v>598</v>
      </c>
      <c r="C123" s="1" t="s">
        <v>598</v>
      </c>
      <c r="D123" t="s">
        <v>503</v>
      </c>
      <c r="E123" t="s">
        <v>28</v>
      </c>
      <c r="F123" s="1" t="s">
        <v>599</v>
      </c>
      <c r="G123" s="1" t="s">
        <v>600</v>
      </c>
      <c r="H123" s="7">
        <v>10281.459999999999</v>
      </c>
      <c r="I123" s="7">
        <v>74.38</v>
      </c>
      <c r="J123" s="7">
        <v>0</v>
      </c>
      <c r="K123" s="7">
        <v>0</v>
      </c>
      <c r="L123" s="112">
        <v>10355.84</v>
      </c>
    </row>
    <row r="124" spans="1:12" x14ac:dyDescent="0.2">
      <c r="A124" s="114">
        <v>37800</v>
      </c>
      <c r="B124" s="1" t="s">
        <v>598</v>
      </c>
      <c r="C124" s="1" t="s">
        <v>598</v>
      </c>
      <c r="D124" t="s">
        <v>138</v>
      </c>
      <c r="E124" t="s">
        <v>28</v>
      </c>
      <c r="F124" s="1" t="s">
        <v>599</v>
      </c>
      <c r="G124" s="1" t="s">
        <v>600</v>
      </c>
      <c r="H124" s="7">
        <v>10492.67</v>
      </c>
      <c r="I124" s="7">
        <v>248.13</v>
      </c>
      <c r="J124" s="7">
        <v>0</v>
      </c>
      <c r="K124" s="7">
        <v>0</v>
      </c>
      <c r="L124" s="112">
        <v>10740.8</v>
      </c>
    </row>
    <row r="125" spans="1:12" x14ac:dyDescent="0.2">
      <c r="A125" s="114">
        <v>37800</v>
      </c>
      <c r="B125" s="1" t="s">
        <v>598</v>
      </c>
      <c r="C125" s="1" t="s">
        <v>598</v>
      </c>
      <c r="D125" t="s">
        <v>199</v>
      </c>
      <c r="E125" t="s">
        <v>28</v>
      </c>
      <c r="F125" s="1" t="s">
        <v>599</v>
      </c>
      <c r="G125" s="1" t="s">
        <v>600</v>
      </c>
      <c r="H125" s="7">
        <v>11672.24</v>
      </c>
      <c r="I125" s="7">
        <v>139.13999999999999</v>
      </c>
      <c r="J125" s="7">
        <v>0</v>
      </c>
      <c r="K125" s="7">
        <v>0</v>
      </c>
      <c r="L125" s="112">
        <v>11811.38</v>
      </c>
    </row>
    <row r="126" spans="1:12" x14ac:dyDescent="0.2">
      <c r="A126" s="114">
        <v>37800</v>
      </c>
      <c r="B126" s="1" t="s">
        <v>598</v>
      </c>
      <c r="C126" s="1" t="s">
        <v>598</v>
      </c>
      <c r="D126" t="s">
        <v>259</v>
      </c>
      <c r="E126" t="s">
        <v>28</v>
      </c>
      <c r="F126" s="1" t="s">
        <v>599</v>
      </c>
      <c r="G126" s="1" t="s">
        <v>600</v>
      </c>
      <c r="H126" s="7">
        <v>37630.33</v>
      </c>
      <c r="I126" s="7">
        <v>366.52</v>
      </c>
      <c r="J126" s="7">
        <v>0</v>
      </c>
      <c r="K126" s="7">
        <v>0</v>
      </c>
      <c r="L126" s="112">
        <v>37996.85</v>
      </c>
    </row>
    <row r="127" spans="1:12" x14ac:dyDescent="0.2">
      <c r="A127" s="114">
        <v>37900</v>
      </c>
      <c r="B127" s="1" t="s">
        <v>598</v>
      </c>
      <c r="C127" s="1" t="s">
        <v>598</v>
      </c>
      <c r="D127" t="s">
        <v>293</v>
      </c>
      <c r="E127" t="s">
        <v>28</v>
      </c>
      <c r="F127" s="1" t="s">
        <v>599</v>
      </c>
      <c r="G127" s="1" t="s">
        <v>600</v>
      </c>
      <c r="H127" s="7">
        <v>-27721.91</v>
      </c>
      <c r="I127" s="7">
        <v>200.17</v>
      </c>
      <c r="J127" s="7">
        <v>0</v>
      </c>
      <c r="K127" s="7">
        <v>0</v>
      </c>
      <c r="L127" s="112">
        <v>-27521.74</v>
      </c>
    </row>
    <row r="128" spans="1:12" x14ac:dyDescent="0.2">
      <c r="A128" s="114">
        <v>37900</v>
      </c>
      <c r="B128" s="1" t="s">
        <v>598</v>
      </c>
      <c r="C128" s="1" t="s">
        <v>598</v>
      </c>
      <c r="D128" t="s">
        <v>320</v>
      </c>
      <c r="E128" t="s">
        <v>28</v>
      </c>
      <c r="F128" s="1" t="s">
        <v>599</v>
      </c>
      <c r="G128" s="1" t="s">
        <v>600</v>
      </c>
      <c r="H128" s="7">
        <v>1230.6500000000001</v>
      </c>
      <c r="I128" s="7">
        <v>19.05</v>
      </c>
      <c r="J128" s="7">
        <v>0</v>
      </c>
      <c r="K128" s="7">
        <v>0</v>
      </c>
      <c r="L128" s="112">
        <v>1249.7</v>
      </c>
    </row>
    <row r="129" spans="1:12" x14ac:dyDescent="0.2">
      <c r="A129" s="114">
        <v>37900</v>
      </c>
      <c r="B129" s="1" t="s">
        <v>598</v>
      </c>
      <c r="C129" s="1" t="s">
        <v>598</v>
      </c>
      <c r="D129" t="s">
        <v>346</v>
      </c>
      <c r="E129" t="s">
        <v>28</v>
      </c>
      <c r="F129" s="1" t="s">
        <v>599</v>
      </c>
      <c r="G129" s="1" t="s">
        <v>600</v>
      </c>
      <c r="H129" s="7">
        <v>1450.8</v>
      </c>
      <c r="I129" s="7">
        <v>9.77</v>
      </c>
      <c r="J129" s="7">
        <v>0</v>
      </c>
      <c r="K129" s="7">
        <v>0</v>
      </c>
      <c r="L129" s="112">
        <v>1460.57</v>
      </c>
    </row>
    <row r="130" spans="1:12" x14ac:dyDescent="0.2">
      <c r="A130" s="114">
        <v>37900</v>
      </c>
      <c r="B130" s="1" t="s">
        <v>598</v>
      </c>
      <c r="C130" s="1" t="s">
        <v>598</v>
      </c>
      <c r="D130" t="s">
        <v>504</v>
      </c>
      <c r="E130" t="s">
        <v>28</v>
      </c>
      <c r="F130" s="1" t="s">
        <v>599</v>
      </c>
      <c r="G130" s="1" t="s">
        <v>600</v>
      </c>
      <c r="H130" s="7">
        <v>5182.84</v>
      </c>
      <c r="I130" s="7">
        <v>45</v>
      </c>
      <c r="J130" s="7">
        <v>0</v>
      </c>
      <c r="K130" s="7">
        <v>0</v>
      </c>
      <c r="L130" s="112">
        <v>5227.84</v>
      </c>
    </row>
    <row r="131" spans="1:12" x14ac:dyDescent="0.2">
      <c r="A131" s="114">
        <v>37900</v>
      </c>
      <c r="B131" s="1" t="s">
        <v>598</v>
      </c>
      <c r="C131" s="1" t="s">
        <v>598</v>
      </c>
      <c r="D131" t="s">
        <v>471</v>
      </c>
      <c r="E131" t="s">
        <v>28</v>
      </c>
      <c r="F131" s="1" t="s">
        <v>599</v>
      </c>
      <c r="G131" s="1" t="s">
        <v>600</v>
      </c>
      <c r="H131" s="7">
        <v>11966.63</v>
      </c>
      <c r="I131" s="7">
        <v>93.66</v>
      </c>
      <c r="J131" s="7">
        <v>0</v>
      </c>
      <c r="K131" s="7">
        <v>0</v>
      </c>
      <c r="L131" s="112">
        <v>12060.29</v>
      </c>
    </row>
    <row r="132" spans="1:12" x14ac:dyDescent="0.2">
      <c r="A132" s="114">
        <v>37900</v>
      </c>
      <c r="B132" s="1" t="s">
        <v>598</v>
      </c>
      <c r="C132" s="1" t="s">
        <v>598</v>
      </c>
      <c r="D132" t="s">
        <v>435</v>
      </c>
      <c r="E132" t="s">
        <v>28</v>
      </c>
      <c r="F132" s="1" t="s">
        <v>599</v>
      </c>
      <c r="G132" s="1" t="s">
        <v>600</v>
      </c>
      <c r="H132" s="7">
        <v>12927.11</v>
      </c>
      <c r="I132" s="7">
        <v>209.08</v>
      </c>
      <c r="J132" s="7">
        <v>0</v>
      </c>
      <c r="K132" s="7">
        <v>0</v>
      </c>
      <c r="L132" s="112">
        <v>13136.19</v>
      </c>
    </row>
    <row r="133" spans="1:12" x14ac:dyDescent="0.2">
      <c r="A133" s="114">
        <v>37900</v>
      </c>
      <c r="B133" s="1" t="s">
        <v>598</v>
      </c>
      <c r="C133" s="1" t="s">
        <v>598</v>
      </c>
      <c r="D133" t="s">
        <v>230</v>
      </c>
      <c r="E133" t="s">
        <v>28</v>
      </c>
      <c r="F133" s="1" t="s">
        <v>599</v>
      </c>
      <c r="G133" s="1" t="s">
        <v>600</v>
      </c>
      <c r="H133" s="7">
        <v>15867.86</v>
      </c>
      <c r="I133" s="7">
        <v>92.23</v>
      </c>
      <c r="J133" s="7">
        <v>0</v>
      </c>
      <c r="K133" s="7">
        <v>0</v>
      </c>
      <c r="L133" s="112">
        <v>15960.09</v>
      </c>
    </row>
    <row r="134" spans="1:12" x14ac:dyDescent="0.2">
      <c r="A134" s="114">
        <v>37900</v>
      </c>
      <c r="B134" s="1" t="s">
        <v>598</v>
      </c>
      <c r="C134" s="1" t="s">
        <v>598</v>
      </c>
      <c r="D134" t="s">
        <v>171</v>
      </c>
      <c r="E134" t="s">
        <v>28</v>
      </c>
      <c r="F134" s="1" t="s">
        <v>599</v>
      </c>
      <c r="G134" s="1" t="s">
        <v>600</v>
      </c>
      <c r="H134" s="7">
        <v>24387.35</v>
      </c>
      <c r="I134" s="7">
        <v>363.45</v>
      </c>
      <c r="J134" s="7">
        <v>-5882.36</v>
      </c>
      <c r="K134" s="7">
        <v>0</v>
      </c>
      <c r="L134" s="112">
        <v>18868.439999999999</v>
      </c>
    </row>
    <row r="135" spans="1:12" x14ac:dyDescent="0.2">
      <c r="A135" s="114">
        <v>37900</v>
      </c>
      <c r="B135" s="1" t="s">
        <v>598</v>
      </c>
      <c r="C135" s="1" t="s">
        <v>598</v>
      </c>
      <c r="D135" t="s">
        <v>374</v>
      </c>
      <c r="E135" t="s">
        <v>28</v>
      </c>
      <c r="F135" s="1" t="s">
        <v>599</v>
      </c>
      <c r="G135" s="1" t="s">
        <v>600</v>
      </c>
      <c r="H135" s="7">
        <v>25669.82</v>
      </c>
      <c r="I135" s="7">
        <v>284.43</v>
      </c>
      <c r="J135" s="7">
        <v>0</v>
      </c>
      <c r="K135" s="7">
        <v>0</v>
      </c>
      <c r="L135" s="112">
        <v>25954.25</v>
      </c>
    </row>
    <row r="136" spans="1:12" x14ac:dyDescent="0.2">
      <c r="A136" s="114">
        <v>37900</v>
      </c>
      <c r="B136" s="1" t="s">
        <v>598</v>
      </c>
      <c r="C136" s="1" t="s">
        <v>598</v>
      </c>
      <c r="D136" t="s">
        <v>108</v>
      </c>
      <c r="E136" t="s">
        <v>28</v>
      </c>
      <c r="F136" s="1" t="s">
        <v>599</v>
      </c>
      <c r="G136" s="1" t="s">
        <v>600</v>
      </c>
      <c r="H136" s="7">
        <v>28716.92</v>
      </c>
      <c r="I136" s="7">
        <v>143.22</v>
      </c>
      <c r="J136" s="7">
        <v>0</v>
      </c>
      <c r="K136" s="7">
        <v>0</v>
      </c>
      <c r="L136" s="112">
        <v>28860.14</v>
      </c>
    </row>
    <row r="137" spans="1:12" x14ac:dyDescent="0.2">
      <c r="A137" s="114">
        <v>37900</v>
      </c>
      <c r="B137" s="1" t="s">
        <v>598</v>
      </c>
      <c r="C137" s="1" t="s">
        <v>598</v>
      </c>
      <c r="D137" t="s">
        <v>401</v>
      </c>
      <c r="E137" t="s">
        <v>28</v>
      </c>
      <c r="F137" s="1" t="s">
        <v>599</v>
      </c>
      <c r="G137" s="1" t="s">
        <v>600</v>
      </c>
      <c r="H137" s="7">
        <v>29312.79</v>
      </c>
      <c r="I137" s="7">
        <v>260.66000000000003</v>
      </c>
      <c r="J137" s="7">
        <v>0</v>
      </c>
      <c r="K137" s="7">
        <v>0</v>
      </c>
      <c r="L137" s="112">
        <v>29573.45</v>
      </c>
    </row>
    <row r="138" spans="1:12" x14ac:dyDescent="0.2">
      <c r="A138" s="114">
        <v>37900</v>
      </c>
      <c r="B138" s="1" t="s">
        <v>598</v>
      </c>
      <c r="C138" s="1" t="s">
        <v>598</v>
      </c>
      <c r="D138" t="s">
        <v>139</v>
      </c>
      <c r="E138" t="s">
        <v>28</v>
      </c>
      <c r="F138" s="1" t="s">
        <v>599</v>
      </c>
      <c r="G138" s="1" t="s">
        <v>600</v>
      </c>
      <c r="H138" s="7">
        <v>31778.28</v>
      </c>
      <c r="I138" s="7">
        <v>198.91</v>
      </c>
      <c r="J138" s="7">
        <v>0</v>
      </c>
      <c r="K138" s="7">
        <v>0</v>
      </c>
      <c r="L138" s="112">
        <v>31977.19</v>
      </c>
    </row>
    <row r="139" spans="1:12" x14ac:dyDescent="0.2">
      <c r="A139" s="114">
        <v>37900</v>
      </c>
      <c r="B139" s="1" t="s">
        <v>598</v>
      </c>
      <c r="C139" s="1" t="s">
        <v>598</v>
      </c>
      <c r="D139" t="s">
        <v>260</v>
      </c>
      <c r="E139" t="s">
        <v>28</v>
      </c>
      <c r="F139" s="1" t="s">
        <v>599</v>
      </c>
      <c r="G139" s="1" t="s">
        <v>600</v>
      </c>
      <c r="H139" s="7">
        <v>36171.730000000003</v>
      </c>
      <c r="I139" s="7">
        <v>352.16</v>
      </c>
      <c r="J139" s="7">
        <v>0</v>
      </c>
      <c r="K139" s="7">
        <v>0</v>
      </c>
      <c r="L139" s="112">
        <v>36523.89</v>
      </c>
    </row>
    <row r="140" spans="1:12" x14ac:dyDescent="0.2">
      <c r="A140" s="114">
        <v>37900</v>
      </c>
      <c r="B140" s="1" t="s">
        <v>598</v>
      </c>
      <c r="C140" s="1" t="s">
        <v>598</v>
      </c>
      <c r="D140" t="s">
        <v>200</v>
      </c>
      <c r="E140" t="s">
        <v>28</v>
      </c>
      <c r="F140" s="1" t="s">
        <v>599</v>
      </c>
      <c r="G140" s="1" t="s">
        <v>600</v>
      </c>
      <c r="H140" s="7">
        <v>37594.03</v>
      </c>
      <c r="I140" s="7">
        <v>184.73</v>
      </c>
      <c r="J140" s="7">
        <v>0</v>
      </c>
      <c r="K140" s="7">
        <v>0</v>
      </c>
      <c r="L140" s="112">
        <v>37778.76</v>
      </c>
    </row>
    <row r="141" spans="1:12" x14ac:dyDescent="0.2">
      <c r="A141" s="114">
        <v>37900</v>
      </c>
      <c r="B141" s="1" t="s">
        <v>598</v>
      </c>
      <c r="C141" s="1" t="s">
        <v>598</v>
      </c>
      <c r="D141" t="s">
        <v>537</v>
      </c>
      <c r="E141" t="s">
        <v>28</v>
      </c>
      <c r="F141" s="1" t="s">
        <v>599</v>
      </c>
      <c r="G141" s="1" t="s">
        <v>600</v>
      </c>
      <c r="H141" s="7">
        <v>56494.05</v>
      </c>
      <c r="I141" s="7">
        <v>1233.53</v>
      </c>
      <c r="J141" s="7">
        <v>0</v>
      </c>
      <c r="K141" s="7">
        <v>0</v>
      </c>
      <c r="L141" s="112">
        <v>57727.58</v>
      </c>
    </row>
    <row r="142" spans="1:12" x14ac:dyDescent="0.2">
      <c r="A142" s="114">
        <v>38000</v>
      </c>
      <c r="B142" s="1" t="s">
        <v>598</v>
      </c>
      <c r="C142" s="1" t="s">
        <v>598</v>
      </c>
      <c r="D142" t="s">
        <v>402</v>
      </c>
      <c r="E142" t="s">
        <v>28</v>
      </c>
      <c r="F142" s="1" t="s">
        <v>599</v>
      </c>
      <c r="G142" s="1" t="s">
        <v>600</v>
      </c>
      <c r="H142" s="7">
        <v>19051.240000000002</v>
      </c>
      <c r="I142" s="7">
        <v>-16.87</v>
      </c>
      <c r="J142" s="7">
        <v>0</v>
      </c>
      <c r="K142" s="7">
        <v>0</v>
      </c>
      <c r="L142" s="112">
        <v>19034.37</v>
      </c>
    </row>
    <row r="143" spans="1:12" x14ac:dyDescent="0.2">
      <c r="A143" s="114">
        <v>38000</v>
      </c>
      <c r="B143" s="1" t="s">
        <v>598</v>
      </c>
      <c r="C143" s="1" t="s">
        <v>598</v>
      </c>
      <c r="D143" t="s">
        <v>437</v>
      </c>
      <c r="E143" t="s">
        <v>28</v>
      </c>
      <c r="F143" s="1" t="s">
        <v>599</v>
      </c>
      <c r="G143" s="1" t="s">
        <v>600</v>
      </c>
      <c r="H143" s="7">
        <v>86332.18</v>
      </c>
      <c r="I143" s="7">
        <v>-167.32</v>
      </c>
      <c r="J143" s="7">
        <v>-59455.55</v>
      </c>
      <c r="K143" s="7">
        <v>0</v>
      </c>
      <c r="L143" s="112">
        <v>26709.31</v>
      </c>
    </row>
    <row r="144" spans="1:12" x14ac:dyDescent="0.2">
      <c r="A144" s="114">
        <v>38000</v>
      </c>
      <c r="B144" s="1" t="s">
        <v>598</v>
      </c>
      <c r="C144" s="1" t="s">
        <v>598</v>
      </c>
      <c r="D144" t="s">
        <v>473</v>
      </c>
      <c r="E144" t="s">
        <v>28</v>
      </c>
      <c r="F144" s="1" t="s">
        <v>599</v>
      </c>
      <c r="G144" s="1" t="s">
        <v>600</v>
      </c>
      <c r="H144" s="7">
        <v>86102.75</v>
      </c>
      <c r="I144" s="7">
        <v>-74.17</v>
      </c>
      <c r="J144" s="7">
        <v>0</v>
      </c>
      <c r="K144" s="7">
        <v>0</v>
      </c>
      <c r="L144" s="112">
        <v>86028.58</v>
      </c>
    </row>
    <row r="145" spans="1:12" x14ac:dyDescent="0.2">
      <c r="A145" s="114">
        <v>38000</v>
      </c>
      <c r="B145" s="1" t="s">
        <v>598</v>
      </c>
      <c r="C145" s="1" t="s">
        <v>598</v>
      </c>
      <c r="D145" t="s">
        <v>347</v>
      </c>
      <c r="E145" t="s">
        <v>28</v>
      </c>
      <c r="F145" s="1" t="s">
        <v>599</v>
      </c>
      <c r="G145" s="1" t="s">
        <v>600</v>
      </c>
      <c r="H145" s="7">
        <v>97876.19</v>
      </c>
      <c r="I145" s="7">
        <v>-42.62</v>
      </c>
      <c r="J145" s="7">
        <v>0</v>
      </c>
      <c r="K145" s="7">
        <v>0</v>
      </c>
      <c r="L145" s="112">
        <v>97833.57</v>
      </c>
    </row>
    <row r="146" spans="1:12" x14ac:dyDescent="0.2">
      <c r="A146" s="114">
        <v>38000</v>
      </c>
      <c r="B146" s="1" t="s">
        <v>598</v>
      </c>
      <c r="C146" s="1" t="s">
        <v>598</v>
      </c>
      <c r="D146" t="s">
        <v>505</v>
      </c>
      <c r="E146" t="s">
        <v>28</v>
      </c>
      <c r="F146" s="1" t="s">
        <v>599</v>
      </c>
      <c r="G146" s="1" t="s">
        <v>600</v>
      </c>
      <c r="H146" s="7">
        <v>118775.74</v>
      </c>
      <c r="I146" s="7">
        <v>-153</v>
      </c>
      <c r="J146" s="7">
        <v>0</v>
      </c>
      <c r="K146" s="7">
        <v>0</v>
      </c>
      <c r="L146" s="112">
        <v>118622.74</v>
      </c>
    </row>
    <row r="147" spans="1:12" x14ac:dyDescent="0.2">
      <c r="A147" s="114">
        <v>38000</v>
      </c>
      <c r="B147" s="1" t="s">
        <v>598</v>
      </c>
      <c r="C147" s="1" t="s">
        <v>598</v>
      </c>
      <c r="D147" t="s">
        <v>375</v>
      </c>
      <c r="E147" t="s">
        <v>28</v>
      </c>
      <c r="F147" s="1" t="s">
        <v>599</v>
      </c>
      <c r="G147" s="1" t="s">
        <v>600</v>
      </c>
      <c r="H147" s="7">
        <v>292463.49</v>
      </c>
      <c r="I147" s="7">
        <v>-166.92</v>
      </c>
      <c r="J147" s="7">
        <v>-9589.75</v>
      </c>
      <c r="K147" s="7">
        <v>0</v>
      </c>
      <c r="L147" s="112">
        <v>282706.82</v>
      </c>
    </row>
    <row r="148" spans="1:12" x14ac:dyDescent="0.2">
      <c r="A148" s="114">
        <v>38000</v>
      </c>
      <c r="B148" s="1" t="s">
        <v>598</v>
      </c>
      <c r="C148" s="1" t="s">
        <v>598</v>
      </c>
      <c r="D148" t="s">
        <v>231</v>
      </c>
      <c r="E148" t="s">
        <v>28</v>
      </c>
      <c r="F148" s="1" t="s">
        <v>599</v>
      </c>
      <c r="G148" s="1" t="s">
        <v>600</v>
      </c>
      <c r="H148" s="7">
        <v>309738.8</v>
      </c>
      <c r="I148" s="7">
        <v>-151.09</v>
      </c>
      <c r="J148" s="7">
        <v>0</v>
      </c>
      <c r="K148" s="7">
        <v>0</v>
      </c>
      <c r="L148" s="112">
        <v>309587.71000000002</v>
      </c>
    </row>
    <row r="149" spans="1:12" x14ac:dyDescent="0.2">
      <c r="A149" s="114">
        <v>38000</v>
      </c>
      <c r="B149" s="1" t="s">
        <v>598</v>
      </c>
      <c r="C149" s="1" t="s">
        <v>598</v>
      </c>
      <c r="D149" t="s">
        <v>294</v>
      </c>
      <c r="E149" t="s">
        <v>28</v>
      </c>
      <c r="F149" s="1" t="s">
        <v>599</v>
      </c>
      <c r="G149" s="1" t="s">
        <v>600</v>
      </c>
      <c r="H149" s="7">
        <v>555528.13</v>
      </c>
      <c r="I149" s="7">
        <v>-319.61</v>
      </c>
      <c r="J149" s="7">
        <v>0</v>
      </c>
      <c r="K149" s="7">
        <v>0</v>
      </c>
      <c r="L149" s="112">
        <v>555208.52</v>
      </c>
    </row>
    <row r="150" spans="1:12" x14ac:dyDescent="0.2">
      <c r="A150" s="114">
        <v>38000</v>
      </c>
      <c r="B150" s="1" t="s">
        <v>598</v>
      </c>
      <c r="C150" s="1" t="s">
        <v>598</v>
      </c>
      <c r="D150" t="s">
        <v>321</v>
      </c>
      <c r="E150" t="s">
        <v>28</v>
      </c>
      <c r="F150" s="1" t="s">
        <v>599</v>
      </c>
      <c r="G150" s="1" t="s">
        <v>600</v>
      </c>
      <c r="H150" s="7">
        <v>960325.42</v>
      </c>
      <c r="I150" s="7">
        <v>-576.78</v>
      </c>
      <c r="J150" s="7">
        <v>0</v>
      </c>
      <c r="K150" s="7">
        <v>0</v>
      </c>
      <c r="L150" s="112">
        <v>959748.64</v>
      </c>
    </row>
    <row r="151" spans="1:12" x14ac:dyDescent="0.2">
      <c r="A151" s="114">
        <v>38000</v>
      </c>
      <c r="B151" s="1" t="s">
        <v>598</v>
      </c>
      <c r="C151" s="1" t="s">
        <v>598</v>
      </c>
      <c r="D151" t="s">
        <v>172</v>
      </c>
      <c r="E151" t="s">
        <v>28</v>
      </c>
      <c r="F151" s="1" t="s">
        <v>599</v>
      </c>
      <c r="G151" s="1" t="s">
        <v>600</v>
      </c>
      <c r="H151" s="7">
        <v>1258860.3899999999</v>
      </c>
      <c r="I151" s="7">
        <v>-744.7</v>
      </c>
      <c r="J151" s="7">
        <v>-75350.539999999994</v>
      </c>
      <c r="K151" s="7">
        <v>0</v>
      </c>
      <c r="L151" s="112">
        <v>1182765.1499999999</v>
      </c>
    </row>
    <row r="152" spans="1:12" x14ac:dyDescent="0.2">
      <c r="A152" s="114">
        <v>38000</v>
      </c>
      <c r="B152" s="1" t="s">
        <v>598</v>
      </c>
      <c r="C152" s="1" t="s">
        <v>598</v>
      </c>
      <c r="D152" t="s">
        <v>261</v>
      </c>
      <c r="E152" t="s">
        <v>28</v>
      </c>
      <c r="F152" s="1" t="s">
        <v>599</v>
      </c>
      <c r="G152" s="1" t="s">
        <v>600</v>
      </c>
      <c r="H152" s="7">
        <v>2410022.94</v>
      </c>
      <c r="I152" s="7">
        <v>-1220.56</v>
      </c>
      <c r="J152" s="7">
        <v>-23462.54</v>
      </c>
      <c r="K152" s="7">
        <v>0</v>
      </c>
      <c r="L152" s="112">
        <v>2385339.84</v>
      </c>
    </row>
    <row r="153" spans="1:12" x14ac:dyDescent="0.2">
      <c r="A153" s="114">
        <v>38000</v>
      </c>
      <c r="B153" s="1" t="s">
        <v>598</v>
      </c>
      <c r="C153" s="1" t="s">
        <v>598</v>
      </c>
      <c r="D153" t="s">
        <v>201</v>
      </c>
      <c r="E153" t="s">
        <v>28</v>
      </c>
      <c r="F153" s="1" t="s">
        <v>599</v>
      </c>
      <c r="G153" s="1" t="s">
        <v>600</v>
      </c>
      <c r="H153" s="7">
        <v>4423228.6399999997</v>
      </c>
      <c r="I153" s="7">
        <v>-4270.42</v>
      </c>
      <c r="J153" s="7">
        <v>-46044.74</v>
      </c>
      <c r="K153" s="7">
        <v>0</v>
      </c>
      <c r="L153" s="112">
        <v>4372913.4800000004</v>
      </c>
    </row>
    <row r="154" spans="1:12" x14ac:dyDescent="0.2">
      <c r="A154" s="114">
        <v>38000</v>
      </c>
      <c r="B154" s="1" t="s">
        <v>598</v>
      </c>
      <c r="C154" s="1" t="s">
        <v>598</v>
      </c>
      <c r="D154" t="s">
        <v>140</v>
      </c>
      <c r="E154" t="s">
        <v>28</v>
      </c>
      <c r="F154" s="1" t="s">
        <v>599</v>
      </c>
      <c r="G154" s="1" t="s">
        <v>600</v>
      </c>
      <c r="H154" s="7">
        <v>4664182.18</v>
      </c>
      <c r="I154" s="7">
        <v>-3234.7</v>
      </c>
      <c r="J154" s="7">
        <v>-74686.880000000005</v>
      </c>
      <c r="K154" s="7">
        <v>0</v>
      </c>
      <c r="L154" s="112">
        <v>4586260.5999999996</v>
      </c>
    </row>
    <row r="155" spans="1:12" x14ac:dyDescent="0.2">
      <c r="A155" s="114">
        <v>38000</v>
      </c>
      <c r="B155" s="1" t="s">
        <v>598</v>
      </c>
      <c r="C155" s="1" t="s">
        <v>598</v>
      </c>
      <c r="D155" t="s">
        <v>109</v>
      </c>
      <c r="E155" t="s">
        <v>28</v>
      </c>
      <c r="F155" s="1" t="s">
        <v>599</v>
      </c>
      <c r="G155" s="1" t="s">
        <v>600</v>
      </c>
      <c r="H155" s="7">
        <v>6273542.0099999998</v>
      </c>
      <c r="I155" s="7">
        <v>-2779.22</v>
      </c>
      <c r="J155" s="7">
        <v>-469760.05</v>
      </c>
      <c r="K155" s="7">
        <v>0</v>
      </c>
      <c r="L155" s="112">
        <v>5801002.7400000002</v>
      </c>
    </row>
    <row r="156" spans="1:12" x14ac:dyDescent="0.2">
      <c r="A156" s="114">
        <v>38002</v>
      </c>
      <c r="B156" s="1" t="s">
        <v>598</v>
      </c>
      <c r="C156" s="1" t="s">
        <v>598</v>
      </c>
      <c r="D156" t="s">
        <v>348</v>
      </c>
      <c r="E156" t="s">
        <v>28</v>
      </c>
      <c r="F156" s="1" t="s">
        <v>599</v>
      </c>
      <c r="G156" s="1" t="s">
        <v>600</v>
      </c>
      <c r="H156" s="7">
        <v>108761.58</v>
      </c>
      <c r="I156" s="7">
        <v>309.3</v>
      </c>
      <c r="J156" s="7">
        <v>0</v>
      </c>
      <c r="K156" s="7">
        <v>0</v>
      </c>
      <c r="L156" s="112">
        <v>109070.88</v>
      </c>
    </row>
    <row r="157" spans="1:12" x14ac:dyDescent="0.2">
      <c r="A157" s="114">
        <v>38002</v>
      </c>
      <c r="B157" s="1" t="s">
        <v>598</v>
      </c>
      <c r="C157" s="1" t="s">
        <v>598</v>
      </c>
      <c r="D157" t="s">
        <v>232</v>
      </c>
      <c r="E157" t="s">
        <v>28</v>
      </c>
      <c r="F157" s="1" t="s">
        <v>599</v>
      </c>
      <c r="G157" s="1" t="s">
        <v>600</v>
      </c>
      <c r="H157" s="7">
        <v>802500.34</v>
      </c>
      <c r="I157" s="7">
        <v>2867.69</v>
      </c>
      <c r="J157" s="7">
        <v>0</v>
      </c>
      <c r="K157" s="7">
        <v>0</v>
      </c>
      <c r="L157" s="112">
        <v>805368.03</v>
      </c>
    </row>
    <row r="158" spans="1:12" x14ac:dyDescent="0.2">
      <c r="A158" s="114">
        <v>38002</v>
      </c>
      <c r="B158" s="1" t="s">
        <v>598</v>
      </c>
      <c r="C158" s="1" t="s">
        <v>598</v>
      </c>
      <c r="D158" t="s">
        <v>295</v>
      </c>
      <c r="E158" t="s">
        <v>28</v>
      </c>
      <c r="F158" s="1" t="s">
        <v>599</v>
      </c>
      <c r="G158" s="1" t="s">
        <v>600</v>
      </c>
      <c r="H158" s="7">
        <v>900744.19</v>
      </c>
      <c r="I158" s="7">
        <v>3587.14</v>
      </c>
      <c r="J158" s="7">
        <v>0</v>
      </c>
      <c r="K158" s="7">
        <v>0</v>
      </c>
      <c r="L158" s="112">
        <v>904331.33</v>
      </c>
    </row>
    <row r="159" spans="1:12" x14ac:dyDescent="0.2">
      <c r="A159" s="114">
        <v>38002</v>
      </c>
      <c r="B159" s="1" t="s">
        <v>598</v>
      </c>
      <c r="C159" s="1" t="s">
        <v>598</v>
      </c>
      <c r="D159" t="s">
        <v>322</v>
      </c>
      <c r="E159" t="s">
        <v>28</v>
      </c>
      <c r="F159" s="1" t="s">
        <v>599</v>
      </c>
      <c r="G159" s="1" t="s">
        <v>600</v>
      </c>
      <c r="H159" s="7">
        <v>1231732.2</v>
      </c>
      <c r="I159" s="7">
        <v>4453.8</v>
      </c>
      <c r="J159" s="7">
        <v>0</v>
      </c>
      <c r="K159" s="7">
        <v>0</v>
      </c>
      <c r="L159" s="112">
        <v>1236186</v>
      </c>
    </row>
    <row r="160" spans="1:12" x14ac:dyDescent="0.2">
      <c r="A160" s="114">
        <v>38002</v>
      </c>
      <c r="B160" s="1" t="s">
        <v>598</v>
      </c>
      <c r="C160" s="1" t="s">
        <v>598</v>
      </c>
      <c r="D160" t="s">
        <v>403</v>
      </c>
      <c r="E160" t="s">
        <v>28</v>
      </c>
      <c r="F160" s="1" t="s">
        <v>599</v>
      </c>
      <c r="G160" s="1" t="s">
        <v>600</v>
      </c>
      <c r="H160" s="7">
        <v>1236683.6000000001</v>
      </c>
      <c r="I160" s="7">
        <v>5146.7299999999996</v>
      </c>
      <c r="J160" s="7">
        <v>0</v>
      </c>
      <c r="K160" s="7">
        <v>0</v>
      </c>
      <c r="L160" s="112">
        <v>1241830.33</v>
      </c>
    </row>
    <row r="161" spans="1:12" x14ac:dyDescent="0.2">
      <c r="A161" s="114">
        <v>38002</v>
      </c>
      <c r="B161" s="1" t="s">
        <v>598</v>
      </c>
      <c r="C161" s="1" t="s">
        <v>598</v>
      </c>
      <c r="D161" t="s">
        <v>438</v>
      </c>
      <c r="E161" t="s">
        <v>28</v>
      </c>
      <c r="F161" s="1" t="s">
        <v>599</v>
      </c>
      <c r="G161" s="1" t="s">
        <v>600</v>
      </c>
      <c r="H161" s="7">
        <v>1598593.24</v>
      </c>
      <c r="I161" s="7">
        <v>7053.71</v>
      </c>
      <c r="J161" s="7">
        <v>-78122.8</v>
      </c>
      <c r="K161" s="7">
        <v>0</v>
      </c>
      <c r="L161" s="112">
        <v>1527524.15</v>
      </c>
    </row>
    <row r="162" spans="1:12" x14ac:dyDescent="0.2">
      <c r="A162" s="114">
        <v>38002</v>
      </c>
      <c r="B162" s="1" t="s">
        <v>598</v>
      </c>
      <c r="C162" s="1" t="s">
        <v>598</v>
      </c>
      <c r="D162" t="s">
        <v>506</v>
      </c>
      <c r="E162" t="s">
        <v>28</v>
      </c>
      <c r="F162" s="1" t="s">
        <v>599</v>
      </c>
      <c r="G162" s="1" t="s">
        <v>600</v>
      </c>
      <c r="H162" s="7">
        <v>1901980.94</v>
      </c>
      <c r="I162" s="7">
        <v>11488.14</v>
      </c>
      <c r="J162" s="7">
        <v>0</v>
      </c>
      <c r="K162" s="7">
        <v>0</v>
      </c>
      <c r="L162" s="112">
        <v>1913469.08</v>
      </c>
    </row>
    <row r="163" spans="1:12" x14ac:dyDescent="0.2">
      <c r="A163" s="114">
        <v>38002</v>
      </c>
      <c r="B163" s="1" t="s">
        <v>598</v>
      </c>
      <c r="C163" s="1" t="s">
        <v>598</v>
      </c>
      <c r="D163" t="s">
        <v>474</v>
      </c>
      <c r="E163" t="s">
        <v>28</v>
      </c>
      <c r="F163" s="1" t="s">
        <v>599</v>
      </c>
      <c r="G163" s="1" t="s">
        <v>600</v>
      </c>
      <c r="H163" s="7">
        <v>3390046.37</v>
      </c>
      <c r="I163" s="7">
        <v>13793.33</v>
      </c>
      <c r="J163" s="7">
        <v>-57061.48</v>
      </c>
      <c r="K163" s="7">
        <v>0</v>
      </c>
      <c r="L163" s="112">
        <v>3346778.22</v>
      </c>
    </row>
    <row r="164" spans="1:12" x14ac:dyDescent="0.2">
      <c r="A164" s="114">
        <v>38002</v>
      </c>
      <c r="B164" s="1" t="s">
        <v>598</v>
      </c>
      <c r="C164" s="1" t="s">
        <v>598</v>
      </c>
      <c r="D164" t="s">
        <v>173</v>
      </c>
      <c r="E164" t="s">
        <v>28</v>
      </c>
      <c r="F164" s="1" t="s">
        <v>599</v>
      </c>
      <c r="G164" s="1" t="s">
        <v>600</v>
      </c>
      <c r="H164" s="7">
        <v>3896781.38</v>
      </c>
      <c r="I164" s="7">
        <v>13251.3</v>
      </c>
      <c r="J164" s="7">
        <v>-102406.13</v>
      </c>
      <c r="K164" s="7">
        <v>0</v>
      </c>
      <c r="L164" s="112">
        <v>3807626.55</v>
      </c>
    </row>
    <row r="165" spans="1:12" x14ac:dyDescent="0.2">
      <c r="A165" s="114">
        <v>38002</v>
      </c>
      <c r="B165" s="1" t="s">
        <v>598</v>
      </c>
      <c r="C165" s="1" t="s">
        <v>598</v>
      </c>
      <c r="D165" t="s">
        <v>262</v>
      </c>
      <c r="E165" t="s">
        <v>28</v>
      </c>
      <c r="F165" s="1" t="s">
        <v>599</v>
      </c>
      <c r="G165" s="1" t="s">
        <v>600</v>
      </c>
      <c r="H165" s="7">
        <v>4677300.5599999996</v>
      </c>
      <c r="I165" s="7">
        <v>19489.75</v>
      </c>
      <c r="J165" s="7">
        <v>-75569.13</v>
      </c>
      <c r="K165" s="7">
        <v>0</v>
      </c>
      <c r="L165" s="112">
        <v>4621221.18</v>
      </c>
    </row>
    <row r="166" spans="1:12" x14ac:dyDescent="0.2">
      <c r="A166" s="114">
        <v>38002</v>
      </c>
      <c r="B166" s="1" t="s">
        <v>598</v>
      </c>
      <c r="C166" s="1" t="s">
        <v>598</v>
      </c>
      <c r="D166" t="s">
        <v>376</v>
      </c>
      <c r="E166" t="s">
        <v>28</v>
      </c>
      <c r="F166" s="1" t="s">
        <v>599</v>
      </c>
      <c r="G166" s="1" t="s">
        <v>600</v>
      </c>
      <c r="H166" s="7">
        <v>4747169.84</v>
      </c>
      <c r="I166" s="7">
        <v>19154.46</v>
      </c>
      <c r="J166" s="7">
        <v>-20464.04</v>
      </c>
      <c r="K166" s="7">
        <v>0</v>
      </c>
      <c r="L166" s="112">
        <v>4745860.26</v>
      </c>
    </row>
    <row r="167" spans="1:12" x14ac:dyDescent="0.2">
      <c r="A167" s="114">
        <v>38002</v>
      </c>
      <c r="B167" s="1" t="s">
        <v>598</v>
      </c>
      <c r="C167" s="1" t="s">
        <v>598</v>
      </c>
      <c r="D167" t="s">
        <v>202</v>
      </c>
      <c r="E167" t="s">
        <v>28</v>
      </c>
      <c r="F167" s="1" t="s">
        <v>599</v>
      </c>
      <c r="G167" s="1" t="s">
        <v>600</v>
      </c>
      <c r="H167" s="7">
        <v>5105012.75</v>
      </c>
      <c r="I167" s="7">
        <v>17274.37</v>
      </c>
      <c r="J167" s="7">
        <v>-91883.49</v>
      </c>
      <c r="K167" s="7">
        <v>0</v>
      </c>
      <c r="L167" s="112">
        <v>5030403.63</v>
      </c>
    </row>
    <row r="168" spans="1:12" x14ac:dyDescent="0.2">
      <c r="A168" s="114">
        <v>38002</v>
      </c>
      <c r="B168" s="1" t="s">
        <v>598</v>
      </c>
      <c r="C168" s="1" t="s">
        <v>598</v>
      </c>
      <c r="D168" t="s">
        <v>141</v>
      </c>
      <c r="E168" t="s">
        <v>28</v>
      </c>
      <c r="F168" s="1" t="s">
        <v>599</v>
      </c>
      <c r="G168" s="1" t="s">
        <v>600</v>
      </c>
      <c r="H168" s="7">
        <v>6460677.2400000002</v>
      </c>
      <c r="I168" s="7">
        <v>27634.1</v>
      </c>
      <c r="J168" s="7">
        <v>-38001.53</v>
      </c>
      <c r="K168" s="7">
        <v>0</v>
      </c>
      <c r="L168" s="112">
        <v>6450309.8099999996</v>
      </c>
    </row>
    <row r="169" spans="1:12" x14ac:dyDescent="0.2">
      <c r="A169" s="114">
        <v>38002</v>
      </c>
      <c r="B169" s="1" t="s">
        <v>598</v>
      </c>
      <c r="C169" s="1" t="s">
        <v>598</v>
      </c>
      <c r="D169" t="s">
        <v>110</v>
      </c>
      <c r="E169" t="s">
        <v>28</v>
      </c>
      <c r="F169" s="1" t="s">
        <v>599</v>
      </c>
      <c r="G169" s="1" t="s">
        <v>600</v>
      </c>
      <c r="H169" s="7">
        <v>6783220.4199999999</v>
      </c>
      <c r="I169" s="7">
        <v>29688.34</v>
      </c>
      <c r="J169" s="7">
        <v>-118351.52</v>
      </c>
      <c r="K169" s="7">
        <v>0</v>
      </c>
      <c r="L169" s="112">
        <v>6694557.2400000002</v>
      </c>
    </row>
    <row r="170" spans="1:12" x14ac:dyDescent="0.2">
      <c r="A170" s="114">
        <v>38100</v>
      </c>
      <c r="B170" s="1" t="s">
        <v>598</v>
      </c>
      <c r="C170" s="1" t="s">
        <v>598</v>
      </c>
      <c r="D170" t="s">
        <v>439</v>
      </c>
      <c r="E170" t="s">
        <v>28</v>
      </c>
      <c r="F170" s="1" t="s">
        <v>599</v>
      </c>
      <c r="G170" s="1" t="s">
        <v>600</v>
      </c>
      <c r="H170" s="7">
        <v>-21490.080000000002</v>
      </c>
      <c r="I170" s="7">
        <v>88.65</v>
      </c>
      <c r="J170" s="7">
        <v>0</v>
      </c>
      <c r="K170" s="7">
        <v>0</v>
      </c>
      <c r="L170" s="112">
        <v>-21401.43</v>
      </c>
    </row>
    <row r="171" spans="1:12" x14ac:dyDescent="0.2">
      <c r="A171" s="114">
        <v>38100</v>
      </c>
      <c r="B171" s="1" t="s">
        <v>598</v>
      </c>
      <c r="C171" s="1" t="s">
        <v>598</v>
      </c>
      <c r="D171" t="s">
        <v>475</v>
      </c>
      <c r="E171" t="s">
        <v>28</v>
      </c>
      <c r="F171" s="1" t="s">
        <v>599</v>
      </c>
      <c r="G171" s="1" t="s">
        <v>600</v>
      </c>
      <c r="H171" s="7">
        <v>1106.1199999999999</v>
      </c>
      <c r="I171" s="7">
        <v>45.93</v>
      </c>
      <c r="J171" s="7">
        <v>0</v>
      </c>
      <c r="K171" s="7">
        <v>0</v>
      </c>
      <c r="L171" s="112">
        <v>1152.05</v>
      </c>
    </row>
    <row r="172" spans="1:12" x14ac:dyDescent="0.2">
      <c r="A172" s="114">
        <v>38100</v>
      </c>
      <c r="B172" s="1" t="s">
        <v>598</v>
      </c>
      <c r="C172" s="1" t="s">
        <v>598</v>
      </c>
      <c r="D172" t="s">
        <v>538</v>
      </c>
      <c r="E172" t="s">
        <v>28</v>
      </c>
      <c r="F172" s="1" t="s">
        <v>599</v>
      </c>
      <c r="G172" s="1" t="s">
        <v>600</v>
      </c>
      <c r="H172" s="7">
        <v>274124.75</v>
      </c>
      <c r="I172" s="7">
        <v>11328.58</v>
      </c>
      <c r="J172" s="7">
        <v>0</v>
      </c>
      <c r="K172" s="7">
        <v>0</v>
      </c>
      <c r="L172" s="112">
        <v>285453.33</v>
      </c>
    </row>
    <row r="173" spans="1:12" x14ac:dyDescent="0.2">
      <c r="A173" s="114">
        <v>38200</v>
      </c>
      <c r="B173" s="1" t="s">
        <v>598</v>
      </c>
      <c r="C173" s="1" t="s">
        <v>598</v>
      </c>
      <c r="D173" t="s">
        <v>349</v>
      </c>
      <c r="E173" t="s">
        <v>28</v>
      </c>
      <c r="F173" s="1" t="s">
        <v>599</v>
      </c>
      <c r="G173" s="1" t="s">
        <v>600</v>
      </c>
      <c r="H173" s="7">
        <v>7636.23</v>
      </c>
      <c r="I173" s="7">
        <v>19.61</v>
      </c>
      <c r="J173" s="7">
        <v>0</v>
      </c>
      <c r="K173" s="7">
        <v>0</v>
      </c>
      <c r="L173" s="112">
        <v>7655.84</v>
      </c>
    </row>
    <row r="174" spans="1:12" x14ac:dyDescent="0.2">
      <c r="A174" s="114">
        <v>38200</v>
      </c>
      <c r="B174" s="1" t="s">
        <v>598</v>
      </c>
      <c r="C174" s="1" t="s">
        <v>598</v>
      </c>
      <c r="D174" t="s">
        <v>233</v>
      </c>
      <c r="E174" t="s">
        <v>28</v>
      </c>
      <c r="F174" s="1" t="s">
        <v>599</v>
      </c>
      <c r="G174" s="1" t="s">
        <v>600</v>
      </c>
      <c r="H174" s="7">
        <v>54603.75</v>
      </c>
      <c r="I174" s="7">
        <v>216.2</v>
      </c>
      <c r="J174" s="7">
        <v>0</v>
      </c>
      <c r="K174" s="7">
        <v>0</v>
      </c>
      <c r="L174" s="112">
        <v>54819.95</v>
      </c>
    </row>
    <row r="175" spans="1:12" x14ac:dyDescent="0.2">
      <c r="A175" s="114">
        <v>38200</v>
      </c>
      <c r="B175" s="1" t="s">
        <v>598</v>
      </c>
      <c r="C175" s="1" t="s">
        <v>598</v>
      </c>
      <c r="D175" t="s">
        <v>296</v>
      </c>
      <c r="E175" t="s">
        <v>28</v>
      </c>
      <c r="F175" s="1" t="s">
        <v>599</v>
      </c>
      <c r="G175" s="1" t="s">
        <v>600</v>
      </c>
      <c r="H175" s="7">
        <v>57867.74</v>
      </c>
      <c r="I175" s="7">
        <v>197.2</v>
      </c>
      <c r="J175" s="7">
        <v>0</v>
      </c>
      <c r="K175" s="7">
        <v>0</v>
      </c>
      <c r="L175" s="112">
        <v>58064.94</v>
      </c>
    </row>
    <row r="176" spans="1:12" x14ac:dyDescent="0.2">
      <c r="A176" s="114">
        <v>38200</v>
      </c>
      <c r="B176" s="1" t="s">
        <v>598</v>
      </c>
      <c r="C176" s="1" t="s">
        <v>598</v>
      </c>
      <c r="D176" t="s">
        <v>323</v>
      </c>
      <c r="E176" t="s">
        <v>28</v>
      </c>
      <c r="F176" s="1" t="s">
        <v>599</v>
      </c>
      <c r="G176" s="1" t="s">
        <v>600</v>
      </c>
      <c r="H176" s="7">
        <v>84365.24</v>
      </c>
      <c r="I176" s="7">
        <v>306.48</v>
      </c>
      <c r="J176" s="7">
        <v>0</v>
      </c>
      <c r="K176" s="7">
        <v>0</v>
      </c>
      <c r="L176" s="112">
        <v>84671.72</v>
      </c>
    </row>
    <row r="177" spans="1:12" x14ac:dyDescent="0.2">
      <c r="A177" s="114">
        <v>38200</v>
      </c>
      <c r="B177" s="1" t="s">
        <v>598</v>
      </c>
      <c r="C177" s="1" t="s">
        <v>598</v>
      </c>
      <c r="D177" t="s">
        <v>404</v>
      </c>
      <c r="E177" t="s">
        <v>28</v>
      </c>
      <c r="F177" s="1" t="s">
        <v>599</v>
      </c>
      <c r="G177" s="1" t="s">
        <v>600</v>
      </c>
      <c r="H177" s="7">
        <v>116178.05</v>
      </c>
      <c r="I177" s="7">
        <v>467.61</v>
      </c>
      <c r="J177" s="7">
        <v>0</v>
      </c>
      <c r="K177" s="7">
        <v>0</v>
      </c>
      <c r="L177" s="112">
        <v>116645.66</v>
      </c>
    </row>
    <row r="178" spans="1:12" x14ac:dyDescent="0.2">
      <c r="A178" s="114">
        <v>38200</v>
      </c>
      <c r="B178" s="1" t="s">
        <v>598</v>
      </c>
      <c r="C178" s="1" t="s">
        <v>598</v>
      </c>
      <c r="D178" t="s">
        <v>507</v>
      </c>
      <c r="E178" t="s">
        <v>28</v>
      </c>
      <c r="F178" s="1" t="s">
        <v>599</v>
      </c>
      <c r="G178" s="1" t="s">
        <v>600</v>
      </c>
      <c r="H178" s="7">
        <v>123272</v>
      </c>
      <c r="I178" s="7">
        <v>900.63</v>
      </c>
      <c r="J178" s="7">
        <v>-3574.14</v>
      </c>
      <c r="K178" s="7">
        <v>0</v>
      </c>
      <c r="L178" s="112">
        <v>120598.49</v>
      </c>
    </row>
    <row r="179" spans="1:12" x14ac:dyDescent="0.2">
      <c r="A179" s="114">
        <v>38200</v>
      </c>
      <c r="B179" s="1" t="s">
        <v>598</v>
      </c>
      <c r="C179" s="1" t="s">
        <v>598</v>
      </c>
      <c r="D179" t="s">
        <v>440</v>
      </c>
      <c r="E179" t="s">
        <v>28</v>
      </c>
      <c r="F179" s="1" t="s">
        <v>599</v>
      </c>
      <c r="G179" s="1" t="s">
        <v>600</v>
      </c>
      <c r="H179" s="7">
        <v>160505.32999999999</v>
      </c>
      <c r="I179" s="7">
        <v>743.62</v>
      </c>
      <c r="J179" s="7">
        <v>-8627.83</v>
      </c>
      <c r="K179" s="7">
        <v>0</v>
      </c>
      <c r="L179" s="112">
        <v>152621.12</v>
      </c>
    </row>
    <row r="180" spans="1:12" x14ac:dyDescent="0.2">
      <c r="A180" s="114">
        <v>38200</v>
      </c>
      <c r="B180" s="1" t="s">
        <v>598</v>
      </c>
      <c r="C180" s="1" t="s">
        <v>598</v>
      </c>
      <c r="D180" t="s">
        <v>263</v>
      </c>
      <c r="E180" t="s">
        <v>28</v>
      </c>
      <c r="F180" s="1" t="s">
        <v>599</v>
      </c>
      <c r="G180" s="1" t="s">
        <v>600</v>
      </c>
      <c r="H180" s="7">
        <v>283697.42</v>
      </c>
      <c r="I180" s="7">
        <v>1327.22</v>
      </c>
      <c r="J180" s="7">
        <v>-2115.6</v>
      </c>
      <c r="K180" s="7">
        <v>0</v>
      </c>
      <c r="L180" s="112">
        <v>282909.03999999998</v>
      </c>
    </row>
    <row r="181" spans="1:12" x14ac:dyDescent="0.2">
      <c r="A181" s="114">
        <v>38200</v>
      </c>
      <c r="B181" s="1" t="s">
        <v>598</v>
      </c>
      <c r="C181" s="1" t="s">
        <v>598</v>
      </c>
      <c r="D181" t="s">
        <v>377</v>
      </c>
      <c r="E181" t="s">
        <v>28</v>
      </c>
      <c r="F181" s="1" t="s">
        <v>599</v>
      </c>
      <c r="G181" s="1" t="s">
        <v>600</v>
      </c>
      <c r="H181" s="7">
        <v>298386.03000000003</v>
      </c>
      <c r="I181" s="7">
        <v>1481.24</v>
      </c>
      <c r="J181" s="7">
        <v>-3929.24</v>
      </c>
      <c r="K181" s="7">
        <v>0</v>
      </c>
      <c r="L181" s="112">
        <v>295938.03000000003</v>
      </c>
    </row>
    <row r="182" spans="1:12" x14ac:dyDescent="0.2">
      <c r="A182" s="114">
        <v>38200</v>
      </c>
      <c r="B182" s="1" t="s">
        <v>598</v>
      </c>
      <c r="C182" s="1" t="s">
        <v>598</v>
      </c>
      <c r="D182" t="s">
        <v>174</v>
      </c>
      <c r="E182" t="s">
        <v>28</v>
      </c>
      <c r="F182" s="1" t="s">
        <v>599</v>
      </c>
      <c r="G182" s="1" t="s">
        <v>600</v>
      </c>
      <c r="H182" s="7">
        <v>343453.7</v>
      </c>
      <c r="I182" s="7">
        <v>980.64</v>
      </c>
      <c r="J182" s="7">
        <v>-8803.7099999999991</v>
      </c>
      <c r="K182" s="7">
        <v>0</v>
      </c>
      <c r="L182" s="112">
        <v>335630.63</v>
      </c>
    </row>
    <row r="183" spans="1:12" x14ac:dyDescent="0.2">
      <c r="A183" s="114">
        <v>38200</v>
      </c>
      <c r="B183" s="1" t="s">
        <v>598</v>
      </c>
      <c r="C183" s="1" t="s">
        <v>598</v>
      </c>
      <c r="D183" t="s">
        <v>477</v>
      </c>
      <c r="E183" t="s">
        <v>28</v>
      </c>
      <c r="F183" s="1" t="s">
        <v>599</v>
      </c>
      <c r="G183" s="1" t="s">
        <v>600</v>
      </c>
      <c r="H183" s="7">
        <v>359470.79</v>
      </c>
      <c r="I183" s="7">
        <v>1930.29</v>
      </c>
      <c r="J183" s="7">
        <v>-6099.72</v>
      </c>
      <c r="K183" s="7">
        <v>0</v>
      </c>
      <c r="L183" s="112">
        <v>355301.36</v>
      </c>
    </row>
    <row r="184" spans="1:12" x14ac:dyDescent="0.2">
      <c r="A184" s="114">
        <v>38200</v>
      </c>
      <c r="B184" s="1" t="s">
        <v>598</v>
      </c>
      <c r="C184" s="1" t="s">
        <v>598</v>
      </c>
      <c r="D184" t="s">
        <v>111</v>
      </c>
      <c r="E184" t="s">
        <v>28</v>
      </c>
      <c r="F184" s="1" t="s">
        <v>599</v>
      </c>
      <c r="G184" s="1" t="s">
        <v>600</v>
      </c>
      <c r="H184" s="7">
        <v>462204.98</v>
      </c>
      <c r="I184" s="7">
        <v>2111.23</v>
      </c>
      <c r="J184" s="7">
        <v>-67064.63</v>
      </c>
      <c r="K184" s="7">
        <v>0</v>
      </c>
      <c r="L184" s="112">
        <v>397251.58</v>
      </c>
    </row>
    <row r="185" spans="1:12" x14ac:dyDescent="0.2">
      <c r="A185" s="114">
        <v>38200</v>
      </c>
      <c r="B185" s="1" t="s">
        <v>598</v>
      </c>
      <c r="C185" s="1" t="s">
        <v>598</v>
      </c>
      <c r="D185" t="s">
        <v>142</v>
      </c>
      <c r="E185" t="s">
        <v>28</v>
      </c>
      <c r="F185" s="1" t="s">
        <v>599</v>
      </c>
      <c r="G185" s="1" t="s">
        <v>600</v>
      </c>
      <c r="H185" s="7">
        <v>726040.13</v>
      </c>
      <c r="I185" s="7">
        <v>3155.57</v>
      </c>
      <c r="J185" s="7">
        <v>-3534.25</v>
      </c>
      <c r="K185" s="7">
        <v>0</v>
      </c>
      <c r="L185" s="112">
        <v>725661.45</v>
      </c>
    </row>
    <row r="186" spans="1:12" x14ac:dyDescent="0.2">
      <c r="A186" s="114">
        <v>38200</v>
      </c>
      <c r="B186" s="1" t="s">
        <v>598</v>
      </c>
      <c r="C186" s="1" t="s">
        <v>598</v>
      </c>
      <c r="D186" t="s">
        <v>203</v>
      </c>
      <c r="E186" t="s">
        <v>28</v>
      </c>
      <c r="F186" s="1" t="s">
        <v>599</v>
      </c>
      <c r="G186" s="1" t="s">
        <v>600</v>
      </c>
      <c r="H186" s="7">
        <v>784707.19</v>
      </c>
      <c r="I186" s="7">
        <v>2447.85</v>
      </c>
      <c r="J186" s="7">
        <v>-18271.47</v>
      </c>
      <c r="K186" s="7">
        <v>0</v>
      </c>
      <c r="L186" s="112">
        <v>768883.57</v>
      </c>
    </row>
    <row r="187" spans="1:12" x14ac:dyDescent="0.2">
      <c r="A187" s="114">
        <v>38300</v>
      </c>
      <c r="B187" s="1" t="s">
        <v>598</v>
      </c>
      <c r="C187" s="1" t="s">
        <v>598</v>
      </c>
      <c r="D187" t="s">
        <v>234</v>
      </c>
      <c r="E187" t="s">
        <v>28</v>
      </c>
      <c r="F187" s="1" t="s">
        <v>599</v>
      </c>
      <c r="G187" s="1" t="s">
        <v>600</v>
      </c>
      <c r="H187" s="7">
        <v>-926.43</v>
      </c>
      <c r="I187" s="7">
        <v>0</v>
      </c>
      <c r="J187" s="7">
        <v>0</v>
      </c>
      <c r="K187" s="7">
        <v>0</v>
      </c>
      <c r="L187" s="112">
        <v>-926.43</v>
      </c>
    </row>
    <row r="188" spans="1:12" x14ac:dyDescent="0.2">
      <c r="A188" s="114">
        <v>38300</v>
      </c>
      <c r="B188" s="1" t="s">
        <v>598</v>
      </c>
      <c r="C188" s="1" t="s">
        <v>598</v>
      </c>
      <c r="D188" t="s">
        <v>143</v>
      </c>
      <c r="E188" t="s">
        <v>28</v>
      </c>
      <c r="F188" s="1" t="s">
        <v>599</v>
      </c>
      <c r="G188" s="1" t="s">
        <v>600</v>
      </c>
      <c r="H188" s="7">
        <v>-577.75</v>
      </c>
      <c r="I188" s="7">
        <v>0</v>
      </c>
      <c r="J188" s="7">
        <v>0</v>
      </c>
      <c r="K188" s="7">
        <v>0</v>
      </c>
      <c r="L188" s="112">
        <v>-577.75</v>
      </c>
    </row>
    <row r="189" spans="1:12" x14ac:dyDescent="0.2">
      <c r="A189" s="114">
        <v>38300</v>
      </c>
      <c r="B189" s="1" t="s">
        <v>598</v>
      </c>
      <c r="C189" s="1" t="s">
        <v>598</v>
      </c>
      <c r="D189" t="s">
        <v>175</v>
      </c>
      <c r="E189" t="s">
        <v>28</v>
      </c>
      <c r="F189" s="1" t="s">
        <v>599</v>
      </c>
      <c r="G189" s="1" t="s">
        <v>600</v>
      </c>
      <c r="H189" s="7">
        <v>-534.92999999999995</v>
      </c>
      <c r="I189" s="7">
        <v>0</v>
      </c>
      <c r="J189" s="7">
        <v>0</v>
      </c>
      <c r="K189" s="7">
        <v>0</v>
      </c>
      <c r="L189" s="112">
        <v>-534.92999999999995</v>
      </c>
    </row>
    <row r="190" spans="1:12" x14ac:dyDescent="0.2">
      <c r="A190" s="114">
        <v>38300</v>
      </c>
      <c r="B190" s="1" t="s">
        <v>598</v>
      </c>
      <c r="C190" s="1" t="s">
        <v>598</v>
      </c>
      <c r="D190" t="s">
        <v>378</v>
      </c>
      <c r="E190" t="s">
        <v>28</v>
      </c>
      <c r="F190" s="1" t="s">
        <v>599</v>
      </c>
      <c r="G190" s="1" t="s">
        <v>600</v>
      </c>
      <c r="H190" s="7">
        <v>-84.58</v>
      </c>
      <c r="I190" s="7">
        <v>0</v>
      </c>
      <c r="J190" s="7">
        <v>0</v>
      </c>
      <c r="K190" s="7">
        <v>0</v>
      </c>
      <c r="L190" s="112">
        <v>-84.58</v>
      </c>
    </row>
    <row r="191" spans="1:12" x14ac:dyDescent="0.2">
      <c r="A191" s="114">
        <v>38300</v>
      </c>
      <c r="B191" s="1" t="s">
        <v>598</v>
      </c>
      <c r="C191" s="1" t="s">
        <v>598</v>
      </c>
      <c r="D191" t="s">
        <v>478</v>
      </c>
      <c r="E191" t="s">
        <v>28</v>
      </c>
      <c r="F191" s="1" t="s">
        <v>599</v>
      </c>
      <c r="G191" s="1" t="s">
        <v>600</v>
      </c>
      <c r="H191" s="7">
        <v>-49.87</v>
      </c>
      <c r="I191" s="7">
        <v>0</v>
      </c>
      <c r="J191" s="7">
        <v>0</v>
      </c>
      <c r="K191" s="7">
        <v>0</v>
      </c>
      <c r="L191" s="112">
        <v>-49.87</v>
      </c>
    </row>
    <row r="192" spans="1:12" x14ac:dyDescent="0.2">
      <c r="A192" s="114">
        <v>38300</v>
      </c>
      <c r="B192" s="1" t="s">
        <v>598</v>
      </c>
      <c r="C192" s="1" t="s">
        <v>598</v>
      </c>
      <c r="D192" t="s">
        <v>508</v>
      </c>
      <c r="E192" t="s">
        <v>28</v>
      </c>
      <c r="F192" s="1" t="s">
        <v>599</v>
      </c>
      <c r="G192" s="1" t="s">
        <v>600</v>
      </c>
      <c r="H192" s="7">
        <v>-19.350000000000001</v>
      </c>
      <c r="I192" s="7">
        <v>0</v>
      </c>
      <c r="J192" s="7">
        <v>0</v>
      </c>
      <c r="K192" s="7">
        <v>0</v>
      </c>
      <c r="L192" s="112">
        <v>-19.350000000000001</v>
      </c>
    </row>
    <row r="193" spans="1:12" x14ac:dyDescent="0.2">
      <c r="A193" s="114">
        <v>38300</v>
      </c>
      <c r="B193" s="1" t="s">
        <v>598</v>
      </c>
      <c r="C193" s="1" t="s">
        <v>598</v>
      </c>
      <c r="D193" t="s">
        <v>112</v>
      </c>
      <c r="E193" t="s">
        <v>28</v>
      </c>
      <c r="F193" s="1" t="s">
        <v>599</v>
      </c>
      <c r="G193" s="1" t="s">
        <v>600</v>
      </c>
      <c r="H193" s="7">
        <v>0</v>
      </c>
      <c r="I193" s="7">
        <v>0</v>
      </c>
      <c r="J193" s="7">
        <v>0</v>
      </c>
      <c r="K193" s="7">
        <v>0</v>
      </c>
      <c r="L193" s="112">
        <v>0</v>
      </c>
    </row>
    <row r="194" spans="1:12" x14ac:dyDescent="0.2">
      <c r="A194" s="114">
        <v>38300</v>
      </c>
      <c r="B194" s="1" t="s">
        <v>598</v>
      </c>
      <c r="C194" s="1" t="s">
        <v>598</v>
      </c>
      <c r="D194" t="s">
        <v>204</v>
      </c>
      <c r="E194" t="s">
        <v>28</v>
      </c>
      <c r="F194" s="1" t="s">
        <v>599</v>
      </c>
      <c r="G194" s="1" t="s">
        <v>600</v>
      </c>
      <c r="H194" s="7">
        <v>0</v>
      </c>
      <c r="I194" s="7">
        <v>0</v>
      </c>
      <c r="J194" s="7">
        <v>0</v>
      </c>
      <c r="K194" s="7">
        <v>0</v>
      </c>
      <c r="L194" s="112">
        <v>0</v>
      </c>
    </row>
    <row r="195" spans="1:12" x14ac:dyDescent="0.2">
      <c r="A195" s="114">
        <v>38300</v>
      </c>
      <c r="B195" s="1" t="s">
        <v>598</v>
      </c>
      <c r="C195" s="1" t="s">
        <v>598</v>
      </c>
      <c r="D195" t="s">
        <v>264</v>
      </c>
      <c r="E195" t="s">
        <v>28</v>
      </c>
      <c r="F195" s="1" t="s">
        <v>599</v>
      </c>
      <c r="G195" s="1" t="s">
        <v>600</v>
      </c>
      <c r="H195" s="7">
        <v>0</v>
      </c>
      <c r="I195" s="7">
        <v>0</v>
      </c>
      <c r="J195" s="7">
        <v>0</v>
      </c>
      <c r="K195" s="7">
        <v>0</v>
      </c>
      <c r="L195" s="112">
        <v>0</v>
      </c>
    </row>
    <row r="196" spans="1:12" x14ac:dyDescent="0.2">
      <c r="A196" s="114">
        <v>38300</v>
      </c>
      <c r="B196" s="1" t="s">
        <v>598</v>
      </c>
      <c r="C196" s="1" t="s">
        <v>598</v>
      </c>
      <c r="D196" t="s">
        <v>297</v>
      </c>
      <c r="E196" t="s">
        <v>28</v>
      </c>
      <c r="F196" s="1" t="s">
        <v>599</v>
      </c>
      <c r="G196" s="1" t="s">
        <v>600</v>
      </c>
      <c r="H196" s="7">
        <v>0</v>
      </c>
      <c r="I196" s="7">
        <v>0</v>
      </c>
      <c r="J196" s="7">
        <v>0</v>
      </c>
      <c r="K196" s="7">
        <v>0</v>
      </c>
      <c r="L196" s="112">
        <v>0</v>
      </c>
    </row>
    <row r="197" spans="1:12" x14ac:dyDescent="0.2">
      <c r="A197" s="114">
        <v>38300</v>
      </c>
      <c r="B197" s="1" t="s">
        <v>598</v>
      </c>
      <c r="C197" s="1" t="s">
        <v>598</v>
      </c>
      <c r="D197" t="s">
        <v>324</v>
      </c>
      <c r="E197" t="s">
        <v>28</v>
      </c>
      <c r="F197" s="1" t="s">
        <v>599</v>
      </c>
      <c r="G197" s="1" t="s">
        <v>600</v>
      </c>
      <c r="H197" s="7">
        <v>0</v>
      </c>
      <c r="I197" s="7">
        <v>0</v>
      </c>
      <c r="J197" s="7">
        <v>0</v>
      </c>
      <c r="K197" s="7">
        <v>0</v>
      </c>
      <c r="L197" s="112">
        <v>0</v>
      </c>
    </row>
    <row r="198" spans="1:12" x14ac:dyDescent="0.2">
      <c r="A198" s="114">
        <v>38300</v>
      </c>
      <c r="B198" s="1" t="s">
        <v>598</v>
      </c>
      <c r="C198" s="1" t="s">
        <v>598</v>
      </c>
      <c r="D198" t="s">
        <v>350</v>
      </c>
      <c r="E198" t="s">
        <v>28</v>
      </c>
      <c r="F198" s="1" t="s">
        <v>599</v>
      </c>
      <c r="G198" s="1" t="s">
        <v>600</v>
      </c>
      <c r="H198" s="7">
        <v>0</v>
      </c>
      <c r="I198" s="7">
        <v>0</v>
      </c>
      <c r="J198" s="7">
        <v>0</v>
      </c>
      <c r="K198" s="7">
        <v>0</v>
      </c>
      <c r="L198" s="112">
        <v>0</v>
      </c>
    </row>
    <row r="199" spans="1:12" x14ac:dyDescent="0.2">
      <c r="A199" s="114">
        <v>38300</v>
      </c>
      <c r="B199" s="1" t="s">
        <v>598</v>
      </c>
      <c r="C199" s="1" t="s">
        <v>598</v>
      </c>
      <c r="D199" t="s">
        <v>405</v>
      </c>
      <c r="E199" t="s">
        <v>28</v>
      </c>
      <c r="F199" s="1" t="s">
        <v>599</v>
      </c>
      <c r="G199" s="1" t="s">
        <v>600</v>
      </c>
      <c r="H199" s="7">
        <v>0</v>
      </c>
      <c r="I199" s="7">
        <v>0</v>
      </c>
      <c r="J199" s="7">
        <v>0</v>
      </c>
      <c r="K199" s="7">
        <v>0</v>
      </c>
      <c r="L199" s="112">
        <v>0</v>
      </c>
    </row>
    <row r="200" spans="1:12" x14ac:dyDescent="0.2">
      <c r="A200" s="114">
        <v>38300</v>
      </c>
      <c r="B200" s="1" t="s">
        <v>598</v>
      </c>
      <c r="C200" s="1" t="s">
        <v>598</v>
      </c>
      <c r="D200" t="s">
        <v>441</v>
      </c>
      <c r="E200" t="s">
        <v>28</v>
      </c>
      <c r="F200" s="1" t="s">
        <v>599</v>
      </c>
      <c r="G200" s="1" t="s">
        <v>600</v>
      </c>
      <c r="H200" s="7">
        <v>0</v>
      </c>
      <c r="I200" s="7">
        <v>0</v>
      </c>
      <c r="J200" s="7">
        <v>0</v>
      </c>
      <c r="K200" s="7">
        <v>0</v>
      </c>
      <c r="L200" s="112">
        <v>0</v>
      </c>
    </row>
    <row r="201" spans="1:12" x14ac:dyDescent="0.2">
      <c r="A201" s="114">
        <v>38300</v>
      </c>
      <c r="B201" s="1" t="s">
        <v>598</v>
      </c>
      <c r="C201" s="1" t="s">
        <v>598</v>
      </c>
      <c r="D201" t="s">
        <v>539</v>
      </c>
      <c r="E201" t="s">
        <v>28</v>
      </c>
      <c r="F201" s="1" t="s">
        <v>599</v>
      </c>
      <c r="G201" s="1" t="s">
        <v>600</v>
      </c>
      <c r="H201" s="7">
        <v>0</v>
      </c>
      <c r="I201" s="7">
        <v>0</v>
      </c>
      <c r="J201" s="7">
        <v>0</v>
      </c>
      <c r="K201" s="7">
        <v>0</v>
      </c>
      <c r="L201" s="112">
        <v>0</v>
      </c>
    </row>
    <row r="202" spans="1:12" x14ac:dyDescent="0.2">
      <c r="A202" s="114">
        <v>38400</v>
      </c>
      <c r="B202" s="1" t="s">
        <v>598</v>
      </c>
      <c r="C202" s="1" t="s">
        <v>598</v>
      </c>
      <c r="D202" t="s">
        <v>351</v>
      </c>
      <c r="E202" t="s">
        <v>28</v>
      </c>
      <c r="F202" s="1" t="s">
        <v>599</v>
      </c>
      <c r="G202" s="1" t="s">
        <v>600</v>
      </c>
      <c r="H202" s="7">
        <v>2328.41</v>
      </c>
      <c r="I202" s="7">
        <v>6.87</v>
      </c>
      <c r="J202" s="7">
        <v>0</v>
      </c>
      <c r="K202" s="7">
        <v>0</v>
      </c>
      <c r="L202" s="112">
        <v>2335.2800000000002</v>
      </c>
    </row>
    <row r="203" spans="1:12" x14ac:dyDescent="0.2">
      <c r="A203" s="114">
        <v>38400</v>
      </c>
      <c r="B203" s="1" t="s">
        <v>598</v>
      </c>
      <c r="C203" s="1" t="s">
        <v>598</v>
      </c>
      <c r="D203" t="s">
        <v>113</v>
      </c>
      <c r="E203" t="s">
        <v>28</v>
      </c>
      <c r="F203" s="1" t="s">
        <v>599</v>
      </c>
      <c r="G203" s="1" t="s">
        <v>600</v>
      </c>
      <c r="H203" s="7">
        <v>77579.679999999993</v>
      </c>
      <c r="I203" s="7">
        <v>886.93</v>
      </c>
      <c r="J203" s="7">
        <v>-67064.62</v>
      </c>
      <c r="K203" s="7">
        <v>0</v>
      </c>
      <c r="L203" s="112">
        <v>11401.99</v>
      </c>
    </row>
    <row r="204" spans="1:12" x14ac:dyDescent="0.2">
      <c r="A204" s="114">
        <v>38400</v>
      </c>
      <c r="B204" s="1" t="s">
        <v>598</v>
      </c>
      <c r="C204" s="1" t="s">
        <v>598</v>
      </c>
      <c r="D204" t="s">
        <v>298</v>
      </c>
      <c r="E204" t="s">
        <v>28</v>
      </c>
      <c r="F204" s="1" t="s">
        <v>599</v>
      </c>
      <c r="G204" s="1" t="s">
        <v>600</v>
      </c>
      <c r="H204" s="7">
        <v>18542.59</v>
      </c>
      <c r="I204" s="7">
        <v>80.77</v>
      </c>
      <c r="J204" s="7">
        <v>0</v>
      </c>
      <c r="K204" s="7">
        <v>0</v>
      </c>
      <c r="L204" s="112">
        <v>18623.36</v>
      </c>
    </row>
    <row r="205" spans="1:12" x14ac:dyDescent="0.2">
      <c r="A205" s="114">
        <v>38400</v>
      </c>
      <c r="B205" s="1" t="s">
        <v>598</v>
      </c>
      <c r="C205" s="1" t="s">
        <v>598</v>
      </c>
      <c r="D205" t="s">
        <v>235</v>
      </c>
      <c r="E205" t="s">
        <v>28</v>
      </c>
      <c r="F205" s="1" t="s">
        <v>599</v>
      </c>
      <c r="G205" s="1" t="s">
        <v>600</v>
      </c>
      <c r="H205" s="7">
        <v>20924.150000000001</v>
      </c>
      <c r="I205" s="7">
        <v>93.87</v>
      </c>
      <c r="J205" s="7">
        <v>0</v>
      </c>
      <c r="K205" s="7">
        <v>0</v>
      </c>
      <c r="L205" s="112">
        <v>21018.02</v>
      </c>
    </row>
    <row r="206" spans="1:12" x14ac:dyDescent="0.2">
      <c r="A206" s="114">
        <v>38400</v>
      </c>
      <c r="B206" s="1" t="s">
        <v>598</v>
      </c>
      <c r="C206" s="1" t="s">
        <v>598</v>
      </c>
      <c r="D206" t="s">
        <v>325</v>
      </c>
      <c r="E206" t="s">
        <v>28</v>
      </c>
      <c r="F206" s="1" t="s">
        <v>599</v>
      </c>
      <c r="G206" s="1" t="s">
        <v>600</v>
      </c>
      <c r="H206" s="7">
        <v>22399.46</v>
      </c>
      <c r="I206" s="7">
        <v>119.59</v>
      </c>
      <c r="J206" s="7">
        <v>0</v>
      </c>
      <c r="K206" s="7">
        <v>0</v>
      </c>
      <c r="L206" s="112">
        <v>22519.05</v>
      </c>
    </row>
    <row r="207" spans="1:12" x14ac:dyDescent="0.2">
      <c r="A207" s="114">
        <v>38400</v>
      </c>
      <c r="B207" s="1" t="s">
        <v>598</v>
      </c>
      <c r="C207" s="1" t="s">
        <v>598</v>
      </c>
      <c r="D207" t="s">
        <v>406</v>
      </c>
      <c r="E207" t="s">
        <v>28</v>
      </c>
      <c r="F207" s="1" t="s">
        <v>599</v>
      </c>
      <c r="G207" s="1" t="s">
        <v>600</v>
      </c>
      <c r="H207" s="7">
        <v>43328.04</v>
      </c>
      <c r="I207" s="7">
        <v>179.75</v>
      </c>
      <c r="J207" s="7">
        <v>0</v>
      </c>
      <c r="K207" s="7">
        <v>0</v>
      </c>
      <c r="L207" s="112">
        <v>43507.79</v>
      </c>
    </row>
    <row r="208" spans="1:12" x14ac:dyDescent="0.2">
      <c r="A208" s="114">
        <v>38400</v>
      </c>
      <c r="B208" s="1" t="s">
        <v>598</v>
      </c>
      <c r="C208" s="1" t="s">
        <v>598</v>
      </c>
      <c r="D208" t="s">
        <v>509</v>
      </c>
      <c r="E208" t="s">
        <v>28</v>
      </c>
      <c r="F208" s="1" t="s">
        <v>599</v>
      </c>
      <c r="G208" s="1" t="s">
        <v>600</v>
      </c>
      <c r="H208" s="7">
        <v>50306.080000000002</v>
      </c>
      <c r="I208" s="7">
        <v>413.21</v>
      </c>
      <c r="J208" s="7">
        <v>0</v>
      </c>
      <c r="K208" s="7">
        <v>0</v>
      </c>
      <c r="L208" s="112">
        <v>50719.29</v>
      </c>
    </row>
    <row r="209" spans="1:12" x14ac:dyDescent="0.2">
      <c r="A209" s="114">
        <v>38400</v>
      </c>
      <c r="B209" s="1" t="s">
        <v>598</v>
      </c>
      <c r="C209" s="1" t="s">
        <v>598</v>
      </c>
      <c r="D209" t="s">
        <v>176</v>
      </c>
      <c r="E209" t="s">
        <v>28</v>
      </c>
      <c r="F209" s="1" t="s">
        <v>599</v>
      </c>
      <c r="G209" s="1" t="s">
        <v>600</v>
      </c>
      <c r="H209" s="7">
        <v>82666.399999999994</v>
      </c>
      <c r="I209" s="7">
        <v>340.21</v>
      </c>
      <c r="J209" s="7">
        <v>-8852.3799999999992</v>
      </c>
      <c r="K209" s="7">
        <v>0</v>
      </c>
      <c r="L209" s="112">
        <v>74154.23</v>
      </c>
    </row>
    <row r="210" spans="1:12" x14ac:dyDescent="0.2">
      <c r="A210" s="114">
        <v>38400</v>
      </c>
      <c r="B210" s="1" t="s">
        <v>598</v>
      </c>
      <c r="C210" s="1" t="s">
        <v>598</v>
      </c>
      <c r="D210" t="s">
        <v>442</v>
      </c>
      <c r="E210" t="s">
        <v>28</v>
      </c>
      <c r="F210" s="1" t="s">
        <v>599</v>
      </c>
      <c r="G210" s="1" t="s">
        <v>600</v>
      </c>
      <c r="H210" s="7">
        <v>91747</v>
      </c>
      <c r="I210" s="7">
        <v>375.13</v>
      </c>
      <c r="J210" s="7">
        <v>0</v>
      </c>
      <c r="K210" s="7">
        <v>0</v>
      </c>
      <c r="L210" s="112">
        <v>92122.13</v>
      </c>
    </row>
    <row r="211" spans="1:12" x14ac:dyDescent="0.2">
      <c r="A211" s="114">
        <v>38400</v>
      </c>
      <c r="B211" s="1" t="s">
        <v>598</v>
      </c>
      <c r="C211" s="1" t="s">
        <v>598</v>
      </c>
      <c r="D211" t="s">
        <v>265</v>
      </c>
      <c r="E211" t="s">
        <v>28</v>
      </c>
      <c r="F211" s="1" t="s">
        <v>599</v>
      </c>
      <c r="G211" s="1" t="s">
        <v>600</v>
      </c>
      <c r="H211" s="7">
        <v>97857.7</v>
      </c>
      <c r="I211" s="7">
        <v>564.53</v>
      </c>
      <c r="J211" s="7">
        <v>-1178.71</v>
      </c>
      <c r="K211" s="7">
        <v>0</v>
      </c>
      <c r="L211" s="112">
        <v>97243.520000000004</v>
      </c>
    </row>
    <row r="212" spans="1:12" x14ac:dyDescent="0.2">
      <c r="A212" s="114">
        <v>38400</v>
      </c>
      <c r="B212" s="1" t="s">
        <v>598</v>
      </c>
      <c r="C212" s="1" t="s">
        <v>598</v>
      </c>
      <c r="D212" t="s">
        <v>379</v>
      </c>
      <c r="E212" t="s">
        <v>28</v>
      </c>
      <c r="F212" s="1" t="s">
        <v>599</v>
      </c>
      <c r="G212" s="1" t="s">
        <v>600</v>
      </c>
      <c r="H212" s="7">
        <v>132808.78</v>
      </c>
      <c r="I212" s="7">
        <v>650.66999999999996</v>
      </c>
      <c r="J212" s="7">
        <v>0</v>
      </c>
      <c r="K212" s="7">
        <v>0</v>
      </c>
      <c r="L212" s="112">
        <v>133459.45000000001</v>
      </c>
    </row>
    <row r="213" spans="1:12" x14ac:dyDescent="0.2">
      <c r="A213" s="114">
        <v>38400</v>
      </c>
      <c r="B213" s="1" t="s">
        <v>598</v>
      </c>
      <c r="C213" s="1" t="s">
        <v>598</v>
      </c>
      <c r="D213" t="s">
        <v>479</v>
      </c>
      <c r="E213" t="s">
        <v>28</v>
      </c>
      <c r="F213" s="1" t="s">
        <v>599</v>
      </c>
      <c r="G213" s="1" t="s">
        <v>600</v>
      </c>
      <c r="H213" s="7">
        <v>165347.24</v>
      </c>
      <c r="I213" s="7">
        <v>829.89</v>
      </c>
      <c r="J213" s="7">
        <v>0</v>
      </c>
      <c r="K213" s="7">
        <v>0</v>
      </c>
      <c r="L213" s="112">
        <v>166177.13</v>
      </c>
    </row>
    <row r="214" spans="1:12" x14ac:dyDescent="0.2">
      <c r="A214" s="114">
        <v>38400</v>
      </c>
      <c r="B214" s="1" t="s">
        <v>598</v>
      </c>
      <c r="C214" s="1" t="s">
        <v>598</v>
      </c>
      <c r="D214" t="s">
        <v>205</v>
      </c>
      <c r="E214" t="s">
        <v>28</v>
      </c>
      <c r="F214" s="1" t="s">
        <v>599</v>
      </c>
      <c r="G214" s="1" t="s">
        <v>600</v>
      </c>
      <c r="H214" s="7">
        <v>260308.21</v>
      </c>
      <c r="I214" s="7">
        <v>929.33</v>
      </c>
      <c r="J214" s="7">
        <v>0</v>
      </c>
      <c r="K214" s="7">
        <v>0</v>
      </c>
      <c r="L214" s="112">
        <v>261237.54</v>
      </c>
    </row>
    <row r="215" spans="1:12" x14ac:dyDescent="0.2">
      <c r="A215" s="114">
        <v>38400</v>
      </c>
      <c r="B215" s="1" t="s">
        <v>598</v>
      </c>
      <c r="C215" s="1" t="s">
        <v>598</v>
      </c>
      <c r="D215" t="s">
        <v>144</v>
      </c>
      <c r="E215" t="s">
        <v>28</v>
      </c>
      <c r="F215" s="1" t="s">
        <v>599</v>
      </c>
      <c r="G215" s="1" t="s">
        <v>600</v>
      </c>
      <c r="H215" s="7">
        <v>298139.03000000003</v>
      </c>
      <c r="I215" s="7">
        <v>1244.4000000000001</v>
      </c>
      <c r="J215" s="7">
        <v>-3534.24</v>
      </c>
      <c r="K215" s="7">
        <v>0</v>
      </c>
      <c r="L215" s="112">
        <v>295849.19</v>
      </c>
    </row>
    <row r="216" spans="1:12" x14ac:dyDescent="0.2">
      <c r="A216" s="114">
        <v>38500</v>
      </c>
      <c r="B216" s="1" t="s">
        <v>598</v>
      </c>
      <c r="C216" s="1" t="s">
        <v>598</v>
      </c>
      <c r="D216" t="s">
        <v>114</v>
      </c>
      <c r="E216" t="s">
        <v>28</v>
      </c>
      <c r="F216" s="1" t="s">
        <v>599</v>
      </c>
      <c r="G216" s="1" t="s">
        <v>600</v>
      </c>
      <c r="H216" s="7">
        <v>-208.24</v>
      </c>
      <c r="I216" s="7">
        <v>0</v>
      </c>
      <c r="J216" s="7">
        <v>-384.92</v>
      </c>
      <c r="K216" s="7">
        <v>0</v>
      </c>
      <c r="L216" s="112">
        <v>-593.16</v>
      </c>
    </row>
    <row r="217" spans="1:12" x14ac:dyDescent="0.2">
      <c r="A217" s="114">
        <v>38500</v>
      </c>
      <c r="B217" s="1" t="s">
        <v>598</v>
      </c>
      <c r="C217" s="1" t="s">
        <v>598</v>
      </c>
      <c r="D217" t="s">
        <v>177</v>
      </c>
      <c r="E217" t="s">
        <v>28</v>
      </c>
      <c r="F217" s="1" t="s">
        <v>599</v>
      </c>
      <c r="G217" s="1" t="s">
        <v>600</v>
      </c>
      <c r="H217" s="7">
        <v>-439.89</v>
      </c>
      <c r="I217" s="7">
        <v>0</v>
      </c>
      <c r="J217" s="7">
        <v>-60.23</v>
      </c>
      <c r="K217" s="7">
        <v>0</v>
      </c>
      <c r="L217" s="112">
        <v>-500.12</v>
      </c>
    </row>
    <row r="218" spans="1:12" x14ac:dyDescent="0.2">
      <c r="A218" s="114">
        <v>38500</v>
      </c>
      <c r="B218" s="1" t="s">
        <v>598</v>
      </c>
      <c r="C218" s="1" t="s">
        <v>598</v>
      </c>
      <c r="D218" t="s">
        <v>145</v>
      </c>
      <c r="E218" t="s">
        <v>28</v>
      </c>
      <c r="F218" s="1" t="s">
        <v>599</v>
      </c>
      <c r="G218" s="1" t="s">
        <v>600</v>
      </c>
      <c r="H218" s="7">
        <v>-135.38</v>
      </c>
      <c r="I218" s="7">
        <v>0</v>
      </c>
      <c r="J218" s="7">
        <v>-122.67</v>
      </c>
      <c r="K218" s="7">
        <v>0</v>
      </c>
      <c r="L218" s="112">
        <v>-258.05</v>
      </c>
    </row>
    <row r="219" spans="1:12" x14ac:dyDescent="0.2">
      <c r="A219" s="114">
        <v>38500</v>
      </c>
      <c r="B219" s="1" t="s">
        <v>598</v>
      </c>
      <c r="C219" s="1" t="s">
        <v>598</v>
      </c>
      <c r="D219" t="s">
        <v>206</v>
      </c>
      <c r="E219" t="s">
        <v>28</v>
      </c>
      <c r="F219" s="1" t="s">
        <v>599</v>
      </c>
      <c r="G219" s="1" t="s">
        <v>600</v>
      </c>
      <c r="H219" s="7">
        <v>-107.89</v>
      </c>
      <c r="I219" s="7">
        <v>0</v>
      </c>
      <c r="J219" s="7">
        <v>0</v>
      </c>
      <c r="K219" s="7">
        <v>0</v>
      </c>
      <c r="L219" s="112">
        <v>-107.89</v>
      </c>
    </row>
    <row r="220" spans="1:12" x14ac:dyDescent="0.2">
      <c r="A220" s="114">
        <v>38500</v>
      </c>
      <c r="B220" s="1" t="s">
        <v>598</v>
      </c>
      <c r="C220" s="1" t="s">
        <v>598</v>
      </c>
      <c r="D220" t="s">
        <v>380</v>
      </c>
      <c r="E220" t="s">
        <v>28</v>
      </c>
      <c r="F220" s="1" t="s">
        <v>599</v>
      </c>
      <c r="G220" s="1" t="s">
        <v>600</v>
      </c>
      <c r="H220" s="7">
        <v>-80.12</v>
      </c>
      <c r="I220" s="7">
        <v>0</v>
      </c>
      <c r="J220" s="7">
        <v>0</v>
      </c>
      <c r="K220" s="7">
        <v>0</v>
      </c>
      <c r="L220" s="112">
        <v>-80.12</v>
      </c>
    </row>
    <row r="221" spans="1:12" x14ac:dyDescent="0.2">
      <c r="A221" s="114">
        <v>38500</v>
      </c>
      <c r="B221" s="1" t="s">
        <v>598</v>
      </c>
      <c r="C221" s="1" t="s">
        <v>598</v>
      </c>
      <c r="D221" t="s">
        <v>326</v>
      </c>
      <c r="E221" t="s">
        <v>28</v>
      </c>
      <c r="F221" s="1" t="s">
        <v>599</v>
      </c>
      <c r="G221" s="1" t="s">
        <v>600</v>
      </c>
      <c r="H221" s="7">
        <v>-51.36</v>
      </c>
      <c r="I221" s="7">
        <v>0</v>
      </c>
      <c r="J221" s="7">
        <v>0</v>
      </c>
      <c r="K221" s="7">
        <v>0</v>
      </c>
      <c r="L221" s="112">
        <v>-51.36</v>
      </c>
    </row>
    <row r="222" spans="1:12" x14ac:dyDescent="0.2">
      <c r="A222" s="114">
        <v>38500</v>
      </c>
      <c r="B222" s="1" t="s">
        <v>598</v>
      </c>
      <c r="C222" s="1" t="s">
        <v>598</v>
      </c>
      <c r="D222" t="s">
        <v>266</v>
      </c>
      <c r="E222" t="s">
        <v>28</v>
      </c>
      <c r="F222" s="1" t="s">
        <v>599</v>
      </c>
      <c r="G222" s="1" t="s">
        <v>600</v>
      </c>
      <c r="H222" s="7">
        <v>-47.8</v>
      </c>
      <c r="I222" s="7">
        <v>0</v>
      </c>
      <c r="J222" s="7">
        <v>0</v>
      </c>
      <c r="K222" s="7">
        <v>0</v>
      </c>
      <c r="L222" s="112">
        <v>-47.8</v>
      </c>
    </row>
    <row r="223" spans="1:12" x14ac:dyDescent="0.2">
      <c r="A223" s="114">
        <v>38500</v>
      </c>
      <c r="B223" s="1" t="s">
        <v>598</v>
      </c>
      <c r="C223" s="1" t="s">
        <v>598</v>
      </c>
      <c r="D223" t="s">
        <v>236</v>
      </c>
      <c r="E223" t="s">
        <v>28</v>
      </c>
      <c r="F223" s="1" t="s">
        <v>599</v>
      </c>
      <c r="G223" s="1" t="s">
        <v>600</v>
      </c>
      <c r="H223" s="7">
        <v>-23.09</v>
      </c>
      <c r="I223" s="7">
        <v>0</v>
      </c>
      <c r="J223" s="7">
        <v>0</v>
      </c>
      <c r="K223" s="7">
        <v>0</v>
      </c>
      <c r="L223" s="112">
        <v>-23.09</v>
      </c>
    </row>
    <row r="224" spans="1:12" x14ac:dyDescent="0.2">
      <c r="A224" s="114">
        <v>38500</v>
      </c>
      <c r="B224" s="1" t="s">
        <v>598</v>
      </c>
      <c r="C224" s="1" t="s">
        <v>598</v>
      </c>
      <c r="D224" t="s">
        <v>299</v>
      </c>
      <c r="E224" t="s">
        <v>28</v>
      </c>
      <c r="F224" s="1" t="s">
        <v>599</v>
      </c>
      <c r="G224" s="1" t="s">
        <v>600</v>
      </c>
      <c r="H224" s="7">
        <v>0</v>
      </c>
      <c r="I224" s="7">
        <v>0</v>
      </c>
      <c r="J224" s="7">
        <v>0</v>
      </c>
      <c r="K224" s="7">
        <v>0</v>
      </c>
      <c r="L224" s="112">
        <v>0</v>
      </c>
    </row>
    <row r="225" spans="1:12" x14ac:dyDescent="0.2">
      <c r="A225" s="114">
        <v>38500</v>
      </c>
      <c r="B225" s="1" t="s">
        <v>598</v>
      </c>
      <c r="C225" s="1" t="s">
        <v>598</v>
      </c>
      <c r="D225" t="s">
        <v>352</v>
      </c>
      <c r="E225" t="s">
        <v>28</v>
      </c>
      <c r="F225" s="1" t="s">
        <v>599</v>
      </c>
      <c r="G225" s="1" t="s">
        <v>600</v>
      </c>
      <c r="H225" s="7">
        <v>0</v>
      </c>
      <c r="I225" s="7">
        <v>0</v>
      </c>
      <c r="J225" s="7">
        <v>0</v>
      </c>
      <c r="K225" s="7">
        <v>0</v>
      </c>
      <c r="L225" s="112">
        <v>0</v>
      </c>
    </row>
    <row r="226" spans="1:12" x14ac:dyDescent="0.2">
      <c r="A226" s="114">
        <v>38500</v>
      </c>
      <c r="B226" s="1" t="s">
        <v>598</v>
      </c>
      <c r="C226" s="1" t="s">
        <v>598</v>
      </c>
      <c r="D226" t="s">
        <v>407</v>
      </c>
      <c r="E226" t="s">
        <v>28</v>
      </c>
      <c r="F226" s="1" t="s">
        <v>599</v>
      </c>
      <c r="G226" s="1" t="s">
        <v>600</v>
      </c>
      <c r="H226" s="7">
        <v>0</v>
      </c>
      <c r="I226" s="7">
        <v>0</v>
      </c>
      <c r="J226" s="7">
        <v>0</v>
      </c>
      <c r="K226" s="7">
        <v>0</v>
      </c>
      <c r="L226" s="112">
        <v>0</v>
      </c>
    </row>
    <row r="227" spans="1:12" x14ac:dyDescent="0.2">
      <c r="A227" s="114">
        <v>38500</v>
      </c>
      <c r="B227" s="1" t="s">
        <v>598</v>
      </c>
      <c r="C227" s="1" t="s">
        <v>598</v>
      </c>
      <c r="D227" t="s">
        <v>443</v>
      </c>
      <c r="E227" t="s">
        <v>28</v>
      </c>
      <c r="F227" s="1" t="s">
        <v>599</v>
      </c>
      <c r="G227" s="1" t="s">
        <v>600</v>
      </c>
      <c r="H227" s="7">
        <v>0</v>
      </c>
      <c r="I227" s="7">
        <v>0</v>
      </c>
      <c r="J227" s="7">
        <v>0</v>
      </c>
      <c r="K227" s="7">
        <v>0</v>
      </c>
      <c r="L227" s="112">
        <v>0</v>
      </c>
    </row>
    <row r="228" spans="1:12" x14ac:dyDescent="0.2">
      <c r="A228" s="114">
        <v>38500</v>
      </c>
      <c r="B228" s="1" t="s">
        <v>598</v>
      </c>
      <c r="C228" s="1" t="s">
        <v>598</v>
      </c>
      <c r="D228" t="s">
        <v>480</v>
      </c>
      <c r="E228" t="s">
        <v>28</v>
      </c>
      <c r="F228" s="1" t="s">
        <v>599</v>
      </c>
      <c r="G228" s="1" t="s">
        <v>600</v>
      </c>
      <c r="H228" s="7">
        <v>0</v>
      </c>
      <c r="I228" s="7">
        <v>0</v>
      </c>
      <c r="J228" s="7">
        <v>0</v>
      </c>
      <c r="K228" s="7">
        <v>0</v>
      </c>
      <c r="L228" s="112">
        <v>0</v>
      </c>
    </row>
    <row r="229" spans="1:12" x14ac:dyDescent="0.2">
      <c r="A229" s="114">
        <v>38500</v>
      </c>
      <c r="B229" s="1" t="s">
        <v>598</v>
      </c>
      <c r="C229" s="1" t="s">
        <v>598</v>
      </c>
      <c r="D229" t="s">
        <v>510</v>
      </c>
      <c r="E229" t="s">
        <v>28</v>
      </c>
      <c r="F229" s="1" t="s">
        <v>599</v>
      </c>
      <c r="G229" s="1" t="s">
        <v>600</v>
      </c>
      <c r="H229" s="7">
        <v>0</v>
      </c>
      <c r="I229" s="7">
        <v>0</v>
      </c>
      <c r="J229" s="7">
        <v>0</v>
      </c>
      <c r="K229" s="7">
        <v>0</v>
      </c>
      <c r="L229" s="112">
        <v>0</v>
      </c>
    </row>
    <row r="230" spans="1:12" x14ac:dyDescent="0.2">
      <c r="A230" s="114">
        <v>38500</v>
      </c>
      <c r="B230" s="1" t="s">
        <v>598</v>
      </c>
      <c r="C230" s="1" t="s">
        <v>598</v>
      </c>
      <c r="D230" t="s">
        <v>540</v>
      </c>
      <c r="E230" t="s">
        <v>28</v>
      </c>
      <c r="F230" s="1" t="s">
        <v>599</v>
      </c>
      <c r="G230" s="1" t="s">
        <v>600</v>
      </c>
      <c r="H230" s="7">
        <v>0</v>
      </c>
      <c r="I230" s="7">
        <v>0</v>
      </c>
      <c r="J230" s="7">
        <v>0</v>
      </c>
      <c r="K230" s="7">
        <v>0</v>
      </c>
      <c r="L230" s="112">
        <v>0</v>
      </c>
    </row>
    <row r="231" spans="1:12" x14ac:dyDescent="0.2">
      <c r="A231" s="114">
        <v>38700</v>
      </c>
      <c r="B231" s="1" t="s">
        <v>598</v>
      </c>
      <c r="C231" s="1" t="s">
        <v>598</v>
      </c>
      <c r="D231" t="s">
        <v>115</v>
      </c>
      <c r="E231" t="s">
        <v>28</v>
      </c>
      <c r="F231" s="1" t="s">
        <v>599</v>
      </c>
      <c r="G231" s="1" t="s">
        <v>600</v>
      </c>
      <c r="H231" s="7">
        <v>0</v>
      </c>
      <c r="I231" s="7">
        <v>0</v>
      </c>
      <c r="J231" s="7">
        <v>0</v>
      </c>
      <c r="K231" s="7">
        <v>0</v>
      </c>
      <c r="L231" s="112">
        <v>0</v>
      </c>
    </row>
    <row r="232" spans="1:12" x14ac:dyDescent="0.2">
      <c r="A232" s="114">
        <v>38700</v>
      </c>
      <c r="B232" s="1" t="s">
        <v>598</v>
      </c>
      <c r="C232" s="1" t="s">
        <v>598</v>
      </c>
      <c r="D232" t="s">
        <v>146</v>
      </c>
      <c r="E232" t="s">
        <v>28</v>
      </c>
      <c r="F232" s="1" t="s">
        <v>599</v>
      </c>
      <c r="G232" s="1" t="s">
        <v>600</v>
      </c>
      <c r="H232" s="7">
        <v>0</v>
      </c>
      <c r="I232" s="7">
        <v>0</v>
      </c>
      <c r="J232" s="7">
        <v>0</v>
      </c>
      <c r="K232" s="7">
        <v>0</v>
      </c>
      <c r="L232" s="112">
        <v>0</v>
      </c>
    </row>
    <row r="233" spans="1:12" x14ac:dyDescent="0.2">
      <c r="A233" s="114">
        <v>38700</v>
      </c>
      <c r="B233" s="1" t="s">
        <v>598</v>
      </c>
      <c r="C233" s="1" t="s">
        <v>598</v>
      </c>
      <c r="D233" t="s">
        <v>178</v>
      </c>
      <c r="E233" t="s">
        <v>28</v>
      </c>
      <c r="F233" s="1" t="s">
        <v>599</v>
      </c>
      <c r="G233" s="1" t="s">
        <v>600</v>
      </c>
      <c r="H233" s="7">
        <v>0</v>
      </c>
      <c r="I233" s="7">
        <v>0</v>
      </c>
      <c r="J233" s="7">
        <v>0</v>
      </c>
      <c r="K233" s="7">
        <v>0</v>
      </c>
      <c r="L233" s="112">
        <v>0</v>
      </c>
    </row>
    <row r="234" spans="1:12" x14ac:dyDescent="0.2">
      <c r="A234" s="114">
        <v>38700</v>
      </c>
      <c r="B234" s="1" t="s">
        <v>598</v>
      </c>
      <c r="C234" s="1" t="s">
        <v>598</v>
      </c>
      <c r="D234" t="s">
        <v>207</v>
      </c>
      <c r="E234" t="s">
        <v>28</v>
      </c>
      <c r="F234" s="1" t="s">
        <v>599</v>
      </c>
      <c r="G234" s="1" t="s">
        <v>600</v>
      </c>
      <c r="H234" s="7">
        <v>0</v>
      </c>
      <c r="I234" s="7">
        <v>0</v>
      </c>
      <c r="J234" s="7">
        <v>0</v>
      </c>
      <c r="K234" s="7">
        <v>0</v>
      </c>
      <c r="L234" s="112">
        <v>0</v>
      </c>
    </row>
    <row r="235" spans="1:12" x14ac:dyDescent="0.2">
      <c r="A235" s="114">
        <v>38700</v>
      </c>
      <c r="B235" s="1" t="s">
        <v>598</v>
      </c>
      <c r="C235" s="1" t="s">
        <v>598</v>
      </c>
      <c r="D235" t="s">
        <v>237</v>
      </c>
      <c r="E235" t="s">
        <v>28</v>
      </c>
      <c r="F235" s="1" t="s">
        <v>599</v>
      </c>
      <c r="G235" s="1" t="s">
        <v>600</v>
      </c>
      <c r="H235" s="7">
        <v>0</v>
      </c>
      <c r="I235" s="7">
        <v>0</v>
      </c>
      <c r="J235" s="7">
        <v>0</v>
      </c>
      <c r="K235" s="7">
        <v>0</v>
      </c>
      <c r="L235" s="112">
        <v>0</v>
      </c>
    </row>
    <row r="236" spans="1:12" x14ac:dyDescent="0.2">
      <c r="A236" s="114">
        <v>38700</v>
      </c>
      <c r="B236" s="1" t="s">
        <v>598</v>
      </c>
      <c r="C236" s="1" t="s">
        <v>598</v>
      </c>
      <c r="D236" t="s">
        <v>267</v>
      </c>
      <c r="E236" t="s">
        <v>28</v>
      </c>
      <c r="F236" s="1" t="s">
        <v>599</v>
      </c>
      <c r="G236" s="1" t="s">
        <v>600</v>
      </c>
      <c r="H236" s="7">
        <v>0</v>
      </c>
      <c r="I236" s="7">
        <v>0</v>
      </c>
      <c r="J236" s="7">
        <v>0</v>
      </c>
      <c r="K236" s="7">
        <v>0</v>
      </c>
      <c r="L236" s="112">
        <v>0</v>
      </c>
    </row>
    <row r="237" spans="1:12" x14ac:dyDescent="0.2">
      <c r="A237" s="114">
        <v>38700</v>
      </c>
      <c r="B237" s="1" t="s">
        <v>598</v>
      </c>
      <c r="C237" s="1" t="s">
        <v>598</v>
      </c>
      <c r="D237" t="s">
        <v>300</v>
      </c>
      <c r="E237" t="s">
        <v>28</v>
      </c>
      <c r="F237" s="1" t="s">
        <v>599</v>
      </c>
      <c r="G237" s="1" t="s">
        <v>600</v>
      </c>
      <c r="H237" s="7">
        <v>0</v>
      </c>
      <c r="I237" s="7">
        <v>0</v>
      </c>
      <c r="J237" s="7">
        <v>0</v>
      </c>
      <c r="K237" s="7">
        <v>0</v>
      </c>
      <c r="L237" s="112">
        <v>0</v>
      </c>
    </row>
    <row r="238" spans="1:12" x14ac:dyDescent="0.2">
      <c r="A238" s="114">
        <v>38700</v>
      </c>
      <c r="B238" s="1" t="s">
        <v>598</v>
      </c>
      <c r="C238" s="1" t="s">
        <v>598</v>
      </c>
      <c r="D238" t="s">
        <v>327</v>
      </c>
      <c r="E238" t="s">
        <v>28</v>
      </c>
      <c r="F238" s="1" t="s">
        <v>599</v>
      </c>
      <c r="G238" s="1" t="s">
        <v>600</v>
      </c>
      <c r="H238" s="7">
        <v>0</v>
      </c>
      <c r="I238" s="7">
        <v>0</v>
      </c>
      <c r="J238" s="7">
        <v>0</v>
      </c>
      <c r="K238" s="7">
        <v>0</v>
      </c>
      <c r="L238" s="112">
        <v>0</v>
      </c>
    </row>
    <row r="239" spans="1:12" x14ac:dyDescent="0.2">
      <c r="A239" s="114">
        <v>38700</v>
      </c>
      <c r="B239" s="1" t="s">
        <v>598</v>
      </c>
      <c r="C239" s="1" t="s">
        <v>598</v>
      </c>
      <c r="D239" t="s">
        <v>353</v>
      </c>
      <c r="E239" t="s">
        <v>28</v>
      </c>
      <c r="F239" s="1" t="s">
        <v>599</v>
      </c>
      <c r="G239" s="1" t="s">
        <v>600</v>
      </c>
      <c r="H239" s="7">
        <v>0</v>
      </c>
      <c r="I239" s="7">
        <v>0</v>
      </c>
      <c r="J239" s="7">
        <v>0</v>
      </c>
      <c r="K239" s="7">
        <v>0</v>
      </c>
      <c r="L239" s="112">
        <v>0</v>
      </c>
    </row>
    <row r="240" spans="1:12" x14ac:dyDescent="0.2">
      <c r="A240" s="114">
        <v>38700</v>
      </c>
      <c r="B240" s="1" t="s">
        <v>598</v>
      </c>
      <c r="C240" s="1" t="s">
        <v>598</v>
      </c>
      <c r="D240" t="s">
        <v>381</v>
      </c>
      <c r="E240" t="s">
        <v>28</v>
      </c>
      <c r="F240" s="1" t="s">
        <v>599</v>
      </c>
      <c r="G240" s="1" t="s">
        <v>600</v>
      </c>
      <c r="H240" s="7">
        <v>0</v>
      </c>
      <c r="I240" s="7">
        <v>0</v>
      </c>
      <c r="J240" s="7">
        <v>0</v>
      </c>
      <c r="K240" s="7">
        <v>0</v>
      </c>
      <c r="L240" s="112">
        <v>0</v>
      </c>
    </row>
    <row r="241" spans="1:12" x14ac:dyDescent="0.2">
      <c r="A241" s="114">
        <v>38700</v>
      </c>
      <c r="B241" s="1" t="s">
        <v>598</v>
      </c>
      <c r="C241" s="1" t="s">
        <v>598</v>
      </c>
      <c r="D241" t="s">
        <v>408</v>
      </c>
      <c r="E241" t="s">
        <v>28</v>
      </c>
      <c r="F241" s="1" t="s">
        <v>599</v>
      </c>
      <c r="G241" s="1" t="s">
        <v>600</v>
      </c>
      <c r="H241" s="7">
        <v>0</v>
      </c>
      <c r="I241" s="7">
        <v>0</v>
      </c>
      <c r="J241" s="7">
        <v>0</v>
      </c>
      <c r="K241" s="7">
        <v>0</v>
      </c>
      <c r="L241" s="112">
        <v>0</v>
      </c>
    </row>
    <row r="242" spans="1:12" x14ac:dyDescent="0.2">
      <c r="A242" s="114">
        <v>38700</v>
      </c>
      <c r="B242" s="1" t="s">
        <v>598</v>
      </c>
      <c r="C242" s="1" t="s">
        <v>598</v>
      </c>
      <c r="D242" t="s">
        <v>444</v>
      </c>
      <c r="E242" t="s">
        <v>28</v>
      </c>
      <c r="F242" s="1" t="s">
        <v>599</v>
      </c>
      <c r="G242" s="1" t="s">
        <v>600</v>
      </c>
      <c r="H242" s="7">
        <v>0</v>
      </c>
      <c r="I242" s="7">
        <v>0</v>
      </c>
      <c r="J242" s="7">
        <v>0</v>
      </c>
      <c r="K242" s="7">
        <v>0</v>
      </c>
      <c r="L242" s="112">
        <v>0</v>
      </c>
    </row>
    <row r="243" spans="1:12" x14ac:dyDescent="0.2">
      <c r="A243" s="114">
        <v>38700</v>
      </c>
      <c r="B243" s="1" t="s">
        <v>598</v>
      </c>
      <c r="C243" s="1" t="s">
        <v>598</v>
      </c>
      <c r="D243" t="s">
        <v>481</v>
      </c>
      <c r="E243" t="s">
        <v>28</v>
      </c>
      <c r="F243" s="1" t="s">
        <v>599</v>
      </c>
      <c r="G243" s="1" t="s">
        <v>600</v>
      </c>
      <c r="H243" s="7">
        <v>0</v>
      </c>
      <c r="I243" s="7">
        <v>0</v>
      </c>
      <c r="J243" s="7">
        <v>0</v>
      </c>
      <c r="K243" s="7">
        <v>0</v>
      </c>
      <c r="L243" s="112">
        <v>0</v>
      </c>
    </row>
    <row r="244" spans="1:12" x14ac:dyDescent="0.2">
      <c r="A244" s="114">
        <v>38700</v>
      </c>
      <c r="B244" s="1" t="s">
        <v>598</v>
      </c>
      <c r="C244" s="1" t="s">
        <v>598</v>
      </c>
      <c r="D244" t="s">
        <v>511</v>
      </c>
      <c r="E244" t="s">
        <v>28</v>
      </c>
      <c r="F244" s="1" t="s">
        <v>599</v>
      </c>
      <c r="G244" s="1" t="s">
        <v>600</v>
      </c>
      <c r="H244" s="7">
        <v>0</v>
      </c>
      <c r="I244" s="7">
        <v>0</v>
      </c>
      <c r="J244" s="7">
        <v>0</v>
      </c>
      <c r="K244" s="7">
        <v>0</v>
      </c>
      <c r="L244" s="112">
        <v>0</v>
      </c>
    </row>
    <row r="245" spans="1:12" x14ac:dyDescent="0.2">
      <c r="A245" s="114">
        <v>38700</v>
      </c>
      <c r="B245" s="1" t="s">
        <v>598</v>
      </c>
      <c r="C245" s="1" t="s">
        <v>598</v>
      </c>
      <c r="D245" t="s">
        <v>543</v>
      </c>
      <c r="E245" t="s">
        <v>28</v>
      </c>
      <c r="F245" s="1" t="s">
        <v>599</v>
      </c>
      <c r="G245" s="1" t="s">
        <v>600</v>
      </c>
      <c r="H245" s="7">
        <v>0</v>
      </c>
      <c r="I245" s="7">
        <v>0</v>
      </c>
      <c r="J245" s="7">
        <v>0</v>
      </c>
      <c r="K245" s="7">
        <v>0</v>
      </c>
      <c r="L245" s="112">
        <v>0</v>
      </c>
    </row>
    <row r="246" spans="1:12" x14ac:dyDescent="0.2">
      <c r="A246" s="114">
        <v>39000</v>
      </c>
      <c r="B246" s="1" t="s">
        <v>598</v>
      </c>
      <c r="C246" s="1" t="s">
        <v>598</v>
      </c>
      <c r="D246" t="s">
        <v>116</v>
      </c>
      <c r="E246" t="s">
        <v>28</v>
      </c>
      <c r="F246" s="1" t="s">
        <v>599</v>
      </c>
      <c r="G246" s="1" t="s">
        <v>600</v>
      </c>
      <c r="H246" s="7">
        <v>0</v>
      </c>
      <c r="I246" s="7">
        <v>0</v>
      </c>
      <c r="J246" s="7">
        <v>0</v>
      </c>
      <c r="K246" s="7">
        <v>0</v>
      </c>
      <c r="L246" s="112">
        <v>0</v>
      </c>
    </row>
    <row r="247" spans="1:12" x14ac:dyDescent="0.2">
      <c r="A247" s="114">
        <v>39000</v>
      </c>
      <c r="B247" s="1" t="s">
        <v>598</v>
      </c>
      <c r="C247" s="1" t="s">
        <v>598</v>
      </c>
      <c r="D247" t="s">
        <v>238</v>
      </c>
      <c r="E247" t="s">
        <v>28</v>
      </c>
      <c r="F247" s="1" t="s">
        <v>599</v>
      </c>
      <c r="G247" s="1" t="s">
        <v>600</v>
      </c>
      <c r="H247" s="7">
        <v>0</v>
      </c>
      <c r="I247" s="7">
        <v>0</v>
      </c>
      <c r="J247" s="7">
        <v>0</v>
      </c>
      <c r="K247" s="7">
        <v>0</v>
      </c>
      <c r="L247" s="112">
        <v>0</v>
      </c>
    </row>
    <row r="248" spans="1:12" x14ac:dyDescent="0.2">
      <c r="A248" s="114">
        <v>39000</v>
      </c>
      <c r="B248" s="1" t="s">
        <v>598</v>
      </c>
      <c r="C248" s="1" t="s">
        <v>598</v>
      </c>
      <c r="D248" t="s">
        <v>268</v>
      </c>
      <c r="E248" t="s">
        <v>28</v>
      </c>
      <c r="F248" s="1" t="s">
        <v>599</v>
      </c>
      <c r="G248" s="1" t="s">
        <v>600</v>
      </c>
      <c r="H248" s="7">
        <v>0</v>
      </c>
      <c r="I248" s="7">
        <v>0</v>
      </c>
      <c r="J248" s="7">
        <v>0</v>
      </c>
      <c r="K248" s="7">
        <v>0</v>
      </c>
      <c r="L248" s="112">
        <v>0</v>
      </c>
    </row>
    <row r="249" spans="1:12" x14ac:dyDescent="0.2">
      <c r="A249" s="114">
        <v>39000</v>
      </c>
      <c r="B249" s="1" t="s">
        <v>598</v>
      </c>
      <c r="C249" s="1" t="s">
        <v>598</v>
      </c>
      <c r="D249" t="s">
        <v>409</v>
      </c>
      <c r="E249" t="s">
        <v>28</v>
      </c>
      <c r="F249" s="1" t="s">
        <v>599</v>
      </c>
      <c r="G249" s="1" t="s">
        <v>600</v>
      </c>
      <c r="H249" s="7">
        <v>0</v>
      </c>
      <c r="I249" s="7">
        <v>0</v>
      </c>
      <c r="J249" s="7">
        <v>0</v>
      </c>
      <c r="K249" s="7">
        <v>0</v>
      </c>
      <c r="L249" s="112">
        <v>0</v>
      </c>
    </row>
    <row r="250" spans="1:12" x14ac:dyDescent="0.2">
      <c r="A250" s="114">
        <v>39000</v>
      </c>
      <c r="B250" s="1" t="s">
        <v>598</v>
      </c>
      <c r="C250" s="1" t="s">
        <v>598</v>
      </c>
      <c r="D250" t="s">
        <v>445</v>
      </c>
      <c r="E250" t="s">
        <v>28</v>
      </c>
      <c r="F250" s="1" t="s">
        <v>599</v>
      </c>
      <c r="G250" s="1" t="s">
        <v>600</v>
      </c>
      <c r="H250" s="7">
        <v>0</v>
      </c>
      <c r="I250" s="7">
        <v>0</v>
      </c>
      <c r="J250" s="7">
        <v>0</v>
      </c>
      <c r="K250" s="7">
        <v>0</v>
      </c>
      <c r="L250" s="112">
        <v>0</v>
      </c>
    </row>
    <row r="251" spans="1:12" x14ac:dyDescent="0.2">
      <c r="A251" s="114">
        <v>39000</v>
      </c>
      <c r="B251" s="1" t="s">
        <v>598</v>
      </c>
      <c r="C251" s="1" t="s">
        <v>598</v>
      </c>
      <c r="D251" t="s">
        <v>482</v>
      </c>
      <c r="E251" t="s">
        <v>28</v>
      </c>
      <c r="F251" s="1" t="s">
        <v>599</v>
      </c>
      <c r="G251" s="1" t="s">
        <v>600</v>
      </c>
      <c r="H251" s="7">
        <v>0</v>
      </c>
      <c r="I251" s="7">
        <v>0</v>
      </c>
      <c r="J251" s="7">
        <v>0</v>
      </c>
      <c r="K251" s="7">
        <v>0</v>
      </c>
      <c r="L251" s="112">
        <v>0</v>
      </c>
    </row>
    <row r="252" spans="1:12" x14ac:dyDescent="0.2">
      <c r="A252" s="114">
        <v>39100</v>
      </c>
      <c r="B252" s="1" t="s">
        <v>598</v>
      </c>
      <c r="C252" s="1" t="s">
        <v>598</v>
      </c>
      <c r="D252" t="s">
        <v>118</v>
      </c>
      <c r="E252" t="s">
        <v>28</v>
      </c>
      <c r="F252" s="1" t="s">
        <v>599</v>
      </c>
      <c r="G252" s="1" t="s">
        <v>600</v>
      </c>
      <c r="H252" s="7">
        <v>0</v>
      </c>
      <c r="I252" s="7">
        <v>0</v>
      </c>
      <c r="J252" s="7">
        <v>0</v>
      </c>
      <c r="K252" s="7">
        <v>0</v>
      </c>
      <c r="L252" s="112">
        <v>0</v>
      </c>
    </row>
    <row r="253" spans="1:12" x14ac:dyDescent="0.2">
      <c r="A253" s="114">
        <v>39100</v>
      </c>
      <c r="B253" s="1" t="s">
        <v>598</v>
      </c>
      <c r="C253" s="1" t="s">
        <v>598</v>
      </c>
      <c r="D253" t="s">
        <v>147</v>
      </c>
      <c r="E253" t="s">
        <v>28</v>
      </c>
      <c r="F253" s="1" t="s">
        <v>599</v>
      </c>
      <c r="G253" s="1" t="s">
        <v>600</v>
      </c>
      <c r="H253" s="7">
        <v>0</v>
      </c>
      <c r="I253" s="7">
        <v>0</v>
      </c>
      <c r="J253" s="7">
        <v>0</v>
      </c>
      <c r="K253" s="7">
        <v>0</v>
      </c>
      <c r="L253" s="112">
        <v>0</v>
      </c>
    </row>
    <row r="254" spans="1:12" x14ac:dyDescent="0.2">
      <c r="A254" s="114">
        <v>39100</v>
      </c>
      <c r="B254" s="1" t="s">
        <v>598</v>
      </c>
      <c r="C254" s="1" t="s">
        <v>598</v>
      </c>
      <c r="D254" t="s">
        <v>179</v>
      </c>
      <c r="E254" t="s">
        <v>28</v>
      </c>
      <c r="F254" s="1" t="s">
        <v>599</v>
      </c>
      <c r="G254" s="1" t="s">
        <v>600</v>
      </c>
      <c r="H254" s="7">
        <v>0</v>
      </c>
      <c r="I254" s="7">
        <v>0</v>
      </c>
      <c r="J254" s="7">
        <v>0</v>
      </c>
      <c r="K254" s="7">
        <v>0</v>
      </c>
      <c r="L254" s="112">
        <v>0</v>
      </c>
    </row>
    <row r="255" spans="1:12" x14ac:dyDescent="0.2">
      <c r="A255" s="114">
        <v>39100</v>
      </c>
      <c r="B255" s="1" t="s">
        <v>598</v>
      </c>
      <c r="C255" s="1" t="s">
        <v>598</v>
      </c>
      <c r="D255" t="s">
        <v>209</v>
      </c>
      <c r="E255" t="s">
        <v>28</v>
      </c>
      <c r="F255" s="1" t="s">
        <v>599</v>
      </c>
      <c r="G255" s="1" t="s">
        <v>600</v>
      </c>
      <c r="H255" s="7">
        <v>0</v>
      </c>
      <c r="I255" s="7">
        <v>0</v>
      </c>
      <c r="J255" s="7">
        <v>0</v>
      </c>
      <c r="K255" s="7">
        <v>0</v>
      </c>
      <c r="L255" s="112">
        <v>0</v>
      </c>
    </row>
    <row r="256" spans="1:12" x14ac:dyDescent="0.2">
      <c r="A256" s="114">
        <v>39100</v>
      </c>
      <c r="B256" s="1" t="s">
        <v>598</v>
      </c>
      <c r="C256" s="1" t="s">
        <v>598</v>
      </c>
      <c r="D256" t="s">
        <v>239</v>
      </c>
      <c r="E256" t="s">
        <v>28</v>
      </c>
      <c r="F256" s="1" t="s">
        <v>599</v>
      </c>
      <c r="G256" s="1" t="s">
        <v>600</v>
      </c>
      <c r="H256" s="7">
        <v>0</v>
      </c>
      <c r="I256" s="7">
        <v>0</v>
      </c>
      <c r="J256" s="7">
        <v>0</v>
      </c>
      <c r="K256" s="7">
        <v>0</v>
      </c>
      <c r="L256" s="112">
        <v>0</v>
      </c>
    </row>
    <row r="257" spans="1:12" x14ac:dyDescent="0.2">
      <c r="A257" s="114">
        <v>39100</v>
      </c>
      <c r="B257" s="1" t="s">
        <v>598</v>
      </c>
      <c r="C257" s="1" t="s">
        <v>598</v>
      </c>
      <c r="D257" t="s">
        <v>269</v>
      </c>
      <c r="E257" t="s">
        <v>28</v>
      </c>
      <c r="F257" s="1" t="s">
        <v>599</v>
      </c>
      <c r="G257" s="1" t="s">
        <v>600</v>
      </c>
      <c r="H257" s="7">
        <v>0</v>
      </c>
      <c r="I257" s="7">
        <v>0</v>
      </c>
      <c r="J257" s="7">
        <v>0</v>
      </c>
      <c r="K257" s="7">
        <v>0</v>
      </c>
      <c r="L257" s="112">
        <v>0</v>
      </c>
    </row>
    <row r="258" spans="1:12" x14ac:dyDescent="0.2">
      <c r="A258" s="114">
        <v>39100</v>
      </c>
      <c r="B258" s="1" t="s">
        <v>598</v>
      </c>
      <c r="C258" s="1" t="s">
        <v>598</v>
      </c>
      <c r="D258" t="s">
        <v>301</v>
      </c>
      <c r="E258" t="s">
        <v>28</v>
      </c>
      <c r="F258" s="1" t="s">
        <v>599</v>
      </c>
      <c r="G258" s="1" t="s">
        <v>600</v>
      </c>
      <c r="H258" s="7">
        <v>0</v>
      </c>
      <c r="I258" s="7">
        <v>0</v>
      </c>
      <c r="J258" s="7">
        <v>0</v>
      </c>
      <c r="K258" s="7">
        <v>0</v>
      </c>
      <c r="L258" s="112">
        <v>0</v>
      </c>
    </row>
    <row r="259" spans="1:12" x14ac:dyDescent="0.2">
      <c r="A259" s="114">
        <v>39100</v>
      </c>
      <c r="B259" s="1" t="s">
        <v>598</v>
      </c>
      <c r="C259" s="1" t="s">
        <v>598</v>
      </c>
      <c r="D259" t="s">
        <v>329</v>
      </c>
      <c r="E259" t="s">
        <v>28</v>
      </c>
      <c r="F259" s="1" t="s">
        <v>599</v>
      </c>
      <c r="G259" s="1" t="s">
        <v>600</v>
      </c>
      <c r="H259" s="7">
        <v>0</v>
      </c>
      <c r="I259" s="7">
        <v>0</v>
      </c>
      <c r="J259" s="7">
        <v>0</v>
      </c>
      <c r="K259" s="7">
        <v>0</v>
      </c>
      <c r="L259" s="112">
        <v>0</v>
      </c>
    </row>
    <row r="260" spans="1:12" x14ac:dyDescent="0.2">
      <c r="A260" s="114">
        <v>39100</v>
      </c>
      <c r="B260" s="1" t="s">
        <v>598</v>
      </c>
      <c r="C260" s="1" t="s">
        <v>598</v>
      </c>
      <c r="D260" t="s">
        <v>355</v>
      </c>
      <c r="E260" t="s">
        <v>28</v>
      </c>
      <c r="F260" s="1" t="s">
        <v>599</v>
      </c>
      <c r="G260" s="1" t="s">
        <v>600</v>
      </c>
      <c r="H260" s="7">
        <v>0</v>
      </c>
      <c r="I260" s="7">
        <v>0</v>
      </c>
      <c r="J260" s="7">
        <v>0</v>
      </c>
      <c r="K260" s="7">
        <v>0</v>
      </c>
      <c r="L260" s="112">
        <v>0</v>
      </c>
    </row>
    <row r="261" spans="1:12" x14ac:dyDescent="0.2">
      <c r="A261" s="114">
        <v>39100</v>
      </c>
      <c r="B261" s="1" t="s">
        <v>598</v>
      </c>
      <c r="C261" s="1" t="s">
        <v>598</v>
      </c>
      <c r="D261" t="s">
        <v>382</v>
      </c>
      <c r="E261" t="s">
        <v>28</v>
      </c>
      <c r="F261" s="1" t="s">
        <v>599</v>
      </c>
      <c r="G261" s="1" t="s">
        <v>600</v>
      </c>
      <c r="H261" s="7">
        <v>0</v>
      </c>
      <c r="I261" s="7">
        <v>0</v>
      </c>
      <c r="J261" s="7">
        <v>0</v>
      </c>
      <c r="K261" s="7">
        <v>0</v>
      </c>
      <c r="L261" s="112">
        <v>0</v>
      </c>
    </row>
    <row r="262" spans="1:12" x14ac:dyDescent="0.2">
      <c r="A262" s="114">
        <v>39100</v>
      </c>
      <c r="B262" s="1" t="s">
        <v>598</v>
      </c>
      <c r="C262" s="1" t="s">
        <v>598</v>
      </c>
      <c r="D262" t="s">
        <v>411</v>
      </c>
      <c r="E262" t="s">
        <v>28</v>
      </c>
      <c r="F262" s="1" t="s">
        <v>599</v>
      </c>
      <c r="G262" s="1" t="s">
        <v>600</v>
      </c>
      <c r="H262" s="7">
        <v>0</v>
      </c>
      <c r="I262" s="7">
        <v>0</v>
      </c>
      <c r="J262" s="7">
        <v>0</v>
      </c>
      <c r="K262" s="7">
        <v>0</v>
      </c>
      <c r="L262" s="112">
        <v>0</v>
      </c>
    </row>
    <row r="263" spans="1:12" x14ac:dyDescent="0.2">
      <c r="A263" s="114">
        <v>39100</v>
      </c>
      <c r="B263" s="1" t="s">
        <v>598</v>
      </c>
      <c r="C263" s="1" t="s">
        <v>598</v>
      </c>
      <c r="D263" t="s">
        <v>446</v>
      </c>
      <c r="E263" t="s">
        <v>28</v>
      </c>
      <c r="F263" s="1" t="s">
        <v>599</v>
      </c>
      <c r="G263" s="1" t="s">
        <v>600</v>
      </c>
      <c r="H263" s="7">
        <v>0</v>
      </c>
      <c r="I263" s="7">
        <v>0</v>
      </c>
      <c r="J263" s="7">
        <v>0</v>
      </c>
      <c r="K263" s="7">
        <v>0</v>
      </c>
      <c r="L263" s="112">
        <v>0</v>
      </c>
    </row>
    <row r="264" spans="1:12" x14ac:dyDescent="0.2">
      <c r="A264" s="114">
        <v>39100</v>
      </c>
      <c r="B264" s="1" t="s">
        <v>598</v>
      </c>
      <c r="C264" s="1" t="s">
        <v>598</v>
      </c>
      <c r="D264" t="s">
        <v>483</v>
      </c>
      <c r="E264" t="s">
        <v>28</v>
      </c>
      <c r="F264" s="1" t="s">
        <v>599</v>
      </c>
      <c r="G264" s="1" t="s">
        <v>600</v>
      </c>
      <c r="H264" s="7">
        <v>0</v>
      </c>
      <c r="I264" s="7">
        <v>0</v>
      </c>
      <c r="J264" s="7">
        <v>0</v>
      </c>
      <c r="K264" s="7">
        <v>0</v>
      </c>
      <c r="L264" s="112">
        <v>0</v>
      </c>
    </row>
    <row r="265" spans="1:12" x14ac:dyDescent="0.2">
      <c r="A265" s="114">
        <v>39100</v>
      </c>
      <c r="B265" s="1" t="s">
        <v>598</v>
      </c>
      <c r="C265" s="1" t="s">
        <v>598</v>
      </c>
      <c r="D265" t="s">
        <v>512</v>
      </c>
      <c r="E265" t="s">
        <v>28</v>
      </c>
      <c r="F265" s="1" t="s">
        <v>599</v>
      </c>
      <c r="G265" s="1" t="s">
        <v>600</v>
      </c>
      <c r="H265" s="7">
        <v>0</v>
      </c>
      <c r="I265" s="7">
        <v>0</v>
      </c>
      <c r="J265" s="7">
        <v>0</v>
      </c>
      <c r="K265" s="7">
        <v>0</v>
      </c>
      <c r="L265" s="112">
        <v>0</v>
      </c>
    </row>
    <row r="266" spans="1:12" x14ac:dyDescent="0.2">
      <c r="A266" s="114">
        <v>39100</v>
      </c>
      <c r="B266" s="1" t="s">
        <v>598</v>
      </c>
      <c r="C266" s="1" t="s">
        <v>598</v>
      </c>
      <c r="D266" t="s">
        <v>526</v>
      </c>
      <c r="E266" t="s">
        <v>28</v>
      </c>
      <c r="F266" s="1" t="s">
        <v>599</v>
      </c>
      <c r="G266" s="1" t="s">
        <v>600</v>
      </c>
      <c r="H266" s="7">
        <v>0</v>
      </c>
      <c r="I266" s="7">
        <v>0</v>
      </c>
      <c r="J266" s="7">
        <v>0</v>
      </c>
      <c r="K266" s="7">
        <v>0</v>
      </c>
      <c r="L266" s="112">
        <v>0</v>
      </c>
    </row>
    <row r="267" spans="1:12" x14ac:dyDescent="0.2">
      <c r="A267" s="114">
        <v>39100</v>
      </c>
      <c r="B267" s="1" t="s">
        <v>598</v>
      </c>
      <c r="C267" s="1" t="s">
        <v>598</v>
      </c>
      <c r="D267" t="s">
        <v>545</v>
      </c>
      <c r="E267" t="s">
        <v>28</v>
      </c>
      <c r="F267" s="1" t="s">
        <v>599</v>
      </c>
      <c r="G267" s="1" t="s">
        <v>600</v>
      </c>
      <c r="H267" s="7">
        <v>0</v>
      </c>
      <c r="I267" s="7">
        <v>0</v>
      </c>
      <c r="J267" s="7">
        <v>0</v>
      </c>
      <c r="K267" s="7">
        <v>0</v>
      </c>
      <c r="L267" s="112">
        <v>0</v>
      </c>
    </row>
    <row r="268" spans="1:12" x14ac:dyDescent="0.2">
      <c r="A268" s="114">
        <v>39101</v>
      </c>
      <c r="B268" s="1" t="s">
        <v>598</v>
      </c>
      <c r="C268" s="1" t="s">
        <v>598</v>
      </c>
      <c r="D268" t="s">
        <v>119</v>
      </c>
      <c r="E268" t="s">
        <v>28</v>
      </c>
      <c r="F268" s="1" t="s">
        <v>599</v>
      </c>
      <c r="G268" s="1" t="s">
        <v>600</v>
      </c>
      <c r="H268" s="7">
        <v>0</v>
      </c>
      <c r="I268" s="7">
        <v>0</v>
      </c>
      <c r="J268" s="7">
        <v>0</v>
      </c>
      <c r="K268" s="7">
        <v>0</v>
      </c>
      <c r="L268" s="112">
        <v>0</v>
      </c>
    </row>
    <row r="269" spans="1:12" x14ac:dyDescent="0.2">
      <c r="A269" s="114">
        <v>39101</v>
      </c>
      <c r="B269" s="1" t="s">
        <v>598</v>
      </c>
      <c r="C269" s="1" t="s">
        <v>598</v>
      </c>
      <c r="D269" t="s">
        <v>148</v>
      </c>
      <c r="E269" t="s">
        <v>28</v>
      </c>
      <c r="F269" s="1" t="s">
        <v>599</v>
      </c>
      <c r="G269" s="1" t="s">
        <v>600</v>
      </c>
      <c r="H269" s="7">
        <v>0</v>
      </c>
      <c r="I269" s="7">
        <v>0</v>
      </c>
      <c r="J269" s="7">
        <v>0</v>
      </c>
      <c r="K269" s="7">
        <v>0</v>
      </c>
      <c r="L269" s="112">
        <v>0</v>
      </c>
    </row>
    <row r="270" spans="1:12" x14ac:dyDescent="0.2">
      <c r="A270" s="114">
        <v>39101</v>
      </c>
      <c r="B270" s="1" t="s">
        <v>598</v>
      </c>
      <c r="C270" s="1" t="s">
        <v>598</v>
      </c>
      <c r="D270" t="s">
        <v>180</v>
      </c>
      <c r="E270" t="s">
        <v>28</v>
      </c>
      <c r="F270" s="1" t="s">
        <v>599</v>
      </c>
      <c r="G270" s="1" t="s">
        <v>600</v>
      </c>
      <c r="H270" s="7">
        <v>0</v>
      </c>
      <c r="I270" s="7">
        <v>0</v>
      </c>
      <c r="J270" s="7">
        <v>0</v>
      </c>
      <c r="K270" s="7">
        <v>0</v>
      </c>
      <c r="L270" s="112">
        <v>0</v>
      </c>
    </row>
    <row r="271" spans="1:12" x14ac:dyDescent="0.2">
      <c r="A271" s="114">
        <v>39101</v>
      </c>
      <c r="B271" s="1" t="s">
        <v>598</v>
      </c>
      <c r="C271" s="1" t="s">
        <v>598</v>
      </c>
      <c r="D271" t="s">
        <v>210</v>
      </c>
      <c r="E271" t="s">
        <v>28</v>
      </c>
      <c r="F271" s="1" t="s">
        <v>599</v>
      </c>
      <c r="G271" s="1" t="s">
        <v>600</v>
      </c>
      <c r="H271" s="7">
        <v>0</v>
      </c>
      <c r="I271" s="7">
        <v>0</v>
      </c>
      <c r="J271" s="7">
        <v>0</v>
      </c>
      <c r="K271" s="7">
        <v>0</v>
      </c>
      <c r="L271" s="112">
        <v>0</v>
      </c>
    </row>
    <row r="272" spans="1:12" x14ac:dyDescent="0.2">
      <c r="A272" s="114">
        <v>39101</v>
      </c>
      <c r="B272" s="1" t="s">
        <v>598</v>
      </c>
      <c r="C272" s="1" t="s">
        <v>598</v>
      </c>
      <c r="D272" t="s">
        <v>240</v>
      </c>
      <c r="E272" t="s">
        <v>28</v>
      </c>
      <c r="F272" s="1" t="s">
        <v>599</v>
      </c>
      <c r="G272" s="1" t="s">
        <v>600</v>
      </c>
      <c r="H272" s="7">
        <v>0</v>
      </c>
      <c r="I272" s="7">
        <v>0</v>
      </c>
      <c r="J272" s="7">
        <v>0</v>
      </c>
      <c r="K272" s="7">
        <v>0</v>
      </c>
      <c r="L272" s="112">
        <v>0</v>
      </c>
    </row>
    <row r="273" spans="1:12" x14ac:dyDescent="0.2">
      <c r="A273" s="114">
        <v>39101</v>
      </c>
      <c r="B273" s="1" t="s">
        <v>598</v>
      </c>
      <c r="C273" s="1" t="s">
        <v>598</v>
      </c>
      <c r="D273" t="s">
        <v>270</v>
      </c>
      <c r="E273" t="s">
        <v>28</v>
      </c>
      <c r="F273" s="1" t="s">
        <v>599</v>
      </c>
      <c r="G273" s="1" t="s">
        <v>600</v>
      </c>
      <c r="H273" s="7">
        <v>0</v>
      </c>
      <c r="I273" s="7">
        <v>0</v>
      </c>
      <c r="J273" s="7">
        <v>0</v>
      </c>
      <c r="K273" s="7">
        <v>0</v>
      </c>
      <c r="L273" s="112">
        <v>0</v>
      </c>
    </row>
    <row r="274" spans="1:12" x14ac:dyDescent="0.2">
      <c r="A274" s="114">
        <v>39101</v>
      </c>
      <c r="B274" s="1" t="s">
        <v>598</v>
      </c>
      <c r="C274" s="1" t="s">
        <v>598</v>
      </c>
      <c r="D274" t="s">
        <v>302</v>
      </c>
      <c r="E274" t="s">
        <v>28</v>
      </c>
      <c r="F274" s="1" t="s">
        <v>599</v>
      </c>
      <c r="G274" s="1" t="s">
        <v>600</v>
      </c>
      <c r="H274" s="7">
        <v>0</v>
      </c>
      <c r="I274" s="7">
        <v>0</v>
      </c>
      <c r="J274" s="7">
        <v>0</v>
      </c>
      <c r="K274" s="7">
        <v>0</v>
      </c>
      <c r="L274" s="112">
        <v>0</v>
      </c>
    </row>
    <row r="275" spans="1:12" x14ac:dyDescent="0.2">
      <c r="A275" s="114">
        <v>39101</v>
      </c>
      <c r="B275" s="1" t="s">
        <v>598</v>
      </c>
      <c r="C275" s="1" t="s">
        <v>598</v>
      </c>
      <c r="D275" t="s">
        <v>330</v>
      </c>
      <c r="E275" t="s">
        <v>28</v>
      </c>
      <c r="F275" s="1" t="s">
        <v>599</v>
      </c>
      <c r="G275" s="1" t="s">
        <v>600</v>
      </c>
      <c r="H275" s="7">
        <v>0</v>
      </c>
      <c r="I275" s="7">
        <v>0</v>
      </c>
      <c r="J275" s="7">
        <v>0</v>
      </c>
      <c r="K275" s="7">
        <v>0</v>
      </c>
      <c r="L275" s="112">
        <v>0</v>
      </c>
    </row>
    <row r="276" spans="1:12" x14ac:dyDescent="0.2">
      <c r="A276" s="114">
        <v>39101</v>
      </c>
      <c r="B276" s="1" t="s">
        <v>598</v>
      </c>
      <c r="C276" s="1" t="s">
        <v>598</v>
      </c>
      <c r="D276" t="s">
        <v>356</v>
      </c>
      <c r="E276" t="s">
        <v>28</v>
      </c>
      <c r="F276" s="1" t="s">
        <v>599</v>
      </c>
      <c r="G276" s="1" t="s">
        <v>600</v>
      </c>
      <c r="H276" s="7">
        <v>0</v>
      </c>
      <c r="I276" s="7">
        <v>0</v>
      </c>
      <c r="J276" s="7">
        <v>0</v>
      </c>
      <c r="K276" s="7">
        <v>0</v>
      </c>
      <c r="L276" s="112">
        <v>0</v>
      </c>
    </row>
    <row r="277" spans="1:12" x14ac:dyDescent="0.2">
      <c r="A277" s="114">
        <v>39101</v>
      </c>
      <c r="B277" s="1" t="s">
        <v>598</v>
      </c>
      <c r="C277" s="1" t="s">
        <v>598</v>
      </c>
      <c r="D277" t="s">
        <v>383</v>
      </c>
      <c r="E277" t="s">
        <v>28</v>
      </c>
      <c r="F277" s="1" t="s">
        <v>599</v>
      </c>
      <c r="G277" s="1" t="s">
        <v>600</v>
      </c>
      <c r="H277" s="7">
        <v>0</v>
      </c>
      <c r="I277" s="7">
        <v>0</v>
      </c>
      <c r="J277" s="7">
        <v>0</v>
      </c>
      <c r="K277" s="7">
        <v>0</v>
      </c>
      <c r="L277" s="112">
        <v>0</v>
      </c>
    </row>
    <row r="278" spans="1:12" x14ac:dyDescent="0.2">
      <c r="A278" s="114">
        <v>39101</v>
      </c>
      <c r="B278" s="1" t="s">
        <v>598</v>
      </c>
      <c r="C278" s="1" t="s">
        <v>598</v>
      </c>
      <c r="D278" t="s">
        <v>412</v>
      </c>
      <c r="E278" t="s">
        <v>28</v>
      </c>
      <c r="F278" s="1" t="s">
        <v>599</v>
      </c>
      <c r="G278" s="1" t="s">
        <v>600</v>
      </c>
      <c r="H278" s="7">
        <v>0</v>
      </c>
      <c r="I278" s="7">
        <v>0</v>
      </c>
      <c r="J278" s="7">
        <v>0</v>
      </c>
      <c r="K278" s="7">
        <v>0</v>
      </c>
      <c r="L278" s="112">
        <v>0</v>
      </c>
    </row>
    <row r="279" spans="1:12" x14ac:dyDescent="0.2">
      <c r="A279" s="114">
        <v>39101</v>
      </c>
      <c r="B279" s="1" t="s">
        <v>598</v>
      </c>
      <c r="C279" s="1" t="s">
        <v>598</v>
      </c>
      <c r="D279" t="s">
        <v>447</v>
      </c>
      <c r="E279" t="s">
        <v>28</v>
      </c>
      <c r="F279" s="1" t="s">
        <v>599</v>
      </c>
      <c r="G279" s="1" t="s">
        <v>600</v>
      </c>
      <c r="H279" s="7">
        <v>0</v>
      </c>
      <c r="I279" s="7">
        <v>0</v>
      </c>
      <c r="J279" s="7">
        <v>0</v>
      </c>
      <c r="K279" s="7">
        <v>0</v>
      </c>
      <c r="L279" s="112">
        <v>0</v>
      </c>
    </row>
    <row r="280" spans="1:12" x14ac:dyDescent="0.2">
      <c r="A280" s="114">
        <v>39101</v>
      </c>
      <c r="B280" s="1" t="s">
        <v>598</v>
      </c>
      <c r="C280" s="1" t="s">
        <v>598</v>
      </c>
      <c r="D280" t="s">
        <v>484</v>
      </c>
      <c r="E280" t="s">
        <v>28</v>
      </c>
      <c r="F280" s="1" t="s">
        <v>599</v>
      </c>
      <c r="G280" s="1" t="s">
        <v>600</v>
      </c>
      <c r="H280" s="7">
        <v>0</v>
      </c>
      <c r="I280" s="7">
        <v>0</v>
      </c>
      <c r="J280" s="7">
        <v>0</v>
      </c>
      <c r="K280" s="7">
        <v>0</v>
      </c>
      <c r="L280" s="112">
        <v>0</v>
      </c>
    </row>
    <row r="281" spans="1:12" x14ac:dyDescent="0.2">
      <c r="A281" s="114">
        <v>39101</v>
      </c>
      <c r="B281" s="1" t="s">
        <v>598</v>
      </c>
      <c r="C281" s="1" t="s">
        <v>598</v>
      </c>
      <c r="D281" t="s">
        <v>513</v>
      </c>
      <c r="E281" t="s">
        <v>28</v>
      </c>
      <c r="F281" s="1" t="s">
        <v>599</v>
      </c>
      <c r="G281" s="1" t="s">
        <v>600</v>
      </c>
      <c r="H281" s="7">
        <v>0</v>
      </c>
      <c r="I281" s="7">
        <v>0</v>
      </c>
      <c r="J281" s="7">
        <v>0</v>
      </c>
      <c r="K281" s="7">
        <v>0</v>
      </c>
      <c r="L281" s="112">
        <v>0</v>
      </c>
    </row>
    <row r="282" spans="1:12" x14ac:dyDescent="0.2">
      <c r="A282" s="114">
        <v>39101</v>
      </c>
      <c r="B282" s="1" t="s">
        <v>598</v>
      </c>
      <c r="C282" s="1" t="s">
        <v>598</v>
      </c>
      <c r="D282" t="s">
        <v>527</v>
      </c>
      <c r="E282" t="s">
        <v>28</v>
      </c>
      <c r="F282" s="1" t="s">
        <v>599</v>
      </c>
      <c r="G282" s="1" t="s">
        <v>600</v>
      </c>
      <c r="H282" s="7">
        <v>0</v>
      </c>
      <c r="I282" s="7">
        <v>0</v>
      </c>
      <c r="J282" s="7">
        <v>0</v>
      </c>
      <c r="K282" s="7">
        <v>0</v>
      </c>
      <c r="L282" s="112">
        <v>0</v>
      </c>
    </row>
    <row r="283" spans="1:12" x14ac:dyDescent="0.2">
      <c r="A283" s="114">
        <v>39101</v>
      </c>
      <c r="B283" s="1" t="s">
        <v>598</v>
      </c>
      <c r="C283" s="1" t="s">
        <v>598</v>
      </c>
      <c r="D283" t="s">
        <v>546</v>
      </c>
      <c r="E283" t="s">
        <v>28</v>
      </c>
      <c r="F283" s="1" t="s">
        <v>599</v>
      </c>
      <c r="G283" s="1" t="s">
        <v>600</v>
      </c>
      <c r="H283" s="7">
        <v>0</v>
      </c>
      <c r="I283" s="7">
        <v>0</v>
      </c>
      <c r="J283" s="7">
        <v>0</v>
      </c>
      <c r="K283" s="7">
        <v>0</v>
      </c>
      <c r="L283" s="112">
        <v>0</v>
      </c>
    </row>
    <row r="284" spans="1:12" x14ac:dyDescent="0.2">
      <c r="A284" s="114">
        <v>39102</v>
      </c>
      <c r="B284" s="1" t="s">
        <v>598</v>
      </c>
      <c r="C284" s="1" t="s">
        <v>598</v>
      </c>
      <c r="D284" t="s">
        <v>120</v>
      </c>
      <c r="E284" t="s">
        <v>28</v>
      </c>
      <c r="F284" s="1" t="s">
        <v>599</v>
      </c>
      <c r="G284" s="1" t="s">
        <v>600</v>
      </c>
      <c r="H284" s="7">
        <v>0</v>
      </c>
      <c r="I284" s="7">
        <v>0</v>
      </c>
      <c r="J284" s="7">
        <v>0</v>
      </c>
      <c r="K284" s="7">
        <v>0</v>
      </c>
      <c r="L284" s="112">
        <v>0</v>
      </c>
    </row>
    <row r="285" spans="1:12" x14ac:dyDescent="0.2">
      <c r="A285" s="114">
        <v>39102</v>
      </c>
      <c r="B285" s="1" t="s">
        <v>598</v>
      </c>
      <c r="C285" s="1" t="s">
        <v>598</v>
      </c>
      <c r="D285" t="s">
        <v>149</v>
      </c>
      <c r="E285" t="s">
        <v>28</v>
      </c>
      <c r="F285" s="1" t="s">
        <v>599</v>
      </c>
      <c r="G285" s="1" t="s">
        <v>600</v>
      </c>
      <c r="H285" s="7">
        <v>0</v>
      </c>
      <c r="I285" s="7">
        <v>0</v>
      </c>
      <c r="J285" s="7">
        <v>0</v>
      </c>
      <c r="K285" s="7">
        <v>0</v>
      </c>
      <c r="L285" s="112">
        <v>0</v>
      </c>
    </row>
    <row r="286" spans="1:12" x14ac:dyDescent="0.2">
      <c r="A286" s="114">
        <v>39102</v>
      </c>
      <c r="B286" s="1" t="s">
        <v>598</v>
      </c>
      <c r="C286" s="1" t="s">
        <v>598</v>
      </c>
      <c r="D286" t="s">
        <v>181</v>
      </c>
      <c r="E286" t="s">
        <v>28</v>
      </c>
      <c r="F286" s="1" t="s">
        <v>599</v>
      </c>
      <c r="G286" s="1" t="s">
        <v>600</v>
      </c>
      <c r="H286" s="7">
        <v>0</v>
      </c>
      <c r="I286" s="7">
        <v>0</v>
      </c>
      <c r="J286" s="7">
        <v>0</v>
      </c>
      <c r="K286" s="7">
        <v>0</v>
      </c>
      <c r="L286" s="112">
        <v>0</v>
      </c>
    </row>
    <row r="287" spans="1:12" x14ac:dyDescent="0.2">
      <c r="A287" s="114">
        <v>39102</v>
      </c>
      <c r="B287" s="1" t="s">
        <v>598</v>
      </c>
      <c r="C287" s="1" t="s">
        <v>598</v>
      </c>
      <c r="D287" t="s">
        <v>211</v>
      </c>
      <c r="E287" t="s">
        <v>28</v>
      </c>
      <c r="F287" s="1" t="s">
        <v>599</v>
      </c>
      <c r="G287" s="1" t="s">
        <v>600</v>
      </c>
      <c r="H287" s="7">
        <v>0</v>
      </c>
      <c r="I287" s="7">
        <v>0</v>
      </c>
      <c r="J287" s="7">
        <v>0</v>
      </c>
      <c r="K287" s="7">
        <v>0</v>
      </c>
      <c r="L287" s="112">
        <v>0</v>
      </c>
    </row>
    <row r="288" spans="1:12" x14ac:dyDescent="0.2">
      <c r="A288" s="114">
        <v>39102</v>
      </c>
      <c r="B288" s="1" t="s">
        <v>598</v>
      </c>
      <c r="C288" s="1" t="s">
        <v>598</v>
      </c>
      <c r="D288" t="s">
        <v>241</v>
      </c>
      <c r="E288" t="s">
        <v>28</v>
      </c>
      <c r="F288" s="1" t="s">
        <v>599</v>
      </c>
      <c r="G288" s="1" t="s">
        <v>600</v>
      </c>
      <c r="H288" s="7">
        <v>0</v>
      </c>
      <c r="I288" s="7">
        <v>0</v>
      </c>
      <c r="J288" s="7">
        <v>0</v>
      </c>
      <c r="K288" s="7">
        <v>0</v>
      </c>
      <c r="L288" s="112">
        <v>0</v>
      </c>
    </row>
    <row r="289" spans="1:12" x14ac:dyDescent="0.2">
      <c r="A289" s="114">
        <v>39102</v>
      </c>
      <c r="B289" s="1" t="s">
        <v>598</v>
      </c>
      <c r="C289" s="1" t="s">
        <v>598</v>
      </c>
      <c r="D289" t="s">
        <v>271</v>
      </c>
      <c r="E289" t="s">
        <v>28</v>
      </c>
      <c r="F289" s="1" t="s">
        <v>599</v>
      </c>
      <c r="G289" s="1" t="s">
        <v>600</v>
      </c>
      <c r="H289" s="7">
        <v>0</v>
      </c>
      <c r="I289" s="7">
        <v>0</v>
      </c>
      <c r="J289" s="7">
        <v>0</v>
      </c>
      <c r="K289" s="7">
        <v>0</v>
      </c>
      <c r="L289" s="112">
        <v>0</v>
      </c>
    </row>
    <row r="290" spans="1:12" x14ac:dyDescent="0.2">
      <c r="A290" s="114">
        <v>39102</v>
      </c>
      <c r="B290" s="1" t="s">
        <v>598</v>
      </c>
      <c r="C290" s="1" t="s">
        <v>598</v>
      </c>
      <c r="D290" t="s">
        <v>303</v>
      </c>
      <c r="E290" t="s">
        <v>28</v>
      </c>
      <c r="F290" s="1" t="s">
        <v>599</v>
      </c>
      <c r="G290" s="1" t="s">
        <v>600</v>
      </c>
      <c r="H290" s="7">
        <v>0</v>
      </c>
      <c r="I290" s="7">
        <v>0</v>
      </c>
      <c r="J290" s="7">
        <v>0</v>
      </c>
      <c r="K290" s="7">
        <v>0</v>
      </c>
      <c r="L290" s="112">
        <v>0</v>
      </c>
    </row>
    <row r="291" spans="1:12" x14ac:dyDescent="0.2">
      <c r="A291" s="114">
        <v>39102</v>
      </c>
      <c r="B291" s="1" t="s">
        <v>598</v>
      </c>
      <c r="C291" s="1" t="s">
        <v>598</v>
      </c>
      <c r="D291" t="s">
        <v>331</v>
      </c>
      <c r="E291" t="s">
        <v>28</v>
      </c>
      <c r="F291" s="1" t="s">
        <v>599</v>
      </c>
      <c r="G291" s="1" t="s">
        <v>600</v>
      </c>
      <c r="H291" s="7">
        <v>0</v>
      </c>
      <c r="I291" s="7">
        <v>0</v>
      </c>
      <c r="J291" s="7">
        <v>0</v>
      </c>
      <c r="K291" s="7">
        <v>0</v>
      </c>
      <c r="L291" s="112">
        <v>0</v>
      </c>
    </row>
    <row r="292" spans="1:12" x14ac:dyDescent="0.2">
      <c r="A292" s="114">
        <v>39102</v>
      </c>
      <c r="B292" s="1" t="s">
        <v>598</v>
      </c>
      <c r="C292" s="1" t="s">
        <v>598</v>
      </c>
      <c r="D292" t="s">
        <v>357</v>
      </c>
      <c r="E292" t="s">
        <v>28</v>
      </c>
      <c r="F292" s="1" t="s">
        <v>599</v>
      </c>
      <c r="G292" s="1" t="s">
        <v>600</v>
      </c>
      <c r="H292" s="7">
        <v>0</v>
      </c>
      <c r="I292" s="7">
        <v>0</v>
      </c>
      <c r="J292" s="7">
        <v>0</v>
      </c>
      <c r="K292" s="7">
        <v>0</v>
      </c>
      <c r="L292" s="112">
        <v>0</v>
      </c>
    </row>
    <row r="293" spans="1:12" x14ac:dyDescent="0.2">
      <c r="A293" s="114">
        <v>39102</v>
      </c>
      <c r="B293" s="1" t="s">
        <v>598</v>
      </c>
      <c r="C293" s="1" t="s">
        <v>598</v>
      </c>
      <c r="D293" t="s">
        <v>384</v>
      </c>
      <c r="E293" t="s">
        <v>28</v>
      </c>
      <c r="F293" s="1" t="s">
        <v>599</v>
      </c>
      <c r="G293" s="1" t="s">
        <v>600</v>
      </c>
      <c r="H293" s="7">
        <v>0</v>
      </c>
      <c r="I293" s="7">
        <v>0</v>
      </c>
      <c r="J293" s="7">
        <v>0</v>
      </c>
      <c r="K293" s="7">
        <v>0</v>
      </c>
      <c r="L293" s="112">
        <v>0</v>
      </c>
    </row>
    <row r="294" spans="1:12" x14ac:dyDescent="0.2">
      <c r="A294" s="114">
        <v>39102</v>
      </c>
      <c r="B294" s="1" t="s">
        <v>598</v>
      </c>
      <c r="C294" s="1" t="s">
        <v>598</v>
      </c>
      <c r="D294" t="s">
        <v>413</v>
      </c>
      <c r="E294" t="s">
        <v>28</v>
      </c>
      <c r="F294" s="1" t="s">
        <v>599</v>
      </c>
      <c r="G294" s="1" t="s">
        <v>600</v>
      </c>
      <c r="H294" s="7">
        <v>0</v>
      </c>
      <c r="I294" s="7">
        <v>0</v>
      </c>
      <c r="J294" s="7">
        <v>0</v>
      </c>
      <c r="K294" s="7">
        <v>0</v>
      </c>
      <c r="L294" s="112">
        <v>0</v>
      </c>
    </row>
    <row r="295" spans="1:12" x14ac:dyDescent="0.2">
      <c r="A295" s="114">
        <v>39102</v>
      </c>
      <c r="B295" s="1" t="s">
        <v>598</v>
      </c>
      <c r="C295" s="1" t="s">
        <v>598</v>
      </c>
      <c r="D295" t="s">
        <v>448</v>
      </c>
      <c r="E295" t="s">
        <v>28</v>
      </c>
      <c r="F295" s="1" t="s">
        <v>599</v>
      </c>
      <c r="G295" s="1" t="s">
        <v>600</v>
      </c>
      <c r="H295" s="7">
        <v>0</v>
      </c>
      <c r="I295" s="7">
        <v>0</v>
      </c>
      <c r="J295" s="7">
        <v>0</v>
      </c>
      <c r="K295" s="7">
        <v>0</v>
      </c>
      <c r="L295" s="112">
        <v>0</v>
      </c>
    </row>
    <row r="296" spans="1:12" x14ac:dyDescent="0.2">
      <c r="A296" s="114">
        <v>39102</v>
      </c>
      <c r="B296" s="1" t="s">
        <v>598</v>
      </c>
      <c r="C296" s="1" t="s">
        <v>598</v>
      </c>
      <c r="D296" t="s">
        <v>485</v>
      </c>
      <c r="E296" t="s">
        <v>28</v>
      </c>
      <c r="F296" s="1" t="s">
        <v>599</v>
      </c>
      <c r="G296" s="1" t="s">
        <v>600</v>
      </c>
      <c r="H296" s="7">
        <v>0</v>
      </c>
      <c r="I296" s="7">
        <v>0</v>
      </c>
      <c r="J296" s="7">
        <v>0</v>
      </c>
      <c r="K296" s="7">
        <v>0</v>
      </c>
      <c r="L296" s="112">
        <v>0</v>
      </c>
    </row>
    <row r="297" spans="1:12" x14ac:dyDescent="0.2">
      <c r="A297" s="114">
        <v>39102</v>
      </c>
      <c r="B297" s="1" t="s">
        <v>598</v>
      </c>
      <c r="C297" s="1" t="s">
        <v>598</v>
      </c>
      <c r="D297" t="s">
        <v>514</v>
      </c>
      <c r="E297" t="s">
        <v>28</v>
      </c>
      <c r="F297" s="1" t="s">
        <v>599</v>
      </c>
      <c r="G297" s="1" t="s">
        <v>600</v>
      </c>
      <c r="H297" s="7">
        <v>0</v>
      </c>
      <c r="I297" s="7">
        <v>0</v>
      </c>
      <c r="J297" s="7">
        <v>0</v>
      </c>
      <c r="K297" s="7">
        <v>0</v>
      </c>
      <c r="L297" s="112">
        <v>0</v>
      </c>
    </row>
    <row r="298" spans="1:12" x14ac:dyDescent="0.2">
      <c r="A298" s="114">
        <v>39102</v>
      </c>
      <c r="B298" s="1" t="s">
        <v>598</v>
      </c>
      <c r="C298" s="1" t="s">
        <v>598</v>
      </c>
      <c r="D298" t="s">
        <v>528</v>
      </c>
      <c r="E298" t="s">
        <v>28</v>
      </c>
      <c r="F298" s="1" t="s">
        <v>599</v>
      </c>
      <c r="G298" s="1" t="s">
        <v>600</v>
      </c>
      <c r="H298" s="7">
        <v>0</v>
      </c>
      <c r="I298" s="7">
        <v>0</v>
      </c>
      <c r="J298" s="7">
        <v>0</v>
      </c>
      <c r="K298" s="7">
        <v>0</v>
      </c>
      <c r="L298" s="112">
        <v>0</v>
      </c>
    </row>
    <row r="299" spans="1:12" x14ac:dyDescent="0.2">
      <c r="A299" s="114">
        <v>39102</v>
      </c>
      <c r="B299" s="1" t="s">
        <v>598</v>
      </c>
      <c r="C299" s="1" t="s">
        <v>598</v>
      </c>
      <c r="D299" t="s">
        <v>547</v>
      </c>
      <c r="E299" t="s">
        <v>28</v>
      </c>
      <c r="F299" s="1" t="s">
        <v>599</v>
      </c>
      <c r="G299" s="1" t="s">
        <v>600</v>
      </c>
      <c r="H299" s="7">
        <v>0</v>
      </c>
      <c r="I299" s="7">
        <v>0</v>
      </c>
      <c r="J299" s="7">
        <v>0</v>
      </c>
      <c r="K299" s="7">
        <v>0</v>
      </c>
      <c r="L299" s="112">
        <v>0</v>
      </c>
    </row>
    <row r="300" spans="1:12" x14ac:dyDescent="0.2">
      <c r="A300" s="114">
        <v>39201</v>
      </c>
      <c r="B300" s="1" t="s">
        <v>598</v>
      </c>
      <c r="C300" s="1" t="s">
        <v>598</v>
      </c>
      <c r="D300" t="s">
        <v>182</v>
      </c>
      <c r="E300" t="s">
        <v>28</v>
      </c>
      <c r="F300" s="1" t="s">
        <v>599</v>
      </c>
      <c r="G300" s="1" t="s">
        <v>600</v>
      </c>
      <c r="H300" s="7">
        <v>-105.75</v>
      </c>
      <c r="I300" s="7">
        <v>0</v>
      </c>
      <c r="J300" s="7">
        <v>0</v>
      </c>
      <c r="K300" s="7">
        <v>0</v>
      </c>
      <c r="L300" s="112">
        <v>-105.75</v>
      </c>
    </row>
    <row r="301" spans="1:12" x14ac:dyDescent="0.2">
      <c r="A301" s="114">
        <v>39201</v>
      </c>
      <c r="B301" s="1" t="s">
        <v>598</v>
      </c>
      <c r="C301" s="1" t="s">
        <v>598</v>
      </c>
      <c r="D301" t="s">
        <v>150</v>
      </c>
      <c r="E301" t="s">
        <v>28</v>
      </c>
      <c r="F301" s="1" t="s">
        <v>599</v>
      </c>
      <c r="G301" s="1" t="s">
        <v>600</v>
      </c>
      <c r="H301" s="7">
        <v>0</v>
      </c>
      <c r="I301" s="7">
        <v>0</v>
      </c>
      <c r="J301" s="7">
        <v>0</v>
      </c>
      <c r="K301" s="7">
        <v>0</v>
      </c>
      <c r="L301" s="112">
        <v>0</v>
      </c>
    </row>
    <row r="302" spans="1:12" x14ac:dyDescent="0.2">
      <c r="A302" s="114">
        <v>39201</v>
      </c>
      <c r="B302" s="1" t="s">
        <v>598</v>
      </c>
      <c r="C302" s="1" t="s">
        <v>598</v>
      </c>
      <c r="D302" t="s">
        <v>304</v>
      </c>
      <c r="E302" t="s">
        <v>28</v>
      </c>
      <c r="F302" s="1" t="s">
        <v>599</v>
      </c>
      <c r="G302" s="1" t="s">
        <v>600</v>
      </c>
      <c r="H302" s="7">
        <v>0</v>
      </c>
      <c r="I302" s="7">
        <v>0</v>
      </c>
      <c r="J302" s="7">
        <v>0</v>
      </c>
      <c r="K302" s="7">
        <v>0</v>
      </c>
      <c r="L302" s="112">
        <v>0</v>
      </c>
    </row>
    <row r="303" spans="1:12" x14ac:dyDescent="0.2">
      <c r="A303" s="114">
        <v>39201</v>
      </c>
      <c r="B303" s="1" t="s">
        <v>598</v>
      </c>
      <c r="C303" s="1" t="s">
        <v>598</v>
      </c>
      <c r="D303" t="s">
        <v>332</v>
      </c>
      <c r="E303" t="s">
        <v>28</v>
      </c>
      <c r="F303" s="1" t="s">
        <v>599</v>
      </c>
      <c r="G303" s="1" t="s">
        <v>600</v>
      </c>
      <c r="H303" s="7">
        <v>0</v>
      </c>
      <c r="I303" s="7">
        <v>0</v>
      </c>
      <c r="J303" s="7">
        <v>0</v>
      </c>
      <c r="K303" s="7">
        <v>0</v>
      </c>
      <c r="L303" s="112">
        <v>0</v>
      </c>
    </row>
    <row r="304" spans="1:12" x14ac:dyDescent="0.2">
      <c r="A304" s="114">
        <v>39201</v>
      </c>
      <c r="B304" s="1" t="s">
        <v>598</v>
      </c>
      <c r="C304" s="1" t="s">
        <v>598</v>
      </c>
      <c r="D304" t="s">
        <v>358</v>
      </c>
      <c r="E304" t="s">
        <v>28</v>
      </c>
      <c r="F304" s="1" t="s">
        <v>599</v>
      </c>
      <c r="G304" s="1" t="s">
        <v>600</v>
      </c>
      <c r="H304" s="7">
        <v>0</v>
      </c>
      <c r="I304" s="7">
        <v>0</v>
      </c>
      <c r="J304" s="7">
        <v>0</v>
      </c>
      <c r="K304" s="7">
        <v>0</v>
      </c>
      <c r="L304" s="112">
        <v>0</v>
      </c>
    </row>
    <row r="305" spans="1:12" x14ac:dyDescent="0.2">
      <c r="A305" s="114">
        <v>39201</v>
      </c>
      <c r="B305" s="1" t="s">
        <v>598</v>
      </c>
      <c r="C305" s="1" t="s">
        <v>598</v>
      </c>
      <c r="D305" t="s">
        <v>450</v>
      </c>
      <c r="E305" t="s">
        <v>28</v>
      </c>
      <c r="F305" s="1" t="s">
        <v>599</v>
      </c>
      <c r="G305" s="1" t="s">
        <v>600</v>
      </c>
      <c r="H305" s="7">
        <v>0</v>
      </c>
      <c r="I305" s="7">
        <v>0</v>
      </c>
      <c r="J305" s="7">
        <v>0</v>
      </c>
      <c r="K305" s="7">
        <v>0</v>
      </c>
      <c r="L305" s="112">
        <v>0</v>
      </c>
    </row>
    <row r="306" spans="1:12" x14ac:dyDescent="0.2">
      <c r="A306" s="114">
        <v>39201</v>
      </c>
      <c r="B306" s="1" t="s">
        <v>598</v>
      </c>
      <c r="C306" s="1" t="s">
        <v>598</v>
      </c>
      <c r="D306" t="s">
        <v>487</v>
      </c>
      <c r="E306" t="s">
        <v>28</v>
      </c>
      <c r="F306" s="1" t="s">
        <v>599</v>
      </c>
      <c r="G306" s="1" t="s">
        <v>600</v>
      </c>
      <c r="H306" s="7">
        <v>0</v>
      </c>
      <c r="I306" s="7">
        <v>0</v>
      </c>
      <c r="J306" s="7">
        <v>0</v>
      </c>
      <c r="K306" s="7">
        <v>0</v>
      </c>
      <c r="L306" s="112">
        <v>0</v>
      </c>
    </row>
    <row r="307" spans="1:12" x14ac:dyDescent="0.2">
      <c r="A307" s="114">
        <v>39201</v>
      </c>
      <c r="B307" s="1" t="s">
        <v>598</v>
      </c>
      <c r="C307" s="1" t="s">
        <v>598</v>
      </c>
      <c r="D307" t="s">
        <v>515</v>
      </c>
      <c r="E307" t="s">
        <v>28</v>
      </c>
      <c r="F307" s="1" t="s">
        <v>599</v>
      </c>
      <c r="G307" s="1" t="s">
        <v>600</v>
      </c>
      <c r="H307" s="7">
        <v>0</v>
      </c>
      <c r="I307" s="7">
        <v>0</v>
      </c>
      <c r="J307" s="7">
        <v>0</v>
      </c>
      <c r="K307" s="7">
        <v>0</v>
      </c>
      <c r="L307" s="112">
        <v>0</v>
      </c>
    </row>
    <row r="308" spans="1:12" x14ac:dyDescent="0.2">
      <c r="A308" s="114">
        <v>39201</v>
      </c>
      <c r="B308" s="1" t="s">
        <v>598</v>
      </c>
      <c r="C308" s="1" t="s">
        <v>598</v>
      </c>
      <c r="D308" t="s">
        <v>548</v>
      </c>
      <c r="E308" t="s">
        <v>28</v>
      </c>
      <c r="F308" s="1" t="s">
        <v>599</v>
      </c>
      <c r="G308" s="1" t="s">
        <v>600</v>
      </c>
      <c r="H308" s="7">
        <v>10.33</v>
      </c>
      <c r="I308" s="7">
        <v>0</v>
      </c>
      <c r="J308" s="7">
        <v>0</v>
      </c>
      <c r="K308" s="7">
        <v>0</v>
      </c>
      <c r="L308" s="112">
        <v>10.33</v>
      </c>
    </row>
    <row r="309" spans="1:12" x14ac:dyDescent="0.2">
      <c r="A309" s="114">
        <v>39201</v>
      </c>
      <c r="B309" s="1" t="s">
        <v>598</v>
      </c>
      <c r="C309" s="1" t="s">
        <v>598</v>
      </c>
      <c r="D309" t="s">
        <v>414</v>
      </c>
      <c r="E309" t="s">
        <v>28</v>
      </c>
      <c r="F309" s="1" t="s">
        <v>599</v>
      </c>
      <c r="G309" s="1" t="s">
        <v>600</v>
      </c>
      <c r="H309" s="7">
        <v>72.7</v>
      </c>
      <c r="I309" s="7">
        <v>0</v>
      </c>
      <c r="J309" s="7">
        <v>0</v>
      </c>
      <c r="K309" s="7">
        <v>0</v>
      </c>
      <c r="L309" s="112">
        <v>72.7</v>
      </c>
    </row>
    <row r="310" spans="1:12" x14ac:dyDescent="0.2">
      <c r="A310" s="114">
        <v>39201</v>
      </c>
      <c r="B310" s="1" t="s">
        <v>598</v>
      </c>
      <c r="C310" s="1" t="s">
        <v>598</v>
      </c>
      <c r="D310" t="s">
        <v>242</v>
      </c>
      <c r="E310" t="s">
        <v>28</v>
      </c>
      <c r="F310" s="1" t="s">
        <v>599</v>
      </c>
      <c r="G310" s="1" t="s">
        <v>600</v>
      </c>
      <c r="H310" s="7">
        <v>116.3</v>
      </c>
      <c r="I310" s="7">
        <v>0</v>
      </c>
      <c r="J310" s="7">
        <v>0</v>
      </c>
      <c r="K310" s="7">
        <v>0</v>
      </c>
      <c r="L310" s="112">
        <v>116.3</v>
      </c>
    </row>
    <row r="311" spans="1:12" x14ac:dyDescent="0.2">
      <c r="A311" s="114">
        <v>39201</v>
      </c>
      <c r="B311" s="1" t="s">
        <v>598</v>
      </c>
      <c r="C311" s="1" t="s">
        <v>598</v>
      </c>
      <c r="D311" t="s">
        <v>385</v>
      </c>
      <c r="E311" t="s">
        <v>28</v>
      </c>
      <c r="F311" s="1" t="s">
        <v>599</v>
      </c>
      <c r="G311" s="1" t="s">
        <v>600</v>
      </c>
      <c r="H311" s="7">
        <v>358.57</v>
      </c>
      <c r="I311" s="7">
        <v>0</v>
      </c>
      <c r="J311" s="7">
        <v>0</v>
      </c>
      <c r="K311" s="7">
        <v>0</v>
      </c>
      <c r="L311" s="112">
        <v>358.57</v>
      </c>
    </row>
    <row r="312" spans="1:12" x14ac:dyDescent="0.2">
      <c r="A312" s="114">
        <v>39201</v>
      </c>
      <c r="B312" s="1" t="s">
        <v>598</v>
      </c>
      <c r="C312" s="1" t="s">
        <v>598</v>
      </c>
      <c r="D312" t="s">
        <v>272</v>
      </c>
      <c r="E312" t="s">
        <v>28</v>
      </c>
      <c r="F312" s="1" t="s">
        <v>599</v>
      </c>
      <c r="G312" s="1" t="s">
        <v>600</v>
      </c>
      <c r="H312" s="7">
        <v>742.24</v>
      </c>
      <c r="I312" s="7">
        <v>0</v>
      </c>
      <c r="J312" s="7">
        <v>0</v>
      </c>
      <c r="K312" s="7">
        <v>0</v>
      </c>
      <c r="L312" s="112">
        <v>742.24</v>
      </c>
    </row>
    <row r="313" spans="1:12" x14ac:dyDescent="0.2">
      <c r="A313" s="114">
        <v>39201</v>
      </c>
      <c r="B313" s="1" t="s">
        <v>598</v>
      </c>
      <c r="C313" s="1" t="s">
        <v>598</v>
      </c>
      <c r="D313" t="s">
        <v>212</v>
      </c>
      <c r="E313" t="s">
        <v>28</v>
      </c>
      <c r="F313" s="1" t="s">
        <v>599</v>
      </c>
      <c r="G313" s="1" t="s">
        <v>600</v>
      </c>
      <c r="H313" s="7">
        <v>934.23</v>
      </c>
      <c r="I313" s="7">
        <v>0</v>
      </c>
      <c r="J313" s="7">
        <v>0</v>
      </c>
      <c r="K313" s="7">
        <v>0</v>
      </c>
      <c r="L313" s="112">
        <v>934.23</v>
      </c>
    </row>
    <row r="314" spans="1:12" x14ac:dyDescent="0.2">
      <c r="A314" s="114">
        <v>39201</v>
      </c>
      <c r="B314" s="1" t="s">
        <v>598</v>
      </c>
      <c r="C314" s="1" t="s">
        <v>598</v>
      </c>
      <c r="D314" t="s">
        <v>121</v>
      </c>
      <c r="E314" t="s">
        <v>28</v>
      </c>
      <c r="F314" s="1" t="s">
        <v>599</v>
      </c>
      <c r="G314" s="1" t="s">
        <v>600</v>
      </c>
      <c r="H314" s="7">
        <v>1986.35</v>
      </c>
      <c r="I314" s="7">
        <v>0</v>
      </c>
      <c r="J314" s="7">
        <v>0</v>
      </c>
      <c r="K314" s="7">
        <v>0</v>
      </c>
      <c r="L314" s="112">
        <v>1986.35</v>
      </c>
    </row>
    <row r="315" spans="1:12" x14ac:dyDescent="0.2">
      <c r="A315" s="114">
        <v>39202</v>
      </c>
      <c r="B315" s="1" t="s">
        <v>598</v>
      </c>
      <c r="C315" s="1" t="s">
        <v>598</v>
      </c>
      <c r="D315" t="s">
        <v>386</v>
      </c>
      <c r="E315" t="s">
        <v>28</v>
      </c>
      <c r="F315" s="1" t="s">
        <v>599</v>
      </c>
      <c r="G315" s="1" t="s">
        <v>600</v>
      </c>
      <c r="H315" s="7">
        <v>-105.75</v>
      </c>
      <c r="I315" s="7">
        <v>0</v>
      </c>
      <c r="J315" s="7">
        <v>0</v>
      </c>
      <c r="K315" s="7">
        <v>0</v>
      </c>
      <c r="L315" s="112">
        <v>-105.75</v>
      </c>
    </row>
    <row r="316" spans="1:12" x14ac:dyDescent="0.2">
      <c r="A316" s="114">
        <v>39202</v>
      </c>
      <c r="B316" s="1" t="s">
        <v>598</v>
      </c>
      <c r="C316" s="1" t="s">
        <v>598</v>
      </c>
      <c r="D316" t="s">
        <v>122</v>
      </c>
      <c r="E316" t="s">
        <v>28</v>
      </c>
      <c r="F316" s="1" t="s">
        <v>599</v>
      </c>
      <c r="G316" s="1" t="s">
        <v>600</v>
      </c>
      <c r="H316" s="7">
        <v>0</v>
      </c>
      <c r="I316" s="7">
        <v>0</v>
      </c>
      <c r="J316" s="7">
        <v>0</v>
      </c>
      <c r="K316" s="7">
        <v>0</v>
      </c>
      <c r="L316" s="112">
        <v>0</v>
      </c>
    </row>
    <row r="317" spans="1:12" x14ac:dyDescent="0.2">
      <c r="A317" s="114">
        <v>39202</v>
      </c>
      <c r="B317" s="1" t="s">
        <v>598</v>
      </c>
      <c r="C317" s="1" t="s">
        <v>598</v>
      </c>
      <c r="D317" t="s">
        <v>151</v>
      </c>
      <c r="E317" t="s">
        <v>28</v>
      </c>
      <c r="F317" s="1" t="s">
        <v>599</v>
      </c>
      <c r="G317" s="1" t="s">
        <v>600</v>
      </c>
      <c r="H317" s="7">
        <v>0</v>
      </c>
      <c r="I317" s="7">
        <v>0</v>
      </c>
      <c r="J317" s="7">
        <v>0</v>
      </c>
      <c r="K317" s="7">
        <v>0</v>
      </c>
      <c r="L317" s="112">
        <v>0</v>
      </c>
    </row>
    <row r="318" spans="1:12" x14ac:dyDescent="0.2">
      <c r="A318" s="114">
        <v>39202</v>
      </c>
      <c r="B318" s="1" t="s">
        <v>598</v>
      </c>
      <c r="C318" s="1" t="s">
        <v>598</v>
      </c>
      <c r="D318" t="s">
        <v>213</v>
      </c>
      <c r="E318" t="s">
        <v>28</v>
      </c>
      <c r="F318" s="1" t="s">
        <v>599</v>
      </c>
      <c r="G318" s="1" t="s">
        <v>600</v>
      </c>
      <c r="H318" s="7">
        <v>0</v>
      </c>
      <c r="I318" s="7">
        <v>0</v>
      </c>
      <c r="J318" s="7">
        <v>0</v>
      </c>
      <c r="K318" s="7">
        <v>0</v>
      </c>
      <c r="L318" s="112">
        <v>0</v>
      </c>
    </row>
    <row r="319" spans="1:12" x14ac:dyDescent="0.2">
      <c r="A319" s="114">
        <v>39202</v>
      </c>
      <c r="B319" s="1" t="s">
        <v>598</v>
      </c>
      <c r="C319" s="1" t="s">
        <v>598</v>
      </c>
      <c r="D319" t="s">
        <v>243</v>
      </c>
      <c r="E319" t="s">
        <v>28</v>
      </c>
      <c r="F319" s="1" t="s">
        <v>599</v>
      </c>
      <c r="G319" s="1" t="s">
        <v>600</v>
      </c>
      <c r="H319" s="7">
        <v>0</v>
      </c>
      <c r="I319" s="7">
        <v>0</v>
      </c>
      <c r="J319" s="7">
        <v>0</v>
      </c>
      <c r="K319" s="7">
        <v>0</v>
      </c>
      <c r="L319" s="112">
        <v>0</v>
      </c>
    </row>
    <row r="320" spans="1:12" x14ac:dyDescent="0.2">
      <c r="A320" s="114">
        <v>39202</v>
      </c>
      <c r="B320" s="1" t="s">
        <v>598</v>
      </c>
      <c r="C320" s="1" t="s">
        <v>598</v>
      </c>
      <c r="D320" t="s">
        <v>273</v>
      </c>
      <c r="E320" t="s">
        <v>28</v>
      </c>
      <c r="F320" s="1" t="s">
        <v>599</v>
      </c>
      <c r="G320" s="1" t="s">
        <v>600</v>
      </c>
      <c r="H320" s="7">
        <v>0</v>
      </c>
      <c r="I320" s="7">
        <v>0</v>
      </c>
      <c r="J320" s="7">
        <v>0</v>
      </c>
      <c r="K320" s="7">
        <v>0</v>
      </c>
      <c r="L320" s="112">
        <v>0</v>
      </c>
    </row>
    <row r="321" spans="1:12" x14ac:dyDescent="0.2">
      <c r="A321" s="114">
        <v>39202</v>
      </c>
      <c r="B321" s="1" t="s">
        <v>598</v>
      </c>
      <c r="C321" s="1" t="s">
        <v>598</v>
      </c>
      <c r="D321" t="s">
        <v>333</v>
      </c>
      <c r="E321" t="s">
        <v>28</v>
      </c>
      <c r="F321" s="1" t="s">
        <v>599</v>
      </c>
      <c r="G321" s="1" t="s">
        <v>600</v>
      </c>
      <c r="H321" s="7">
        <v>0</v>
      </c>
      <c r="I321" s="7">
        <v>0</v>
      </c>
      <c r="J321" s="7">
        <v>0</v>
      </c>
      <c r="K321" s="7">
        <v>0</v>
      </c>
      <c r="L321" s="112">
        <v>0</v>
      </c>
    </row>
    <row r="322" spans="1:12" x14ac:dyDescent="0.2">
      <c r="A322" s="114">
        <v>39202</v>
      </c>
      <c r="B322" s="1" t="s">
        <v>598</v>
      </c>
      <c r="C322" s="1" t="s">
        <v>598</v>
      </c>
      <c r="D322" t="s">
        <v>359</v>
      </c>
      <c r="E322" t="s">
        <v>28</v>
      </c>
      <c r="F322" s="1" t="s">
        <v>599</v>
      </c>
      <c r="G322" s="1" t="s">
        <v>600</v>
      </c>
      <c r="H322" s="7">
        <v>0</v>
      </c>
      <c r="I322" s="7">
        <v>0</v>
      </c>
      <c r="J322" s="7">
        <v>0</v>
      </c>
      <c r="K322" s="7">
        <v>0</v>
      </c>
      <c r="L322" s="112">
        <v>0</v>
      </c>
    </row>
    <row r="323" spans="1:12" x14ac:dyDescent="0.2">
      <c r="A323" s="114">
        <v>39202</v>
      </c>
      <c r="B323" s="1" t="s">
        <v>598</v>
      </c>
      <c r="C323" s="1" t="s">
        <v>598</v>
      </c>
      <c r="D323" t="s">
        <v>415</v>
      </c>
      <c r="E323" t="s">
        <v>28</v>
      </c>
      <c r="F323" s="1" t="s">
        <v>599</v>
      </c>
      <c r="G323" s="1" t="s">
        <v>600</v>
      </c>
      <c r="H323" s="7">
        <v>0</v>
      </c>
      <c r="I323" s="7">
        <v>0</v>
      </c>
      <c r="J323" s="7">
        <v>0</v>
      </c>
      <c r="K323" s="7">
        <v>0</v>
      </c>
      <c r="L323" s="112">
        <v>0</v>
      </c>
    </row>
    <row r="324" spans="1:12" x14ac:dyDescent="0.2">
      <c r="A324" s="114">
        <v>39202</v>
      </c>
      <c r="B324" s="1" t="s">
        <v>598</v>
      </c>
      <c r="C324" s="1" t="s">
        <v>598</v>
      </c>
      <c r="D324" t="s">
        <v>451</v>
      </c>
      <c r="E324" t="s">
        <v>28</v>
      </c>
      <c r="F324" s="1" t="s">
        <v>599</v>
      </c>
      <c r="G324" s="1" t="s">
        <v>600</v>
      </c>
      <c r="H324" s="7">
        <v>0</v>
      </c>
      <c r="I324" s="7">
        <v>0</v>
      </c>
      <c r="J324" s="7">
        <v>0</v>
      </c>
      <c r="K324" s="7">
        <v>0</v>
      </c>
      <c r="L324" s="112">
        <v>0</v>
      </c>
    </row>
    <row r="325" spans="1:12" x14ac:dyDescent="0.2">
      <c r="A325" s="114">
        <v>39202</v>
      </c>
      <c r="B325" s="1" t="s">
        <v>598</v>
      </c>
      <c r="C325" s="1" t="s">
        <v>598</v>
      </c>
      <c r="D325" t="s">
        <v>488</v>
      </c>
      <c r="E325" t="s">
        <v>28</v>
      </c>
      <c r="F325" s="1" t="s">
        <v>599</v>
      </c>
      <c r="G325" s="1" t="s">
        <v>600</v>
      </c>
      <c r="H325" s="7">
        <v>0</v>
      </c>
      <c r="I325" s="7">
        <v>0</v>
      </c>
      <c r="J325" s="7">
        <v>0</v>
      </c>
      <c r="K325" s="7">
        <v>0</v>
      </c>
      <c r="L325" s="112">
        <v>0</v>
      </c>
    </row>
    <row r="326" spans="1:12" x14ac:dyDescent="0.2">
      <c r="A326" s="114">
        <v>39202</v>
      </c>
      <c r="B326" s="1" t="s">
        <v>598</v>
      </c>
      <c r="C326" s="1" t="s">
        <v>598</v>
      </c>
      <c r="D326" t="s">
        <v>516</v>
      </c>
      <c r="E326" t="s">
        <v>28</v>
      </c>
      <c r="F326" s="1" t="s">
        <v>599</v>
      </c>
      <c r="G326" s="1" t="s">
        <v>600</v>
      </c>
      <c r="H326" s="7">
        <v>0</v>
      </c>
      <c r="I326" s="7">
        <v>0</v>
      </c>
      <c r="J326" s="7">
        <v>0</v>
      </c>
      <c r="K326" s="7">
        <v>0</v>
      </c>
      <c r="L326" s="112">
        <v>0</v>
      </c>
    </row>
    <row r="327" spans="1:12" x14ac:dyDescent="0.2">
      <c r="A327" s="114">
        <v>39202</v>
      </c>
      <c r="B327" s="1" t="s">
        <v>598</v>
      </c>
      <c r="C327" s="1" t="s">
        <v>598</v>
      </c>
      <c r="D327" t="s">
        <v>549</v>
      </c>
      <c r="E327" t="s">
        <v>28</v>
      </c>
      <c r="F327" s="1" t="s">
        <v>599</v>
      </c>
      <c r="G327" s="1" t="s">
        <v>600</v>
      </c>
      <c r="H327" s="7">
        <v>0</v>
      </c>
      <c r="I327" s="7">
        <v>0</v>
      </c>
      <c r="J327" s="7">
        <v>0</v>
      </c>
      <c r="K327" s="7">
        <v>0</v>
      </c>
      <c r="L327" s="112">
        <v>0</v>
      </c>
    </row>
    <row r="328" spans="1:12" x14ac:dyDescent="0.2">
      <c r="A328" s="114">
        <v>39202</v>
      </c>
      <c r="B328" s="1" t="s">
        <v>598</v>
      </c>
      <c r="C328" s="1" t="s">
        <v>598</v>
      </c>
      <c r="D328" t="s">
        <v>183</v>
      </c>
      <c r="E328" t="s">
        <v>28</v>
      </c>
      <c r="F328" s="1" t="s">
        <v>599</v>
      </c>
      <c r="G328" s="1" t="s">
        <v>600</v>
      </c>
      <c r="H328" s="7">
        <v>87.22</v>
      </c>
      <c r="I328" s="7">
        <v>0</v>
      </c>
      <c r="J328" s="7">
        <v>0</v>
      </c>
      <c r="K328" s="7">
        <v>0</v>
      </c>
      <c r="L328" s="112">
        <v>87.22</v>
      </c>
    </row>
    <row r="329" spans="1:12" x14ac:dyDescent="0.2">
      <c r="A329" s="114">
        <v>39202</v>
      </c>
      <c r="B329" s="1" t="s">
        <v>598</v>
      </c>
      <c r="C329" s="1" t="s">
        <v>598</v>
      </c>
      <c r="D329" t="s">
        <v>305</v>
      </c>
      <c r="E329" t="s">
        <v>28</v>
      </c>
      <c r="F329" s="1" t="s">
        <v>599</v>
      </c>
      <c r="G329" s="1" t="s">
        <v>600</v>
      </c>
      <c r="H329" s="7">
        <v>88.29</v>
      </c>
      <c r="I329" s="7">
        <v>0</v>
      </c>
      <c r="J329" s="7">
        <v>0</v>
      </c>
      <c r="K329" s="7">
        <v>0</v>
      </c>
      <c r="L329" s="112">
        <v>88.29</v>
      </c>
    </row>
    <row r="330" spans="1:12" x14ac:dyDescent="0.2">
      <c r="A330" s="114">
        <v>39203</v>
      </c>
      <c r="B330" s="1" t="s">
        <v>598</v>
      </c>
      <c r="C330" s="1" t="s">
        <v>598</v>
      </c>
      <c r="D330" t="s">
        <v>550</v>
      </c>
      <c r="E330" t="s">
        <v>28</v>
      </c>
      <c r="F330" s="1" t="s">
        <v>599</v>
      </c>
      <c r="G330" s="1" t="s">
        <v>600</v>
      </c>
      <c r="H330" s="7">
        <v>0</v>
      </c>
      <c r="I330" s="7">
        <v>0</v>
      </c>
      <c r="J330" s="7">
        <v>0</v>
      </c>
      <c r="K330" s="7">
        <v>0</v>
      </c>
      <c r="L330" s="112">
        <v>0</v>
      </c>
    </row>
    <row r="331" spans="1:12" x14ac:dyDescent="0.2">
      <c r="A331" s="114">
        <v>39204</v>
      </c>
      <c r="B331" s="1" t="s">
        <v>598</v>
      </c>
      <c r="C331" s="1" t="s">
        <v>598</v>
      </c>
      <c r="D331" t="s">
        <v>123</v>
      </c>
      <c r="E331" t="s">
        <v>28</v>
      </c>
      <c r="F331" s="1" t="s">
        <v>599</v>
      </c>
      <c r="G331" s="1" t="s">
        <v>600</v>
      </c>
      <c r="H331" s="7">
        <v>0</v>
      </c>
      <c r="I331" s="7">
        <v>0</v>
      </c>
      <c r="J331" s="7">
        <v>0</v>
      </c>
      <c r="K331" s="7">
        <v>0</v>
      </c>
      <c r="L331" s="112">
        <v>0</v>
      </c>
    </row>
    <row r="332" spans="1:12" x14ac:dyDescent="0.2">
      <c r="A332" s="114">
        <v>39204</v>
      </c>
      <c r="B332" s="1" t="s">
        <v>598</v>
      </c>
      <c r="C332" s="1" t="s">
        <v>598</v>
      </c>
      <c r="D332" t="s">
        <v>152</v>
      </c>
      <c r="E332" t="s">
        <v>28</v>
      </c>
      <c r="F332" s="1" t="s">
        <v>599</v>
      </c>
      <c r="G332" s="1" t="s">
        <v>600</v>
      </c>
      <c r="H332" s="7">
        <v>0</v>
      </c>
      <c r="I332" s="7">
        <v>0</v>
      </c>
      <c r="J332" s="7">
        <v>0</v>
      </c>
      <c r="K332" s="7">
        <v>0</v>
      </c>
      <c r="L332" s="112">
        <v>0</v>
      </c>
    </row>
    <row r="333" spans="1:12" x14ac:dyDescent="0.2">
      <c r="A333" s="114">
        <v>39204</v>
      </c>
      <c r="B333" s="1" t="s">
        <v>598</v>
      </c>
      <c r="C333" s="1" t="s">
        <v>598</v>
      </c>
      <c r="D333" t="s">
        <v>184</v>
      </c>
      <c r="E333" t="s">
        <v>28</v>
      </c>
      <c r="F333" s="1" t="s">
        <v>599</v>
      </c>
      <c r="G333" s="1" t="s">
        <v>600</v>
      </c>
      <c r="H333" s="7">
        <v>0</v>
      </c>
      <c r="I333" s="7">
        <v>0</v>
      </c>
      <c r="J333" s="7">
        <v>0</v>
      </c>
      <c r="K333" s="7">
        <v>0</v>
      </c>
      <c r="L333" s="112">
        <v>0</v>
      </c>
    </row>
    <row r="334" spans="1:12" x14ac:dyDescent="0.2">
      <c r="A334" s="114">
        <v>39204</v>
      </c>
      <c r="B334" s="1" t="s">
        <v>598</v>
      </c>
      <c r="C334" s="1" t="s">
        <v>598</v>
      </c>
      <c r="D334" t="s">
        <v>214</v>
      </c>
      <c r="E334" t="s">
        <v>28</v>
      </c>
      <c r="F334" s="1" t="s">
        <v>599</v>
      </c>
      <c r="G334" s="1" t="s">
        <v>600</v>
      </c>
      <c r="H334" s="7">
        <v>0</v>
      </c>
      <c r="I334" s="7">
        <v>0</v>
      </c>
      <c r="J334" s="7">
        <v>0</v>
      </c>
      <c r="K334" s="7">
        <v>0</v>
      </c>
      <c r="L334" s="112">
        <v>0</v>
      </c>
    </row>
    <row r="335" spans="1:12" x14ac:dyDescent="0.2">
      <c r="A335" s="114">
        <v>39204</v>
      </c>
      <c r="B335" s="1" t="s">
        <v>598</v>
      </c>
      <c r="C335" s="1" t="s">
        <v>598</v>
      </c>
      <c r="D335" t="s">
        <v>244</v>
      </c>
      <c r="E335" t="s">
        <v>28</v>
      </c>
      <c r="F335" s="1" t="s">
        <v>599</v>
      </c>
      <c r="G335" s="1" t="s">
        <v>600</v>
      </c>
      <c r="H335" s="7">
        <v>0</v>
      </c>
      <c r="I335" s="7">
        <v>0</v>
      </c>
      <c r="J335" s="7">
        <v>0</v>
      </c>
      <c r="K335" s="7">
        <v>0</v>
      </c>
      <c r="L335" s="112">
        <v>0</v>
      </c>
    </row>
    <row r="336" spans="1:12" x14ac:dyDescent="0.2">
      <c r="A336" s="114">
        <v>39204</v>
      </c>
      <c r="B336" s="1" t="s">
        <v>598</v>
      </c>
      <c r="C336" s="1" t="s">
        <v>598</v>
      </c>
      <c r="D336" t="s">
        <v>274</v>
      </c>
      <c r="E336" t="s">
        <v>28</v>
      </c>
      <c r="F336" s="1" t="s">
        <v>599</v>
      </c>
      <c r="G336" s="1" t="s">
        <v>600</v>
      </c>
      <c r="H336" s="7">
        <v>0</v>
      </c>
      <c r="I336" s="7">
        <v>0</v>
      </c>
      <c r="J336" s="7">
        <v>0</v>
      </c>
      <c r="K336" s="7">
        <v>0</v>
      </c>
      <c r="L336" s="112">
        <v>0</v>
      </c>
    </row>
    <row r="337" spans="1:12" x14ac:dyDescent="0.2">
      <c r="A337" s="114">
        <v>39204</v>
      </c>
      <c r="B337" s="1" t="s">
        <v>598</v>
      </c>
      <c r="C337" s="1" t="s">
        <v>598</v>
      </c>
      <c r="D337" t="s">
        <v>306</v>
      </c>
      <c r="E337" t="s">
        <v>28</v>
      </c>
      <c r="F337" s="1" t="s">
        <v>599</v>
      </c>
      <c r="G337" s="1" t="s">
        <v>600</v>
      </c>
      <c r="H337" s="7">
        <v>0</v>
      </c>
      <c r="I337" s="7">
        <v>0</v>
      </c>
      <c r="J337" s="7">
        <v>0</v>
      </c>
      <c r="K337" s="7">
        <v>0</v>
      </c>
      <c r="L337" s="112">
        <v>0</v>
      </c>
    </row>
    <row r="338" spans="1:12" x14ac:dyDescent="0.2">
      <c r="A338" s="114">
        <v>39204</v>
      </c>
      <c r="B338" s="1" t="s">
        <v>598</v>
      </c>
      <c r="C338" s="1" t="s">
        <v>598</v>
      </c>
      <c r="D338" t="s">
        <v>334</v>
      </c>
      <c r="E338" t="s">
        <v>28</v>
      </c>
      <c r="F338" s="1" t="s">
        <v>599</v>
      </c>
      <c r="G338" s="1" t="s">
        <v>600</v>
      </c>
      <c r="H338" s="7">
        <v>0</v>
      </c>
      <c r="I338" s="7">
        <v>0</v>
      </c>
      <c r="J338" s="7">
        <v>0</v>
      </c>
      <c r="K338" s="7">
        <v>0</v>
      </c>
      <c r="L338" s="112">
        <v>0</v>
      </c>
    </row>
    <row r="339" spans="1:12" x14ac:dyDescent="0.2">
      <c r="A339" s="114">
        <v>39204</v>
      </c>
      <c r="B339" s="1" t="s">
        <v>598</v>
      </c>
      <c r="C339" s="1" t="s">
        <v>598</v>
      </c>
      <c r="D339" t="s">
        <v>360</v>
      </c>
      <c r="E339" t="s">
        <v>28</v>
      </c>
      <c r="F339" s="1" t="s">
        <v>599</v>
      </c>
      <c r="G339" s="1" t="s">
        <v>600</v>
      </c>
      <c r="H339" s="7">
        <v>0</v>
      </c>
      <c r="I339" s="7">
        <v>0</v>
      </c>
      <c r="J339" s="7">
        <v>0</v>
      </c>
      <c r="K339" s="7">
        <v>0</v>
      </c>
      <c r="L339" s="112">
        <v>0</v>
      </c>
    </row>
    <row r="340" spans="1:12" x14ac:dyDescent="0.2">
      <c r="A340" s="114">
        <v>39204</v>
      </c>
      <c r="B340" s="1" t="s">
        <v>598</v>
      </c>
      <c r="C340" s="1" t="s">
        <v>598</v>
      </c>
      <c r="D340" t="s">
        <v>387</v>
      </c>
      <c r="E340" t="s">
        <v>28</v>
      </c>
      <c r="F340" s="1" t="s">
        <v>599</v>
      </c>
      <c r="G340" s="1" t="s">
        <v>600</v>
      </c>
      <c r="H340" s="7">
        <v>0</v>
      </c>
      <c r="I340" s="7">
        <v>0</v>
      </c>
      <c r="J340" s="7">
        <v>0</v>
      </c>
      <c r="K340" s="7">
        <v>0</v>
      </c>
      <c r="L340" s="112">
        <v>0</v>
      </c>
    </row>
    <row r="341" spans="1:12" x14ac:dyDescent="0.2">
      <c r="A341" s="114">
        <v>39204</v>
      </c>
      <c r="B341" s="1" t="s">
        <v>598</v>
      </c>
      <c r="C341" s="1" t="s">
        <v>598</v>
      </c>
      <c r="D341" t="s">
        <v>416</v>
      </c>
      <c r="E341" t="s">
        <v>28</v>
      </c>
      <c r="F341" s="1" t="s">
        <v>599</v>
      </c>
      <c r="G341" s="1" t="s">
        <v>600</v>
      </c>
      <c r="H341" s="7">
        <v>0</v>
      </c>
      <c r="I341" s="7">
        <v>0</v>
      </c>
      <c r="J341" s="7">
        <v>0</v>
      </c>
      <c r="K341" s="7">
        <v>0</v>
      </c>
      <c r="L341" s="112">
        <v>0</v>
      </c>
    </row>
    <row r="342" spans="1:12" x14ac:dyDescent="0.2">
      <c r="A342" s="114">
        <v>39204</v>
      </c>
      <c r="B342" s="1" t="s">
        <v>598</v>
      </c>
      <c r="C342" s="1" t="s">
        <v>598</v>
      </c>
      <c r="D342" t="s">
        <v>452</v>
      </c>
      <c r="E342" t="s">
        <v>28</v>
      </c>
      <c r="F342" s="1" t="s">
        <v>599</v>
      </c>
      <c r="G342" s="1" t="s">
        <v>600</v>
      </c>
      <c r="H342" s="7">
        <v>0</v>
      </c>
      <c r="I342" s="7">
        <v>0</v>
      </c>
      <c r="J342" s="7">
        <v>0</v>
      </c>
      <c r="K342" s="7">
        <v>0</v>
      </c>
      <c r="L342" s="112">
        <v>0</v>
      </c>
    </row>
    <row r="343" spans="1:12" x14ac:dyDescent="0.2">
      <c r="A343" s="114">
        <v>39204</v>
      </c>
      <c r="B343" s="1" t="s">
        <v>598</v>
      </c>
      <c r="C343" s="1" t="s">
        <v>598</v>
      </c>
      <c r="D343" t="s">
        <v>489</v>
      </c>
      <c r="E343" t="s">
        <v>28</v>
      </c>
      <c r="F343" s="1" t="s">
        <v>599</v>
      </c>
      <c r="G343" s="1" t="s">
        <v>600</v>
      </c>
      <c r="H343" s="7">
        <v>0</v>
      </c>
      <c r="I343" s="7">
        <v>0</v>
      </c>
      <c r="J343" s="7">
        <v>0</v>
      </c>
      <c r="K343" s="7">
        <v>0</v>
      </c>
      <c r="L343" s="112">
        <v>0</v>
      </c>
    </row>
    <row r="344" spans="1:12" x14ac:dyDescent="0.2">
      <c r="A344" s="114">
        <v>39204</v>
      </c>
      <c r="B344" s="1" t="s">
        <v>598</v>
      </c>
      <c r="C344" s="1" t="s">
        <v>598</v>
      </c>
      <c r="D344" t="s">
        <v>517</v>
      </c>
      <c r="E344" t="s">
        <v>28</v>
      </c>
      <c r="F344" s="1" t="s">
        <v>599</v>
      </c>
      <c r="G344" s="1" t="s">
        <v>600</v>
      </c>
      <c r="H344" s="7">
        <v>0</v>
      </c>
      <c r="I344" s="7">
        <v>0</v>
      </c>
      <c r="J344" s="7">
        <v>0</v>
      </c>
      <c r="K344" s="7">
        <v>0</v>
      </c>
      <c r="L344" s="112">
        <v>0</v>
      </c>
    </row>
    <row r="345" spans="1:12" x14ac:dyDescent="0.2">
      <c r="A345" s="114">
        <v>39204</v>
      </c>
      <c r="B345" s="1" t="s">
        <v>598</v>
      </c>
      <c r="C345" s="1" t="s">
        <v>598</v>
      </c>
      <c r="D345" t="s">
        <v>551</v>
      </c>
      <c r="E345" t="s">
        <v>28</v>
      </c>
      <c r="F345" s="1" t="s">
        <v>599</v>
      </c>
      <c r="G345" s="1" t="s">
        <v>600</v>
      </c>
      <c r="H345" s="7">
        <v>0</v>
      </c>
      <c r="I345" s="7">
        <v>0</v>
      </c>
      <c r="J345" s="7">
        <v>0</v>
      </c>
      <c r="K345" s="7">
        <v>0</v>
      </c>
      <c r="L345" s="112">
        <v>0</v>
      </c>
    </row>
    <row r="346" spans="1:12" x14ac:dyDescent="0.2">
      <c r="A346" s="114">
        <v>39205</v>
      </c>
      <c r="B346" s="1" t="s">
        <v>598</v>
      </c>
      <c r="C346" s="1" t="s">
        <v>598</v>
      </c>
      <c r="D346" t="s">
        <v>124</v>
      </c>
      <c r="E346" t="s">
        <v>28</v>
      </c>
      <c r="F346" s="1" t="s">
        <v>599</v>
      </c>
      <c r="G346" s="1" t="s">
        <v>600</v>
      </c>
      <c r="H346" s="7">
        <v>0</v>
      </c>
      <c r="I346" s="7">
        <v>0</v>
      </c>
      <c r="J346" s="7">
        <v>0</v>
      </c>
      <c r="K346" s="7">
        <v>0</v>
      </c>
      <c r="L346" s="112">
        <v>0</v>
      </c>
    </row>
    <row r="347" spans="1:12" x14ac:dyDescent="0.2">
      <c r="A347" s="114">
        <v>39205</v>
      </c>
      <c r="B347" s="1" t="s">
        <v>598</v>
      </c>
      <c r="C347" s="1" t="s">
        <v>598</v>
      </c>
      <c r="D347" t="s">
        <v>153</v>
      </c>
      <c r="E347" t="s">
        <v>28</v>
      </c>
      <c r="F347" s="1" t="s">
        <v>599</v>
      </c>
      <c r="G347" s="1" t="s">
        <v>600</v>
      </c>
      <c r="H347" s="7">
        <v>0</v>
      </c>
      <c r="I347" s="7">
        <v>0</v>
      </c>
      <c r="J347" s="7">
        <v>0</v>
      </c>
      <c r="K347" s="7">
        <v>0</v>
      </c>
      <c r="L347" s="112">
        <v>0</v>
      </c>
    </row>
    <row r="348" spans="1:12" x14ac:dyDescent="0.2">
      <c r="A348" s="114">
        <v>39205</v>
      </c>
      <c r="B348" s="1" t="s">
        <v>598</v>
      </c>
      <c r="C348" s="1" t="s">
        <v>598</v>
      </c>
      <c r="D348" t="s">
        <v>185</v>
      </c>
      <c r="E348" t="s">
        <v>28</v>
      </c>
      <c r="F348" s="1" t="s">
        <v>599</v>
      </c>
      <c r="G348" s="1" t="s">
        <v>600</v>
      </c>
      <c r="H348" s="7">
        <v>0</v>
      </c>
      <c r="I348" s="7">
        <v>0</v>
      </c>
      <c r="J348" s="7">
        <v>0</v>
      </c>
      <c r="K348" s="7">
        <v>0</v>
      </c>
      <c r="L348" s="112">
        <v>0</v>
      </c>
    </row>
    <row r="349" spans="1:12" x14ac:dyDescent="0.2">
      <c r="A349" s="114">
        <v>39205</v>
      </c>
      <c r="B349" s="1" t="s">
        <v>598</v>
      </c>
      <c r="C349" s="1" t="s">
        <v>598</v>
      </c>
      <c r="D349" t="s">
        <v>215</v>
      </c>
      <c r="E349" t="s">
        <v>28</v>
      </c>
      <c r="F349" s="1" t="s">
        <v>599</v>
      </c>
      <c r="G349" s="1" t="s">
        <v>600</v>
      </c>
      <c r="H349" s="7">
        <v>0</v>
      </c>
      <c r="I349" s="7">
        <v>0</v>
      </c>
      <c r="J349" s="7">
        <v>0</v>
      </c>
      <c r="K349" s="7">
        <v>0</v>
      </c>
      <c r="L349" s="112">
        <v>0</v>
      </c>
    </row>
    <row r="350" spans="1:12" x14ac:dyDescent="0.2">
      <c r="A350" s="114">
        <v>39205</v>
      </c>
      <c r="B350" s="1" t="s">
        <v>598</v>
      </c>
      <c r="C350" s="1" t="s">
        <v>598</v>
      </c>
      <c r="D350" t="s">
        <v>245</v>
      </c>
      <c r="E350" t="s">
        <v>28</v>
      </c>
      <c r="F350" s="1" t="s">
        <v>599</v>
      </c>
      <c r="G350" s="1" t="s">
        <v>600</v>
      </c>
      <c r="H350" s="7">
        <v>0</v>
      </c>
      <c r="I350" s="7">
        <v>0</v>
      </c>
      <c r="J350" s="7">
        <v>0</v>
      </c>
      <c r="K350" s="7">
        <v>0</v>
      </c>
      <c r="L350" s="112">
        <v>0</v>
      </c>
    </row>
    <row r="351" spans="1:12" x14ac:dyDescent="0.2">
      <c r="A351" s="114">
        <v>39205</v>
      </c>
      <c r="B351" s="1" t="s">
        <v>598</v>
      </c>
      <c r="C351" s="1" t="s">
        <v>598</v>
      </c>
      <c r="D351" t="s">
        <v>275</v>
      </c>
      <c r="E351" t="s">
        <v>28</v>
      </c>
      <c r="F351" s="1" t="s">
        <v>599</v>
      </c>
      <c r="G351" s="1" t="s">
        <v>600</v>
      </c>
      <c r="H351" s="7">
        <v>0</v>
      </c>
      <c r="I351" s="7">
        <v>0</v>
      </c>
      <c r="J351" s="7">
        <v>0</v>
      </c>
      <c r="K351" s="7">
        <v>0</v>
      </c>
      <c r="L351" s="112">
        <v>0</v>
      </c>
    </row>
    <row r="352" spans="1:12" x14ac:dyDescent="0.2">
      <c r="A352" s="114">
        <v>39205</v>
      </c>
      <c r="B352" s="1" t="s">
        <v>598</v>
      </c>
      <c r="C352" s="1" t="s">
        <v>598</v>
      </c>
      <c r="D352" t="s">
        <v>307</v>
      </c>
      <c r="E352" t="s">
        <v>28</v>
      </c>
      <c r="F352" s="1" t="s">
        <v>599</v>
      </c>
      <c r="G352" s="1" t="s">
        <v>600</v>
      </c>
      <c r="H352" s="7">
        <v>0</v>
      </c>
      <c r="I352" s="7">
        <v>0</v>
      </c>
      <c r="J352" s="7">
        <v>0</v>
      </c>
      <c r="K352" s="7">
        <v>0</v>
      </c>
      <c r="L352" s="112">
        <v>0</v>
      </c>
    </row>
    <row r="353" spans="1:12" x14ac:dyDescent="0.2">
      <c r="A353" s="114">
        <v>39205</v>
      </c>
      <c r="B353" s="1" t="s">
        <v>598</v>
      </c>
      <c r="C353" s="1" t="s">
        <v>598</v>
      </c>
      <c r="D353" t="s">
        <v>335</v>
      </c>
      <c r="E353" t="s">
        <v>28</v>
      </c>
      <c r="F353" s="1" t="s">
        <v>599</v>
      </c>
      <c r="G353" s="1" t="s">
        <v>600</v>
      </c>
      <c r="H353" s="7">
        <v>0</v>
      </c>
      <c r="I353" s="7">
        <v>0</v>
      </c>
      <c r="J353" s="7">
        <v>0</v>
      </c>
      <c r="K353" s="7">
        <v>0</v>
      </c>
      <c r="L353" s="112">
        <v>0</v>
      </c>
    </row>
    <row r="354" spans="1:12" x14ac:dyDescent="0.2">
      <c r="A354" s="114">
        <v>39205</v>
      </c>
      <c r="B354" s="1" t="s">
        <v>598</v>
      </c>
      <c r="C354" s="1" t="s">
        <v>598</v>
      </c>
      <c r="D354" t="s">
        <v>417</v>
      </c>
      <c r="E354" t="s">
        <v>28</v>
      </c>
      <c r="F354" s="1" t="s">
        <v>599</v>
      </c>
      <c r="G354" s="1" t="s">
        <v>600</v>
      </c>
      <c r="H354" s="7">
        <v>0</v>
      </c>
      <c r="I354" s="7">
        <v>0</v>
      </c>
      <c r="J354" s="7">
        <v>0</v>
      </c>
      <c r="K354" s="7">
        <v>0</v>
      </c>
      <c r="L354" s="112">
        <v>0</v>
      </c>
    </row>
    <row r="355" spans="1:12" x14ac:dyDescent="0.2">
      <c r="A355" s="114">
        <v>39205</v>
      </c>
      <c r="B355" s="1" t="s">
        <v>598</v>
      </c>
      <c r="C355" s="1" t="s">
        <v>598</v>
      </c>
      <c r="D355" t="s">
        <v>453</v>
      </c>
      <c r="E355" t="s">
        <v>28</v>
      </c>
      <c r="F355" s="1" t="s">
        <v>599</v>
      </c>
      <c r="G355" s="1" t="s">
        <v>600</v>
      </c>
      <c r="H355" s="7">
        <v>0</v>
      </c>
      <c r="I355" s="7">
        <v>0</v>
      </c>
      <c r="J355" s="7">
        <v>0</v>
      </c>
      <c r="K355" s="7">
        <v>0</v>
      </c>
      <c r="L355" s="112">
        <v>0</v>
      </c>
    </row>
    <row r="356" spans="1:12" x14ac:dyDescent="0.2">
      <c r="A356" s="114">
        <v>39205</v>
      </c>
      <c r="B356" s="1" t="s">
        <v>598</v>
      </c>
      <c r="C356" s="1" t="s">
        <v>598</v>
      </c>
      <c r="D356" t="s">
        <v>490</v>
      </c>
      <c r="E356" t="s">
        <v>28</v>
      </c>
      <c r="F356" s="1" t="s">
        <v>599</v>
      </c>
      <c r="G356" s="1" t="s">
        <v>600</v>
      </c>
      <c r="H356" s="7">
        <v>0</v>
      </c>
      <c r="I356" s="7">
        <v>0</v>
      </c>
      <c r="J356" s="7">
        <v>0</v>
      </c>
      <c r="K356" s="7">
        <v>0</v>
      </c>
      <c r="L356" s="112">
        <v>0</v>
      </c>
    </row>
    <row r="357" spans="1:12" x14ac:dyDescent="0.2">
      <c r="A357" s="114">
        <v>39205</v>
      </c>
      <c r="B357" s="1" t="s">
        <v>598</v>
      </c>
      <c r="C357" s="1" t="s">
        <v>598</v>
      </c>
      <c r="D357" t="s">
        <v>518</v>
      </c>
      <c r="E357" t="s">
        <v>28</v>
      </c>
      <c r="F357" s="1" t="s">
        <v>599</v>
      </c>
      <c r="G357" s="1" t="s">
        <v>600</v>
      </c>
      <c r="H357" s="7">
        <v>0</v>
      </c>
      <c r="I357" s="7">
        <v>0</v>
      </c>
      <c r="J357" s="7">
        <v>0</v>
      </c>
      <c r="K357" s="7">
        <v>0</v>
      </c>
      <c r="L357" s="112">
        <v>0</v>
      </c>
    </row>
    <row r="358" spans="1:12" x14ac:dyDescent="0.2">
      <c r="A358" s="114">
        <v>39205</v>
      </c>
      <c r="B358" s="1" t="s">
        <v>598</v>
      </c>
      <c r="C358" s="1" t="s">
        <v>598</v>
      </c>
      <c r="D358" t="s">
        <v>552</v>
      </c>
      <c r="E358" t="s">
        <v>28</v>
      </c>
      <c r="F358" s="1" t="s">
        <v>599</v>
      </c>
      <c r="G358" s="1" t="s">
        <v>600</v>
      </c>
      <c r="H358" s="7">
        <v>0</v>
      </c>
      <c r="I358" s="7">
        <v>0</v>
      </c>
      <c r="J358" s="7">
        <v>0</v>
      </c>
      <c r="K358" s="7">
        <v>0</v>
      </c>
      <c r="L358" s="112">
        <v>0</v>
      </c>
    </row>
    <row r="359" spans="1:12" x14ac:dyDescent="0.2">
      <c r="A359" s="114">
        <v>39300</v>
      </c>
      <c r="B359" s="1" t="s">
        <v>598</v>
      </c>
      <c r="C359" s="1" t="s">
        <v>598</v>
      </c>
      <c r="D359" t="s">
        <v>125</v>
      </c>
      <c r="E359" t="s">
        <v>28</v>
      </c>
      <c r="F359" s="1" t="s">
        <v>599</v>
      </c>
      <c r="G359" s="1" t="s">
        <v>600</v>
      </c>
      <c r="H359" s="7">
        <v>0</v>
      </c>
      <c r="I359" s="7">
        <v>0</v>
      </c>
      <c r="J359" s="7">
        <v>0</v>
      </c>
      <c r="K359" s="7">
        <v>0</v>
      </c>
      <c r="L359" s="112">
        <v>0</v>
      </c>
    </row>
    <row r="360" spans="1:12" x14ac:dyDescent="0.2">
      <c r="A360" s="114">
        <v>39300</v>
      </c>
      <c r="B360" s="1" t="s">
        <v>598</v>
      </c>
      <c r="C360" s="1" t="s">
        <v>598</v>
      </c>
      <c r="D360" t="s">
        <v>154</v>
      </c>
      <c r="E360" t="s">
        <v>28</v>
      </c>
      <c r="F360" s="1" t="s">
        <v>599</v>
      </c>
      <c r="G360" s="1" t="s">
        <v>600</v>
      </c>
      <c r="H360" s="7">
        <v>0</v>
      </c>
      <c r="I360" s="7">
        <v>0</v>
      </c>
      <c r="J360" s="7">
        <v>0</v>
      </c>
      <c r="K360" s="7">
        <v>0</v>
      </c>
      <c r="L360" s="112">
        <v>0</v>
      </c>
    </row>
    <row r="361" spans="1:12" x14ac:dyDescent="0.2">
      <c r="A361" s="114">
        <v>39300</v>
      </c>
      <c r="B361" s="1" t="s">
        <v>598</v>
      </c>
      <c r="C361" s="1" t="s">
        <v>598</v>
      </c>
      <c r="D361" t="s">
        <v>186</v>
      </c>
      <c r="E361" t="s">
        <v>28</v>
      </c>
      <c r="F361" s="1" t="s">
        <v>599</v>
      </c>
      <c r="G361" s="1" t="s">
        <v>600</v>
      </c>
      <c r="H361" s="7">
        <v>0</v>
      </c>
      <c r="I361" s="7">
        <v>0</v>
      </c>
      <c r="J361" s="7">
        <v>0</v>
      </c>
      <c r="K361" s="7">
        <v>0</v>
      </c>
      <c r="L361" s="112">
        <v>0</v>
      </c>
    </row>
    <row r="362" spans="1:12" x14ac:dyDescent="0.2">
      <c r="A362" s="114">
        <v>39300</v>
      </c>
      <c r="B362" s="1" t="s">
        <v>598</v>
      </c>
      <c r="C362" s="1" t="s">
        <v>598</v>
      </c>
      <c r="D362" t="s">
        <v>216</v>
      </c>
      <c r="E362" t="s">
        <v>28</v>
      </c>
      <c r="F362" s="1" t="s">
        <v>599</v>
      </c>
      <c r="G362" s="1" t="s">
        <v>600</v>
      </c>
      <c r="H362" s="7">
        <v>0</v>
      </c>
      <c r="I362" s="7">
        <v>0</v>
      </c>
      <c r="J362" s="7">
        <v>0</v>
      </c>
      <c r="K362" s="7">
        <v>0</v>
      </c>
      <c r="L362" s="112">
        <v>0</v>
      </c>
    </row>
    <row r="363" spans="1:12" x14ac:dyDescent="0.2">
      <c r="A363" s="114">
        <v>39300</v>
      </c>
      <c r="B363" s="1" t="s">
        <v>598</v>
      </c>
      <c r="C363" s="1" t="s">
        <v>598</v>
      </c>
      <c r="D363" t="s">
        <v>246</v>
      </c>
      <c r="E363" t="s">
        <v>28</v>
      </c>
      <c r="F363" s="1" t="s">
        <v>599</v>
      </c>
      <c r="G363" s="1" t="s">
        <v>600</v>
      </c>
      <c r="H363" s="7">
        <v>0</v>
      </c>
      <c r="I363" s="7">
        <v>0</v>
      </c>
      <c r="J363" s="7">
        <v>0</v>
      </c>
      <c r="K363" s="7">
        <v>0</v>
      </c>
      <c r="L363" s="112">
        <v>0</v>
      </c>
    </row>
    <row r="364" spans="1:12" x14ac:dyDescent="0.2">
      <c r="A364" s="114">
        <v>39300</v>
      </c>
      <c r="B364" s="1" t="s">
        <v>598</v>
      </c>
      <c r="C364" s="1" t="s">
        <v>598</v>
      </c>
      <c r="D364" t="s">
        <v>276</v>
      </c>
      <c r="E364" t="s">
        <v>28</v>
      </c>
      <c r="F364" s="1" t="s">
        <v>599</v>
      </c>
      <c r="G364" s="1" t="s">
        <v>600</v>
      </c>
      <c r="H364" s="7">
        <v>0</v>
      </c>
      <c r="I364" s="7">
        <v>0</v>
      </c>
      <c r="J364" s="7">
        <v>0</v>
      </c>
      <c r="K364" s="7">
        <v>0</v>
      </c>
      <c r="L364" s="112">
        <v>0</v>
      </c>
    </row>
    <row r="365" spans="1:12" x14ac:dyDescent="0.2">
      <c r="A365" s="114">
        <v>39300</v>
      </c>
      <c r="B365" s="1" t="s">
        <v>598</v>
      </c>
      <c r="C365" s="1" t="s">
        <v>598</v>
      </c>
      <c r="D365" t="s">
        <v>308</v>
      </c>
      <c r="E365" t="s">
        <v>28</v>
      </c>
      <c r="F365" s="1" t="s">
        <v>599</v>
      </c>
      <c r="G365" s="1" t="s">
        <v>600</v>
      </c>
      <c r="H365" s="7">
        <v>0</v>
      </c>
      <c r="I365" s="7">
        <v>0</v>
      </c>
      <c r="J365" s="7">
        <v>0</v>
      </c>
      <c r="K365" s="7">
        <v>0</v>
      </c>
      <c r="L365" s="112">
        <v>0</v>
      </c>
    </row>
    <row r="366" spans="1:12" x14ac:dyDescent="0.2">
      <c r="A366" s="114">
        <v>39300</v>
      </c>
      <c r="B366" s="1" t="s">
        <v>598</v>
      </c>
      <c r="C366" s="1" t="s">
        <v>598</v>
      </c>
      <c r="D366" t="s">
        <v>576</v>
      </c>
      <c r="E366" t="s">
        <v>28</v>
      </c>
      <c r="F366" s="1" t="s">
        <v>599</v>
      </c>
      <c r="G366" s="1" t="s">
        <v>600</v>
      </c>
      <c r="H366" s="7">
        <v>0</v>
      </c>
      <c r="I366" s="7">
        <v>0</v>
      </c>
      <c r="J366" s="7">
        <v>0</v>
      </c>
      <c r="K366" s="7">
        <v>0</v>
      </c>
      <c r="L366" s="112">
        <v>0</v>
      </c>
    </row>
    <row r="367" spans="1:12" x14ac:dyDescent="0.2">
      <c r="A367" s="114">
        <v>39300</v>
      </c>
      <c r="B367" s="1" t="s">
        <v>598</v>
      </c>
      <c r="C367" s="1" t="s">
        <v>598</v>
      </c>
      <c r="D367" t="s">
        <v>418</v>
      </c>
      <c r="E367" t="s">
        <v>28</v>
      </c>
      <c r="F367" s="1" t="s">
        <v>599</v>
      </c>
      <c r="G367" s="1" t="s">
        <v>600</v>
      </c>
      <c r="H367" s="7">
        <v>0</v>
      </c>
      <c r="I367" s="7">
        <v>0</v>
      </c>
      <c r="J367" s="7">
        <v>0</v>
      </c>
      <c r="K367" s="7">
        <v>0</v>
      </c>
      <c r="L367" s="112">
        <v>0</v>
      </c>
    </row>
    <row r="368" spans="1:12" x14ac:dyDescent="0.2">
      <c r="A368" s="114">
        <v>39300</v>
      </c>
      <c r="B368" s="1" t="s">
        <v>598</v>
      </c>
      <c r="C368" s="1" t="s">
        <v>598</v>
      </c>
      <c r="D368" t="s">
        <v>519</v>
      </c>
      <c r="E368" t="s">
        <v>28</v>
      </c>
      <c r="F368" s="1" t="s">
        <v>599</v>
      </c>
      <c r="G368" s="1" t="s">
        <v>600</v>
      </c>
      <c r="H368" s="7">
        <v>0</v>
      </c>
      <c r="I368" s="7">
        <v>0</v>
      </c>
      <c r="J368" s="7">
        <v>0</v>
      </c>
      <c r="K368" s="7">
        <v>0</v>
      </c>
      <c r="L368" s="112">
        <v>0</v>
      </c>
    </row>
    <row r="369" spans="1:12" x14ac:dyDescent="0.2">
      <c r="A369" s="114">
        <v>39400</v>
      </c>
      <c r="B369" s="1" t="s">
        <v>598</v>
      </c>
      <c r="C369" s="1" t="s">
        <v>598</v>
      </c>
      <c r="D369" t="s">
        <v>217</v>
      </c>
      <c r="E369" t="s">
        <v>28</v>
      </c>
      <c r="F369" s="1" t="s">
        <v>599</v>
      </c>
      <c r="G369" s="1" t="s">
        <v>600</v>
      </c>
      <c r="H369" s="7">
        <v>-8991.2199999999993</v>
      </c>
      <c r="I369" s="7">
        <v>0</v>
      </c>
      <c r="J369" s="7">
        <v>0</v>
      </c>
      <c r="K369" s="7">
        <v>0</v>
      </c>
      <c r="L369" s="112">
        <v>-8991.2199999999993</v>
      </c>
    </row>
    <row r="370" spans="1:12" x14ac:dyDescent="0.2">
      <c r="A370" s="114">
        <v>39400</v>
      </c>
      <c r="B370" s="1" t="s">
        <v>598</v>
      </c>
      <c r="C370" s="1" t="s">
        <v>598</v>
      </c>
      <c r="D370" t="s">
        <v>126</v>
      </c>
      <c r="E370" t="s">
        <v>28</v>
      </c>
      <c r="F370" s="1" t="s">
        <v>599</v>
      </c>
      <c r="G370" s="1" t="s">
        <v>600</v>
      </c>
      <c r="H370" s="7">
        <v>0</v>
      </c>
      <c r="I370" s="7">
        <v>0</v>
      </c>
      <c r="J370" s="7">
        <v>0</v>
      </c>
      <c r="K370" s="7">
        <v>0</v>
      </c>
      <c r="L370" s="112">
        <v>0</v>
      </c>
    </row>
    <row r="371" spans="1:12" x14ac:dyDescent="0.2">
      <c r="A371" s="114">
        <v>39400</v>
      </c>
      <c r="B371" s="1" t="s">
        <v>598</v>
      </c>
      <c r="C371" s="1" t="s">
        <v>598</v>
      </c>
      <c r="D371" t="s">
        <v>155</v>
      </c>
      <c r="E371" t="s">
        <v>28</v>
      </c>
      <c r="F371" s="1" t="s">
        <v>599</v>
      </c>
      <c r="G371" s="1" t="s">
        <v>600</v>
      </c>
      <c r="H371" s="7">
        <v>0</v>
      </c>
      <c r="I371" s="7">
        <v>0</v>
      </c>
      <c r="J371" s="7">
        <v>0</v>
      </c>
      <c r="K371" s="7">
        <v>0</v>
      </c>
      <c r="L371" s="112">
        <v>0</v>
      </c>
    </row>
    <row r="372" spans="1:12" x14ac:dyDescent="0.2">
      <c r="A372" s="114">
        <v>39400</v>
      </c>
      <c r="B372" s="1" t="s">
        <v>598</v>
      </c>
      <c r="C372" s="1" t="s">
        <v>598</v>
      </c>
      <c r="D372" t="s">
        <v>187</v>
      </c>
      <c r="E372" t="s">
        <v>28</v>
      </c>
      <c r="F372" s="1" t="s">
        <v>599</v>
      </c>
      <c r="G372" s="1" t="s">
        <v>600</v>
      </c>
      <c r="H372" s="7">
        <v>0</v>
      </c>
      <c r="I372" s="7">
        <v>0</v>
      </c>
      <c r="J372" s="7">
        <v>0</v>
      </c>
      <c r="K372" s="7">
        <v>0</v>
      </c>
      <c r="L372" s="112">
        <v>0</v>
      </c>
    </row>
    <row r="373" spans="1:12" x14ac:dyDescent="0.2">
      <c r="A373" s="114">
        <v>39400</v>
      </c>
      <c r="B373" s="1" t="s">
        <v>598</v>
      </c>
      <c r="C373" s="1" t="s">
        <v>598</v>
      </c>
      <c r="D373" t="s">
        <v>247</v>
      </c>
      <c r="E373" t="s">
        <v>28</v>
      </c>
      <c r="F373" s="1" t="s">
        <v>599</v>
      </c>
      <c r="G373" s="1" t="s">
        <v>600</v>
      </c>
      <c r="H373" s="7">
        <v>0</v>
      </c>
      <c r="I373" s="7">
        <v>0</v>
      </c>
      <c r="J373" s="7">
        <v>0</v>
      </c>
      <c r="K373" s="7">
        <v>0</v>
      </c>
      <c r="L373" s="112">
        <v>0</v>
      </c>
    </row>
    <row r="374" spans="1:12" x14ac:dyDescent="0.2">
      <c r="A374" s="114">
        <v>39400</v>
      </c>
      <c r="B374" s="1" t="s">
        <v>598</v>
      </c>
      <c r="C374" s="1" t="s">
        <v>598</v>
      </c>
      <c r="D374" t="s">
        <v>277</v>
      </c>
      <c r="E374" t="s">
        <v>28</v>
      </c>
      <c r="F374" s="1" t="s">
        <v>599</v>
      </c>
      <c r="G374" s="1" t="s">
        <v>600</v>
      </c>
      <c r="H374" s="7">
        <v>0</v>
      </c>
      <c r="I374" s="7">
        <v>0</v>
      </c>
      <c r="J374" s="7">
        <v>0</v>
      </c>
      <c r="K374" s="7">
        <v>0</v>
      </c>
      <c r="L374" s="112">
        <v>0</v>
      </c>
    </row>
    <row r="375" spans="1:12" x14ac:dyDescent="0.2">
      <c r="A375" s="114">
        <v>39400</v>
      </c>
      <c r="B375" s="1" t="s">
        <v>598</v>
      </c>
      <c r="C375" s="1" t="s">
        <v>598</v>
      </c>
      <c r="D375" t="s">
        <v>309</v>
      </c>
      <c r="E375" t="s">
        <v>28</v>
      </c>
      <c r="F375" s="1" t="s">
        <v>599</v>
      </c>
      <c r="G375" s="1" t="s">
        <v>600</v>
      </c>
      <c r="H375" s="7">
        <v>0</v>
      </c>
      <c r="I375" s="7">
        <v>0</v>
      </c>
      <c r="J375" s="7">
        <v>0</v>
      </c>
      <c r="K375" s="7">
        <v>0</v>
      </c>
      <c r="L375" s="112">
        <v>0</v>
      </c>
    </row>
    <row r="376" spans="1:12" x14ac:dyDescent="0.2">
      <c r="A376" s="114">
        <v>39400</v>
      </c>
      <c r="B376" s="1" t="s">
        <v>598</v>
      </c>
      <c r="C376" s="1" t="s">
        <v>598</v>
      </c>
      <c r="D376" t="s">
        <v>336</v>
      </c>
      <c r="E376" t="s">
        <v>28</v>
      </c>
      <c r="F376" s="1" t="s">
        <v>599</v>
      </c>
      <c r="G376" s="1" t="s">
        <v>600</v>
      </c>
      <c r="H376" s="7">
        <v>0</v>
      </c>
      <c r="I376" s="7">
        <v>0</v>
      </c>
      <c r="J376" s="7">
        <v>0</v>
      </c>
      <c r="K376" s="7">
        <v>0</v>
      </c>
      <c r="L376" s="112">
        <v>0</v>
      </c>
    </row>
    <row r="377" spans="1:12" x14ac:dyDescent="0.2">
      <c r="A377" s="114">
        <v>39400</v>
      </c>
      <c r="B377" s="1" t="s">
        <v>598</v>
      </c>
      <c r="C377" s="1" t="s">
        <v>598</v>
      </c>
      <c r="D377" t="s">
        <v>361</v>
      </c>
      <c r="E377" t="s">
        <v>28</v>
      </c>
      <c r="F377" s="1" t="s">
        <v>599</v>
      </c>
      <c r="G377" s="1" t="s">
        <v>600</v>
      </c>
      <c r="H377" s="7">
        <v>0</v>
      </c>
      <c r="I377" s="7">
        <v>0</v>
      </c>
      <c r="J377" s="7">
        <v>0</v>
      </c>
      <c r="K377" s="7">
        <v>0</v>
      </c>
      <c r="L377" s="112">
        <v>0</v>
      </c>
    </row>
    <row r="378" spans="1:12" x14ac:dyDescent="0.2">
      <c r="A378" s="114">
        <v>39400</v>
      </c>
      <c r="B378" s="1" t="s">
        <v>598</v>
      </c>
      <c r="C378" s="1" t="s">
        <v>598</v>
      </c>
      <c r="D378" t="s">
        <v>388</v>
      </c>
      <c r="E378" t="s">
        <v>28</v>
      </c>
      <c r="F378" s="1" t="s">
        <v>599</v>
      </c>
      <c r="G378" s="1" t="s">
        <v>600</v>
      </c>
      <c r="H378" s="7">
        <v>0</v>
      </c>
      <c r="I378" s="7">
        <v>0</v>
      </c>
      <c r="J378" s="7">
        <v>0</v>
      </c>
      <c r="K378" s="7">
        <v>0</v>
      </c>
      <c r="L378" s="112">
        <v>0</v>
      </c>
    </row>
    <row r="379" spans="1:12" x14ac:dyDescent="0.2">
      <c r="A379" s="114">
        <v>39400</v>
      </c>
      <c r="B379" s="1" t="s">
        <v>598</v>
      </c>
      <c r="C379" s="1" t="s">
        <v>598</v>
      </c>
      <c r="D379" t="s">
        <v>419</v>
      </c>
      <c r="E379" t="s">
        <v>28</v>
      </c>
      <c r="F379" s="1" t="s">
        <v>599</v>
      </c>
      <c r="G379" s="1" t="s">
        <v>600</v>
      </c>
      <c r="H379" s="7">
        <v>0</v>
      </c>
      <c r="I379" s="7">
        <v>0</v>
      </c>
      <c r="J379" s="7">
        <v>0</v>
      </c>
      <c r="K379" s="7">
        <v>0</v>
      </c>
      <c r="L379" s="112">
        <v>0</v>
      </c>
    </row>
    <row r="380" spans="1:12" x14ac:dyDescent="0.2">
      <c r="A380" s="114">
        <v>39400</v>
      </c>
      <c r="B380" s="1" t="s">
        <v>598</v>
      </c>
      <c r="C380" s="1" t="s">
        <v>598</v>
      </c>
      <c r="D380" t="s">
        <v>454</v>
      </c>
      <c r="E380" t="s">
        <v>28</v>
      </c>
      <c r="F380" s="1" t="s">
        <v>599</v>
      </c>
      <c r="G380" s="1" t="s">
        <v>600</v>
      </c>
      <c r="H380" s="7">
        <v>0</v>
      </c>
      <c r="I380" s="7">
        <v>0</v>
      </c>
      <c r="J380" s="7">
        <v>0</v>
      </c>
      <c r="K380" s="7">
        <v>0</v>
      </c>
      <c r="L380" s="112">
        <v>0</v>
      </c>
    </row>
    <row r="381" spans="1:12" x14ac:dyDescent="0.2">
      <c r="A381" s="114">
        <v>39400</v>
      </c>
      <c r="B381" s="1" t="s">
        <v>598</v>
      </c>
      <c r="C381" s="1" t="s">
        <v>598</v>
      </c>
      <c r="D381" t="s">
        <v>491</v>
      </c>
      <c r="E381" t="s">
        <v>28</v>
      </c>
      <c r="F381" s="1" t="s">
        <v>599</v>
      </c>
      <c r="G381" s="1" t="s">
        <v>600</v>
      </c>
      <c r="H381" s="7">
        <v>0</v>
      </c>
      <c r="I381" s="7">
        <v>0</v>
      </c>
      <c r="J381" s="7">
        <v>0</v>
      </c>
      <c r="K381" s="7">
        <v>0</v>
      </c>
      <c r="L381" s="112">
        <v>0</v>
      </c>
    </row>
    <row r="382" spans="1:12" x14ac:dyDescent="0.2">
      <c r="A382" s="114">
        <v>39400</v>
      </c>
      <c r="B382" s="1" t="s">
        <v>598</v>
      </c>
      <c r="C382" s="1" t="s">
        <v>598</v>
      </c>
      <c r="D382" t="s">
        <v>520</v>
      </c>
      <c r="E382" t="s">
        <v>28</v>
      </c>
      <c r="F382" s="1" t="s">
        <v>599</v>
      </c>
      <c r="G382" s="1" t="s">
        <v>600</v>
      </c>
      <c r="H382" s="7">
        <v>0</v>
      </c>
      <c r="I382" s="7">
        <v>0</v>
      </c>
      <c r="J382" s="7">
        <v>0</v>
      </c>
      <c r="K382" s="7">
        <v>0</v>
      </c>
      <c r="L382" s="112">
        <v>0</v>
      </c>
    </row>
    <row r="383" spans="1:12" x14ac:dyDescent="0.2">
      <c r="A383" s="114">
        <v>39400</v>
      </c>
      <c r="B383" s="1" t="s">
        <v>598</v>
      </c>
      <c r="C383" s="1" t="s">
        <v>598</v>
      </c>
      <c r="D383" t="s">
        <v>553</v>
      </c>
      <c r="E383" t="s">
        <v>28</v>
      </c>
      <c r="F383" s="1" t="s">
        <v>599</v>
      </c>
      <c r="G383" s="1" t="s">
        <v>600</v>
      </c>
      <c r="H383" s="7">
        <v>0</v>
      </c>
      <c r="I383" s="7">
        <v>0</v>
      </c>
      <c r="J383" s="7">
        <v>0</v>
      </c>
      <c r="K383" s="7">
        <v>0</v>
      </c>
      <c r="L383" s="112">
        <v>0</v>
      </c>
    </row>
    <row r="384" spans="1:12" x14ac:dyDescent="0.2">
      <c r="A384" s="114">
        <v>39401</v>
      </c>
      <c r="B384" s="1" t="s">
        <v>598</v>
      </c>
      <c r="C384" s="1" t="s">
        <v>598</v>
      </c>
      <c r="D384" t="s">
        <v>573</v>
      </c>
      <c r="E384" t="s">
        <v>28</v>
      </c>
      <c r="F384" s="1" t="s">
        <v>599</v>
      </c>
      <c r="G384" s="1" t="s">
        <v>600</v>
      </c>
      <c r="H384" s="7">
        <v>0</v>
      </c>
      <c r="I384" s="7">
        <v>0</v>
      </c>
      <c r="J384" s="7">
        <v>0</v>
      </c>
      <c r="K384" s="7">
        <v>0</v>
      </c>
      <c r="L384" s="112">
        <v>0</v>
      </c>
    </row>
    <row r="385" spans="1:12" x14ac:dyDescent="0.2">
      <c r="A385" s="114">
        <v>39401</v>
      </c>
      <c r="B385" s="1" t="s">
        <v>598</v>
      </c>
      <c r="C385" s="1" t="s">
        <v>598</v>
      </c>
      <c r="D385" t="s">
        <v>455</v>
      </c>
      <c r="E385" t="s">
        <v>28</v>
      </c>
      <c r="F385" s="1" t="s">
        <v>599</v>
      </c>
      <c r="G385" s="1" t="s">
        <v>600</v>
      </c>
      <c r="H385" s="7">
        <v>0</v>
      </c>
      <c r="I385" s="7">
        <v>0</v>
      </c>
      <c r="J385" s="7">
        <v>0</v>
      </c>
      <c r="K385" s="7">
        <v>0</v>
      </c>
      <c r="L385" s="112">
        <v>0</v>
      </c>
    </row>
    <row r="386" spans="1:12" x14ac:dyDescent="0.2">
      <c r="A386" s="114">
        <v>39401</v>
      </c>
      <c r="B386" s="1" t="s">
        <v>598</v>
      </c>
      <c r="C386" s="1" t="s">
        <v>598</v>
      </c>
      <c r="D386" t="s">
        <v>492</v>
      </c>
      <c r="E386" t="s">
        <v>28</v>
      </c>
      <c r="F386" s="1" t="s">
        <v>599</v>
      </c>
      <c r="G386" s="1" t="s">
        <v>600</v>
      </c>
      <c r="H386" s="7">
        <v>0</v>
      </c>
      <c r="I386" s="7">
        <v>0</v>
      </c>
      <c r="J386" s="7">
        <v>0</v>
      </c>
      <c r="K386" s="7">
        <v>0</v>
      </c>
      <c r="L386" s="112">
        <v>0</v>
      </c>
    </row>
    <row r="387" spans="1:12" x14ac:dyDescent="0.2">
      <c r="A387" s="114">
        <v>39500</v>
      </c>
      <c r="B387" s="1" t="s">
        <v>598</v>
      </c>
      <c r="C387" s="1" t="s">
        <v>598</v>
      </c>
      <c r="D387" t="s">
        <v>127</v>
      </c>
      <c r="E387" t="s">
        <v>28</v>
      </c>
      <c r="F387" s="1" t="s">
        <v>599</v>
      </c>
      <c r="G387" s="1" t="s">
        <v>600</v>
      </c>
      <c r="H387" s="7">
        <v>0</v>
      </c>
      <c r="I387" s="7">
        <v>0</v>
      </c>
      <c r="J387" s="7">
        <v>0</v>
      </c>
      <c r="K387" s="7">
        <v>0</v>
      </c>
      <c r="L387" s="112">
        <v>0</v>
      </c>
    </row>
    <row r="388" spans="1:12" x14ac:dyDescent="0.2">
      <c r="A388" s="114">
        <v>39500</v>
      </c>
      <c r="B388" s="1" t="s">
        <v>598</v>
      </c>
      <c r="C388" s="1" t="s">
        <v>598</v>
      </c>
      <c r="D388" t="s">
        <v>156</v>
      </c>
      <c r="E388" t="s">
        <v>28</v>
      </c>
      <c r="F388" s="1" t="s">
        <v>599</v>
      </c>
      <c r="G388" s="1" t="s">
        <v>600</v>
      </c>
      <c r="H388" s="7">
        <v>0</v>
      </c>
      <c r="I388" s="7">
        <v>0</v>
      </c>
      <c r="J388" s="7">
        <v>0</v>
      </c>
      <c r="K388" s="7">
        <v>0</v>
      </c>
      <c r="L388" s="112">
        <v>0</v>
      </c>
    </row>
    <row r="389" spans="1:12" x14ac:dyDescent="0.2">
      <c r="A389" s="114">
        <v>39500</v>
      </c>
      <c r="B389" s="1" t="s">
        <v>598</v>
      </c>
      <c r="C389" s="1" t="s">
        <v>598</v>
      </c>
      <c r="D389" t="s">
        <v>456</v>
      </c>
      <c r="E389" t="s">
        <v>28</v>
      </c>
      <c r="F389" s="1" t="s">
        <v>599</v>
      </c>
      <c r="G389" s="1" t="s">
        <v>600</v>
      </c>
      <c r="H389" s="7">
        <v>0</v>
      </c>
      <c r="I389" s="7">
        <v>0</v>
      </c>
      <c r="J389" s="7">
        <v>0</v>
      </c>
      <c r="K389" s="7">
        <v>0</v>
      </c>
      <c r="L389" s="112">
        <v>0</v>
      </c>
    </row>
    <row r="390" spans="1:12" x14ac:dyDescent="0.2">
      <c r="A390" s="114">
        <v>39500</v>
      </c>
      <c r="B390" s="1" t="s">
        <v>598</v>
      </c>
      <c r="C390" s="1" t="s">
        <v>598</v>
      </c>
      <c r="D390" t="s">
        <v>554</v>
      </c>
      <c r="E390" t="s">
        <v>28</v>
      </c>
      <c r="F390" s="1" t="s">
        <v>599</v>
      </c>
      <c r="G390" s="1" t="s">
        <v>600</v>
      </c>
      <c r="H390" s="7">
        <v>0</v>
      </c>
      <c r="I390" s="7">
        <v>0</v>
      </c>
      <c r="J390" s="7">
        <v>0</v>
      </c>
      <c r="K390" s="7">
        <v>0</v>
      </c>
      <c r="L390" s="112">
        <v>0</v>
      </c>
    </row>
    <row r="391" spans="1:12" x14ac:dyDescent="0.2">
      <c r="A391" s="114">
        <v>39600</v>
      </c>
      <c r="B391" s="1" t="s">
        <v>598</v>
      </c>
      <c r="C391" s="1" t="s">
        <v>598</v>
      </c>
      <c r="D391" t="s">
        <v>278</v>
      </c>
      <c r="E391" t="s">
        <v>28</v>
      </c>
      <c r="F391" s="1" t="s">
        <v>599</v>
      </c>
      <c r="G391" s="1" t="s">
        <v>600</v>
      </c>
      <c r="H391" s="7">
        <v>-381.06</v>
      </c>
      <c r="I391" s="7">
        <v>0</v>
      </c>
      <c r="J391" s="7">
        <v>0</v>
      </c>
      <c r="K391" s="7">
        <v>0</v>
      </c>
      <c r="L391" s="112">
        <v>-381.06</v>
      </c>
    </row>
    <row r="392" spans="1:12" x14ac:dyDescent="0.2">
      <c r="A392" s="114">
        <v>39600</v>
      </c>
      <c r="B392" s="1" t="s">
        <v>598</v>
      </c>
      <c r="C392" s="1" t="s">
        <v>598</v>
      </c>
      <c r="D392" t="s">
        <v>157</v>
      </c>
      <c r="E392" t="s">
        <v>28</v>
      </c>
      <c r="F392" s="1" t="s">
        <v>599</v>
      </c>
      <c r="G392" s="1" t="s">
        <v>600</v>
      </c>
      <c r="H392" s="7">
        <v>0</v>
      </c>
      <c r="I392" s="7">
        <v>0</v>
      </c>
      <c r="J392" s="7">
        <v>0</v>
      </c>
      <c r="K392" s="7">
        <v>0</v>
      </c>
      <c r="L392" s="112">
        <v>0</v>
      </c>
    </row>
    <row r="393" spans="1:12" x14ac:dyDescent="0.2">
      <c r="A393" s="114">
        <v>39600</v>
      </c>
      <c r="B393" s="1" t="s">
        <v>598</v>
      </c>
      <c r="C393" s="1" t="s">
        <v>598</v>
      </c>
      <c r="D393" t="s">
        <v>188</v>
      </c>
      <c r="E393" t="s">
        <v>28</v>
      </c>
      <c r="F393" s="1" t="s">
        <v>599</v>
      </c>
      <c r="G393" s="1" t="s">
        <v>600</v>
      </c>
      <c r="H393" s="7">
        <v>0</v>
      </c>
      <c r="I393" s="7">
        <v>0</v>
      </c>
      <c r="J393" s="7">
        <v>0</v>
      </c>
      <c r="K393" s="7">
        <v>0</v>
      </c>
      <c r="L393" s="112">
        <v>0</v>
      </c>
    </row>
    <row r="394" spans="1:12" x14ac:dyDescent="0.2">
      <c r="A394" s="114">
        <v>39600</v>
      </c>
      <c r="B394" s="1" t="s">
        <v>598</v>
      </c>
      <c r="C394" s="1" t="s">
        <v>598</v>
      </c>
      <c r="D394" t="s">
        <v>218</v>
      </c>
      <c r="E394" t="s">
        <v>28</v>
      </c>
      <c r="F394" s="1" t="s">
        <v>599</v>
      </c>
      <c r="G394" s="1" t="s">
        <v>600</v>
      </c>
      <c r="H394" s="7">
        <v>0</v>
      </c>
      <c r="I394" s="7">
        <v>0</v>
      </c>
      <c r="J394" s="7">
        <v>0</v>
      </c>
      <c r="K394" s="7">
        <v>0</v>
      </c>
      <c r="L394" s="112">
        <v>0</v>
      </c>
    </row>
    <row r="395" spans="1:12" x14ac:dyDescent="0.2">
      <c r="A395" s="114">
        <v>39600</v>
      </c>
      <c r="B395" s="1" t="s">
        <v>598</v>
      </c>
      <c r="C395" s="1" t="s">
        <v>598</v>
      </c>
      <c r="D395" t="s">
        <v>248</v>
      </c>
      <c r="E395" t="s">
        <v>28</v>
      </c>
      <c r="F395" s="1" t="s">
        <v>599</v>
      </c>
      <c r="G395" s="1" t="s">
        <v>600</v>
      </c>
      <c r="H395" s="7">
        <v>0</v>
      </c>
      <c r="I395" s="7">
        <v>0</v>
      </c>
      <c r="J395" s="7">
        <v>0</v>
      </c>
      <c r="K395" s="7">
        <v>0</v>
      </c>
      <c r="L395" s="112">
        <v>0</v>
      </c>
    </row>
    <row r="396" spans="1:12" x14ac:dyDescent="0.2">
      <c r="A396" s="114">
        <v>39600</v>
      </c>
      <c r="B396" s="1" t="s">
        <v>598</v>
      </c>
      <c r="C396" s="1" t="s">
        <v>598</v>
      </c>
      <c r="D396" t="s">
        <v>310</v>
      </c>
      <c r="E396" t="s">
        <v>28</v>
      </c>
      <c r="F396" s="1" t="s">
        <v>599</v>
      </c>
      <c r="G396" s="1" t="s">
        <v>600</v>
      </c>
      <c r="H396" s="7">
        <v>0</v>
      </c>
      <c r="I396" s="7">
        <v>0</v>
      </c>
      <c r="J396" s="7">
        <v>0</v>
      </c>
      <c r="K396" s="7">
        <v>0</v>
      </c>
      <c r="L396" s="112">
        <v>0</v>
      </c>
    </row>
    <row r="397" spans="1:12" x14ac:dyDescent="0.2">
      <c r="A397" s="114">
        <v>39600</v>
      </c>
      <c r="B397" s="1" t="s">
        <v>598</v>
      </c>
      <c r="C397" s="1" t="s">
        <v>598</v>
      </c>
      <c r="D397" t="s">
        <v>337</v>
      </c>
      <c r="E397" t="s">
        <v>28</v>
      </c>
      <c r="F397" s="1" t="s">
        <v>599</v>
      </c>
      <c r="G397" s="1" t="s">
        <v>600</v>
      </c>
      <c r="H397" s="7">
        <v>0</v>
      </c>
      <c r="I397" s="7">
        <v>0</v>
      </c>
      <c r="J397" s="7">
        <v>0</v>
      </c>
      <c r="K397" s="7">
        <v>0</v>
      </c>
      <c r="L397" s="112">
        <v>0</v>
      </c>
    </row>
    <row r="398" spans="1:12" x14ac:dyDescent="0.2">
      <c r="A398" s="114">
        <v>39600</v>
      </c>
      <c r="B398" s="1" t="s">
        <v>598</v>
      </c>
      <c r="C398" s="1" t="s">
        <v>598</v>
      </c>
      <c r="D398" t="s">
        <v>362</v>
      </c>
      <c r="E398" t="s">
        <v>28</v>
      </c>
      <c r="F398" s="1" t="s">
        <v>599</v>
      </c>
      <c r="G398" s="1" t="s">
        <v>600</v>
      </c>
      <c r="H398" s="7">
        <v>0</v>
      </c>
      <c r="I398" s="7">
        <v>0</v>
      </c>
      <c r="J398" s="7">
        <v>0</v>
      </c>
      <c r="K398" s="7">
        <v>0</v>
      </c>
      <c r="L398" s="112">
        <v>0</v>
      </c>
    </row>
    <row r="399" spans="1:12" x14ac:dyDescent="0.2">
      <c r="A399" s="114">
        <v>39600</v>
      </c>
      <c r="B399" s="1" t="s">
        <v>598</v>
      </c>
      <c r="C399" s="1" t="s">
        <v>598</v>
      </c>
      <c r="D399" t="s">
        <v>389</v>
      </c>
      <c r="E399" t="s">
        <v>28</v>
      </c>
      <c r="F399" s="1" t="s">
        <v>599</v>
      </c>
      <c r="G399" s="1" t="s">
        <v>600</v>
      </c>
      <c r="H399" s="7">
        <v>0</v>
      </c>
      <c r="I399" s="7">
        <v>0</v>
      </c>
      <c r="J399" s="7">
        <v>0</v>
      </c>
      <c r="K399" s="7">
        <v>0</v>
      </c>
      <c r="L399" s="112">
        <v>0</v>
      </c>
    </row>
    <row r="400" spans="1:12" x14ac:dyDescent="0.2">
      <c r="A400" s="114">
        <v>39600</v>
      </c>
      <c r="B400" s="1" t="s">
        <v>598</v>
      </c>
      <c r="C400" s="1" t="s">
        <v>598</v>
      </c>
      <c r="D400" t="s">
        <v>420</v>
      </c>
      <c r="E400" t="s">
        <v>28</v>
      </c>
      <c r="F400" s="1" t="s">
        <v>599</v>
      </c>
      <c r="G400" s="1" t="s">
        <v>600</v>
      </c>
      <c r="H400" s="7">
        <v>0</v>
      </c>
      <c r="I400" s="7">
        <v>0</v>
      </c>
      <c r="J400" s="7">
        <v>0</v>
      </c>
      <c r="K400" s="7">
        <v>0</v>
      </c>
      <c r="L400" s="112">
        <v>0</v>
      </c>
    </row>
    <row r="401" spans="1:12" x14ac:dyDescent="0.2">
      <c r="A401" s="114">
        <v>39600</v>
      </c>
      <c r="B401" s="1" t="s">
        <v>598</v>
      </c>
      <c r="C401" s="1" t="s">
        <v>598</v>
      </c>
      <c r="D401" t="s">
        <v>457</v>
      </c>
      <c r="E401" t="s">
        <v>28</v>
      </c>
      <c r="F401" s="1" t="s">
        <v>599</v>
      </c>
      <c r="G401" s="1" t="s">
        <v>600</v>
      </c>
      <c r="H401" s="7">
        <v>0</v>
      </c>
      <c r="I401" s="7">
        <v>0</v>
      </c>
      <c r="J401" s="7">
        <v>0</v>
      </c>
      <c r="K401" s="7">
        <v>0</v>
      </c>
      <c r="L401" s="112">
        <v>0</v>
      </c>
    </row>
    <row r="402" spans="1:12" x14ac:dyDescent="0.2">
      <c r="A402" s="114">
        <v>39600</v>
      </c>
      <c r="B402" s="1" t="s">
        <v>598</v>
      </c>
      <c r="C402" s="1" t="s">
        <v>598</v>
      </c>
      <c r="D402" t="s">
        <v>493</v>
      </c>
      <c r="E402" t="s">
        <v>28</v>
      </c>
      <c r="F402" s="1" t="s">
        <v>599</v>
      </c>
      <c r="G402" s="1" t="s">
        <v>600</v>
      </c>
      <c r="H402" s="7">
        <v>0</v>
      </c>
      <c r="I402" s="7">
        <v>0</v>
      </c>
      <c r="J402" s="7">
        <v>0</v>
      </c>
      <c r="K402" s="7">
        <v>0</v>
      </c>
      <c r="L402" s="112">
        <v>0</v>
      </c>
    </row>
    <row r="403" spans="1:12" x14ac:dyDescent="0.2">
      <c r="A403" s="114">
        <v>39600</v>
      </c>
      <c r="B403" s="1" t="s">
        <v>598</v>
      </c>
      <c r="C403" s="1" t="s">
        <v>598</v>
      </c>
      <c r="D403" t="s">
        <v>521</v>
      </c>
      <c r="E403" t="s">
        <v>28</v>
      </c>
      <c r="F403" s="1" t="s">
        <v>599</v>
      </c>
      <c r="G403" s="1" t="s">
        <v>600</v>
      </c>
      <c r="H403" s="7">
        <v>0</v>
      </c>
      <c r="I403" s="7">
        <v>0</v>
      </c>
      <c r="J403" s="7">
        <v>0</v>
      </c>
      <c r="K403" s="7">
        <v>0</v>
      </c>
      <c r="L403" s="112">
        <v>0</v>
      </c>
    </row>
    <row r="404" spans="1:12" x14ac:dyDescent="0.2">
      <c r="A404" s="114">
        <v>39600</v>
      </c>
      <c r="B404" s="1" t="s">
        <v>598</v>
      </c>
      <c r="C404" s="1" t="s">
        <v>598</v>
      </c>
      <c r="D404" t="s">
        <v>555</v>
      </c>
      <c r="E404" t="s">
        <v>28</v>
      </c>
      <c r="F404" s="1" t="s">
        <v>599</v>
      </c>
      <c r="G404" s="1" t="s">
        <v>600</v>
      </c>
      <c r="H404" s="7">
        <v>0</v>
      </c>
      <c r="I404" s="7">
        <v>0</v>
      </c>
      <c r="J404" s="7">
        <v>0</v>
      </c>
      <c r="K404" s="7">
        <v>0</v>
      </c>
      <c r="L404" s="112">
        <v>0</v>
      </c>
    </row>
    <row r="405" spans="1:12" x14ac:dyDescent="0.2">
      <c r="A405" s="114">
        <v>39600</v>
      </c>
      <c r="B405" s="1" t="s">
        <v>598</v>
      </c>
      <c r="C405" s="1" t="s">
        <v>598</v>
      </c>
      <c r="D405" t="s">
        <v>128</v>
      </c>
      <c r="E405" t="s">
        <v>28</v>
      </c>
      <c r="F405" s="1" t="s">
        <v>599</v>
      </c>
      <c r="G405" s="1" t="s">
        <v>600</v>
      </c>
      <c r="H405" s="7">
        <v>191.61</v>
      </c>
      <c r="I405" s="7">
        <v>0</v>
      </c>
      <c r="J405" s="7">
        <v>0</v>
      </c>
      <c r="K405" s="7">
        <v>0</v>
      </c>
      <c r="L405" s="112">
        <v>191.61</v>
      </c>
    </row>
    <row r="406" spans="1:12" x14ac:dyDescent="0.2">
      <c r="A406" s="114">
        <v>39700</v>
      </c>
      <c r="B406" s="1" t="s">
        <v>598</v>
      </c>
      <c r="C406" s="1" t="s">
        <v>598</v>
      </c>
      <c r="D406" t="s">
        <v>129</v>
      </c>
      <c r="E406" t="s">
        <v>28</v>
      </c>
      <c r="F406" s="1" t="s">
        <v>599</v>
      </c>
      <c r="G406" s="1" t="s">
        <v>600</v>
      </c>
      <c r="H406" s="7">
        <v>0</v>
      </c>
      <c r="I406" s="7">
        <v>0</v>
      </c>
      <c r="J406" s="7">
        <v>0</v>
      </c>
      <c r="K406" s="7">
        <v>0</v>
      </c>
      <c r="L406" s="112">
        <v>0</v>
      </c>
    </row>
    <row r="407" spans="1:12" x14ac:dyDescent="0.2">
      <c r="A407" s="114">
        <v>39700</v>
      </c>
      <c r="B407" s="1" t="s">
        <v>598</v>
      </c>
      <c r="C407" s="1" t="s">
        <v>598</v>
      </c>
      <c r="D407" t="s">
        <v>158</v>
      </c>
      <c r="E407" t="s">
        <v>28</v>
      </c>
      <c r="F407" s="1" t="s">
        <v>599</v>
      </c>
      <c r="G407" s="1" t="s">
        <v>600</v>
      </c>
      <c r="H407" s="7">
        <v>0</v>
      </c>
      <c r="I407" s="7">
        <v>0</v>
      </c>
      <c r="J407" s="7">
        <v>0</v>
      </c>
      <c r="K407" s="7">
        <v>0</v>
      </c>
      <c r="L407" s="112">
        <v>0</v>
      </c>
    </row>
    <row r="408" spans="1:12" x14ac:dyDescent="0.2">
      <c r="A408" s="114">
        <v>39700</v>
      </c>
      <c r="B408" s="1" t="s">
        <v>598</v>
      </c>
      <c r="C408" s="1" t="s">
        <v>598</v>
      </c>
      <c r="D408" t="s">
        <v>189</v>
      </c>
      <c r="E408" t="s">
        <v>28</v>
      </c>
      <c r="F408" s="1" t="s">
        <v>599</v>
      </c>
      <c r="G408" s="1" t="s">
        <v>600</v>
      </c>
      <c r="H408" s="7">
        <v>0</v>
      </c>
      <c r="I408" s="7">
        <v>0</v>
      </c>
      <c r="J408" s="7">
        <v>0</v>
      </c>
      <c r="K408" s="7">
        <v>0</v>
      </c>
      <c r="L408" s="112">
        <v>0</v>
      </c>
    </row>
    <row r="409" spans="1:12" x14ac:dyDescent="0.2">
      <c r="A409" s="114">
        <v>39700</v>
      </c>
      <c r="B409" s="1" t="s">
        <v>598</v>
      </c>
      <c r="C409" s="1" t="s">
        <v>598</v>
      </c>
      <c r="D409" t="s">
        <v>219</v>
      </c>
      <c r="E409" t="s">
        <v>28</v>
      </c>
      <c r="F409" s="1" t="s">
        <v>599</v>
      </c>
      <c r="G409" s="1" t="s">
        <v>600</v>
      </c>
      <c r="H409" s="7">
        <v>0</v>
      </c>
      <c r="I409" s="7">
        <v>0</v>
      </c>
      <c r="J409" s="7">
        <v>0</v>
      </c>
      <c r="K409" s="7">
        <v>0</v>
      </c>
      <c r="L409" s="112">
        <v>0</v>
      </c>
    </row>
    <row r="410" spans="1:12" x14ac:dyDescent="0.2">
      <c r="A410" s="114">
        <v>39700</v>
      </c>
      <c r="B410" s="1" t="s">
        <v>598</v>
      </c>
      <c r="C410" s="1" t="s">
        <v>598</v>
      </c>
      <c r="D410" t="s">
        <v>249</v>
      </c>
      <c r="E410" t="s">
        <v>28</v>
      </c>
      <c r="F410" s="1" t="s">
        <v>599</v>
      </c>
      <c r="G410" s="1" t="s">
        <v>600</v>
      </c>
      <c r="H410" s="7">
        <v>0</v>
      </c>
      <c r="I410" s="7">
        <v>0</v>
      </c>
      <c r="J410" s="7">
        <v>0</v>
      </c>
      <c r="K410" s="7">
        <v>0</v>
      </c>
      <c r="L410" s="112">
        <v>0</v>
      </c>
    </row>
    <row r="411" spans="1:12" x14ac:dyDescent="0.2">
      <c r="A411" s="114">
        <v>39700</v>
      </c>
      <c r="B411" s="1" t="s">
        <v>598</v>
      </c>
      <c r="C411" s="1" t="s">
        <v>598</v>
      </c>
      <c r="D411" t="s">
        <v>279</v>
      </c>
      <c r="E411" t="s">
        <v>28</v>
      </c>
      <c r="F411" s="1" t="s">
        <v>599</v>
      </c>
      <c r="G411" s="1" t="s">
        <v>600</v>
      </c>
      <c r="H411" s="7">
        <v>0</v>
      </c>
      <c r="I411" s="7">
        <v>0</v>
      </c>
      <c r="J411" s="7">
        <v>0</v>
      </c>
      <c r="K411" s="7">
        <v>0</v>
      </c>
      <c r="L411" s="112">
        <v>0</v>
      </c>
    </row>
    <row r="412" spans="1:12" x14ac:dyDescent="0.2">
      <c r="A412" s="114">
        <v>39700</v>
      </c>
      <c r="B412" s="1" t="s">
        <v>598</v>
      </c>
      <c r="C412" s="1" t="s">
        <v>598</v>
      </c>
      <c r="D412" t="s">
        <v>311</v>
      </c>
      <c r="E412" t="s">
        <v>28</v>
      </c>
      <c r="F412" s="1" t="s">
        <v>599</v>
      </c>
      <c r="G412" s="1" t="s">
        <v>600</v>
      </c>
      <c r="H412" s="7">
        <v>0</v>
      </c>
      <c r="I412" s="7">
        <v>0</v>
      </c>
      <c r="J412" s="7">
        <v>0</v>
      </c>
      <c r="K412" s="7">
        <v>0</v>
      </c>
      <c r="L412" s="112">
        <v>0</v>
      </c>
    </row>
    <row r="413" spans="1:12" x14ac:dyDescent="0.2">
      <c r="A413" s="114">
        <v>39700</v>
      </c>
      <c r="B413" s="1" t="s">
        <v>598</v>
      </c>
      <c r="C413" s="1" t="s">
        <v>598</v>
      </c>
      <c r="D413" t="s">
        <v>338</v>
      </c>
      <c r="E413" t="s">
        <v>28</v>
      </c>
      <c r="F413" s="1" t="s">
        <v>599</v>
      </c>
      <c r="G413" s="1" t="s">
        <v>600</v>
      </c>
      <c r="H413" s="7">
        <v>0</v>
      </c>
      <c r="I413" s="7">
        <v>0</v>
      </c>
      <c r="J413" s="7">
        <v>0</v>
      </c>
      <c r="K413" s="7">
        <v>0</v>
      </c>
      <c r="L413" s="112">
        <v>0</v>
      </c>
    </row>
    <row r="414" spans="1:12" x14ac:dyDescent="0.2">
      <c r="A414" s="114">
        <v>39700</v>
      </c>
      <c r="B414" s="1" t="s">
        <v>598</v>
      </c>
      <c r="C414" s="1" t="s">
        <v>598</v>
      </c>
      <c r="D414" t="s">
        <v>363</v>
      </c>
      <c r="E414" t="s">
        <v>28</v>
      </c>
      <c r="F414" s="1" t="s">
        <v>599</v>
      </c>
      <c r="G414" s="1" t="s">
        <v>600</v>
      </c>
      <c r="H414" s="7">
        <v>0</v>
      </c>
      <c r="I414" s="7">
        <v>0</v>
      </c>
      <c r="J414" s="7">
        <v>0</v>
      </c>
      <c r="K414" s="7">
        <v>0</v>
      </c>
      <c r="L414" s="112">
        <v>0</v>
      </c>
    </row>
    <row r="415" spans="1:12" x14ac:dyDescent="0.2">
      <c r="A415" s="114">
        <v>39700</v>
      </c>
      <c r="B415" s="1" t="s">
        <v>598</v>
      </c>
      <c r="C415" s="1" t="s">
        <v>598</v>
      </c>
      <c r="D415" t="s">
        <v>390</v>
      </c>
      <c r="E415" t="s">
        <v>28</v>
      </c>
      <c r="F415" s="1" t="s">
        <v>599</v>
      </c>
      <c r="G415" s="1" t="s">
        <v>600</v>
      </c>
      <c r="H415" s="7">
        <v>0</v>
      </c>
      <c r="I415" s="7">
        <v>0</v>
      </c>
      <c r="J415" s="7">
        <v>0</v>
      </c>
      <c r="K415" s="7">
        <v>0</v>
      </c>
      <c r="L415" s="112">
        <v>0</v>
      </c>
    </row>
    <row r="416" spans="1:12" x14ac:dyDescent="0.2">
      <c r="A416" s="114">
        <v>39700</v>
      </c>
      <c r="B416" s="1" t="s">
        <v>598</v>
      </c>
      <c r="C416" s="1" t="s">
        <v>598</v>
      </c>
      <c r="D416" t="s">
        <v>421</v>
      </c>
      <c r="E416" t="s">
        <v>28</v>
      </c>
      <c r="F416" s="1" t="s">
        <v>599</v>
      </c>
      <c r="G416" s="1" t="s">
        <v>600</v>
      </c>
      <c r="H416" s="7">
        <v>0</v>
      </c>
      <c r="I416" s="7">
        <v>0</v>
      </c>
      <c r="J416" s="7">
        <v>0</v>
      </c>
      <c r="K416" s="7">
        <v>0</v>
      </c>
      <c r="L416" s="112">
        <v>0</v>
      </c>
    </row>
    <row r="417" spans="1:12" x14ac:dyDescent="0.2">
      <c r="A417" s="114">
        <v>39700</v>
      </c>
      <c r="B417" s="1" t="s">
        <v>598</v>
      </c>
      <c r="C417" s="1" t="s">
        <v>598</v>
      </c>
      <c r="D417" t="s">
        <v>458</v>
      </c>
      <c r="E417" t="s">
        <v>28</v>
      </c>
      <c r="F417" s="1" t="s">
        <v>599</v>
      </c>
      <c r="G417" s="1" t="s">
        <v>600</v>
      </c>
      <c r="H417" s="7">
        <v>0</v>
      </c>
      <c r="I417" s="7">
        <v>0</v>
      </c>
      <c r="J417" s="7">
        <v>0</v>
      </c>
      <c r="K417" s="7">
        <v>0</v>
      </c>
      <c r="L417" s="112">
        <v>0</v>
      </c>
    </row>
    <row r="418" spans="1:12" x14ac:dyDescent="0.2">
      <c r="A418" s="114">
        <v>39700</v>
      </c>
      <c r="B418" s="1" t="s">
        <v>598</v>
      </c>
      <c r="C418" s="1" t="s">
        <v>598</v>
      </c>
      <c r="D418" t="s">
        <v>494</v>
      </c>
      <c r="E418" t="s">
        <v>28</v>
      </c>
      <c r="F418" s="1" t="s">
        <v>599</v>
      </c>
      <c r="G418" s="1" t="s">
        <v>600</v>
      </c>
      <c r="H418" s="7">
        <v>0</v>
      </c>
      <c r="I418" s="7">
        <v>0</v>
      </c>
      <c r="J418" s="7">
        <v>0</v>
      </c>
      <c r="K418" s="7">
        <v>0</v>
      </c>
      <c r="L418" s="112">
        <v>0</v>
      </c>
    </row>
    <row r="419" spans="1:12" x14ac:dyDescent="0.2">
      <c r="A419" s="114">
        <v>39700</v>
      </c>
      <c r="B419" s="1" t="s">
        <v>598</v>
      </c>
      <c r="C419" s="1" t="s">
        <v>598</v>
      </c>
      <c r="D419" t="s">
        <v>522</v>
      </c>
      <c r="E419" t="s">
        <v>28</v>
      </c>
      <c r="F419" s="1" t="s">
        <v>599</v>
      </c>
      <c r="G419" s="1" t="s">
        <v>600</v>
      </c>
      <c r="H419" s="7">
        <v>0</v>
      </c>
      <c r="I419" s="7">
        <v>0</v>
      </c>
      <c r="J419" s="7">
        <v>0</v>
      </c>
      <c r="K419" s="7">
        <v>0</v>
      </c>
      <c r="L419" s="112">
        <v>0</v>
      </c>
    </row>
    <row r="420" spans="1:12" x14ac:dyDescent="0.2">
      <c r="A420" s="114">
        <v>39700</v>
      </c>
      <c r="B420" s="1" t="s">
        <v>598</v>
      </c>
      <c r="C420" s="1" t="s">
        <v>598</v>
      </c>
      <c r="D420" t="s">
        <v>529</v>
      </c>
      <c r="E420" t="s">
        <v>28</v>
      </c>
      <c r="F420" s="1" t="s">
        <v>599</v>
      </c>
      <c r="G420" s="1" t="s">
        <v>600</v>
      </c>
      <c r="H420" s="7">
        <v>0</v>
      </c>
      <c r="I420" s="7">
        <v>0</v>
      </c>
      <c r="J420" s="7">
        <v>0</v>
      </c>
      <c r="K420" s="7">
        <v>0</v>
      </c>
      <c r="L420" s="112">
        <v>0</v>
      </c>
    </row>
    <row r="421" spans="1:12" x14ac:dyDescent="0.2">
      <c r="A421" s="114">
        <v>39700</v>
      </c>
      <c r="B421" s="1" t="s">
        <v>598</v>
      </c>
      <c r="C421" s="1" t="s">
        <v>598</v>
      </c>
      <c r="D421" t="s">
        <v>556</v>
      </c>
      <c r="E421" t="s">
        <v>28</v>
      </c>
      <c r="F421" s="1" t="s">
        <v>599</v>
      </c>
      <c r="G421" s="1" t="s">
        <v>600</v>
      </c>
      <c r="H421" s="7">
        <v>0</v>
      </c>
      <c r="I421" s="7">
        <v>0</v>
      </c>
      <c r="J421" s="7">
        <v>0</v>
      </c>
      <c r="K421" s="7">
        <v>0</v>
      </c>
      <c r="L421" s="112">
        <v>0</v>
      </c>
    </row>
    <row r="422" spans="1:12" x14ac:dyDescent="0.2">
      <c r="A422" s="114">
        <v>39800</v>
      </c>
      <c r="B422" s="1" t="s">
        <v>598</v>
      </c>
      <c r="C422" s="1" t="s">
        <v>598</v>
      </c>
      <c r="D422" t="s">
        <v>130</v>
      </c>
      <c r="E422" t="s">
        <v>28</v>
      </c>
      <c r="F422" s="1" t="s">
        <v>599</v>
      </c>
      <c r="G422" s="1" t="s">
        <v>600</v>
      </c>
      <c r="H422" s="7">
        <v>0</v>
      </c>
      <c r="I422" s="7">
        <v>0</v>
      </c>
      <c r="J422" s="7">
        <v>0</v>
      </c>
      <c r="K422" s="7">
        <v>0</v>
      </c>
      <c r="L422" s="112">
        <v>0</v>
      </c>
    </row>
    <row r="423" spans="1:12" x14ac:dyDescent="0.2">
      <c r="A423" s="114">
        <v>39800</v>
      </c>
      <c r="B423" s="1" t="s">
        <v>598</v>
      </c>
      <c r="C423" s="1" t="s">
        <v>598</v>
      </c>
      <c r="D423" t="s">
        <v>159</v>
      </c>
      <c r="E423" t="s">
        <v>28</v>
      </c>
      <c r="F423" s="1" t="s">
        <v>599</v>
      </c>
      <c r="G423" s="1" t="s">
        <v>600</v>
      </c>
      <c r="H423" s="7">
        <v>0</v>
      </c>
      <c r="I423" s="7">
        <v>0</v>
      </c>
      <c r="J423" s="7">
        <v>0</v>
      </c>
      <c r="K423" s="7">
        <v>0</v>
      </c>
      <c r="L423" s="112">
        <v>0</v>
      </c>
    </row>
    <row r="424" spans="1:12" x14ac:dyDescent="0.2">
      <c r="A424" s="114">
        <v>39800</v>
      </c>
      <c r="B424" s="1" t="s">
        <v>598</v>
      </c>
      <c r="C424" s="1" t="s">
        <v>598</v>
      </c>
      <c r="D424" t="s">
        <v>190</v>
      </c>
      <c r="E424" t="s">
        <v>28</v>
      </c>
      <c r="F424" s="1" t="s">
        <v>599</v>
      </c>
      <c r="G424" s="1" t="s">
        <v>600</v>
      </c>
      <c r="H424" s="7">
        <v>0</v>
      </c>
      <c r="I424" s="7">
        <v>0</v>
      </c>
      <c r="J424" s="7">
        <v>0</v>
      </c>
      <c r="K424" s="7">
        <v>0</v>
      </c>
      <c r="L424" s="112">
        <v>0</v>
      </c>
    </row>
    <row r="425" spans="1:12" x14ac:dyDescent="0.2">
      <c r="A425" s="114">
        <v>39800</v>
      </c>
      <c r="B425" s="1" t="s">
        <v>598</v>
      </c>
      <c r="C425" s="1" t="s">
        <v>598</v>
      </c>
      <c r="D425" t="s">
        <v>220</v>
      </c>
      <c r="E425" t="s">
        <v>28</v>
      </c>
      <c r="F425" s="1" t="s">
        <v>599</v>
      </c>
      <c r="G425" s="1" t="s">
        <v>600</v>
      </c>
      <c r="H425" s="7">
        <v>0</v>
      </c>
      <c r="I425" s="7">
        <v>0</v>
      </c>
      <c r="J425" s="7">
        <v>0</v>
      </c>
      <c r="K425" s="7">
        <v>0</v>
      </c>
      <c r="L425" s="112">
        <v>0</v>
      </c>
    </row>
    <row r="426" spans="1:12" x14ac:dyDescent="0.2">
      <c r="A426" s="114">
        <v>39800</v>
      </c>
      <c r="B426" s="1" t="s">
        <v>598</v>
      </c>
      <c r="C426" s="1" t="s">
        <v>598</v>
      </c>
      <c r="D426" t="s">
        <v>250</v>
      </c>
      <c r="E426" t="s">
        <v>28</v>
      </c>
      <c r="F426" s="1" t="s">
        <v>599</v>
      </c>
      <c r="G426" s="1" t="s">
        <v>600</v>
      </c>
      <c r="H426" s="7">
        <v>0</v>
      </c>
      <c r="I426" s="7">
        <v>0</v>
      </c>
      <c r="J426" s="7">
        <v>0</v>
      </c>
      <c r="K426" s="7">
        <v>0</v>
      </c>
      <c r="L426" s="112">
        <v>0</v>
      </c>
    </row>
    <row r="427" spans="1:12" x14ac:dyDescent="0.2">
      <c r="A427" s="114">
        <v>39800</v>
      </c>
      <c r="B427" s="1" t="s">
        <v>598</v>
      </c>
      <c r="C427" s="1" t="s">
        <v>598</v>
      </c>
      <c r="D427" t="s">
        <v>280</v>
      </c>
      <c r="E427" t="s">
        <v>28</v>
      </c>
      <c r="F427" s="1" t="s">
        <v>599</v>
      </c>
      <c r="G427" s="1" t="s">
        <v>600</v>
      </c>
      <c r="H427" s="7">
        <v>0</v>
      </c>
      <c r="I427" s="7">
        <v>0</v>
      </c>
      <c r="J427" s="7">
        <v>0</v>
      </c>
      <c r="K427" s="7">
        <v>0</v>
      </c>
      <c r="L427" s="112">
        <v>0</v>
      </c>
    </row>
    <row r="428" spans="1:12" x14ac:dyDescent="0.2">
      <c r="A428" s="114">
        <v>39800</v>
      </c>
      <c r="B428" s="1" t="s">
        <v>598</v>
      </c>
      <c r="C428" s="1" t="s">
        <v>598</v>
      </c>
      <c r="D428" t="s">
        <v>312</v>
      </c>
      <c r="E428" t="s">
        <v>28</v>
      </c>
      <c r="F428" s="1" t="s">
        <v>599</v>
      </c>
      <c r="G428" s="1" t="s">
        <v>600</v>
      </c>
      <c r="H428" s="7">
        <v>0</v>
      </c>
      <c r="I428" s="7">
        <v>0</v>
      </c>
      <c r="J428" s="7">
        <v>0</v>
      </c>
      <c r="K428" s="7">
        <v>0</v>
      </c>
      <c r="L428" s="112">
        <v>0</v>
      </c>
    </row>
    <row r="429" spans="1:12" x14ac:dyDescent="0.2">
      <c r="A429" s="114">
        <v>39800</v>
      </c>
      <c r="B429" s="1" t="s">
        <v>598</v>
      </c>
      <c r="C429" s="1" t="s">
        <v>598</v>
      </c>
      <c r="D429" t="s">
        <v>339</v>
      </c>
      <c r="E429" t="s">
        <v>28</v>
      </c>
      <c r="F429" s="1" t="s">
        <v>599</v>
      </c>
      <c r="G429" s="1" t="s">
        <v>600</v>
      </c>
      <c r="H429" s="7">
        <v>0</v>
      </c>
      <c r="I429" s="7">
        <v>0</v>
      </c>
      <c r="J429" s="7">
        <v>0</v>
      </c>
      <c r="K429" s="7">
        <v>0</v>
      </c>
      <c r="L429" s="112">
        <v>0</v>
      </c>
    </row>
    <row r="430" spans="1:12" x14ac:dyDescent="0.2">
      <c r="A430" s="114">
        <v>39800</v>
      </c>
      <c r="B430" s="1" t="s">
        <v>598</v>
      </c>
      <c r="C430" s="1" t="s">
        <v>598</v>
      </c>
      <c r="D430" t="s">
        <v>364</v>
      </c>
      <c r="E430" t="s">
        <v>28</v>
      </c>
      <c r="F430" s="1" t="s">
        <v>599</v>
      </c>
      <c r="G430" s="1" t="s">
        <v>600</v>
      </c>
      <c r="H430" s="7">
        <v>0</v>
      </c>
      <c r="I430" s="7">
        <v>0</v>
      </c>
      <c r="J430" s="7">
        <v>0</v>
      </c>
      <c r="K430" s="7">
        <v>0</v>
      </c>
      <c r="L430" s="112">
        <v>0</v>
      </c>
    </row>
    <row r="431" spans="1:12" x14ac:dyDescent="0.2">
      <c r="A431" s="114">
        <v>39800</v>
      </c>
      <c r="B431" s="1" t="s">
        <v>598</v>
      </c>
      <c r="C431" s="1" t="s">
        <v>598</v>
      </c>
      <c r="D431" t="s">
        <v>391</v>
      </c>
      <c r="E431" t="s">
        <v>28</v>
      </c>
      <c r="F431" s="1" t="s">
        <v>599</v>
      </c>
      <c r="G431" s="1" t="s">
        <v>600</v>
      </c>
      <c r="H431" s="7">
        <v>0</v>
      </c>
      <c r="I431" s="7">
        <v>0</v>
      </c>
      <c r="J431" s="7">
        <v>0</v>
      </c>
      <c r="K431" s="7">
        <v>0</v>
      </c>
      <c r="L431" s="112">
        <v>0</v>
      </c>
    </row>
    <row r="432" spans="1:12" x14ac:dyDescent="0.2">
      <c r="A432" s="114">
        <v>39800</v>
      </c>
      <c r="B432" s="1" t="s">
        <v>598</v>
      </c>
      <c r="C432" s="1" t="s">
        <v>598</v>
      </c>
      <c r="D432" t="s">
        <v>422</v>
      </c>
      <c r="E432" t="s">
        <v>28</v>
      </c>
      <c r="F432" s="1" t="s">
        <v>599</v>
      </c>
      <c r="G432" s="1" t="s">
        <v>600</v>
      </c>
      <c r="H432" s="7">
        <v>0</v>
      </c>
      <c r="I432" s="7">
        <v>0</v>
      </c>
      <c r="J432" s="7">
        <v>0</v>
      </c>
      <c r="K432" s="7">
        <v>0</v>
      </c>
      <c r="L432" s="112">
        <v>0</v>
      </c>
    </row>
    <row r="433" spans="1:12" x14ac:dyDescent="0.2">
      <c r="A433" s="114">
        <v>39800</v>
      </c>
      <c r="B433" s="1" t="s">
        <v>598</v>
      </c>
      <c r="C433" s="1" t="s">
        <v>598</v>
      </c>
      <c r="D433" t="s">
        <v>459</v>
      </c>
      <c r="E433" t="s">
        <v>28</v>
      </c>
      <c r="F433" s="1" t="s">
        <v>599</v>
      </c>
      <c r="G433" s="1" t="s">
        <v>600</v>
      </c>
      <c r="H433" s="7">
        <v>0</v>
      </c>
      <c r="I433" s="7">
        <v>0</v>
      </c>
      <c r="J433" s="7">
        <v>0</v>
      </c>
      <c r="K433" s="7">
        <v>0</v>
      </c>
      <c r="L433" s="112">
        <v>0</v>
      </c>
    </row>
    <row r="434" spans="1:12" x14ac:dyDescent="0.2">
      <c r="A434" s="114">
        <v>39800</v>
      </c>
      <c r="B434" s="1" t="s">
        <v>598</v>
      </c>
      <c r="C434" s="1" t="s">
        <v>598</v>
      </c>
      <c r="D434" t="s">
        <v>495</v>
      </c>
      <c r="E434" t="s">
        <v>28</v>
      </c>
      <c r="F434" s="1" t="s">
        <v>599</v>
      </c>
      <c r="G434" s="1" t="s">
        <v>600</v>
      </c>
      <c r="H434" s="7">
        <v>0</v>
      </c>
      <c r="I434" s="7">
        <v>0</v>
      </c>
      <c r="J434" s="7">
        <v>0</v>
      </c>
      <c r="K434" s="7">
        <v>0</v>
      </c>
      <c r="L434" s="112">
        <v>0</v>
      </c>
    </row>
    <row r="435" spans="1:12" x14ac:dyDescent="0.2">
      <c r="A435" s="114">
        <v>39800</v>
      </c>
      <c r="B435" s="1" t="s">
        <v>598</v>
      </c>
      <c r="C435" s="1" t="s">
        <v>598</v>
      </c>
      <c r="D435" t="s">
        <v>523</v>
      </c>
      <c r="E435" t="s">
        <v>28</v>
      </c>
      <c r="F435" s="1" t="s">
        <v>599</v>
      </c>
      <c r="G435" s="1" t="s">
        <v>600</v>
      </c>
      <c r="H435" s="7">
        <v>0</v>
      </c>
      <c r="I435" s="7">
        <v>0</v>
      </c>
      <c r="J435" s="7">
        <v>0</v>
      </c>
      <c r="K435" s="7">
        <v>0</v>
      </c>
      <c r="L435" s="112">
        <v>0</v>
      </c>
    </row>
    <row r="436" spans="1:12" x14ac:dyDescent="0.2">
      <c r="A436" s="114">
        <v>39800</v>
      </c>
      <c r="B436" s="1" t="s">
        <v>598</v>
      </c>
      <c r="C436" s="1" t="s">
        <v>598</v>
      </c>
      <c r="D436" t="s">
        <v>557</v>
      </c>
      <c r="E436" t="s">
        <v>28</v>
      </c>
      <c r="F436" s="1" t="s">
        <v>599</v>
      </c>
      <c r="G436" s="1" t="s">
        <v>600</v>
      </c>
      <c r="H436" s="7">
        <v>0</v>
      </c>
      <c r="I436" s="7">
        <v>0</v>
      </c>
      <c r="J436" s="7">
        <v>0</v>
      </c>
      <c r="K436" s="7">
        <v>0</v>
      </c>
      <c r="L436" s="112">
        <v>0</v>
      </c>
    </row>
    <row r="437" spans="1:12" x14ac:dyDescent="0.2">
      <c r="A437" s="114">
        <v>38101</v>
      </c>
      <c r="B437" s="1" t="s">
        <v>598</v>
      </c>
      <c r="C437" s="1" t="s">
        <v>598</v>
      </c>
      <c r="D437" t="s">
        <v>476</v>
      </c>
      <c r="E437" t="s">
        <v>28</v>
      </c>
      <c r="F437" s="1" t="s">
        <v>599</v>
      </c>
      <c r="G437" s="1" t="s">
        <v>600</v>
      </c>
      <c r="H437" s="7">
        <v>-15.68</v>
      </c>
      <c r="I437" s="7">
        <v>-0.56000000000000005</v>
      </c>
      <c r="J437" s="7">
        <v>0</v>
      </c>
      <c r="K437" s="7">
        <v>0</v>
      </c>
      <c r="L437" s="112">
        <v>-16.239999999999998</v>
      </c>
    </row>
    <row r="438" spans="1:12" x14ac:dyDescent="0.2">
      <c r="A438" s="114">
        <v>10500</v>
      </c>
      <c r="B438" s="1" t="s">
        <v>598</v>
      </c>
      <c r="C438" s="1" t="s">
        <v>598</v>
      </c>
      <c r="D438" t="s">
        <v>572</v>
      </c>
      <c r="E438" t="s">
        <v>28</v>
      </c>
      <c r="F438" s="1" t="s">
        <v>599</v>
      </c>
      <c r="G438" s="1" t="s">
        <v>600</v>
      </c>
      <c r="H438" s="7">
        <v>0</v>
      </c>
      <c r="I438" s="7">
        <v>0</v>
      </c>
      <c r="J438" s="7">
        <v>0</v>
      </c>
      <c r="K438" s="7">
        <v>0</v>
      </c>
      <c r="L438" s="112">
        <v>0</v>
      </c>
    </row>
    <row r="439" spans="1:12" x14ac:dyDescent="0.2">
      <c r="A439" s="114">
        <v>10500</v>
      </c>
      <c r="B439" s="1" t="s">
        <v>598</v>
      </c>
      <c r="C439" s="1" t="s">
        <v>598</v>
      </c>
      <c r="D439" t="s">
        <v>575</v>
      </c>
      <c r="E439" t="s">
        <v>28</v>
      </c>
      <c r="F439" s="1" t="s">
        <v>599</v>
      </c>
      <c r="G439" s="1" t="s">
        <v>600</v>
      </c>
      <c r="H439" s="7">
        <v>0</v>
      </c>
      <c r="I439" s="7">
        <v>0</v>
      </c>
      <c r="J439" s="7">
        <v>0</v>
      </c>
      <c r="K439" s="7">
        <v>0</v>
      </c>
      <c r="L439" s="112">
        <v>0</v>
      </c>
    </row>
    <row r="440" spans="1:12" x14ac:dyDescent="0.2">
      <c r="A440" s="114">
        <v>11500</v>
      </c>
      <c r="B440" s="1" t="s">
        <v>598</v>
      </c>
      <c r="C440" s="1" t="s">
        <v>598</v>
      </c>
      <c r="D440" t="s">
        <v>578</v>
      </c>
      <c r="E440" t="s">
        <v>28</v>
      </c>
      <c r="F440" s="1" t="s">
        <v>599</v>
      </c>
      <c r="G440" s="1" t="s">
        <v>601</v>
      </c>
      <c r="H440" s="7">
        <v>0</v>
      </c>
      <c r="I440" s="7">
        <v>0</v>
      </c>
      <c r="J440" s="7">
        <v>0</v>
      </c>
      <c r="K440" s="7">
        <v>0</v>
      </c>
      <c r="L440" s="112">
        <v>0</v>
      </c>
    </row>
    <row r="441" spans="1:12" x14ac:dyDescent="0.2">
      <c r="A441" s="114">
        <v>37400</v>
      </c>
      <c r="B441" s="1" t="s">
        <v>598</v>
      </c>
      <c r="C441" s="1" t="s">
        <v>598</v>
      </c>
      <c r="D441" t="s">
        <v>101</v>
      </c>
      <c r="E441" t="s">
        <v>28</v>
      </c>
      <c r="F441" s="1" t="s">
        <v>599</v>
      </c>
      <c r="G441" s="1" t="s">
        <v>600</v>
      </c>
      <c r="H441" s="7">
        <v>0</v>
      </c>
      <c r="I441" s="7">
        <v>0</v>
      </c>
      <c r="J441" s="7">
        <v>0</v>
      </c>
      <c r="K441" s="7">
        <v>0</v>
      </c>
      <c r="L441" s="112">
        <v>0</v>
      </c>
    </row>
    <row r="442" spans="1:12" x14ac:dyDescent="0.2">
      <c r="A442" s="114">
        <v>37400</v>
      </c>
      <c r="B442" s="1" t="s">
        <v>598</v>
      </c>
      <c r="C442" s="1" t="s">
        <v>598</v>
      </c>
      <c r="D442" t="s">
        <v>132</v>
      </c>
      <c r="E442" t="s">
        <v>28</v>
      </c>
      <c r="F442" s="1" t="s">
        <v>599</v>
      </c>
      <c r="G442" s="1" t="s">
        <v>600</v>
      </c>
      <c r="H442" s="7">
        <v>0</v>
      </c>
      <c r="I442" s="7">
        <v>0</v>
      </c>
      <c r="J442" s="7">
        <v>0</v>
      </c>
      <c r="K442" s="7">
        <v>0</v>
      </c>
      <c r="L442" s="112">
        <v>0</v>
      </c>
    </row>
    <row r="443" spans="1:12" x14ac:dyDescent="0.2">
      <c r="A443" s="114">
        <v>37400</v>
      </c>
      <c r="B443" s="1" t="s">
        <v>598</v>
      </c>
      <c r="C443" s="1" t="s">
        <v>598</v>
      </c>
      <c r="D443" t="s">
        <v>163</v>
      </c>
      <c r="E443" t="s">
        <v>28</v>
      </c>
      <c r="F443" s="1" t="s">
        <v>599</v>
      </c>
      <c r="G443" s="1" t="s">
        <v>600</v>
      </c>
      <c r="H443" s="7">
        <v>0</v>
      </c>
      <c r="I443" s="7">
        <v>0</v>
      </c>
      <c r="J443" s="7">
        <v>0</v>
      </c>
      <c r="K443" s="7">
        <v>0</v>
      </c>
      <c r="L443" s="112">
        <v>0</v>
      </c>
    </row>
    <row r="444" spans="1:12" x14ac:dyDescent="0.2">
      <c r="A444" s="114">
        <v>37400</v>
      </c>
      <c r="B444" s="1" t="s">
        <v>598</v>
      </c>
      <c r="C444" s="1" t="s">
        <v>598</v>
      </c>
      <c r="D444" t="s">
        <v>192</v>
      </c>
      <c r="E444" t="s">
        <v>28</v>
      </c>
      <c r="F444" s="1" t="s">
        <v>599</v>
      </c>
      <c r="G444" s="1" t="s">
        <v>600</v>
      </c>
      <c r="H444" s="7">
        <v>0</v>
      </c>
      <c r="I444" s="7">
        <v>0</v>
      </c>
      <c r="J444" s="7">
        <v>0</v>
      </c>
      <c r="K444" s="7">
        <v>0</v>
      </c>
      <c r="L444" s="112">
        <v>0</v>
      </c>
    </row>
    <row r="445" spans="1:12" x14ac:dyDescent="0.2">
      <c r="A445" s="114">
        <v>37400</v>
      </c>
      <c r="B445" s="1" t="s">
        <v>598</v>
      </c>
      <c r="C445" s="1" t="s">
        <v>598</v>
      </c>
      <c r="D445" t="s">
        <v>223</v>
      </c>
      <c r="E445" t="s">
        <v>28</v>
      </c>
      <c r="F445" s="1" t="s">
        <v>599</v>
      </c>
      <c r="G445" s="1" t="s">
        <v>600</v>
      </c>
      <c r="H445" s="7">
        <v>0</v>
      </c>
      <c r="I445" s="7">
        <v>0</v>
      </c>
      <c r="J445" s="7">
        <v>0</v>
      </c>
      <c r="K445" s="7">
        <v>0</v>
      </c>
      <c r="L445" s="112">
        <v>0</v>
      </c>
    </row>
    <row r="446" spans="1:12" x14ac:dyDescent="0.2">
      <c r="A446" s="114">
        <v>37400</v>
      </c>
      <c r="B446" s="1" t="s">
        <v>598</v>
      </c>
      <c r="C446" s="1" t="s">
        <v>598</v>
      </c>
      <c r="D446" t="s">
        <v>252</v>
      </c>
      <c r="E446" t="s">
        <v>28</v>
      </c>
      <c r="F446" s="1" t="s">
        <v>599</v>
      </c>
      <c r="G446" s="1" t="s">
        <v>600</v>
      </c>
      <c r="H446" s="7">
        <v>0</v>
      </c>
      <c r="I446" s="7">
        <v>0</v>
      </c>
      <c r="J446" s="7">
        <v>0</v>
      </c>
      <c r="K446" s="7">
        <v>0</v>
      </c>
      <c r="L446" s="112">
        <v>0</v>
      </c>
    </row>
    <row r="447" spans="1:12" x14ac:dyDescent="0.2">
      <c r="A447" s="114">
        <v>37400</v>
      </c>
      <c r="B447" s="1" t="s">
        <v>598</v>
      </c>
      <c r="C447" s="1" t="s">
        <v>598</v>
      </c>
      <c r="D447" t="s">
        <v>286</v>
      </c>
      <c r="E447" t="s">
        <v>28</v>
      </c>
      <c r="F447" s="1" t="s">
        <v>599</v>
      </c>
      <c r="G447" s="1" t="s">
        <v>600</v>
      </c>
      <c r="H447" s="7">
        <v>0</v>
      </c>
      <c r="I447" s="7">
        <v>0</v>
      </c>
      <c r="J447" s="7">
        <v>0</v>
      </c>
      <c r="K447" s="7">
        <v>0</v>
      </c>
      <c r="L447" s="112">
        <v>0</v>
      </c>
    </row>
    <row r="448" spans="1:12" x14ac:dyDescent="0.2">
      <c r="A448" s="114">
        <v>37400</v>
      </c>
      <c r="B448" s="1" t="s">
        <v>598</v>
      </c>
      <c r="C448" s="1" t="s">
        <v>598</v>
      </c>
      <c r="D448" t="s">
        <v>314</v>
      </c>
      <c r="E448" t="s">
        <v>28</v>
      </c>
      <c r="F448" s="1" t="s">
        <v>599</v>
      </c>
      <c r="G448" s="1" t="s">
        <v>600</v>
      </c>
      <c r="H448" s="7">
        <v>0</v>
      </c>
      <c r="I448" s="7">
        <v>0</v>
      </c>
      <c r="J448" s="7">
        <v>0</v>
      </c>
      <c r="K448" s="7">
        <v>0</v>
      </c>
      <c r="L448" s="112">
        <v>0</v>
      </c>
    </row>
    <row r="449" spans="1:12" x14ac:dyDescent="0.2">
      <c r="A449" s="114">
        <v>37400</v>
      </c>
      <c r="B449" s="1" t="s">
        <v>598</v>
      </c>
      <c r="C449" s="1" t="s">
        <v>598</v>
      </c>
      <c r="D449" t="s">
        <v>366</v>
      </c>
      <c r="E449" t="s">
        <v>28</v>
      </c>
      <c r="F449" s="1" t="s">
        <v>599</v>
      </c>
      <c r="G449" s="1" t="s">
        <v>600</v>
      </c>
      <c r="H449" s="7">
        <v>0</v>
      </c>
      <c r="I449" s="7">
        <v>0</v>
      </c>
      <c r="J449" s="7">
        <v>0</v>
      </c>
      <c r="K449" s="7">
        <v>0</v>
      </c>
      <c r="L449" s="112">
        <v>0</v>
      </c>
    </row>
    <row r="450" spans="1:12" x14ac:dyDescent="0.2">
      <c r="A450" s="114">
        <v>37400</v>
      </c>
      <c r="B450" s="1" t="s">
        <v>598</v>
      </c>
      <c r="C450" s="1" t="s">
        <v>598</v>
      </c>
      <c r="D450" t="s">
        <v>393</v>
      </c>
      <c r="E450" t="s">
        <v>28</v>
      </c>
      <c r="F450" s="1" t="s">
        <v>599</v>
      </c>
      <c r="G450" s="1" t="s">
        <v>600</v>
      </c>
      <c r="H450" s="7">
        <v>0</v>
      </c>
      <c r="I450" s="7">
        <v>0</v>
      </c>
      <c r="J450" s="7">
        <v>0</v>
      </c>
      <c r="K450" s="7">
        <v>0</v>
      </c>
      <c r="L450" s="112">
        <v>0</v>
      </c>
    </row>
    <row r="451" spans="1:12" x14ac:dyDescent="0.2">
      <c r="A451" s="114">
        <v>37400</v>
      </c>
      <c r="B451" s="1" t="s">
        <v>598</v>
      </c>
      <c r="C451" s="1" t="s">
        <v>598</v>
      </c>
      <c r="D451" t="s">
        <v>427</v>
      </c>
      <c r="E451" t="s">
        <v>28</v>
      </c>
      <c r="F451" s="1" t="s">
        <v>599</v>
      </c>
      <c r="G451" s="1" t="s">
        <v>600</v>
      </c>
      <c r="H451" s="7">
        <v>0</v>
      </c>
      <c r="I451" s="7">
        <v>0</v>
      </c>
      <c r="J451" s="7">
        <v>0</v>
      </c>
      <c r="K451" s="7">
        <v>0</v>
      </c>
      <c r="L451" s="112">
        <v>0</v>
      </c>
    </row>
    <row r="452" spans="1:12" x14ac:dyDescent="0.2">
      <c r="A452" s="114">
        <v>37400</v>
      </c>
      <c r="B452" s="1" t="s">
        <v>598</v>
      </c>
      <c r="C452" s="1" t="s">
        <v>598</v>
      </c>
      <c r="D452" t="s">
        <v>463</v>
      </c>
      <c r="E452" t="s">
        <v>28</v>
      </c>
      <c r="F452" s="1" t="s">
        <v>599</v>
      </c>
      <c r="G452" s="1" t="s">
        <v>600</v>
      </c>
      <c r="H452" s="7">
        <v>0</v>
      </c>
      <c r="I452" s="7">
        <v>0</v>
      </c>
      <c r="J452" s="7">
        <v>0</v>
      </c>
      <c r="K452" s="7">
        <v>0</v>
      </c>
      <c r="L452" s="112">
        <v>0</v>
      </c>
    </row>
    <row r="453" spans="1:12" x14ac:dyDescent="0.2">
      <c r="A453" s="114">
        <v>37400</v>
      </c>
      <c r="B453" s="1" t="s">
        <v>598</v>
      </c>
      <c r="C453" s="1" t="s">
        <v>598</v>
      </c>
      <c r="D453" t="s">
        <v>496</v>
      </c>
      <c r="E453" t="s">
        <v>28</v>
      </c>
      <c r="F453" s="1" t="s">
        <v>599</v>
      </c>
      <c r="G453" s="1" t="s">
        <v>600</v>
      </c>
      <c r="H453" s="7">
        <v>0</v>
      </c>
      <c r="I453" s="7">
        <v>0</v>
      </c>
      <c r="J453" s="7">
        <v>0</v>
      </c>
      <c r="K453" s="7">
        <v>0</v>
      </c>
      <c r="L453" s="112">
        <v>0</v>
      </c>
    </row>
    <row r="454" spans="1:12" x14ac:dyDescent="0.2">
      <c r="A454" s="114">
        <v>37400</v>
      </c>
      <c r="B454" s="1" t="s">
        <v>598</v>
      </c>
      <c r="C454" s="1" t="s">
        <v>598</v>
      </c>
      <c r="D454" t="s">
        <v>533</v>
      </c>
      <c r="E454" t="s">
        <v>28</v>
      </c>
      <c r="F454" s="1" t="s">
        <v>599</v>
      </c>
      <c r="G454" s="1" t="s">
        <v>600</v>
      </c>
      <c r="H454" s="7">
        <v>0</v>
      </c>
      <c r="I454" s="7">
        <v>0</v>
      </c>
      <c r="J454" s="7">
        <v>0</v>
      </c>
      <c r="K454" s="7">
        <v>0</v>
      </c>
      <c r="L454" s="112">
        <v>0</v>
      </c>
    </row>
    <row r="455" spans="1:12" x14ac:dyDescent="0.2">
      <c r="A455" s="114">
        <v>38602</v>
      </c>
      <c r="B455" s="1" t="s">
        <v>598</v>
      </c>
      <c r="C455" s="1" t="s">
        <v>598</v>
      </c>
      <c r="D455" t="s">
        <v>541</v>
      </c>
      <c r="E455" t="s">
        <v>28</v>
      </c>
      <c r="F455" s="1" t="s">
        <v>599</v>
      </c>
      <c r="G455" s="1" t="s">
        <v>600</v>
      </c>
      <c r="H455" s="7">
        <v>0</v>
      </c>
      <c r="I455" s="7">
        <v>0</v>
      </c>
      <c r="J455" s="7">
        <v>0</v>
      </c>
      <c r="K455" s="7">
        <v>0</v>
      </c>
      <c r="L455" s="112">
        <v>0</v>
      </c>
    </row>
    <row r="456" spans="1:12" x14ac:dyDescent="0.2">
      <c r="A456" s="114">
        <v>38608</v>
      </c>
      <c r="B456" s="1" t="s">
        <v>598</v>
      </c>
      <c r="C456" s="1" t="s">
        <v>598</v>
      </c>
      <c r="D456" t="s">
        <v>542</v>
      </c>
      <c r="E456" t="s">
        <v>28</v>
      </c>
      <c r="F456" s="1" t="s">
        <v>599</v>
      </c>
      <c r="G456" s="1" t="s">
        <v>600</v>
      </c>
      <c r="H456" s="7">
        <v>0</v>
      </c>
      <c r="I456" s="7">
        <v>0</v>
      </c>
      <c r="J456" s="7">
        <v>0</v>
      </c>
      <c r="K456" s="7">
        <v>0</v>
      </c>
      <c r="L456" s="112">
        <v>0</v>
      </c>
    </row>
    <row r="457" spans="1:12" x14ac:dyDescent="0.2">
      <c r="A457" s="114">
        <v>39002</v>
      </c>
      <c r="B457" s="1" t="s">
        <v>598</v>
      </c>
      <c r="C457" s="1" t="s">
        <v>598</v>
      </c>
      <c r="D457" t="s">
        <v>117</v>
      </c>
      <c r="E457" t="s">
        <v>28</v>
      </c>
      <c r="F457" s="1" t="s">
        <v>599</v>
      </c>
      <c r="G457" s="1" t="s">
        <v>600</v>
      </c>
      <c r="H457" s="7">
        <v>0</v>
      </c>
      <c r="I457" s="7">
        <v>0</v>
      </c>
      <c r="J457" s="7">
        <v>0</v>
      </c>
      <c r="K457" s="7">
        <v>0</v>
      </c>
      <c r="L457" s="112">
        <v>0</v>
      </c>
    </row>
    <row r="458" spans="1:12" x14ac:dyDescent="0.2">
      <c r="A458" s="114">
        <v>39002</v>
      </c>
      <c r="B458" s="1" t="s">
        <v>598</v>
      </c>
      <c r="C458" s="1" t="s">
        <v>598</v>
      </c>
      <c r="D458" t="s">
        <v>208</v>
      </c>
      <c r="E458" t="s">
        <v>28</v>
      </c>
      <c r="F458" s="1" t="s">
        <v>599</v>
      </c>
      <c r="G458" s="1" t="s">
        <v>600</v>
      </c>
      <c r="H458" s="7">
        <v>0</v>
      </c>
      <c r="I458" s="7">
        <v>0</v>
      </c>
      <c r="J458" s="7">
        <v>0</v>
      </c>
      <c r="K458" s="7">
        <v>0</v>
      </c>
      <c r="L458" s="112">
        <v>0</v>
      </c>
    </row>
    <row r="459" spans="1:12" x14ac:dyDescent="0.2">
      <c r="A459" s="114">
        <v>39002</v>
      </c>
      <c r="B459" s="1" t="s">
        <v>598</v>
      </c>
      <c r="C459" s="1" t="s">
        <v>598</v>
      </c>
      <c r="D459" t="s">
        <v>328</v>
      </c>
      <c r="E459" t="s">
        <v>28</v>
      </c>
      <c r="F459" s="1" t="s">
        <v>599</v>
      </c>
      <c r="G459" s="1" t="s">
        <v>600</v>
      </c>
      <c r="H459" s="7">
        <v>0</v>
      </c>
      <c r="I459" s="7">
        <v>0</v>
      </c>
      <c r="J459" s="7">
        <v>0</v>
      </c>
      <c r="K459" s="7">
        <v>0</v>
      </c>
      <c r="L459" s="112">
        <v>0</v>
      </c>
    </row>
    <row r="460" spans="1:12" x14ac:dyDescent="0.2">
      <c r="A460" s="114">
        <v>39002</v>
      </c>
      <c r="B460" s="1" t="s">
        <v>598</v>
      </c>
      <c r="C460" s="1" t="s">
        <v>598</v>
      </c>
      <c r="D460" t="s">
        <v>354</v>
      </c>
      <c r="E460" t="s">
        <v>28</v>
      </c>
      <c r="F460" s="1" t="s">
        <v>599</v>
      </c>
      <c r="G460" s="1" t="s">
        <v>600</v>
      </c>
      <c r="H460" s="7">
        <v>0</v>
      </c>
      <c r="I460" s="7">
        <v>0</v>
      </c>
      <c r="J460" s="7">
        <v>0</v>
      </c>
      <c r="K460" s="7">
        <v>0</v>
      </c>
      <c r="L460" s="112">
        <v>0</v>
      </c>
    </row>
    <row r="461" spans="1:12" x14ac:dyDescent="0.2">
      <c r="A461" s="114">
        <v>39002</v>
      </c>
      <c r="B461" s="1" t="s">
        <v>598</v>
      </c>
      <c r="C461" s="1" t="s">
        <v>598</v>
      </c>
      <c r="D461" t="s">
        <v>410</v>
      </c>
      <c r="E461" t="s">
        <v>28</v>
      </c>
      <c r="F461" s="1" t="s">
        <v>599</v>
      </c>
      <c r="G461" s="1" t="s">
        <v>600</v>
      </c>
      <c r="H461" s="7">
        <v>0</v>
      </c>
      <c r="I461" s="7">
        <v>0</v>
      </c>
      <c r="J461" s="7">
        <v>0</v>
      </c>
      <c r="K461" s="7">
        <v>0</v>
      </c>
      <c r="L461" s="112">
        <v>0</v>
      </c>
    </row>
    <row r="462" spans="1:12" x14ac:dyDescent="0.2">
      <c r="A462" s="114">
        <v>39002</v>
      </c>
      <c r="B462" s="1" t="s">
        <v>598</v>
      </c>
      <c r="C462" s="1" t="s">
        <v>598</v>
      </c>
      <c r="D462" t="s">
        <v>544</v>
      </c>
      <c r="E462" t="s">
        <v>28</v>
      </c>
      <c r="F462" s="1" t="s">
        <v>599</v>
      </c>
      <c r="G462" s="1" t="s">
        <v>600</v>
      </c>
      <c r="H462" s="7">
        <v>0</v>
      </c>
      <c r="I462" s="7">
        <v>0</v>
      </c>
      <c r="J462" s="7">
        <v>0</v>
      </c>
      <c r="K462" s="7">
        <v>0</v>
      </c>
      <c r="L462" s="112">
        <v>0</v>
      </c>
    </row>
    <row r="463" spans="1:12" x14ac:dyDescent="0.2">
      <c r="A463" s="114">
        <v>39103</v>
      </c>
      <c r="B463" s="1" t="s">
        <v>598</v>
      </c>
      <c r="C463" s="1" t="s">
        <v>598</v>
      </c>
      <c r="D463" t="s">
        <v>449</v>
      </c>
      <c r="E463" t="s">
        <v>28</v>
      </c>
      <c r="F463" s="1" t="s">
        <v>599</v>
      </c>
      <c r="G463" s="1" t="s">
        <v>600</v>
      </c>
      <c r="H463" s="7">
        <v>0</v>
      </c>
      <c r="I463" s="7">
        <v>0</v>
      </c>
      <c r="J463" s="7">
        <v>0</v>
      </c>
      <c r="K463" s="7">
        <v>0</v>
      </c>
      <c r="L463" s="112">
        <v>0</v>
      </c>
    </row>
    <row r="464" spans="1:12" x14ac:dyDescent="0.2">
      <c r="A464" s="114">
        <v>39103</v>
      </c>
      <c r="B464" s="1" t="s">
        <v>598</v>
      </c>
      <c r="C464" s="1" t="s">
        <v>598</v>
      </c>
      <c r="D464" t="s">
        <v>486</v>
      </c>
      <c r="E464" t="s">
        <v>28</v>
      </c>
      <c r="F464" s="1" t="s">
        <v>599</v>
      </c>
      <c r="G464" s="1" t="s">
        <v>600</v>
      </c>
      <c r="H464" s="7">
        <v>0</v>
      </c>
      <c r="I464" s="7">
        <v>0</v>
      </c>
      <c r="J464" s="7">
        <v>0</v>
      </c>
      <c r="K464" s="7">
        <v>0</v>
      </c>
      <c r="L464" s="112">
        <v>0</v>
      </c>
    </row>
    <row r="465" spans="1:12" x14ac:dyDescent="0.2">
      <c r="A465" s="114">
        <v>39900</v>
      </c>
      <c r="B465" s="1" t="s">
        <v>598</v>
      </c>
      <c r="C465" s="1" t="s">
        <v>598</v>
      </c>
      <c r="D465" t="s">
        <v>583</v>
      </c>
      <c r="E465" t="s">
        <v>28</v>
      </c>
      <c r="F465" s="1" t="s">
        <v>599</v>
      </c>
      <c r="G465" s="1" t="s">
        <v>600</v>
      </c>
      <c r="H465" s="7">
        <v>0</v>
      </c>
      <c r="I465" s="7">
        <v>0</v>
      </c>
      <c r="J465" s="7">
        <v>0</v>
      </c>
      <c r="K465" s="7">
        <v>0</v>
      </c>
      <c r="L465" s="112">
        <v>0</v>
      </c>
    </row>
    <row r="466" spans="1:12" x14ac:dyDescent="0.2">
      <c r="A466" s="114">
        <v>37901</v>
      </c>
      <c r="B466" s="1" t="s">
        <v>598</v>
      </c>
      <c r="C466" s="1" t="s">
        <v>598</v>
      </c>
      <c r="D466" t="s">
        <v>472</v>
      </c>
      <c r="E466" t="s">
        <v>28</v>
      </c>
      <c r="F466" s="1" t="s">
        <v>599</v>
      </c>
      <c r="G466" s="1" t="s">
        <v>600</v>
      </c>
      <c r="H466" s="7">
        <v>44.8</v>
      </c>
      <c r="I466" s="7">
        <v>1.6</v>
      </c>
      <c r="J466" s="7">
        <v>0</v>
      </c>
      <c r="K466" s="7">
        <v>0</v>
      </c>
      <c r="L466" s="112">
        <v>46.4</v>
      </c>
    </row>
    <row r="467" spans="1:12" x14ac:dyDescent="0.2">
      <c r="A467" s="114">
        <v>37901</v>
      </c>
      <c r="B467" s="1" t="s">
        <v>598</v>
      </c>
      <c r="C467" s="1" t="s">
        <v>598</v>
      </c>
      <c r="D467" t="s">
        <v>436</v>
      </c>
      <c r="E467" t="s">
        <v>28</v>
      </c>
      <c r="F467" s="1" t="s">
        <v>599</v>
      </c>
      <c r="G467" s="1" t="s">
        <v>600</v>
      </c>
      <c r="H467" s="7">
        <v>46.76</v>
      </c>
      <c r="I467" s="7">
        <v>1.67</v>
      </c>
      <c r="J467" s="7">
        <v>0</v>
      </c>
      <c r="K467" s="7">
        <v>0</v>
      </c>
      <c r="L467" s="112">
        <v>48.43</v>
      </c>
    </row>
    <row r="468" spans="1:12" x14ac:dyDescent="0.2">
      <c r="A468" s="114">
        <v>37801</v>
      </c>
      <c r="B468" s="1" t="s">
        <v>598</v>
      </c>
      <c r="C468" s="1" t="s">
        <v>598</v>
      </c>
      <c r="D468" t="s">
        <v>434</v>
      </c>
      <c r="E468" t="s">
        <v>28</v>
      </c>
      <c r="F468" s="1" t="s">
        <v>599</v>
      </c>
      <c r="G468" s="1" t="s">
        <v>600</v>
      </c>
      <c r="H468" s="7">
        <v>77.56</v>
      </c>
      <c r="I468" s="7">
        <v>2.77</v>
      </c>
      <c r="J468" s="7">
        <v>0</v>
      </c>
      <c r="K468" s="7">
        <v>0</v>
      </c>
      <c r="L468" s="112">
        <v>80.33</v>
      </c>
    </row>
    <row r="469" spans="1:12" x14ac:dyDescent="0.2">
      <c r="A469" s="114">
        <v>37801</v>
      </c>
      <c r="B469" s="1" t="s">
        <v>598</v>
      </c>
      <c r="C469" s="1" t="s">
        <v>598</v>
      </c>
      <c r="D469" t="s">
        <v>470</v>
      </c>
      <c r="E469" t="s">
        <v>28</v>
      </c>
      <c r="F469" s="1" t="s">
        <v>599</v>
      </c>
      <c r="G469" s="1" t="s">
        <v>600</v>
      </c>
      <c r="H469" s="7">
        <v>98.56</v>
      </c>
      <c r="I469" s="7">
        <v>3.52</v>
      </c>
      <c r="J469" s="7">
        <v>0</v>
      </c>
      <c r="K469" s="7">
        <v>0</v>
      </c>
      <c r="L469" s="112">
        <v>102.08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30"/>
  <sheetViews>
    <sheetView tabSelected="1" workbookViewId="0">
      <selection activeCell="C16" sqref="C16"/>
    </sheetView>
  </sheetViews>
  <sheetFormatPr defaultRowHeight="12.75" outlineLevelRow="2" x14ac:dyDescent="0.2"/>
  <cols>
    <col min="1" max="1" width="15.7109375" style="5" customWidth="1"/>
    <col min="3" max="3" width="16.28515625" style="122" customWidth="1"/>
    <col min="4" max="4" width="14.5703125" style="122" customWidth="1"/>
    <col min="5" max="5" width="19.28515625" style="122" customWidth="1"/>
    <col min="6" max="6" width="30.5703125" style="122" customWidth="1"/>
    <col min="7" max="7" width="23.85546875" style="122" customWidth="1"/>
    <col min="8" max="8" width="16.28515625" style="122" customWidth="1"/>
    <col min="9" max="9" width="2.7109375" customWidth="1"/>
    <col min="10" max="10" width="23.85546875" style="122" customWidth="1"/>
    <col min="11" max="11" width="0.42578125" customWidth="1"/>
    <col min="12" max="12" width="18.42578125" customWidth="1"/>
    <col min="13" max="13" width="14.85546875" customWidth="1"/>
  </cols>
  <sheetData>
    <row r="1" spans="1:12" x14ac:dyDescent="0.2">
      <c r="A1" s="135" t="s">
        <v>27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x14ac:dyDescent="0.2">
      <c r="A2" s="135" t="s">
        <v>1132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5" spans="1:12" x14ac:dyDescent="0.2">
      <c r="A5" s="127" t="s">
        <v>1130</v>
      </c>
      <c r="B5" s="128" t="s">
        <v>1131</v>
      </c>
      <c r="C5" s="129" t="s">
        <v>1075</v>
      </c>
      <c r="D5" s="129" t="s">
        <v>1076</v>
      </c>
      <c r="E5" s="129" t="s">
        <v>1077</v>
      </c>
      <c r="F5" s="129" t="s">
        <v>1078</v>
      </c>
      <c r="G5" s="129" t="s">
        <v>1079</v>
      </c>
      <c r="H5" s="129" t="s">
        <v>1080</v>
      </c>
      <c r="I5" s="130"/>
      <c r="J5" s="131" t="s">
        <v>1128</v>
      </c>
      <c r="K5" s="130"/>
      <c r="L5" s="131" t="s">
        <v>1129</v>
      </c>
    </row>
    <row r="6" spans="1:12" outlineLevel="2" x14ac:dyDescent="0.2">
      <c r="A6" s="79">
        <v>10500</v>
      </c>
      <c r="B6">
        <v>2013</v>
      </c>
      <c r="H6" s="122">
        <f>SUM(C6:G6)</f>
        <v>0</v>
      </c>
    </row>
    <row r="7" spans="1:12" outlineLevel="2" x14ac:dyDescent="0.2">
      <c r="A7" s="79">
        <v>10500</v>
      </c>
      <c r="B7">
        <v>2013</v>
      </c>
      <c r="C7" s="122">
        <v>1939551.55</v>
      </c>
      <c r="H7" s="122">
        <f>SUM(C7:G7)</f>
        <v>1939551.55</v>
      </c>
    </row>
    <row r="8" spans="1:12" outlineLevel="1" x14ac:dyDescent="0.2">
      <c r="A8" s="123" t="s">
        <v>1081</v>
      </c>
      <c r="C8" s="122">
        <f t="shared" ref="C8:H8" si="0">SUBTOTAL(9,C6:C7)</f>
        <v>1939551.55</v>
      </c>
      <c r="D8" s="122">
        <f t="shared" si="0"/>
        <v>0</v>
      </c>
      <c r="E8" s="122">
        <f t="shared" si="0"/>
        <v>0</v>
      </c>
      <c r="F8" s="122">
        <f t="shared" si="0"/>
        <v>0</v>
      </c>
      <c r="G8" s="122">
        <f t="shared" si="0"/>
        <v>0</v>
      </c>
      <c r="H8" s="122">
        <f t="shared" si="0"/>
        <v>1939551.55</v>
      </c>
      <c r="J8" s="122">
        <v>1939551.55</v>
      </c>
      <c r="L8" s="25">
        <f>+H8+-+J8-+K8</f>
        <v>0</v>
      </c>
    </row>
    <row r="9" spans="1:12" outlineLevel="2" x14ac:dyDescent="0.2">
      <c r="A9" s="79">
        <v>11501</v>
      </c>
      <c r="B9">
        <v>1991</v>
      </c>
      <c r="C9" s="122">
        <v>2946879</v>
      </c>
      <c r="H9" s="122">
        <f>SUM(C9:G9)</f>
        <v>2946879</v>
      </c>
    </row>
    <row r="10" spans="1:12" outlineLevel="2" x14ac:dyDescent="0.2">
      <c r="A10" s="79">
        <v>11501</v>
      </c>
      <c r="B10">
        <v>1990</v>
      </c>
      <c r="C10" s="122">
        <v>2332471.62</v>
      </c>
      <c r="H10" s="122">
        <f>SUM(C10:G10)</f>
        <v>2332471.62</v>
      </c>
    </row>
    <row r="11" spans="1:12" outlineLevel="2" x14ac:dyDescent="0.2">
      <c r="A11" s="79">
        <v>11501</v>
      </c>
      <c r="B11">
        <v>1984</v>
      </c>
      <c r="C11" s="122">
        <v>-247453.38</v>
      </c>
      <c r="H11" s="122">
        <f>SUM(C11:G11)</f>
        <v>-247453.38</v>
      </c>
    </row>
    <row r="12" spans="1:12" outlineLevel="1" x14ac:dyDescent="0.2">
      <c r="A12" s="123" t="s">
        <v>1082</v>
      </c>
      <c r="C12" s="122">
        <f t="shared" ref="C12:H12" si="1">SUBTOTAL(9,C9:C11)</f>
        <v>5031897.24</v>
      </c>
      <c r="D12" s="122">
        <f t="shared" si="1"/>
        <v>0</v>
      </c>
      <c r="E12" s="122">
        <f t="shared" si="1"/>
        <v>0</v>
      </c>
      <c r="F12" s="122">
        <f t="shared" si="1"/>
        <v>0</v>
      </c>
      <c r="G12" s="122">
        <f t="shared" si="1"/>
        <v>0</v>
      </c>
      <c r="H12" s="122">
        <f t="shared" si="1"/>
        <v>5031897.24</v>
      </c>
      <c r="J12" s="122">
        <v>5031897.24</v>
      </c>
      <c r="L12" s="25">
        <f>+H12+-+J12-+K12</f>
        <v>0</v>
      </c>
    </row>
    <row r="13" spans="1:12" outlineLevel="2" x14ac:dyDescent="0.2">
      <c r="A13" s="79">
        <v>30100</v>
      </c>
      <c r="B13">
        <v>1965</v>
      </c>
      <c r="C13" s="122">
        <v>9651.52</v>
      </c>
      <c r="H13" s="122">
        <f>SUM(C13:G13)</f>
        <v>9651.52</v>
      </c>
    </row>
    <row r="14" spans="1:12" outlineLevel="2" x14ac:dyDescent="0.2">
      <c r="A14" s="79">
        <v>30100</v>
      </c>
      <c r="B14">
        <v>1957</v>
      </c>
      <c r="C14" s="122">
        <v>1274.74</v>
      </c>
      <c r="H14" s="122">
        <f>SUM(C14:G14)</f>
        <v>1274.74</v>
      </c>
    </row>
    <row r="15" spans="1:12" outlineLevel="2" x14ac:dyDescent="0.2">
      <c r="A15" s="79">
        <v>30100</v>
      </c>
      <c r="B15">
        <v>1950</v>
      </c>
      <c r="C15" s="122">
        <v>1693.8400000000001</v>
      </c>
      <c r="H15" s="122">
        <f>SUM(C15:G15)</f>
        <v>1693.8400000000001</v>
      </c>
    </row>
    <row r="16" spans="1:12" outlineLevel="1" x14ac:dyDescent="0.2">
      <c r="A16" s="123" t="s">
        <v>1083</v>
      </c>
      <c r="C16" s="122">
        <f t="shared" ref="C16:H16" si="2">SUBTOTAL(9,C13:C15)</f>
        <v>12620.1</v>
      </c>
      <c r="D16" s="122">
        <f t="shared" si="2"/>
        <v>0</v>
      </c>
      <c r="E16" s="122">
        <f t="shared" si="2"/>
        <v>0</v>
      </c>
      <c r="F16" s="122">
        <f t="shared" si="2"/>
        <v>0</v>
      </c>
      <c r="G16" s="122">
        <f t="shared" si="2"/>
        <v>0</v>
      </c>
      <c r="H16" s="122">
        <f t="shared" si="2"/>
        <v>12620.1</v>
      </c>
      <c r="J16" s="122">
        <v>12620.1</v>
      </c>
      <c r="L16" s="25">
        <f>+H16+-+J16-+K16</f>
        <v>0</v>
      </c>
    </row>
    <row r="17" spans="1:12" outlineLevel="2" x14ac:dyDescent="0.2">
      <c r="A17" s="79">
        <v>30200</v>
      </c>
      <c r="B17">
        <v>2024</v>
      </c>
      <c r="H17" s="122">
        <f>SUM(C17:G17)</f>
        <v>0</v>
      </c>
    </row>
    <row r="18" spans="1:12" outlineLevel="2" x14ac:dyDescent="0.2">
      <c r="A18" s="79">
        <v>30200</v>
      </c>
      <c r="B18">
        <v>2023</v>
      </c>
      <c r="H18" s="122">
        <f>SUM(C18:G18)</f>
        <v>0</v>
      </c>
    </row>
    <row r="19" spans="1:12" outlineLevel="2" x14ac:dyDescent="0.2">
      <c r="A19" s="79">
        <v>30200</v>
      </c>
      <c r="B19">
        <v>2022</v>
      </c>
      <c r="H19" s="122">
        <f>SUM(C19:G19)</f>
        <v>0</v>
      </c>
    </row>
    <row r="20" spans="1:12" outlineLevel="1" x14ac:dyDescent="0.2">
      <c r="A20" s="123" t="s">
        <v>1084</v>
      </c>
      <c r="C20" s="122">
        <f t="shared" ref="C20:H20" si="3">SUBTOTAL(9,C17:C19)</f>
        <v>0</v>
      </c>
      <c r="D20" s="122">
        <f t="shared" si="3"/>
        <v>0</v>
      </c>
      <c r="E20" s="122">
        <f t="shared" si="3"/>
        <v>0</v>
      </c>
      <c r="F20" s="122">
        <f t="shared" si="3"/>
        <v>0</v>
      </c>
      <c r="G20" s="122">
        <f t="shared" si="3"/>
        <v>0</v>
      </c>
      <c r="H20" s="122">
        <f t="shared" si="3"/>
        <v>0</v>
      </c>
      <c r="L20" s="25">
        <f>+E20-J20</f>
        <v>0</v>
      </c>
    </row>
    <row r="21" spans="1:12" outlineLevel="2" x14ac:dyDescent="0.2">
      <c r="A21" s="79">
        <v>30300</v>
      </c>
      <c r="B21">
        <v>2024</v>
      </c>
      <c r="H21" s="122">
        <f t="shared" ref="H21:H26" si="4">SUM(C21:G21)</f>
        <v>0</v>
      </c>
    </row>
    <row r="22" spans="1:12" outlineLevel="2" x14ac:dyDescent="0.2">
      <c r="A22" s="79">
        <v>30300</v>
      </c>
      <c r="B22">
        <v>2023</v>
      </c>
      <c r="H22" s="122">
        <f t="shared" si="4"/>
        <v>0</v>
      </c>
    </row>
    <row r="23" spans="1:12" outlineLevel="2" x14ac:dyDescent="0.2">
      <c r="A23" s="79">
        <v>30300</v>
      </c>
      <c r="B23">
        <v>2022</v>
      </c>
      <c r="H23" s="122">
        <f t="shared" si="4"/>
        <v>0</v>
      </c>
    </row>
    <row r="24" spans="1:12" outlineLevel="2" x14ac:dyDescent="0.2">
      <c r="A24" s="5">
        <v>30300</v>
      </c>
      <c r="B24">
        <v>1997</v>
      </c>
      <c r="C24" s="122">
        <v>287968.09000000003</v>
      </c>
      <c r="H24" s="122">
        <f t="shared" si="4"/>
        <v>287968.09000000003</v>
      </c>
    </row>
    <row r="25" spans="1:12" outlineLevel="2" x14ac:dyDescent="0.2">
      <c r="A25" s="5">
        <v>30300</v>
      </c>
      <c r="B25">
        <v>1995</v>
      </c>
      <c r="C25" s="122">
        <v>246442.67</v>
      </c>
      <c r="H25" s="122">
        <f t="shared" si="4"/>
        <v>246442.67</v>
      </c>
    </row>
    <row r="26" spans="1:12" outlineLevel="2" x14ac:dyDescent="0.2">
      <c r="A26" s="5">
        <v>30300</v>
      </c>
      <c r="B26">
        <v>1993</v>
      </c>
      <c r="C26" s="122">
        <v>280914.31</v>
      </c>
      <c r="H26" s="122">
        <f t="shared" si="4"/>
        <v>280914.31</v>
      </c>
    </row>
    <row r="27" spans="1:12" outlineLevel="1" x14ac:dyDescent="0.2">
      <c r="A27" s="124" t="s">
        <v>1085</v>
      </c>
      <c r="C27" s="122">
        <f t="shared" ref="C27:H27" si="5">SUBTOTAL(9,C21:C26)</f>
        <v>815325.07000000007</v>
      </c>
      <c r="D27" s="122">
        <f t="shared" si="5"/>
        <v>0</v>
      </c>
      <c r="E27" s="122">
        <f t="shared" si="5"/>
        <v>0</v>
      </c>
      <c r="F27" s="122">
        <f t="shared" si="5"/>
        <v>0</v>
      </c>
      <c r="G27" s="122">
        <f t="shared" si="5"/>
        <v>0</v>
      </c>
      <c r="H27" s="122">
        <f t="shared" si="5"/>
        <v>815325.07000000007</v>
      </c>
      <c r="J27" s="122">
        <v>815325.07000000007</v>
      </c>
      <c r="L27" s="25">
        <f>+H27+-+J27-+K27</f>
        <v>0</v>
      </c>
    </row>
    <row r="28" spans="1:12" outlineLevel="2" x14ac:dyDescent="0.2">
      <c r="A28" s="79">
        <v>30301</v>
      </c>
      <c r="B28">
        <v>2024</v>
      </c>
      <c r="H28" s="122">
        <f t="shared" ref="H28:H50" si="6">SUM(C28:G28)</f>
        <v>0</v>
      </c>
    </row>
    <row r="29" spans="1:12" outlineLevel="2" x14ac:dyDescent="0.2">
      <c r="A29" s="79">
        <v>30301</v>
      </c>
      <c r="B29">
        <v>2023</v>
      </c>
      <c r="F29" s="122">
        <v>48825616.25999999</v>
      </c>
      <c r="H29" s="122">
        <f t="shared" si="6"/>
        <v>48825616.25999999</v>
      </c>
    </row>
    <row r="30" spans="1:12" outlineLevel="2" x14ac:dyDescent="0.2">
      <c r="A30" s="79">
        <v>30301</v>
      </c>
      <c r="B30">
        <v>2022</v>
      </c>
      <c r="D30" s="122">
        <v>6856246.5999999996</v>
      </c>
      <c r="H30" s="122">
        <f t="shared" si="6"/>
        <v>6856246.5999999996</v>
      </c>
    </row>
    <row r="31" spans="1:12" outlineLevel="2" x14ac:dyDescent="0.2">
      <c r="A31" s="79">
        <v>30301</v>
      </c>
      <c r="B31">
        <v>2021</v>
      </c>
      <c r="C31" s="122">
        <v>6333965.1600000001</v>
      </c>
      <c r="H31" s="122">
        <f t="shared" si="6"/>
        <v>6333965.1600000001</v>
      </c>
    </row>
    <row r="32" spans="1:12" outlineLevel="2" x14ac:dyDescent="0.2">
      <c r="A32" s="5">
        <v>30301</v>
      </c>
      <c r="B32">
        <v>2020</v>
      </c>
      <c r="C32" s="122">
        <v>16288279.029999999</v>
      </c>
      <c r="H32" s="122">
        <f t="shared" si="6"/>
        <v>16288279.029999999</v>
      </c>
    </row>
    <row r="33" spans="1:8" outlineLevel="2" x14ac:dyDescent="0.2">
      <c r="A33" s="5">
        <v>30301</v>
      </c>
      <c r="B33">
        <v>2019</v>
      </c>
      <c r="C33" s="122">
        <v>2714500.0300000003</v>
      </c>
      <c r="H33" s="122">
        <f t="shared" si="6"/>
        <v>2714500.0300000003</v>
      </c>
    </row>
    <row r="34" spans="1:8" outlineLevel="2" x14ac:dyDescent="0.2">
      <c r="A34" s="5">
        <v>30301</v>
      </c>
      <c r="B34">
        <v>2018</v>
      </c>
      <c r="C34" s="122">
        <v>2495160.7200000002</v>
      </c>
      <c r="H34" s="122">
        <f t="shared" si="6"/>
        <v>2495160.7200000002</v>
      </c>
    </row>
    <row r="35" spans="1:8" outlineLevel="2" x14ac:dyDescent="0.2">
      <c r="A35" s="5">
        <v>30301</v>
      </c>
      <c r="B35">
        <v>2017</v>
      </c>
      <c r="C35" s="122">
        <v>404501.34</v>
      </c>
      <c r="H35" s="122">
        <f t="shared" si="6"/>
        <v>404501.34</v>
      </c>
    </row>
    <row r="36" spans="1:8" outlineLevel="2" x14ac:dyDescent="0.2">
      <c r="A36" s="5">
        <v>30301</v>
      </c>
      <c r="B36">
        <v>2016</v>
      </c>
      <c r="C36" s="122">
        <v>1962769.57</v>
      </c>
      <c r="H36" s="122">
        <f t="shared" si="6"/>
        <v>1962769.57</v>
      </c>
    </row>
    <row r="37" spans="1:8" outlineLevel="2" x14ac:dyDescent="0.2">
      <c r="A37" s="5">
        <v>30301</v>
      </c>
      <c r="B37">
        <v>2015</v>
      </c>
      <c r="C37" s="122">
        <v>4290931.54</v>
      </c>
      <c r="H37" s="122">
        <f t="shared" si="6"/>
        <v>4290931.54</v>
      </c>
    </row>
    <row r="38" spans="1:8" outlineLevel="2" x14ac:dyDescent="0.2">
      <c r="A38" s="5">
        <v>30301</v>
      </c>
      <c r="B38">
        <v>2014</v>
      </c>
      <c r="C38" s="122">
        <v>1362236.8900000001</v>
      </c>
      <c r="H38" s="122">
        <f t="shared" si="6"/>
        <v>1362236.8900000001</v>
      </c>
    </row>
    <row r="39" spans="1:8" outlineLevel="2" x14ac:dyDescent="0.2">
      <c r="A39" s="5">
        <v>30301</v>
      </c>
      <c r="B39">
        <v>2013</v>
      </c>
      <c r="C39" s="122">
        <v>868672.47000000009</v>
      </c>
      <c r="E39" s="122">
        <v>-147824.76</v>
      </c>
      <c r="H39" s="122">
        <f t="shared" si="6"/>
        <v>720847.71000000008</v>
      </c>
    </row>
    <row r="40" spans="1:8" outlineLevel="2" x14ac:dyDescent="0.2">
      <c r="A40" s="5">
        <v>30301</v>
      </c>
      <c r="B40">
        <v>2012</v>
      </c>
      <c r="C40" s="122">
        <v>7542446.6799999997</v>
      </c>
      <c r="H40" s="122">
        <f t="shared" si="6"/>
        <v>7542446.6799999997</v>
      </c>
    </row>
    <row r="41" spans="1:8" outlineLevel="2" x14ac:dyDescent="0.2">
      <c r="A41" s="5">
        <v>30301</v>
      </c>
      <c r="B41">
        <v>2011</v>
      </c>
      <c r="C41" s="122">
        <v>2758629.14</v>
      </c>
      <c r="H41" s="122">
        <f t="shared" si="6"/>
        <v>2758629.14</v>
      </c>
    </row>
    <row r="42" spans="1:8" outlineLevel="2" x14ac:dyDescent="0.2">
      <c r="A42" s="5">
        <v>30301</v>
      </c>
      <c r="B42">
        <v>2010</v>
      </c>
      <c r="C42" s="122">
        <v>1703606.7000000002</v>
      </c>
      <c r="H42" s="122">
        <f t="shared" si="6"/>
        <v>1703606.7000000002</v>
      </c>
    </row>
    <row r="43" spans="1:8" outlineLevel="2" x14ac:dyDescent="0.2">
      <c r="A43" s="5">
        <v>30301</v>
      </c>
      <c r="B43">
        <v>2009</v>
      </c>
      <c r="C43" s="122">
        <v>3203016.29</v>
      </c>
      <c r="H43" s="122">
        <f t="shared" si="6"/>
        <v>3203016.29</v>
      </c>
    </row>
    <row r="44" spans="1:8" outlineLevel="2" x14ac:dyDescent="0.2">
      <c r="A44" s="5">
        <v>30301</v>
      </c>
      <c r="B44">
        <v>2007</v>
      </c>
      <c r="C44" s="122">
        <v>122538.29000000001</v>
      </c>
      <c r="H44" s="122">
        <f t="shared" si="6"/>
        <v>122538.29000000001</v>
      </c>
    </row>
    <row r="45" spans="1:8" outlineLevel="2" x14ac:dyDescent="0.2">
      <c r="A45" s="5">
        <v>30301</v>
      </c>
      <c r="B45">
        <v>2006</v>
      </c>
      <c r="C45" s="122">
        <v>371049.12</v>
      </c>
      <c r="H45" s="122">
        <f t="shared" si="6"/>
        <v>371049.12</v>
      </c>
    </row>
    <row r="46" spans="1:8" outlineLevel="2" x14ac:dyDescent="0.2">
      <c r="A46" s="5">
        <v>30301</v>
      </c>
      <c r="B46">
        <v>2005</v>
      </c>
      <c r="C46" s="122">
        <v>173913.05</v>
      </c>
      <c r="H46" s="122">
        <f t="shared" si="6"/>
        <v>173913.05</v>
      </c>
    </row>
    <row r="47" spans="1:8" outlineLevel="2" x14ac:dyDescent="0.2">
      <c r="A47" s="5">
        <v>30301</v>
      </c>
      <c r="B47">
        <v>2004</v>
      </c>
      <c r="C47" s="122">
        <v>130041.41</v>
      </c>
      <c r="H47" s="122">
        <f t="shared" si="6"/>
        <v>130041.41</v>
      </c>
    </row>
    <row r="48" spans="1:8" outlineLevel="2" x14ac:dyDescent="0.2">
      <c r="A48" s="5">
        <v>30301</v>
      </c>
      <c r="B48">
        <v>2003</v>
      </c>
      <c r="C48" s="122">
        <v>29233.07</v>
      </c>
      <c r="H48" s="122">
        <f t="shared" si="6"/>
        <v>29233.07</v>
      </c>
    </row>
    <row r="49" spans="1:12" outlineLevel="2" x14ac:dyDescent="0.2">
      <c r="A49" s="5">
        <v>30301</v>
      </c>
      <c r="B49">
        <v>2002</v>
      </c>
      <c r="C49" s="122">
        <v>1434764.12</v>
      </c>
      <c r="H49" s="122">
        <f t="shared" si="6"/>
        <v>1434764.12</v>
      </c>
    </row>
    <row r="50" spans="1:12" outlineLevel="2" x14ac:dyDescent="0.2">
      <c r="A50" s="5">
        <v>30301</v>
      </c>
      <c r="B50">
        <v>2001</v>
      </c>
      <c r="C50" s="122">
        <v>802351.27</v>
      </c>
      <c r="H50" s="122">
        <f t="shared" si="6"/>
        <v>802351.27</v>
      </c>
    </row>
    <row r="51" spans="1:12" outlineLevel="1" x14ac:dyDescent="0.2">
      <c r="A51" s="124" t="s">
        <v>1086</v>
      </c>
      <c r="C51" s="122">
        <f>SUBTOTAL(9,C28:C50)</f>
        <v>54992605.889999993</v>
      </c>
      <c r="D51" s="122">
        <f>SUBTOTAL(9,D28:D50)</f>
        <v>6856246.5999999996</v>
      </c>
      <c r="E51" s="122">
        <v>-147824.76</v>
      </c>
      <c r="F51" s="122">
        <f>SUBTOTAL(9,F28:F50)</f>
        <v>48825616.25999999</v>
      </c>
      <c r="G51" s="122">
        <f>SUBTOTAL(9,G28:G50)</f>
        <v>0</v>
      </c>
      <c r="H51" s="122">
        <f>SUBTOTAL(9,H28:H50)</f>
        <v>110526643.99000001</v>
      </c>
      <c r="J51" s="122">
        <v>110526643.99000001</v>
      </c>
      <c r="L51" s="25">
        <f>+H51+-+J51-+K51</f>
        <v>0</v>
      </c>
    </row>
    <row r="52" spans="1:12" outlineLevel="2" x14ac:dyDescent="0.2">
      <c r="A52" s="79">
        <v>30302</v>
      </c>
      <c r="B52">
        <v>2024</v>
      </c>
      <c r="H52" s="122">
        <f>SUM(C52:G52)</f>
        <v>0</v>
      </c>
    </row>
    <row r="53" spans="1:12" outlineLevel="2" x14ac:dyDescent="0.2">
      <c r="A53" s="79">
        <v>30302</v>
      </c>
      <c r="B53">
        <v>2023</v>
      </c>
      <c r="H53" s="122">
        <f>SUM(C53:G53)</f>
        <v>0</v>
      </c>
    </row>
    <row r="54" spans="1:12" outlineLevel="2" x14ac:dyDescent="0.2">
      <c r="A54" s="79">
        <v>30302</v>
      </c>
      <c r="B54">
        <v>2022</v>
      </c>
      <c r="H54" s="122">
        <f>SUM(C54:G54)</f>
        <v>0</v>
      </c>
    </row>
    <row r="55" spans="1:12" outlineLevel="1" x14ac:dyDescent="0.2">
      <c r="A55" s="123" t="s">
        <v>1087</v>
      </c>
      <c r="C55" s="122">
        <f t="shared" ref="C55:H55" si="7">SUBTOTAL(9,C52:C54)</f>
        <v>0</v>
      </c>
      <c r="D55" s="122">
        <f t="shared" si="7"/>
        <v>0</v>
      </c>
      <c r="E55" s="122">
        <f t="shared" si="7"/>
        <v>0</v>
      </c>
      <c r="F55" s="122">
        <f t="shared" si="7"/>
        <v>0</v>
      </c>
      <c r="G55" s="122">
        <f t="shared" si="7"/>
        <v>0</v>
      </c>
      <c r="H55" s="122">
        <f t="shared" si="7"/>
        <v>0</v>
      </c>
      <c r="L55" s="25"/>
    </row>
    <row r="56" spans="1:12" outlineLevel="2" x14ac:dyDescent="0.2">
      <c r="A56" s="79">
        <v>33600</v>
      </c>
      <c r="B56">
        <v>2024</v>
      </c>
      <c r="H56" s="122">
        <f>SUM(C56:G56)</f>
        <v>0</v>
      </c>
    </row>
    <row r="57" spans="1:12" outlineLevel="2" x14ac:dyDescent="0.2">
      <c r="A57" s="79">
        <v>33600</v>
      </c>
      <c r="B57">
        <v>2023</v>
      </c>
      <c r="F57" s="122">
        <v>16109646.340000002</v>
      </c>
      <c r="H57" s="122">
        <f>SUM(C57:G57)</f>
        <v>16109646.340000002</v>
      </c>
    </row>
    <row r="58" spans="1:12" outlineLevel="2" x14ac:dyDescent="0.2">
      <c r="A58" s="79">
        <v>33600</v>
      </c>
      <c r="B58">
        <v>2022</v>
      </c>
      <c r="H58" s="122">
        <f>SUM(C58:G58)</f>
        <v>0</v>
      </c>
    </row>
    <row r="59" spans="1:12" outlineLevel="1" x14ac:dyDescent="0.2">
      <c r="A59" s="123" t="s">
        <v>1088</v>
      </c>
      <c r="C59" s="122">
        <f t="shared" ref="C59:H59" si="8">SUBTOTAL(9,C56:C58)</f>
        <v>0</v>
      </c>
      <c r="D59" s="122">
        <f t="shared" si="8"/>
        <v>0</v>
      </c>
      <c r="E59" s="122">
        <f t="shared" si="8"/>
        <v>0</v>
      </c>
      <c r="F59" s="122">
        <f t="shared" si="8"/>
        <v>16109646.340000002</v>
      </c>
      <c r="G59" s="122">
        <f t="shared" si="8"/>
        <v>0</v>
      </c>
      <c r="H59" s="122">
        <f t="shared" si="8"/>
        <v>16109646.340000002</v>
      </c>
      <c r="J59" s="122">
        <v>16109646.340000002</v>
      </c>
      <c r="L59" s="25">
        <f>+H59+-+J59-+K59</f>
        <v>0</v>
      </c>
    </row>
    <row r="60" spans="1:12" outlineLevel="2" x14ac:dyDescent="0.2">
      <c r="A60" s="79">
        <v>36400</v>
      </c>
      <c r="B60">
        <v>2024</v>
      </c>
      <c r="H60" s="122">
        <f>SUM(C60:G60)</f>
        <v>0</v>
      </c>
    </row>
    <row r="61" spans="1:12" outlineLevel="2" x14ac:dyDescent="0.2">
      <c r="A61" s="79">
        <v>36400</v>
      </c>
      <c r="B61">
        <v>2023</v>
      </c>
      <c r="F61" s="122">
        <v>1485380.05</v>
      </c>
      <c r="H61" s="122">
        <f>SUM(C61:G61)</f>
        <v>1485380.05</v>
      </c>
    </row>
    <row r="62" spans="1:12" outlineLevel="2" x14ac:dyDescent="0.2">
      <c r="A62" s="79">
        <v>36400</v>
      </c>
      <c r="B62">
        <v>2022</v>
      </c>
      <c r="H62" s="122">
        <f>SUM(C62:G62)</f>
        <v>0</v>
      </c>
    </row>
    <row r="63" spans="1:12" outlineLevel="1" x14ac:dyDescent="0.2">
      <c r="A63" s="123" t="s">
        <v>1089</v>
      </c>
      <c r="C63" s="122">
        <f t="shared" ref="C63:H63" si="9">SUBTOTAL(9,C60:C62)</f>
        <v>0</v>
      </c>
      <c r="D63" s="122">
        <f t="shared" si="9"/>
        <v>0</v>
      </c>
      <c r="E63" s="122">
        <f t="shared" si="9"/>
        <v>0</v>
      </c>
      <c r="F63" s="122">
        <f t="shared" si="9"/>
        <v>1485380.05</v>
      </c>
      <c r="G63" s="122">
        <f t="shared" si="9"/>
        <v>0</v>
      </c>
      <c r="H63" s="122">
        <f t="shared" si="9"/>
        <v>1485380.05</v>
      </c>
      <c r="J63" s="122">
        <v>1485380.05</v>
      </c>
      <c r="L63" s="25">
        <f>+H63+-+J63-+K63</f>
        <v>0</v>
      </c>
    </row>
    <row r="64" spans="1:12" outlineLevel="2" x14ac:dyDescent="0.2">
      <c r="A64" s="79">
        <v>37400</v>
      </c>
      <c r="B64">
        <v>2024</v>
      </c>
      <c r="H64" s="122">
        <f t="shared" ref="H64:H108" si="10">SUM(C64:G64)</f>
        <v>0</v>
      </c>
    </row>
    <row r="65" spans="1:8" outlineLevel="2" x14ac:dyDescent="0.2">
      <c r="A65" s="79">
        <v>37400</v>
      </c>
      <c r="B65">
        <v>2023</v>
      </c>
      <c r="H65" s="122">
        <f t="shared" si="10"/>
        <v>0</v>
      </c>
    </row>
    <row r="66" spans="1:8" outlineLevel="2" x14ac:dyDescent="0.2">
      <c r="A66" s="79">
        <v>37400</v>
      </c>
      <c r="B66">
        <v>2022</v>
      </c>
      <c r="D66" s="122">
        <v>1171276.6299999999</v>
      </c>
      <c r="H66" s="122">
        <f t="shared" si="10"/>
        <v>1171276.6299999999</v>
      </c>
    </row>
    <row r="67" spans="1:8" outlineLevel="2" x14ac:dyDescent="0.2">
      <c r="A67" s="79">
        <v>37400</v>
      </c>
      <c r="B67">
        <v>2021</v>
      </c>
      <c r="C67" s="122">
        <v>5615278.6799999997</v>
      </c>
      <c r="H67" s="122">
        <f t="shared" si="10"/>
        <v>5615278.6799999997</v>
      </c>
    </row>
    <row r="68" spans="1:8" outlineLevel="2" x14ac:dyDescent="0.2">
      <c r="A68" s="79">
        <v>37400</v>
      </c>
      <c r="B68">
        <v>2017</v>
      </c>
      <c r="C68" s="122">
        <v>1455459.9100000001</v>
      </c>
      <c r="H68" s="122">
        <f t="shared" si="10"/>
        <v>1455459.9100000001</v>
      </c>
    </row>
    <row r="69" spans="1:8" outlineLevel="2" x14ac:dyDescent="0.2">
      <c r="A69" s="79">
        <v>37400</v>
      </c>
      <c r="B69">
        <v>2014</v>
      </c>
      <c r="C69" s="122">
        <v>3625599.99</v>
      </c>
      <c r="H69" s="122">
        <f t="shared" si="10"/>
        <v>3625599.99</v>
      </c>
    </row>
    <row r="70" spans="1:8" outlineLevel="2" x14ac:dyDescent="0.2">
      <c r="A70" s="79">
        <v>37400</v>
      </c>
      <c r="B70">
        <v>2013</v>
      </c>
      <c r="C70" s="122">
        <v>1130471.82</v>
      </c>
      <c r="H70" s="122">
        <f t="shared" si="10"/>
        <v>1130471.82</v>
      </c>
    </row>
    <row r="71" spans="1:8" outlineLevel="2" x14ac:dyDescent="0.2">
      <c r="A71" s="79">
        <v>37400</v>
      </c>
      <c r="B71">
        <v>2012</v>
      </c>
      <c r="C71" s="122">
        <v>44358.8</v>
      </c>
      <c r="H71" s="122">
        <f t="shared" si="10"/>
        <v>44358.8</v>
      </c>
    </row>
    <row r="72" spans="1:8" outlineLevel="2" x14ac:dyDescent="0.2">
      <c r="A72" s="79">
        <v>37400</v>
      </c>
      <c r="B72">
        <v>2011</v>
      </c>
      <c r="C72" s="122">
        <v>26062.350000000002</v>
      </c>
      <c r="H72" s="122">
        <f t="shared" si="10"/>
        <v>26062.350000000002</v>
      </c>
    </row>
    <row r="73" spans="1:8" outlineLevel="2" x14ac:dyDescent="0.2">
      <c r="A73" s="79">
        <v>37400</v>
      </c>
      <c r="B73">
        <v>2009</v>
      </c>
      <c r="C73" s="122">
        <v>90597.28</v>
      </c>
      <c r="H73" s="122">
        <f t="shared" si="10"/>
        <v>90597.28</v>
      </c>
    </row>
    <row r="74" spans="1:8" outlineLevel="2" x14ac:dyDescent="0.2">
      <c r="A74" s="79">
        <v>37400</v>
      </c>
      <c r="B74">
        <v>2008</v>
      </c>
      <c r="C74" s="122">
        <v>45000</v>
      </c>
      <c r="H74" s="122">
        <f t="shared" si="10"/>
        <v>45000</v>
      </c>
    </row>
    <row r="75" spans="1:8" outlineLevel="2" x14ac:dyDescent="0.2">
      <c r="A75" s="79">
        <v>37400</v>
      </c>
      <c r="B75">
        <v>2007</v>
      </c>
      <c r="C75" s="122">
        <v>99001</v>
      </c>
      <c r="H75" s="122">
        <f t="shared" si="10"/>
        <v>99001</v>
      </c>
    </row>
    <row r="76" spans="1:8" outlineLevel="2" x14ac:dyDescent="0.2">
      <c r="A76" s="79">
        <v>37400</v>
      </c>
      <c r="B76">
        <v>2006</v>
      </c>
      <c r="C76" s="122">
        <v>18587.810000000001</v>
      </c>
      <c r="H76" s="122">
        <f t="shared" si="10"/>
        <v>18587.810000000001</v>
      </c>
    </row>
    <row r="77" spans="1:8" outlineLevel="2" x14ac:dyDescent="0.2">
      <c r="A77" s="79">
        <v>37400</v>
      </c>
      <c r="B77">
        <v>2005</v>
      </c>
      <c r="C77" s="122">
        <v>1061427.6700000002</v>
      </c>
      <c r="H77" s="122">
        <f t="shared" si="10"/>
        <v>1061427.6700000002</v>
      </c>
    </row>
    <row r="78" spans="1:8" outlineLevel="2" x14ac:dyDescent="0.2">
      <c r="A78" s="79">
        <v>37400</v>
      </c>
      <c r="B78">
        <v>2001</v>
      </c>
      <c r="C78" s="122">
        <v>467325</v>
      </c>
      <c r="H78" s="122">
        <f t="shared" si="10"/>
        <v>467325</v>
      </c>
    </row>
    <row r="79" spans="1:8" outlineLevel="2" x14ac:dyDescent="0.2">
      <c r="A79" s="79">
        <v>37400</v>
      </c>
      <c r="B79">
        <v>2000</v>
      </c>
      <c r="C79" s="122">
        <v>8000</v>
      </c>
      <c r="H79" s="122">
        <f t="shared" si="10"/>
        <v>8000</v>
      </c>
    </row>
    <row r="80" spans="1:8" outlineLevel="2" x14ac:dyDescent="0.2">
      <c r="A80" s="79">
        <v>37400</v>
      </c>
      <c r="B80">
        <v>1999</v>
      </c>
      <c r="C80" s="122">
        <v>158647.18</v>
      </c>
      <c r="H80" s="122">
        <f t="shared" si="10"/>
        <v>158647.18</v>
      </c>
    </row>
    <row r="81" spans="1:8" outlineLevel="2" x14ac:dyDescent="0.2">
      <c r="A81" s="79">
        <v>37400</v>
      </c>
      <c r="B81">
        <v>1998</v>
      </c>
      <c r="C81" s="122">
        <v>230941.37</v>
      </c>
      <c r="H81" s="122">
        <f t="shared" si="10"/>
        <v>230941.37</v>
      </c>
    </row>
    <row r="82" spans="1:8" outlineLevel="2" x14ac:dyDescent="0.2">
      <c r="A82" s="79">
        <v>37400</v>
      </c>
      <c r="B82">
        <v>1997</v>
      </c>
      <c r="C82" s="122">
        <v>14038.06</v>
      </c>
      <c r="H82" s="122">
        <f t="shared" si="10"/>
        <v>14038.06</v>
      </c>
    </row>
    <row r="83" spans="1:8" outlineLevel="2" x14ac:dyDescent="0.2">
      <c r="A83" s="79">
        <v>37400</v>
      </c>
      <c r="B83">
        <v>1996</v>
      </c>
      <c r="C83" s="122">
        <v>8908.91</v>
      </c>
      <c r="H83" s="122">
        <f t="shared" si="10"/>
        <v>8908.91</v>
      </c>
    </row>
    <row r="84" spans="1:8" outlineLevel="2" x14ac:dyDescent="0.2">
      <c r="A84" s="79">
        <v>37400</v>
      </c>
      <c r="B84">
        <v>1994</v>
      </c>
      <c r="C84" s="122">
        <v>47784.06</v>
      </c>
      <c r="H84" s="122">
        <f t="shared" si="10"/>
        <v>47784.06</v>
      </c>
    </row>
    <row r="85" spans="1:8" outlineLevel="2" x14ac:dyDescent="0.2">
      <c r="A85" s="79">
        <v>37400</v>
      </c>
      <c r="B85">
        <v>1992</v>
      </c>
      <c r="C85" s="122">
        <v>23645.09</v>
      </c>
      <c r="H85" s="122">
        <f t="shared" si="10"/>
        <v>23645.09</v>
      </c>
    </row>
    <row r="86" spans="1:8" outlineLevel="2" x14ac:dyDescent="0.2">
      <c r="A86" s="79">
        <v>37400</v>
      </c>
      <c r="B86">
        <v>1991</v>
      </c>
      <c r="C86" s="122">
        <v>36270.370000000003</v>
      </c>
      <c r="H86" s="122">
        <f t="shared" si="10"/>
        <v>36270.370000000003</v>
      </c>
    </row>
    <row r="87" spans="1:8" outlineLevel="2" x14ac:dyDescent="0.2">
      <c r="A87" s="79">
        <v>37400</v>
      </c>
      <c r="B87">
        <v>1990</v>
      </c>
      <c r="C87" s="122">
        <v>119980</v>
      </c>
      <c r="H87" s="122">
        <f t="shared" si="10"/>
        <v>119980</v>
      </c>
    </row>
    <row r="88" spans="1:8" outlineLevel="2" x14ac:dyDescent="0.2">
      <c r="A88" s="79">
        <v>37400</v>
      </c>
      <c r="B88">
        <v>1984</v>
      </c>
      <c r="C88" s="122">
        <v>345943.54</v>
      </c>
      <c r="H88" s="122">
        <f t="shared" si="10"/>
        <v>345943.54</v>
      </c>
    </row>
    <row r="89" spans="1:8" outlineLevel="2" x14ac:dyDescent="0.2">
      <c r="A89" s="79">
        <v>37400</v>
      </c>
      <c r="B89">
        <v>1983</v>
      </c>
      <c r="C89" s="122">
        <v>8516.41</v>
      </c>
      <c r="H89" s="122">
        <f t="shared" si="10"/>
        <v>8516.41</v>
      </c>
    </row>
    <row r="90" spans="1:8" outlineLevel="2" x14ac:dyDescent="0.2">
      <c r="A90" s="79">
        <v>37400</v>
      </c>
      <c r="B90">
        <v>1982</v>
      </c>
      <c r="C90" s="122">
        <v>22953.66</v>
      </c>
      <c r="H90" s="122">
        <f t="shared" si="10"/>
        <v>22953.66</v>
      </c>
    </row>
    <row r="91" spans="1:8" outlineLevel="2" x14ac:dyDescent="0.2">
      <c r="A91" s="79">
        <v>37400</v>
      </c>
      <c r="B91">
        <v>1979</v>
      </c>
      <c r="C91" s="122">
        <v>44704.59</v>
      </c>
      <c r="H91" s="122">
        <f t="shared" si="10"/>
        <v>44704.59</v>
      </c>
    </row>
    <row r="92" spans="1:8" outlineLevel="2" x14ac:dyDescent="0.2">
      <c r="A92" s="79">
        <v>37400</v>
      </c>
      <c r="B92">
        <v>1977</v>
      </c>
      <c r="C92" s="122">
        <v>41314.720000000001</v>
      </c>
      <c r="H92" s="122">
        <f t="shared" si="10"/>
        <v>41314.720000000001</v>
      </c>
    </row>
    <row r="93" spans="1:8" outlineLevel="2" x14ac:dyDescent="0.2">
      <c r="A93" s="79">
        <v>37400</v>
      </c>
      <c r="B93">
        <v>1975</v>
      </c>
      <c r="C93" s="122">
        <v>3079.9</v>
      </c>
      <c r="H93" s="122">
        <f t="shared" si="10"/>
        <v>3079.9</v>
      </c>
    </row>
    <row r="94" spans="1:8" outlineLevel="2" x14ac:dyDescent="0.2">
      <c r="A94" s="79">
        <v>37400</v>
      </c>
      <c r="B94">
        <v>1969</v>
      </c>
      <c r="C94" s="122">
        <v>16534.939999999999</v>
      </c>
      <c r="H94" s="122">
        <f t="shared" si="10"/>
        <v>16534.939999999999</v>
      </c>
    </row>
    <row r="95" spans="1:8" outlineLevel="2" x14ac:dyDescent="0.2">
      <c r="A95" s="79">
        <v>37400</v>
      </c>
      <c r="B95">
        <v>1967</v>
      </c>
      <c r="C95" s="122">
        <v>776.56</v>
      </c>
      <c r="H95" s="122">
        <f t="shared" si="10"/>
        <v>776.56</v>
      </c>
    </row>
    <row r="96" spans="1:8" outlineLevel="2" x14ac:dyDescent="0.2">
      <c r="A96" s="79">
        <v>37400</v>
      </c>
      <c r="B96">
        <v>1966</v>
      </c>
      <c r="C96" s="122">
        <v>12413.380000000001</v>
      </c>
      <c r="H96" s="122">
        <f t="shared" si="10"/>
        <v>12413.380000000001</v>
      </c>
    </row>
    <row r="97" spans="1:12" outlineLevel="2" x14ac:dyDescent="0.2">
      <c r="A97" s="79">
        <v>37400</v>
      </c>
      <c r="B97">
        <v>1964</v>
      </c>
      <c r="C97" s="122">
        <v>8353.5</v>
      </c>
      <c r="H97" s="122">
        <f t="shared" si="10"/>
        <v>8353.5</v>
      </c>
    </row>
    <row r="98" spans="1:12" outlineLevel="2" x14ac:dyDescent="0.2">
      <c r="A98" s="79">
        <v>37400</v>
      </c>
      <c r="B98">
        <v>1963</v>
      </c>
      <c r="C98" s="122">
        <v>1582.17</v>
      </c>
      <c r="H98" s="122">
        <f t="shared" si="10"/>
        <v>1582.17</v>
      </c>
    </row>
    <row r="99" spans="1:12" outlineLevel="2" x14ac:dyDescent="0.2">
      <c r="A99" s="79">
        <v>37400</v>
      </c>
      <c r="B99">
        <v>1962</v>
      </c>
      <c r="C99" s="122">
        <v>2196.31</v>
      </c>
      <c r="H99" s="122">
        <f t="shared" si="10"/>
        <v>2196.31</v>
      </c>
    </row>
    <row r="100" spans="1:12" outlineLevel="2" x14ac:dyDescent="0.2">
      <c r="A100" s="79">
        <v>37400</v>
      </c>
      <c r="B100">
        <v>1961</v>
      </c>
      <c r="C100" s="122">
        <v>55687.89</v>
      </c>
      <c r="H100" s="122">
        <f t="shared" si="10"/>
        <v>55687.89</v>
      </c>
    </row>
    <row r="101" spans="1:12" outlineLevel="2" x14ac:dyDescent="0.2">
      <c r="A101" s="79">
        <v>37400</v>
      </c>
      <c r="B101">
        <v>1960</v>
      </c>
      <c r="C101" s="122">
        <v>985.75</v>
      </c>
      <c r="H101" s="122">
        <f t="shared" si="10"/>
        <v>985.75</v>
      </c>
    </row>
    <row r="102" spans="1:12" outlineLevel="2" x14ac:dyDescent="0.2">
      <c r="A102" s="79">
        <v>37400</v>
      </c>
      <c r="B102">
        <v>1959</v>
      </c>
      <c r="C102" s="122">
        <v>9728</v>
      </c>
      <c r="H102" s="122">
        <f t="shared" si="10"/>
        <v>9728</v>
      </c>
    </row>
    <row r="103" spans="1:12" outlineLevel="2" x14ac:dyDescent="0.2">
      <c r="A103" s="79">
        <v>37400</v>
      </c>
      <c r="B103">
        <v>1958</v>
      </c>
      <c r="C103" s="122">
        <v>43408.5</v>
      </c>
      <c r="H103" s="122">
        <f t="shared" si="10"/>
        <v>43408.5</v>
      </c>
    </row>
    <row r="104" spans="1:12" outlineLevel="2" x14ac:dyDescent="0.2">
      <c r="A104" s="79">
        <v>37400</v>
      </c>
      <c r="B104">
        <v>1955</v>
      </c>
      <c r="C104" s="122">
        <v>537.5</v>
      </c>
      <c r="H104" s="122">
        <f t="shared" si="10"/>
        <v>537.5</v>
      </c>
    </row>
    <row r="105" spans="1:12" outlineLevel="2" x14ac:dyDescent="0.2">
      <c r="A105" s="79">
        <v>37400</v>
      </c>
      <c r="B105">
        <v>1951</v>
      </c>
      <c r="C105" s="122">
        <v>919.23</v>
      </c>
      <c r="H105" s="122">
        <f t="shared" si="10"/>
        <v>919.23</v>
      </c>
    </row>
    <row r="106" spans="1:12" outlineLevel="2" x14ac:dyDescent="0.2">
      <c r="A106" s="79">
        <v>37400</v>
      </c>
      <c r="B106">
        <v>1935</v>
      </c>
      <c r="C106" s="122">
        <v>38350.74</v>
      </c>
      <c r="H106" s="122">
        <f t="shared" si="10"/>
        <v>38350.74</v>
      </c>
    </row>
    <row r="107" spans="1:12" outlineLevel="2" x14ac:dyDescent="0.2">
      <c r="A107" s="79">
        <v>37400</v>
      </c>
      <c r="B107">
        <v>1926</v>
      </c>
      <c r="C107" s="122">
        <v>500</v>
      </c>
      <c r="H107" s="122">
        <f t="shared" si="10"/>
        <v>500</v>
      </c>
    </row>
    <row r="108" spans="1:12" outlineLevel="2" x14ac:dyDescent="0.2">
      <c r="A108" s="79">
        <v>37400</v>
      </c>
      <c r="B108">
        <v>1975</v>
      </c>
      <c r="H108" s="122">
        <f t="shared" si="10"/>
        <v>0</v>
      </c>
    </row>
    <row r="109" spans="1:12" outlineLevel="1" x14ac:dyDescent="0.2">
      <c r="A109" s="123" t="s">
        <v>1090</v>
      </c>
      <c r="C109" s="122">
        <f t="shared" ref="C109:H109" si="11">SUBTOTAL(9,C64:C108)</f>
        <v>14985872.640000002</v>
      </c>
      <c r="D109" s="122">
        <f t="shared" si="11"/>
        <v>1171276.6299999999</v>
      </c>
      <c r="E109" s="122">
        <f t="shared" si="11"/>
        <v>0</v>
      </c>
      <c r="F109" s="122">
        <f t="shared" si="11"/>
        <v>0</v>
      </c>
      <c r="G109" s="122">
        <f t="shared" si="11"/>
        <v>0</v>
      </c>
      <c r="H109" s="122">
        <f t="shared" si="11"/>
        <v>16157149.270000003</v>
      </c>
      <c r="J109" s="122">
        <v>16157149.27</v>
      </c>
      <c r="L109" s="25">
        <f>+H109+-+J109-+K109</f>
        <v>3.7252902984619141E-9</v>
      </c>
    </row>
    <row r="110" spans="1:12" outlineLevel="2" x14ac:dyDescent="0.2">
      <c r="A110" s="79">
        <v>37402</v>
      </c>
      <c r="B110">
        <v>2024</v>
      </c>
      <c r="H110" s="122">
        <f t="shared" ref="H110:H149" si="12">SUM(C110:G110)</f>
        <v>0</v>
      </c>
    </row>
    <row r="111" spans="1:12" outlineLevel="2" x14ac:dyDescent="0.2">
      <c r="A111" s="79">
        <v>37402</v>
      </c>
      <c r="B111">
        <v>2023</v>
      </c>
      <c r="H111" s="122">
        <f t="shared" si="12"/>
        <v>0</v>
      </c>
    </row>
    <row r="112" spans="1:12" outlineLevel="2" x14ac:dyDescent="0.2">
      <c r="A112" s="79">
        <v>37402</v>
      </c>
      <c r="B112">
        <v>2022</v>
      </c>
      <c r="H112" s="122">
        <f t="shared" si="12"/>
        <v>0</v>
      </c>
    </row>
    <row r="113" spans="1:8" outlineLevel="2" x14ac:dyDescent="0.2">
      <c r="A113" s="5">
        <v>37402</v>
      </c>
      <c r="B113">
        <v>2018</v>
      </c>
      <c r="C113" s="122">
        <v>60540.78</v>
      </c>
      <c r="H113" s="122">
        <f t="shared" si="12"/>
        <v>60540.78</v>
      </c>
    </row>
    <row r="114" spans="1:8" outlineLevel="2" x14ac:dyDescent="0.2">
      <c r="A114" s="5">
        <v>37402</v>
      </c>
      <c r="B114">
        <v>2017</v>
      </c>
      <c r="C114" s="122">
        <v>311775.23</v>
      </c>
      <c r="H114" s="122">
        <f t="shared" si="12"/>
        <v>311775.23</v>
      </c>
    </row>
    <row r="115" spans="1:8" outlineLevel="2" x14ac:dyDescent="0.2">
      <c r="A115" s="5">
        <v>37402</v>
      </c>
      <c r="B115">
        <v>2016</v>
      </c>
      <c r="C115" s="122">
        <v>1072853.7</v>
      </c>
      <c r="H115" s="122">
        <f t="shared" si="12"/>
        <v>1072853.7</v>
      </c>
    </row>
    <row r="116" spans="1:8" outlineLevel="2" x14ac:dyDescent="0.2">
      <c r="A116" s="5">
        <v>37402</v>
      </c>
      <c r="B116">
        <v>2015</v>
      </c>
      <c r="C116" s="122">
        <v>895642.5</v>
      </c>
      <c r="H116" s="122">
        <f t="shared" si="12"/>
        <v>895642.5</v>
      </c>
    </row>
    <row r="117" spans="1:8" outlineLevel="2" x14ac:dyDescent="0.2">
      <c r="A117" s="5">
        <v>37402</v>
      </c>
      <c r="B117">
        <v>2014</v>
      </c>
      <c r="C117" s="122">
        <v>267914.88</v>
      </c>
      <c r="H117" s="122">
        <f t="shared" si="12"/>
        <v>267914.88</v>
      </c>
    </row>
    <row r="118" spans="1:8" outlineLevel="2" x14ac:dyDescent="0.2">
      <c r="A118" s="5">
        <v>37402</v>
      </c>
      <c r="B118">
        <v>2013</v>
      </c>
      <c r="C118" s="122">
        <v>30114.25</v>
      </c>
      <c r="H118" s="122">
        <f t="shared" si="12"/>
        <v>30114.25</v>
      </c>
    </row>
    <row r="119" spans="1:8" outlineLevel="2" x14ac:dyDescent="0.2">
      <c r="A119" s="5">
        <v>37402</v>
      </c>
      <c r="B119">
        <v>2012</v>
      </c>
      <c r="C119" s="122">
        <v>70879.62</v>
      </c>
      <c r="H119" s="122">
        <f t="shared" si="12"/>
        <v>70879.62</v>
      </c>
    </row>
    <row r="120" spans="1:8" outlineLevel="2" x14ac:dyDescent="0.2">
      <c r="A120" s="5">
        <v>37402</v>
      </c>
      <c r="B120">
        <v>2010</v>
      </c>
      <c r="C120" s="122">
        <v>67325.5</v>
      </c>
      <c r="H120" s="122">
        <f t="shared" si="12"/>
        <v>67325.5</v>
      </c>
    </row>
    <row r="121" spans="1:8" outlineLevel="2" x14ac:dyDescent="0.2">
      <c r="A121" s="5">
        <v>37402</v>
      </c>
      <c r="B121">
        <v>2009</v>
      </c>
      <c r="C121" s="122">
        <v>121055.42</v>
      </c>
      <c r="H121" s="122">
        <f t="shared" si="12"/>
        <v>121055.42</v>
      </c>
    </row>
    <row r="122" spans="1:8" outlineLevel="2" x14ac:dyDescent="0.2">
      <c r="A122" s="5">
        <v>37402</v>
      </c>
      <c r="B122">
        <v>2008</v>
      </c>
      <c r="C122" s="122">
        <v>54867.33</v>
      </c>
      <c r="H122" s="122">
        <f t="shared" si="12"/>
        <v>54867.33</v>
      </c>
    </row>
    <row r="123" spans="1:8" outlineLevel="2" x14ac:dyDescent="0.2">
      <c r="A123" s="5">
        <v>37402</v>
      </c>
      <c r="B123">
        <v>2006</v>
      </c>
      <c r="C123" s="122">
        <v>12725.4</v>
      </c>
      <c r="H123" s="122">
        <f t="shared" si="12"/>
        <v>12725.4</v>
      </c>
    </row>
    <row r="124" spans="1:8" outlineLevel="2" x14ac:dyDescent="0.2">
      <c r="A124" s="5">
        <v>37402</v>
      </c>
      <c r="B124">
        <v>2005</v>
      </c>
      <c r="C124" s="122">
        <v>46539.37</v>
      </c>
      <c r="H124" s="122">
        <f t="shared" si="12"/>
        <v>46539.37</v>
      </c>
    </row>
    <row r="125" spans="1:8" outlineLevel="2" x14ac:dyDescent="0.2">
      <c r="A125" s="5">
        <v>37402</v>
      </c>
      <c r="B125">
        <v>2004</v>
      </c>
      <c r="C125" s="122">
        <v>109828.54</v>
      </c>
      <c r="H125" s="122">
        <f t="shared" si="12"/>
        <v>109828.54</v>
      </c>
    </row>
    <row r="126" spans="1:8" outlineLevel="2" x14ac:dyDescent="0.2">
      <c r="A126" s="5">
        <v>37402</v>
      </c>
      <c r="B126">
        <v>2002</v>
      </c>
      <c r="C126" s="122">
        <v>62802.66</v>
      </c>
      <c r="H126" s="122">
        <f t="shared" si="12"/>
        <v>62802.66</v>
      </c>
    </row>
    <row r="127" spans="1:8" outlineLevel="2" x14ac:dyDescent="0.2">
      <c r="A127" s="5">
        <v>37402</v>
      </c>
      <c r="B127">
        <v>2000</v>
      </c>
      <c r="C127" s="122">
        <f>16247.91+0.11</f>
        <v>16248.02</v>
      </c>
      <c r="H127" s="122">
        <f t="shared" si="12"/>
        <v>16248.02</v>
      </c>
    </row>
    <row r="128" spans="1:8" outlineLevel="2" x14ac:dyDescent="0.2">
      <c r="A128" s="5">
        <v>37402</v>
      </c>
      <c r="B128">
        <v>1999</v>
      </c>
      <c r="C128" s="122">
        <v>122559.84</v>
      </c>
      <c r="H128" s="122">
        <f t="shared" si="12"/>
        <v>122559.84</v>
      </c>
    </row>
    <row r="129" spans="1:8" outlineLevel="2" x14ac:dyDescent="0.2">
      <c r="A129" s="5">
        <v>37402</v>
      </c>
      <c r="B129">
        <v>1996</v>
      </c>
      <c r="C129" s="122">
        <v>227583.17</v>
      </c>
      <c r="H129" s="122">
        <f t="shared" si="12"/>
        <v>227583.17</v>
      </c>
    </row>
    <row r="130" spans="1:8" outlineLevel="2" x14ac:dyDescent="0.2">
      <c r="A130" s="5">
        <v>37402</v>
      </c>
      <c r="B130">
        <v>1994</v>
      </c>
      <c r="C130" s="122">
        <v>6611.77</v>
      </c>
      <c r="H130" s="122">
        <f t="shared" si="12"/>
        <v>6611.77</v>
      </c>
    </row>
    <row r="131" spans="1:8" outlineLevel="2" x14ac:dyDescent="0.2">
      <c r="A131" s="5">
        <v>37402</v>
      </c>
      <c r="B131">
        <v>1993</v>
      </c>
      <c r="C131" s="122">
        <v>12037.5</v>
      </c>
      <c r="H131" s="122">
        <f t="shared" si="12"/>
        <v>12037.5</v>
      </c>
    </row>
    <row r="132" spans="1:8" outlineLevel="2" x14ac:dyDescent="0.2">
      <c r="A132" s="5">
        <v>37402</v>
      </c>
      <c r="B132">
        <v>1991</v>
      </c>
      <c r="C132" s="122">
        <v>12084.68</v>
      </c>
      <c r="H132" s="122">
        <f t="shared" si="12"/>
        <v>12084.68</v>
      </c>
    </row>
    <row r="133" spans="1:8" outlineLevel="2" x14ac:dyDescent="0.2">
      <c r="A133" s="5">
        <v>37402</v>
      </c>
      <c r="B133">
        <v>1981</v>
      </c>
      <c r="C133" s="122">
        <v>54.26</v>
      </c>
      <c r="H133" s="122">
        <f t="shared" si="12"/>
        <v>54.26</v>
      </c>
    </row>
    <row r="134" spans="1:8" outlineLevel="2" x14ac:dyDescent="0.2">
      <c r="A134" s="5">
        <v>37402</v>
      </c>
      <c r="B134">
        <v>1975</v>
      </c>
      <c r="C134" s="122">
        <v>10955.04</v>
      </c>
      <c r="H134" s="122">
        <f t="shared" si="12"/>
        <v>10955.04</v>
      </c>
    </row>
    <row r="135" spans="1:8" outlineLevel="2" x14ac:dyDescent="0.2">
      <c r="A135" s="5">
        <v>37402</v>
      </c>
      <c r="B135">
        <v>1974</v>
      </c>
      <c r="C135" s="122">
        <v>14682.24</v>
      </c>
      <c r="H135" s="122">
        <f t="shared" si="12"/>
        <v>14682.24</v>
      </c>
    </row>
    <row r="136" spans="1:8" outlineLevel="2" x14ac:dyDescent="0.2">
      <c r="A136" s="5">
        <v>37402</v>
      </c>
      <c r="B136">
        <v>1973</v>
      </c>
      <c r="C136" s="122">
        <v>15101.53</v>
      </c>
      <c r="H136" s="122">
        <f t="shared" si="12"/>
        <v>15101.53</v>
      </c>
    </row>
    <row r="137" spans="1:8" outlineLevel="2" x14ac:dyDescent="0.2">
      <c r="A137" s="5">
        <v>37402</v>
      </c>
      <c r="B137">
        <v>1972</v>
      </c>
      <c r="C137" s="122">
        <v>124757.77</v>
      </c>
      <c r="H137" s="122">
        <f t="shared" si="12"/>
        <v>124757.77</v>
      </c>
    </row>
    <row r="138" spans="1:8" outlineLevel="2" x14ac:dyDescent="0.2">
      <c r="A138" s="5">
        <v>37402</v>
      </c>
      <c r="B138">
        <v>1971</v>
      </c>
      <c r="C138" s="122">
        <v>98904.72</v>
      </c>
      <c r="H138" s="122">
        <f t="shared" si="12"/>
        <v>98904.72</v>
      </c>
    </row>
    <row r="139" spans="1:8" outlineLevel="2" x14ac:dyDescent="0.2">
      <c r="A139" s="5">
        <v>37402</v>
      </c>
      <c r="B139">
        <v>1970</v>
      </c>
      <c r="C139" s="122">
        <v>116665.02</v>
      </c>
      <c r="H139" s="122">
        <f t="shared" si="12"/>
        <v>116665.02</v>
      </c>
    </row>
    <row r="140" spans="1:8" outlineLevel="2" x14ac:dyDescent="0.2">
      <c r="A140" s="5">
        <v>37402</v>
      </c>
      <c r="B140">
        <v>1969</v>
      </c>
      <c r="C140" s="122">
        <v>127678.07</v>
      </c>
      <c r="H140" s="122">
        <f t="shared" si="12"/>
        <v>127678.07</v>
      </c>
    </row>
    <row r="141" spans="1:8" outlineLevel="2" x14ac:dyDescent="0.2">
      <c r="A141" s="5">
        <v>37402</v>
      </c>
      <c r="B141">
        <v>1968</v>
      </c>
      <c r="C141" s="122">
        <v>76841.25</v>
      </c>
      <c r="H141" s="122">
        <f t="shared" si="12"/>
        <v>76841.25</v>
      </c>
    </row>
    <row r="142" spans="1:8" outlineLevel="2" x14ac:dyDescent="0.2">
      <c r="A142" s="5">
        <v>37402</v>
      </c>
      <c r="B142">
        <v>1967</v>
      </c>
      <c r="C142" s="122">
        <v>27128.87</v>
      </c>
      <c r="H142" s="122">
        <f t="shared" si="12"/>
        <v>27128.87</v>
      </c>
    </row>
    <row r="143" spans="1:8" outlineLevel="2" x14ac:dyDescent="0.2">
      <c r="A143" s="5">
        <v>37402</v>
      </c>
      <c r="B143">
        <v>1966</v>
      </c>
      <c r="C143" s="122">
        <v>10891.57</v>
      </c>
      <c r="H143" s="122">
        <f t="shared" si="12"/>
        <v>10891.57</v>
      </c>
    </row>
    <row r="144" spans="1:8" outlineLevel="2" x14ac:dyDescent="0.2">
      <c r="A144" s="5">
        <v>37402</v>
      </c>
      <c r="B144">
        <v>1965</v>
      </c>
      <c r="C144" s="122">
        <v>35291.61</v>
      </c>
      <c r="H144" s="122">
        <f t="shared" si="12"/>
        <v>35291.61</v>
      </c>
    </row>
    <row r="145" spans="1:12" outlineLevel="2" x14ac:dyDescent="0.2">
      <c r="A145" s="5">
        <v>37402</v>
      </c>
      <c r="B145">
        <v>1964</v>
      </c>
      <c r="C145" s="122">
        <v>8772.19</v>
      </c>
      <c r="H145" s="122">
        <f t="shared" si="12"/>
        <v>8772.19</v>
      </c>
    </row>
    <row r="146" spans="1:12" outlineLevel="2" x14ac:dyDescent="0.2">
      <c r="A146" s="5">
        <v>37402</v>
      </c>
      <c r="B146">
        <v>1963</v>
      </c>
      <c r="C146" s="122">
        <v>8082.6</v>
      </c>
      <c r="H146" s="122">
        <f t="shared" si="12"/>
        <v>8082.6</v>
      </c>
    </row>
    <row r="147" spans="1:12" outlineLevel="2" x14ac:dyDescent="0.2">
      <c r="A147" s="5">
        <v>37402</v>
      </c>
      <c r="B147">
        <v>1962</v>
      </c>
      <c r="C147" s="122">
        <v>1233.71</v>
      </c>
      <c r="H147" s="122">
        <f t="shared" si="12"/>
        <v>1233.71</v>
      </c>
    </row>
    <row r="148" spans="1:12" outlineLevel="2" x14ac:dyDescent="0.2">
      <c r="A148" s="5">
        <v>37402</v>
      </c>
      <c r="B148">
        <v>1960</v>
      </c>
      <c r="C148" s="122">
        <v>1079.04</v>
      </c>
      <c r="H148" s="122">
        <f t="shared" si="12"/>
        <v>1079.04</v>
      </c>
    </row>
    <row r="149" spans="1:12" outlineLevel="2" x14ac:dyDescent="0.2">
      <c r="A149" s="5">
        <v>37402</v>
      </c>
      <c r="B149">
        <v>1959</v>
      </c>
      <c r="C149" s="122">
        <v>8763.01</v>
      </c>
      <c r="H149" s="122">
        <f t="shared" si="12"/>
        <v>8763.01</v>
      </c>
    </row>
    <row r="150" spans="1:12" outlineLevel="1" x14ac:dyDescent="0.2">
      <c r="A150" s="124" t="s">
        <v>1091</v>
      </c>
      <c r="C150" s="122">
        <f t="shared" ref="C150:H150" si="13">SUBTOTAL(9,C110:C149)</f>
        <v>4268872.66</v>
      </c>
      <c r="D150" s="122">
        <f t="shared" si="13"/>
        <v>0</v>
      </c>
      <c r="E150" s="122">
        <f t="shared" si="13"/>
        <v>0</v>
      </c>
      <c r="F150" s="122">
        <f t="shared" si="13"/>
        <v>0</v>
      </c>
      <c r="G150" s="122">
        <f t="shared" si="13"/>
        <v>0</v>
      </c>
      <c r="H150" s="122">
        <f t="shared" si="13"/>
        <v>4268872.66</v>
      </c>
      <c r="J150" s="122">
        <v>4268872.66</v>
      </c>
      <c r="L150" s="25">
        <f>+H150+-+J150-+K150</f>
        <v>0</v>
      </c>
    </row>
    <row r="151" spans="1:12" outlineLevel="2" x14ac:dyDescent="0.2">
      <c r="A151" s="79">
        <v>37500</v>
      </c>
      <c r="B151">
        <v>2024</v>
      </c>
      <c r="H151" s="122">
        <f t="shared" ref="H151:H182" si="14">SUM(C151:G151)</f>
        <v>0</v>
      </c>
    </row>
    <row r="152" spans="1:12" outlineLevel="2" x14ac:dyDescent="0.2">
      <c r="A152" s="79">
        <v>37500</v>
      </c>
      <c r="B152">
        <v>2023</v>
      </c>
      <c r="F152" s="122">
        <v>5278050.9899999993</v>
      </c>
      <c r="H152" s="122">
        <f t="shared" si="14"/>
        <v>5278050.9899999993</v>
      </c>
    </row>
    <row r="153" spans="1:12" outlineLevel="2" x14ac:dyDescent="0.2">
      <c r="A153" s="79">
        <v>37500</v>
      </c>
      <c r="B153">
        <v>2022</v>
      </c>
      <c r="D153" s="122">
        <v>706644.96000000008</v>
      </c>
      <c r="H153" s="122">
        <f t="shared" si="14"/>
        <v>706644.96000000008</v>
      </c>
    </row>
    <row r="154" spans="1:12" outlineLevel="2" x14ac:dyDescent="0.2">
      <c r="A154" s="5">
        <v>37500</v>
      </c>
      <c r="B154">
        <v>2021</v>
      </c>
      <c r="C154" s="122">
        <v>275473.39</v>
      </c>
      <c r="H154" s="122">
        <f t="shared" si="14"/>
        <v>275473.39</v>
      </c>
    </row>
    <row r="155" spans="1:12" outlineLevel="2" x14ac:dyDescent="0.2">
      <c r="A155" s="5">
        <v>37500</v>
      </c>
      <c r="B155">
        <v>2020</v>
      </c>
      <c r="C155" s="122">
        <v>317815.46999999997</v>
      </c>
      <c r="H155" s="122">
        <f t="shared" si="14"/>
        <v>317815.46999999997</v>
      </c>
    </row>
    <row r="156" spans="1:12" outlineLevel="2" x14ac:dyDescent="0.2">
      <c r="A156" s="5">
        <v>37500</v>
      </c>
      <c r="B156">
        <v>2019</v>
      </c>
      <c r="C156" s="122">
        <v>1536081.73</v>
      </c>
      <c r="H156" s="122">
        <f t="shared" si="14"/>
        <v>1536081.73</v>
      </c>
    </row>
    <row r="157" spans="1:12" outlineLevel="2" x14ac:dyDescent="0.2">
      <c r="A157" s="5">
        <v>37500</v>
      </c>
      <c r="B157">
        <v>2018</v>
      </c>
      <c r="C157" s="122">
        <v>488977.42</v>
      </c>
      <c r="H157" s="122">
        <f t="shared" si="14"/>
        <v>488977.42</v>
      </c>
    </row>
    <row r="158" spans="1:12" outlineLevel="2" x14ac:dyDescent="0.2">
      <c r="A158" s="5">
        <v>37500</v>
      </c>
      <c r="B158">
        <v>2017</v>
      </c>
      <c r="C158" s="122">
        <v>980589.42</v>
      </c>
      <c r="H158" s="122">
        <f t="shared" si="14"/>
        <v>980589.42</v>
      </c>
    </row>
    <row r="159" spans="1:12" outlineLevel="2" x14ac:dyDescent="0.2">
      <c r="A159" s="5">
        <v>37500</v>
      </c>
      <c r="B159">
        <v>2016</v>
      </c>
      <c r="C159" s="122">
        <v>6223006.5800000001</v>
      </c>
      <c r="H159" s="122">
        <f t="shared" si="14"/>
        <v>6223006.5800000001</v>
      </c>
    </row>
    <row r="160" spans="1:12" outlineLevel="2" x14ac:dyDescent="0.2">
      <c r="A160" s="5">
        <v>37500</v>
      </c>
      <c r="B160">
        <v>2015</v>
      </c>
      <c r="C160" s="122">
        <v>415971.22</v>
      </c>
      <c r="H160" s="122">
        <f t="shared" si="14"/>
        <v>415971.22</v>
      </c>
    </row>
    <row r="161" spans="1:8" outlineLevel="2" x14ac:dyDescent="0.2">
      <c r="A161" s="5">
        <v>37500</v>
      </c>
      <c r="B161">
        <v>2014</v>
      </c>
      <c r="C161" s="122">
        <v>100117.9</v>
      </c>
      <c r="H161" s="122">
        <f t="shared" si="14"/>
        <v>100117.9</v>
      </c>
    </row>
    <row r="162" spans="1:8" outlineLevel="2" x14ac:dyDescent="0.2">
      <c r="A162" s="5">
        <v>37500</v>
      </c>
      <c r="B162">
        <v>2013</v>
      </c>
      <c r="C162" s="122">
        <v>27683.14</v>
      </c>
      <c r="H162" s="122">
        <f t="shared" si="14"/>
        <v>27683.14</v>
      </c>
    </row>
    <row r="163" spans="1:8" outlineLevel="2" x14ac:dyDescent="0.2">
      <c r="A163" s="5">
        <v>37500</v>
      </c>
      <c r="B163">
        <v>2012</v>
      </c>
      <c r="C163" s="122">
        <v>130812.33</v>
      </c>
      <c r="H163" s="122">
        <f t="shared" si="14"/>
        <v>130812.33</v>
      </c>
    </row>
    <row r="164" spans="1:8" outlineLevel="2" x14ac:dyDescent="0.2">
      <c r="A164" s="5">
        <v>37500</v>
      </c>
      <c r="B164">
        <v>2011</v>
      </c>
      <c r="C164" s="122">
        <v>197577.82</v>
      </c>
      <c r="H164" s="122">
        <f t="shared" si="14"/>
        <v>197577.82</v>
      </c>
    </row>
    <row r="165" spans="1:8" outlineLevel="2" x14ac:dyDescent="0.2">
      <c r="A165" s="5">
        <v>37500</v>
      </c>
      <c r="B165">
        <v>2010</v>
      </c>
      <c r="C165" s="122">
        <v>964875.45</v>
      </c>
      <c r="H165" s="122">
        <f t="shared" si="14"/>
        <v>964875.45</v>
      </c>
    </row>
    <row r="166" spans="1:8" outlineLevel="2" x14ac:dyDescent="0.2">
      <c r="A166" s="5">
        <v>37500</v>
      </c>
      <c r="B166">
        <v>2009</v>
      </c>
      <c r="C166" s="122">
        <v>397892.62</v>
      </c>
      <c r="H166" s="122">
        <f t="shared" si="14"/>
        <v>397892.62</v>
      </c>
    </row>
    <row r="167" spans="1:8" outlineLevel="2" x14ac:dyDescent="0.2">
      <c r="A167" s="5">
        <v>37500</v>
      </c>
      <c r="B167">
        <v>2008</v>
      </c>
      <c r="C167" s="122">
        <v>260913.77</v>
      </c>
      <c r="H167" s="122">
        <f t="shared" si="14"/>
        <v>260913.77</v>
      </c>
    </row>
    <row r="168" spans="1:8" outlineLevel="2" x14ac:dyDescent="0.2">
      <c r="A168" s="5">
        <v>37500</v>
      </c>
      <c r="B168">
        <v>2007</v>
      </c>
      <c r="C168" s="122">
        <v>1060829.8999999999</v>
      </c>
      <c r="H168" s="122">
        <f t="shared" si="14"/>
        <v>1060829.8999999999</v>
      </c>
    </row>
    <row r="169" spans="1:8" outlineLevel="2" x14ac:dyDescent="0.2">
      <c r="A169" s="5">
        <v>37500</v>
      </c>
      <c r="B169">
        <v>2006</v>
      </c>
      <c r="C169" s="122">
        <v>1110118.6499999999</v>
      </c>
      <c r="H169" s="122">
        <f t="shared" si="14"/>
        <v>1110118.6499999999</v>
      </c>
    </row>
    <row r="170" spans="1:8" outlineLevel="2" x14ac:dyDescent="0.2">
      <c r="A170" s="5">
        <v>37500</v>
      </c>
      <c r="B170">
        <v>2005</v>
      </c>
      <c r="C170" s="122">
        <v>113895.84</v>
      </c>
      <c r="H170" s="122">
        <f t="shared" si="14"/>
        <v>113895.84</v>
      </c>
    </row>
    <row r="171" spans="1:8" outlineLevel="2" x14ac:dyDescent="0.2">
      <c r="A171" s="5">
        <v>37500</v>
      </c>
      <c r="B171">
        <v>2004</v>
      </c>
      <c r="C171" s="122">
        <v>87478.33</v>
      </c>
      <c r="H171" s="122">
        <f t="shared" si="14"/>
        <v>87478.33</v>
      </c>
    </row>
    <row r="172" spans="1:8" outlineLevel="2" x14ac:dyDescent="0.2">
      <c r="A172" s="5">
        <v>37500</v>
      </c>
      <c r="B172">
        <v>2003</v>
      </c>
      <c r="C172" s="122">
        <v>1299753.9099999999</v>
      </c>
      <c r="H172" s="122">
        <f t="shared" si="14"/>
        <v>1299753.9099999999</v>
      </c>
    </row>
    <row r="173" spans="1:8" outlineLevel="2" x14ac:dyDescent="0.2">
      <c r="A173" s="5">
        <v>37500</v>
      </c>
      <c r="B173">
        <v>2002</v>
      </c>
      <c r="C173" s="122">
        <v>1449154.67</v>
      </c>
      <c r="H173" s="122">
        <f t="shared" si="14"/>
        <v>1449154.67</v>
      </c>
    </row>
    <row r="174" spans="1:8" outlineLevel="2" x14ac:dyDescent="0.2">
      <c r="A174" s="5">
        <v>37500</v>
      </c>
      <c r="B174">
        <v>2001</v>
      </c>
      <c r="C174" s="122">
        <v>2041211.79</v>
      </c>
      <c r="H174" s="122">
        <f t="shared" si="14"/>
        <v>2041211.79</v>
      </c>
    </row>
    <row r="175" spans="1:8" outlineLevel="2" x14ac:dyDescent="0.2">
      <c r="A175" s="5">
        <v>37500</v>
      </c>
      <c r="B175">
        <v>2000</v>
      </c>
      <c r="C175" s="122">
        <v>451653.38</v>
      </c>
      <c r="H175" s="122">
        <f t="shared" si="14"/>
        <v>451653.38</v>
      </c>
    </row>
    <row r="176" spans="1:8" outlineLevel="2" x14ac:dyDescent="0.2">
      <c r="A176" s="5">
        <v>37500</v>
      </c>
      <c r="B176">
        <v>1999</v>
      </c>
      <c r="C176" s="122">
        <v>385489.97</v>
      </c>
      <c r="H176" s="122">
        <f t="shared" si="14"/>
        <v>385489.97</v>
      </c>
    </row>
    <row r="177" spans="1:8" outlineLevel="2" x14ac:dyDescent="0.2">
      <c r="A177" s="5">
        <v>37500</v>
      </c>
      <c r="B177">
        <v>1998</v>
      </c>
      <c r="C177" s="122">
        <v>50657.11</v>
      </c>
      <c r="H177" s="122">
        <f t="shared" si="14"/>
        <v>50657.11</v>
      </c>
    </row>
    <row r="178" spans="1:8" outlineLevel="2" x14ac:dyDescent="0.2">
      <c r="A178" s="5">
        <v>37500</v>
      </c>
      <c r="B178">
        <v>1997</v>
      </c>
      <c r="C178" s="122">
        <v>195678.27</v>
      </c>
      <c r="H178" s="122">
        <f t="shared" si="14"/>
        <v>195678.27</v>
      </c>
    </row>
    <row r="179" spans="1:8" outlineLevel="2" x14ac:dyDescent="0.2">
      <c r="A179" s="5">
        <v>37500</v>
      </c>
      <c r="B179">
        <v>1996</v>
      </c>
      <c r="C179" s="122">
        <v>124991.81</v>
      </c>
      <c r="H179" s="122">
        <f t="shared" si="14"/>
        <v>124991.81</v>
      </c>
    </row>
    <row r="180" spans="1:8" outlineLevel="2" x14ac:dyDescent="0.2">
      <c r="A180" s="5">
        <v>37500</v>
      </c>
      <c r="B180">
        <v>1995</v>
      </c>
      <c r="C180" s="122">
        <v>198793.97</v>
      </c>
      <c r="H180" s="122">
        <f t="shared" si="14"/>
        <v>198793.97</v>
      </c>
    </row>
    <row r="181" spans="1:8" outlineLevel="2" x14ac:dyDescent="0.2">
      <c r="A181" s="5">
        <v>37500</v>
      </c>
      <c r="B181">
        <v>1994</v>
      </c>
      <c r="C181" s="122">
        <v>522640.75</v>
      </c>
      <c r="H181" s="122">
        <f t="shared" si="14"/>
        <v>522640.75</v>
      </c>
    </row>
    <row r="182" spans="1:8" outlineLevel="2" x14ac:dyDescent="0.2">
      <c r="A182" s="5">
        <v>37500</v>
      </c>
      <c r="B182">
        <v>1993</v>
      </c>
      <c r="C182" s="122">
        <v>579915.72</v>
      </c>
      <c r="H182" s="122">
        <f t="shared" si="14"/>
        <v>579915.72</v>
      </c>
    </row>
    <row r="183" spans="1:8" outlineLevel="2" x14ac:dyDescent="0.2">
      <c r="A183" s="5">
        <v>37500</v>
      </c>
      <c r="B183">
        <v>1992</v>
      </c>
      <c r="C183" s="122">
        <v>74776.08</v>
      </c>
      <c r="H183" s="122">
        <f t="shared" ref="H183:H214" si="15">SUM(C183:G183)</f>
        <v>74776.08</v>
      </c>
    </row>
    <row r="184" spans="1:8" outlineLevel="2" x14ac:dyDescent="0.2">
      <c r="A184" s="5">
        <v>37500</v>
      </c>
      <c r="B184">
        <v>1991</v>
      </c>
      <c r="C184" s="122">
        <v>34420.61</v>
      </c>
      <c r="H184" s="122">
        <f t="shared" si="15"/>
        <v>34420.61</v>
      </c>
    </row>
    <row r="185" spans="1:8" outlineLevel="2" x14ac:dyDescent="0.2">
      <c r="A185" s="5">
        <v>37500</v>
      </c>
      <c r="B185">
        <v>1990</v>
      </c>
      <c r="C185" s="122">
        <v>261229.83</v>
      </c>
      <c r="H185" s="122">
        <f t="shared" si="15"/>
        <v>261229.83</v>
      </c>
    </row>
    <row r="186" spans="1:8" outlineLevel="2" x14ac:dyDescent="0.2">
      <c r="A186" s="5">
        <v>37500</v>
      </c>
      <c r="B186">
        <v>1989</v>
      </c>
      <c r="C186" s="122">
        <v>10310.76</v>
      </c>
      <c r="H186" s="122">
        <f t="shared" si="15"/>
        <v>10310.76</v>
      </c>
    </row>
    <row r="187" spans="1:8" outlineLevel="2" x14ac:dyDescent="0.2">
      <c r="A187" s="5">
        <v>37500</v>
      </c>
      <c r="B187">
        <v>1988</v>
      </c>
      <c r="C187" s="122">
        <v>44231.55</v>
      </c>
      <c r="H187" s="122">
        <f t="shared" si="15"/>
        <v>44231.55</v>
      </c>
    </row>
    <row r="188" spans="1:8" outlineLevel="2" x14ac:dyDescent="0.2">
      <c r="A188" s="5">
        <v>37500</v>
      </c>
      <c r="B188">
        <v>1987</v>
      </c>
      <c r="C188" s="122">
        <v>60992.18</v>
      </c>
      <c r="H188" s="122">
        <f t="shared" si="15"/>
        <v>60992.18</v>
      </c>
    </row>
    <row r="189" spans="1:8" outlineLevel="2" x14ac:dyDescent="0.2">
      <c r="A189" s="5">
        <v>37500</v>
      </c>
      <c r="B189">
        <v>1986</v>
      </c>
      <c r="C189" s="122">
        <v>2014205.16</v>
      </c>
      <c r="H189" s="122">
        <f t="shared" si="15"/>
        <v>2014205.16</v>
      </c>
    </row>
    <row r="190" spans="1:8" outlineLevel="2" x14ac:dyDescent="0.2">
      <c r="A190" s="5">
        <v>37500</v>
      </c>
      <c r="B190">
        <v>1985</v>
      </c>
      <c r="C190" s="122">
        <v>94469.78</v>
      </c>
      <c r="H190" s="122">
        <f t="shared" si="15"/>
        <v>94469.78</v>
      </c>
    </row>
    <row r="191" spans="1:8" outlineLevel="2" x14ac:dyDescent="0.2">
      <c r="A191" s="5">
        <v>37500</v>
      </c>
      <c r="B191">
        <v>1984</v>
      </c>
      <c r="C191" s="122">
        <v>190895.62</v>
      </c>
      <c r="H191" s="122">
        <f t="shared" si="15"/>
        <v>190895.62</v>
      </c>
    </row>
    <row r="192" spans="1:8" outlineLevel="2" x14ac:dyDescent="0.2">
      <c r="A192" s="5">
        <v>37500</v>
      </c>
      <c r="B192">
        <v>1983</v>
      </c>
      <c r="C192" s="122">
        <v>43012.57</v>
      </c>
      <c r="H192" s="122">
        <f t="shared" si="15"/>
        <v>43012.57</v>
      </c>
    </row>
    <row r="193" spans="1:8" outlineLevel="2" x14ac:dyDescent="0.2">
      <c r="A193" s="5">
        <v>37500</v>
      </c>
      <c r="B193">
        <v>1982</v>
      </c>
      <c r="C193" s="122">
        <v>1324.83</v>
      </c>
      <c r="H193" s="122">
        <f t="shared" si="15"/>
        <v>1324.83</v>
      </c>
    </row>
    <row r="194" spans="1:8" outlineLevel="2" x14ac:dyDescent="0.2">
      <c r="A194" s="5">
        <v>37500</v>
      </c>
      <c r="B194">
        <v>1981</v>
      </c>
      <c r="C194" s="122">
        <v>152191.20000000001</v>
      </c>
      <c r="H194" s="122">
        <f t="shared" si="15"/>
        <v>152191.20000000001</v>
      </c>
    </row>
    <row r="195" spans="1:8" outlineLevel="2" x14ac:dyDescent="0.2">
      <c r="A195" s="5">
        <v>37500</v>
      </c>
      <c r="B195">
        <v>1980</v>
      </c>
      <c r="C195" s="122">
        <v>9583.74</v>
      </c>
      <c r="H195" s="122">
        <f t="shared" si="15"/>
        <v>9583.74</v>
      </c>
    </row>
    <row r="196" spans="1:8" outlineLevel="2" x14ac:dyDescent="0.2">
      <c r="A196" s="5">
        <v>37500</v>
      </c>
      <c r="B196">
        <v>1978</v>
      </c>
      <c r="C196" s="122">
        <v>195399.03</v>
      </c>
      <c r="H196" s="122">
        <f t="shared" si="15"/>
        <v>195399.03</v>
      </c>
    </row>
    <row r="197" spans="1:8" outlineLevel="2" x14ac:dyDescent="0.2">
      <c r="A197" s="5">
        <v>37500</v>
      </c>
      <c r="B197">
        <v>1976</v>
      </c>
      <c r="C197" s="122">
        <v>10471.11</v>
      </c>
      <c r="H197" s="122">
        <f t="shared" si="15"/>
        <v>10471.11</v>
      </c>
    </row>
    <row r="198" spans="1:8" outlineLevel="2" x14ac:dyDescent="0.2">
      <c r="A198" s="5">
        <v>37500</v>
      </c>
      <c r="B198">
        <v>1975</v>
      </c>
      <c r="C198" s="122">
        <v>20476.77</v>
      </c>
      <c r="H198" s="122">
        <f t="shared" si="15"/>
        <v>20476.77</v>
      </c>
    </row>
    <row r="199" spans="1:8" outlineLevel="2" x14ac:dyDescent="0.2">
      <c r="A199" s="5">
        <v>37500</v>
      </c>
      <c r="B199">
        <v>1974</v>
      </c>
      <c r="C199" s="122">
        <v>168528.22</v>
      </c>
      <c r="H199" s="122">
        <f t="shared" si="15"/>
        <v>168528.22</v>
      </c>
    </row>
    <row r="200" spans="1:8" outlineLevel="2" x14ac:dyDescent="0.2">
      <c r="A200" s="5">
        <v>37500</v>
      </c>
      <c r="B200">
        <v>1973</v>
      </c>
      <c r="C200" s="122">
        <v>1173.7</v>
      </c>
      <c r="H200" s="122">
        <f t="shared" si="15"/>
        <v>1173.7</v>
      </c>
    </row>
    <row r="201" spans="1:8" outlineLevel="2" x14ac:dyDescent="0.2">
      <c r="A201" s="5">
        <v>37500</v>
      </c>
      <c r="B201">
        <v>1971</v>
      </c>
      <c r="C201" s="122">
        <v>437.9</v>
      </c>
      <c r="H201" s="122">
        <f t="shared" si="15"/>
        <v>437.9</v>
      </c>
    </row>
    <row r="202" spans="1:8" outlineLevel="2" x14ac:dyDescent="0.2">
      <c r="A202" s="5">
        <v>37500</v>
      </c>
      <c r="B202">
        <v>1969</v>
      </c>
      <c r="C202" s="122">
        <v>234</v>
      </c>
      <c r="H202" s="122">
        <f t="shared" si="15"/>
        <v>234</v>
      </c>
    </row>
    <row r="203" spans="1:8" outlineLevel="2" x14ac:dyDescent="0.2">
      <c r="A203" s="5">
        <v>37500</v>
      </c>
      <c r="B203">
        <v>1967</v>
      </c>
      <c r="C203" s="122">
        <v>21241.06</v>
      </c>
      <c r="H203" s="122">
        <f t="shared" si="15"/>
        <v>21241.06</v>
      </c>
    </row>
    <row r="204" spans="1:8" outlineLevel="2" x14ac:dyDescent="0.2">
      <c r="A204" s="5">
        <v>37500</v>
      </c>
      <c r="B204">
        <v>1966</v>
      </c>
      <c r="C204" s="122">
        <v>154218.75</v>
      </c>
      <c r="G204" s="122">
        <f>270351.38-422244.08</f>
        <v>-151892.70000000001</v>
      </c>
      <c r="H204" s="122">
        <f t="shared" si="15"/>
        <v>2326.0499999999884</v>
      </c>
    </row>
    <row r="205" spans="1:8" outlineLevel="2" x14ac:dyDescent="0.2">
      <c r="A205" s="5">
        <v>37500</v>
      </c>
      <c r="B205">
        <v>1965</v>
      </c>
      <c r="C205" s="122">
        <v>14740.15</v>
      </c>
      <c r="G205" s="122">
        <f t="shared" ref="G205:G213" si="16">-C205</f>
        <v>-14740.15</v>
      </c>
      <c r="H205" s="122">
        <f t="shared" si="15"/>
        <v>0</v>
      </c>
    </row>
    <row r="206" spans="1:8" outlineLevel="2" x14ac:dyDescent="0.2">
      <c r="A206" s="5">
        <v>37500</v>
      </c>
      <c r="B206">
        <v>1964</v>
      </c>
      <c r="C206" s="122">
        <v>4205.1000000000004</v>
      </c>
      <c r="G206" s="122">
        <f t="shared" si="16"/>
        <v>-4205.1000000000004</v>
      </c>
      <c r="H206" s="122">
        <f t="shared" si="15"/>
        <v>0</v>
      </c>
    </row>
    <row r="207" spans="1:8" outlineLevel="2" x14ac:dyDescent="0.2">
      <c r="A207" s="5">
        <v>37500</v>
      </c>
      <c r="B207">
        <v>1963</v>
      </c>
      <c r="C207" s="122">
        <v>130833.63</v>
      </c>
      <c r="G207" s="122">
        <f t="shared" si="16"/>
        <v>-130833.63</v>
      </c>
      <c r="H207" s="122">
        <f t="shared" si="15"/>
        <v>0</v>
      </c>
    </row>
    <row r="208" spans="1:8" outlineLevel="2" x14ac:dyDescent="0.2">
      <c r="A208" s="5">
        <v>37500</v>
      </c>
      <c r="B208">
        <v>1962</v>
      </c>
      <c r="C208" s="122">
        <v>16875.740000000002</v>
      </c>
      <c r="G208" s="122">
        <f t="shared" si="16"/>
        <v>-16875.740000000002</v>
      </c>
      <c r="H208" s="122">
        <f t="shared" si="15"/>
        <v>0</v>
      </c>
    </row>
    <row r="209" spans="1:12" outlineLevel="2" x14ac:dyDescent="0.2">
      <c r="A209" s="5">
        <v>37500</v>
      </c>
      <c r="B209">
        <v>1960</v>
      </c>
      <c r="C209" s="122">
        <v>235.19</v>
      </c>
      <c r="G209" s="122">
        <f t="shared" si="16"/>
        <v>-235.19</v>
      </c>
      <c r="H209" s="122">
        <f t="shared" si="15"/>
        <v>0</v>
      </c>
    </row>
    <row r="210" spans="1:12" outlineLevel="2" x14ac:dyDescent="0.2">
      <c r="A210" s="5">
        <v>37500</v>
      </c>
      <c r="B210">
        <v>1959</v>
      </c>
      <c r="C210" s="122">
        <v>73511.289999999994</v>
      </c>
      <c r="G210" s="122">
        <f t="shared" si="16"/>
        <v>-73511.289999999994</v>
      </c>
      <c r="H210" s="122">
        <f t="shared" si="15"/>
        <v>0</v>
      </c>
    </row>
    <row r="211" spans="1:12" outlineLevel="2" x14ac:dyDescent="0.2">
      <c r="A211" s="5">
        <v>37500</v>
      </c>
      <c r="B211">
        <v>1940</v>
      </c>
      <c r="C211" s="122">
        <v>6830.04</v>
      </c>
      <c r="G211" s="122">
        <f t="shared" si="16"/>
        <v>-6830.04</v>
      </c>
      <c r="H211" s="122">
        <f t="shared" si="15"/>
        <v>0</v>
      </c>
    </row>
    <row r="212" spans="1:12" outlineLevel="2" x14ac:dyDescent="0.2">
      <c r="A212" s="5">
        <v>37500</v>
      </c>
      <c r="B212">
        <v>1937</v>
      </c>
      <c r="C212" s="122">
        <v>3992.71</v>
      </c>
      <c r="G212" s="122">
        <f t="shared" si="16"/>
        <v>-3992.71</v>
      </c>
      <c r="H212" s="122">
        <f t="shared" si="15"/>
        <v>0</v>
      </c>
    </row>
    <row r="213" spans="1:12" outlineLevel="2" x14ac:dyDescent="0.2">
      <c r="A213" s="5">
        <v>37500</v>
      </c>
      <c r="B213">
        <v>1929</v>
      </c>
      <c r="C213" s="122">
        <v>19127.53</v>
      </c>
      <c r="G213" s="122">
        <f t="shared" si="16"/>
        <v>-19127.53</v>
      </c>
      <c r="H213" s="122">
        <f t="shared" si="15"/>
        <v>0</v>
      </c>
    </row>
    <row r="214" spans="1:12" outlineLevel="1" x14ac:dyDescent="0.2">
      <c r="A214" s="124" t="s">
        <v>1092</v>
      </c>
      <c r="C214" s="122">
        <f t="shared" ref="C214:H214" si="17">SUBTOTAL(9,C151:C213)</f>
        <v>25824228.159999985</v>
      </c>
      <c r="D214" s="122">
        <f t="shared" si="17"/>
        <v>706644.96000000008</v>
      </c>
      <c r="E214" s="122">
        <f t="shared" si="17"/>
        <v>0</v>
      </c>
      <c r="F214" s="122">
        <f t="shared" si="17"/>
        <v>5278050.9899999993</v>
      </c>
      <c r="G214" s="122">
        <f t="shared" si="17"/>
        <v>-422244.07999999996</v>
      </c>
      <c r="H214" s="122">
        <f t="shared" si="17"/>
        <v>31386680.029999983</v>
      </c>
      <c r="J214" s="122">
        <v>31386680.030800011</v>
      </c>
      <c r="L214" s="25">
        <f>+H214+-+J214-+K214</f>
        <v>-8.0002844333648682E-4</v>
      </c>
    </row>
    <row r="215" spans="1:12" outlineLevel="2" x14ac:dyDescent="0.2">
      <c r="A215" s="5">
        <v>37600</v>
      </c>
      <c r="B215">
        <v>2024</v>
      </c>
      <c r="H215" s="122">
        <f t="shared" ref="H215:H246" si="18">SUM(C215:G215)</f>
        <v>0</v>
      </c>
    </row>
    <row r="216" spans="1:12" outlineLevel="2" x14ac:dyDescent="0.2">
      <c r="A216" s="5">
        <v>37600</v>
      </c>
      <c r="B216">
        <v>2023</v>
      </c>
      <c r="F216" s="122">
        <v>91298946.495545566</v>
      </c>
      <c r="H216" s="122">
        <f t="shared" si="18"/>
        <v>91298946.495545566</v>
      </c>
    </row>
    <row r="217" spans="1:12" outlineLevel="2" x14ac:dyDescent="0.2">
      <c r="A217" s="5">
        <v>37600</v>
      </c>
      <c r="B217">
        <v>2022</v>
      </c>
      <c r="D217" s="122">
        <v>59588526.220000006</v>
      </c>
      <c r="H217" s="122">
        <f t="shared" si="18"/>
        <v>59588526.220000006</v>
      </c>
    </row>
    <row r="218" spans="1:12" outlineLevel="2" x14ac:dyDescent="0.2">
      <c r="A218" s="5">
        <v>37600</v>
      </c>
      <c r="B218">
        <v>2021</v>
      </c>
      <c r="C218" s="122">
        <v>106265901.86</v>
      </c>
      <c r="H218" s="122">
        <f t="shared" si="18"/>
        <v>106265901.86</v>
      </c>
    </row>
    <row r="219" spans="1:12" outlineLevel="2" x14ac:dyDescent="0.2">
      <c r="A219" s="5">
        <v>37600</v>
      </c>
      <c r="B219">
        <v>2020</v>
      </c>
      <c r="C219" s="122">
        <v>84148547.469999999</v>
      </c>
      <c r="H219" s="122">
        <f t="shared" si="18"/>
        <v>84148547.469999999</v>
      </c>
    </row>
    <row r="220" spans="1:12" outlineLevel="2" x14ac:dyDescent="0.2">
      <c r="A220" s="5">
        <v>37600</v>
      </c>
      <c r="B220">
        <v>2019</v>
      </c>
      <c r="C220" s="122">
        <v>29404985.100000001</v>
      </c>
      <c r="H220" s="122">
        <f t="shared" si="18"/>
        <v>29404985.100000001</v>
      </c>
    </row>
    <row r="221" spans="1:12" outlineLevel="2" x14ac:dyDescent="0.2">
      <c r="A221" s="5">
        <v>37600</v>
      </c>
      <c r="B221">
        <v>2018</v>
      </c>
      <c r="C221" s="122">
        <v>24554972.079999998</v>
      </c>
      <c r="E221" s="122">
        <v>-6763.82</v>
      </c>
      <c r="H221" s="122">
        <f t="shared" si="18"/>
        <v>24548208.259999998</v>
      </c>
    </row>
    <row r="222" spans="1:12" outlineLevel="2" x14ac:dyDescent="0.2">
      <c r="A222" s="5">
        <v>37600</v>
      </c>
      <c r="B222">
        <v>2017</v>
      </c>
      <c r="C222" s="122">
        <v>25119773.329999998</v>
      </c>
      <c r="E222" s="122">
        <v>-105743.61</v>
      </c>
      <c r="H222" s="122">
        <f t="shared" si="18"/>
        <v>25014029.719999999</v>
      </c>
    </row>
    <row r="223" spans="1:12" outlineLevel="2" x14ac:dyDescent="0.2">
      <c r="A223" s="5">
        <v>37600</v>
      </c>
      <c r="B223">
        <v>2016</v>
      </c>
      <c r="C223" s="122">
        <v>29383156.329999998</v>
      </c>
      <c r="E223" s="122">
        <v>-18146.13</v>
      </c>
      <c r="H223" s="122">
        <f t="shared" si="18"/>
        <v>29365010.199999999</v>
      </c>
    </row>
    <row r="224" spans="1:12" outlineLevel="2" x14ac:dyDescent="0.2">
      <c r="A224" s="5">
        <v>37600</v>
      </c>
      <c r="B224">
        <v>2015</v>
      </c>
      <c r="C224" s="122">
        <v>8683267.5</v>
      </c>
      <c r="E224" s="122">
        <v>-2108.5</v>
      </c>
      <c r="H224" s="122">
        <f t="shared" si="18"/>
        <v>8681159</v>
      </c>
    </row>
    <row r="225" spans="1:8" outlineLevel="2" x14ac:dyDescent="0.2">
      <c r="A225" s="5">
        <v>37600</v>
      </c>
      <c r="B225">
        <v>2014</v>
      </c>
      <c r="C225" s="122">
        <v>16693976.66</v>
      </c>
      <c r="H225" s="122">
        <f t="shared" si="18"/>
        <v>16693976.66</v>
      </c>
    </row>
    <row r="226" spans="1:8" outlineLevel="2" x14ac:dyDescent="0.2">
      <c r="A226" s="5">
        <v>37600</v>
      </c>
      <c r="B226">
        <v>2013</v>
      </c>
      <c r="C226" s="122">
        <v>36108503.880000003</v>
      </c>
      <c r="H226" s="122">
        <f t="shared" si="18"/>
        <v>36108503.880000003</v>
      </c>
    </row>
    <row r="227" spans="1:8" outlineLevel="2" x14ac:dyDescent="0.2">
      <c r="A227" s="5">
        <v>37600</v>
      </c>
      <c r="B227">
        <v>2012</v>
      </c>
      <c r="C227" s="122">
        <v>14835653.58</v>
      </c>
      <c r="H227" s="122">
        <f t="shared" si="18"/>
        <v>14835653.58</v>
      </c>
    </row>
    <row r="228" spans="1:8" outlineLevel="2" x14ac:dyDescent="0.2">
      <c r="A228" s="5">
        <v>37600</v>
      </c>
      <c r="B228">
        <v>2011</v>
      </c>
      <c r="C228" s="122">
        <v>12476737.039999999</v>
      </c>
      <c r="E228" s="122">
        <v>-3255.7400000000002</v>
      </c>
      <c r="H228" s="122">
        <f t="shared" si="18"/>
        <v>12473481.299999999</v>
      </c>
    </row>
    <row r="229" spans="1:8" outlineLevel="2" x14ac:dyDescent="0.2">
      <c r="A229" s="5">
        <v>37600</v>
      </c>
      <c r="B229">
        <v>2010</v>
      </c>
      <c r="C229" s="122">
        <v>27833077.359999999</v>
      </c>
      <c r="H229" s="122">
        <f t="shared" si="18"/>
        <v>27833077.359999999</v>
      </c>
    </row>
    <row r="230" spans="1:8" outlineLevel="2" x14ac:dyDescent="0.2">
      <c r="A230" s="5">
        <v>37600</v>
      </c>
      <c r="B230">
        <v>2009</v>
      </c>
      <c r="C230" s="122">
        <v>26291133.809999999</v>
      </c>
      <c r="H230" s="122">
        <f t="shared" si="18"/>
        <v>26291133.809999999</v>
      </c>
    </row>
    <row r="231" spans="1:8" outlineLevel="2" x14ac:dyDescent="0.2">
      <c r="A231" s="5">
        <v>37600</v>
      </c>
      <c r="B231">
        <v>2008</v>
      </c>
      <c r="C231" s="122">
        <v>5052607.34</v>
      </c>
      <c r="E231" s="122">
        <v>-7255.06</v>
      </c>
      <c r="H231" s="122">
        <f t="shared" si="18"/>
        <v>5045352.28</v>
      </c>
    </row>
    <row r="232" spans="1:8" outlineLevel="2" x14ac:dyDescent="0.2">
      <c r="A232" s="5">
        <v>37600</v>
      </c>
      <c r="B232">
        <v>2007</v>
      </c>
      <c r="C232" s="122">
        <v>4182324.87</v>
      </c>
      <c r="H232" s="122">
        <f t="shared" si="18"/>
        <v>4182324.87</v>
      </c>
    </row>
    <row r="233" spans="1:8" outlineLevel="2" x14ac:dyDescent="0.2">
      <c r="A233" s="5">
        <v>37600</v>
      </c>
      <c r="B233">
        <v>2006</v>
      </c>
      <c r="C233" s="122">
        <v>5999965.2300000004</v>
      </c>
      <c r="E233" s="122">
        <v>-24556.32</v>
      </c>
      <c r="H233" s="122">
        <f t="shared" si="18"/>
        <v>5975408.9100000001</v>
      </c>
    </row>
    <row r="234" spans="1:8" outlineLevel="2" x14ac:dyDescent="0.2">
      <c r="A234" s="5">
        <v>37600</v>
      </c>
      <c r="B234">
        <v>2005</v>
      </c>
      <c r="C234" s="122">
        <v>3547826.25</v>
      </c>
      <c r="E234" s="122">
        <v>-45143.19</v>
      </c>
      <c r="H234" s="122">
        <f t="shared" si="18"/>
        <v>3502683.06</v>
      </c>
    </row>
    <row r="235" spans="1:8" outlineLevel="2" x14ac:dyDescent="0.2">
      <c r="A235" s="5">
        <v>37600</v>
      </c>
      <c r="B235">
        <v>2004</v>
      </c>
      <c r="C235" s="122">
        <v>3588234.37</v>
      </c>
      <c r="E235" s="122">
        <v>-6199.38</v>
      </c>
      <c r="H235" s="122">
        <f t="shared" si="18"/>
        <v>3582034.99</v>
      </c>
    </row>
    <row r="236" spans="1:8" outlineLevel="2" x14ac:dyDescent="0.2">
      <c r="A236" s="5">
        <v>37600</v>
      </c>
      <c r="B236">
        <v>2003</v>
      </c>
      <c r="C236" s="122">
        <v>6676236.9100000001</v>
      </c>
      <c r="H236" s="122">
        <f t="shared" si="18"/>
        <v>6676236.9100000001</v>
      </c>
    </row>
    <row r="237" spans="1:8" outlineLevel="2" x14ac:dyDescent="0.2">
      <c r="A237" s="5">
        <v>37600</v>
      </c>
      <c r="B237">
        <v>2002</v>
      </c>
      <c r="C237" s="122">
        <v>7192891.7000000002</v>
      </c>
      <c r="H237" s="122">
        <f t="shared" si="18"/>
        <v>7192891.7000000002</v>
      </c>
    </row>
    <row r="238" spans="1:8" outlineLevel="2" x14ac:dyDescent="0.2">
      <c r="A238" s="5">
        <v>37600</v>
      </c>
      <c r="B238">
        <v>2001</v>
      </c>
      <c r="C238" s="122">
        <v>18239122.460000001</v>
      </c>
      <c r="E238" s="122">
        <v>-17911.490000000002</v>
      </c>
      <c r="H238" s="122">
        <f t="shared" si="18"/>
        <v>18221210.970000003</v>
      </c>
    </row>
    <row r="239" spans="1:8" outlineLevel="2" x14ac:dyDescent="0.2">
      <c r="A239" s="5">
        <v>37600</v>
      </c>
      <c r="B239">
        <v>2000</v>
      </c>
      <c r="C239" s="122">
        <v>17233123.940000001</v>
      </c>
      <c r="E239" s="122">
        <v>-182155.45</v>
      </c>
      <c r="H239" s="122">
        <f t="shared" si="18"/>
        <v>17050968.490000002</v>
      </c>
    </row>
    <row r="240" spans="1:8" outlineLevel="2" x14ac:dyDescent="0.2">
      <c r="A240" s="5">
        <v>37600</v>
      </c>
      <c r="B240">
        <v>1999</v>
      </c>
      <c r="C240" s="122">
        <v>28174103</v>
      </c>
      <c r="E240" s="122">
        <v>-30278.100000000002</v>
      </c>
      <c r="H240" s="122">
        <f t="shared" si="18"/>
        <v>28143824.899999999</v>
      </c>
    </row>
    <row r="241" spans="1:8" outlineLevel="2" x14ac:dyDescent="0.2">
      <c r="A241" s="5">
        <v>37600</v>
      </c>
      <c r="B241">
        <v>1998</v>
      </c>
      <c r="C241" s="122">
        <v>12952624.85</v>
      </c>
      <c r="E241" s="122">
        <v>-6262.0199999999995</v>
      </c>
      <c r="H241" s="122">
        <f t="shared" si="18"/>
        <v>12946362.83</v>
      </c>
    </row>
    <row r="242" spans="1:8" outlineLevel="2" x14ac:dyDescent="0.2">
      <c r="A242" s="5">
        <v>37600</v>
      </c>
      <c r="B242">
        <v>1997</v>
      </c>
      <c r="C242" s="122">
        <v>5123784.96</v>
      </c>
      <c r="E242" s="122">
        <v>-340.59000000000003</v>
      </c>
      <c r="H242" s="122">
        <f t="shared" si="18"/>
        <v>5123444.37</v>
      </c>
    </row>
    <row r="243" spans="1:8" outlineLevel="2" x14ac:dyDescent="0.2">
      <c r="A243" s="5">
        <v>37600</v>
      </c>
      <c r="B243">
        <v>1996</v>
      </c>
      <c r="C243" s="122">
        <v>3391354.12</v>
      </c>
      <c r="E243" s="122">
        <v>-1761.33</v>
      </c>
      <c r="H243" s="122">
        <f t="shared" si="18"/>
        <v>3389592.79</v>
      </c>
    </row>
    <row r="244" spans="1:8" outlineLevel="2" x14ac:dyDescent="0.2">
      <c r="A244" s="5">
        <v>37600</v>
      </c>
      <c r="B244">
        <v>1995</v>
      </c>
      <c r="C244" s="122">
        <v>7671198.2300000004</v>
      </c>
      <c r="E244" s="122">
        <v>-5235.8499999999995</v>
      </c>
      <c r="H244" s="122">
        <f t="shared" si="18"/>
        <v>7665962.3800000008</v>
      </c>
    </row>
    <row r="245" spans="1:8" outlineLevel="2" x14ac:dyDescent="0.2">
      <c r="A245" s="5">
        <v>37600</v>
      </c>
      <c r="B245">
        <v>1994</v>
      </c>
      <c r="C245" s="122">
        <v>3659083.74</v>
      </c>
      <c r="E245" s="122">
        <v>-15711.02</v>
      </c>
      <c r="H245" s="122">
        <f t="shared" si="18"/>
        <v>3643372.72</v>
      </c>
    </row>
    <row r="246" spans="1:8" outlineLevel="2" x14ac:dyDescent="0.2">
      <c r="A246" s="5">
        <v>37600</v>
      </c>
      <c r="B246">
        <v>1993</v>
      </c>
      <c r="C246" s="122">
        <v>3501272.01</v>
      </c>
      <c r="E246" s="122">
        <v>-32973.949999999997</v>
      </c>
      <c r="H246" s="122">
        <f t="shared" si="18"/>
        <v>3468298.0599999996</v>
      </c>
    </row>
    <row r="247" spans="1:8" outlineLevel="2" x14ac:dyDescent="0.2">
      <c r="A247" s="5">
        <v>37600</v>
      </c>
      <c r="B247">
        <v>1992</v>
      </c>
      <c r="C247" s="122">
        <v>3166536.44</v>
      </c>
      <c r="E247" s="122">
        <v>-2126.35</v>
      </c>
      <c r="H247" s="122">
        <f t="shared" ref="H247:H278" si="19">SUM(C247:G247)</f>
        <v>3164410.09</v>
      </c>
    </row>
    <row r="248" spans="1:8" outlineLevel="2" x14ac:dyDescent="0.2">
      <c r="A248" s="5">
        <v>37600</v>
      </c>
      <c r="B248">
        <v>1991</v>
      </c>
      <c r="C248" s="122">
        <v>13720109.99</v>
      </c>
      <c r="E248" s="122">
        <v>-5780.74</v>
      </c>
      <c r="H248" s="122">
        <f t="shared" si="19"/>
        <v>13714329.25</v>
      </c>
    </row>
    <row r="249" spans="1:8" outlineLevel="2" x14ac:dyDescent="0.2">
      <c r="A249" s="5">
        <v>37600</v>
      </c>
      <c r="B249">
        <v>1990</v>
      </c>
      <c r="C249" s="122">
        <v>3655348.6</v>
      </c>
      <c r="E249" s="122">
        <v>-49045.43</v>
      </c>
      <c r="H249" s="122">
        <f t="shared" si="19"/>
        <v>3606303.17</v>
      </c>
    </row>
    <row r="250" spans="1:8" outlineLevel="2" x14ac:dyDescent="0.2">
      <c r="A250" s="5">
        <v>37600</v>
      </c>
      <c r="B250">
        <v>1989</v>
      </c>
      <c r="C250" s="122">
        <v>3274235.81</v>
      </c>
      <c r="E250" s="122">
        <v>-1679.2</v>
      </c>
      <c r="H250" s="122">
        <f t="shared" si="19"/>
        <v>3272556.61</v>
      </c>
    </row>
    <row r="251" spans="1:8" outlineLevel="2" x14ac:dyDescent="0.2">
      <c r="A251" s="5">
        <v>37600</v>
      </c>
      <c r="B251">
        <v>1988</v>
      </c>
      <c r="C251" s="122">
        <v>5484346.5700000003</v>
      </c>
      <c r="E251" s="122">
        <v>-21358.45</v>
      </c>
      <c r="H251" s="122">
        <f t="shared" si="19"/>
        <v>5462988.1200000001</v>
      </c>
    </row>
    <row r="252" spans="1:8" outlineLevel="2" x14ac:dyDescent="0.2">
      <c r="A252" s="5">
        <v>37600</v>
      </c>
      <c r="B252">
        <v>1987</v>
      </c>
      <c r="C252" s="122">
        <v>2791293.07</v>
      </c>
      <c r="E252" s="122">
        <v>-9480.5</v>
      </c>
      <c r="H252" s="122">
        <f t="shared" si="19"/>
        <v>2781812.57</v>
      </c>
    </row>
    <row r="253" spans="1:8" outlineLevel="2" x14ac:dyDescent="0.2">
      <c r="A253" s="5">
        <v>37600</v>
      </c>
      <c r="B253">
        <v>1986</v>
      </c>
      <c r="C253" s="122">
        <v>7786991.8099999996</v>
      </c>
      <c r="E253" s="122">
        <v>-1409.19</v>
      </c>
      <c r="H253" s="122">
        <f t="shared" si="19"/>
        <v>7785582.6199999992</v>
      </c>
    </row>
    <row r="254" spans="1:8" outlineLevel="2" x14ac:dyDescent="0.2">
      <c r="A254" s="5">
        <v>37600</v>
      </c>
      <c r="B254">
        <v>1985</v>
      </c>
      <c r="C254" s="122">
        <v>2233246.23</v>
      </c>
      <c r="E254" s="122">
        <v>-7653.7899999999991</v>
      </c>
      <c r="H254" s="122">
        <f t="shared" si="19"/>
        <v>2225592.44</v>
      </c>
    </row>
    <row r="255" spans="1:8" outlineLevel="2" x14ac:dyDescent="0.2">
      <c r="A255" s="5">
        <v>37600</v>
      </c>
      <c r="B255">
        <v>1984</v>
      </c>
      <c r="C255" s="122">
        <v>2939807.1</v>
      </c>
      <c r="E255" s="122">
        <v>-27488.02</v>
      </c>
      <c r="H255" s="122">
        <f t="shared" si="19"/>
        <v>2912319.08</v>
      </c>
    </row>
    <row r="256" spans="1:8" outlineLevel="2" x14ac:dyDescent="0.2">
      <c r="A256" s="5">
        <v>37600</v>
      </c>
      <c r="B256">
        <v>1983</v>
      </c>
      <c r="C256" s="122">
        <v>2585506.2999999998</v>
      </c>
      <c r="E256" s="122">
        <v>-8314.5400000000009</v>
      </c>
      <c r="H256" s="122">
        <f t="shared" si="19"/>
        <v>2577191.7599999998</v>
      </c>
    </row>
    <row r="257" spans="1:8" outlineLevel="2" x14ac:dyDescent="0.2">
      <c r="A257" s="5">
        <v>37600</v>
      </c>
      <c r="B257">
        <v>1982</v>
      </c>
      <c r="C257" s="122">
        <v>2370252.11</v>
      </c>
      <c r="E257" s="122">
        <v>-53570.720000000001</v>
      </c>
      <c r="H257" s="122">
        <f t="shared" si="19"/>
        <v>2316681.3899999997</v>
      </c>
    </row>
    <row r="258" spans="1:8" outlineLevel="2" x14ac:dyDescent="0.2">
      <c r="A258" s="5">
        <v>37600</v>
      </c>
      <c r="B258">
        <v>1981</v>
      </c>
      <c r="C258" s="122">
        <v>4299600.76</v>
      </c>
      <c r="E258" s="122">
        <v>-1138.17</v>
      </c>
      <c r="H258" s="122">
        <f t="shared" si="19"/>
        <v>4298462.59</v>
      </c>
    </row>
    <row r="259" spans="1:8" outlineLevel="2" x14ac:dyDescent="0.2">
      <c r="A259" s="5">
        <v>37600</v>
      </c>
      <c r="B259">
        <v>1980</v>
      </c>
      <c r="C259" s="122">
        <v>2607814.61</v>
      </c>
      <c r="E259" s="122">
        <v>-4658.18</v>
      </c>
      <c r="H259" s="122">
        <f t="shared" si="19"/>
        <v>2603156.4299999997</v>
      </c>
    </row>
    <row r="260" spans="1:8" outlineLevel="2" x14ac:dyDescent="0.2">
      <c r="A260" s="5">
        <v>37600</v>
      </c>
      <c r="B260">
        <v>1979</v>
      </c>
      <c r="C260" s="122">
        <v>3203658.76</v>
      </c>
      <c r="E260" s="122">
        <v>-4926.54</v>
      </c>
      <c r="H260" s="122">
        <f t="shared" si="19"/>
        <v>3198732.2199999997</v>
      </c>
    </row>
    <row r="261" spans="1:8" outlineLevel="2" x14ac:dyDescent="0.2">
      <c r="A261" s="5">
        <v>37600</v>
      </c>
      <c r="B261">
        <v>1978</v>
      </c>
      <c r="C261" s="122">
        <v>3105034.29</v>
      </c>
      <c r="E261" s="122">
        <v>-15806.23</v>
      </c>
      <c r="H261" s="122">
        <f t="shared" si="19"/>
        <v>3089228.06</v>
      </c>
    </row>
    <row r="262" spans="1:8" outlineLevel="2" x14ac:dyDescent="0.2">
      <c r="A262" s="5">
        <v>37600</v>
      </c>
      <c r="B262">
        <v>1977</v>
      </c>
      <c r="C262" s="122">
        <v>1528957.14</v>
      </c>
      <c r="E262" s="122">
        <v>-5426.62</v>
      </c>
      <c r="H262" s="122">
        <f t="shared" si="19"/>
        <v>1523530.5199999998</v>
      </c>
    </row>
    <row r="263" spans="1:8" outlineLevel="2" x14ac:dyDescent="0.2">
      <c r="A263" s="5">
        <v>37600</v>
      </c>
      <c r="B263">
        <v>1976</v>
      </c>
      <c r="C263" s="122">
        <v>1785200.2</v>
      </c>
      <c r="E263" s="122">
        <v>-2638</v>
      </c>
      <c r="H263" s="122">
        <f t="shared" si="19"/>
        <v>1782562.2</v>
      </c>
    </row>
    <row r="264" spans="1:8" outlineLevel="2" x14ac:dyDescent="0.2">
      <c r="A264" s="5">
        <v>37600</v>
      </c>
      <c r="B264">
        <v>1975</v>
      </c>
      <c r="C264" s="122">
        <v>2330762.15</v>
      </c>
      <c r="E264" s="122">
        <v>-3374.15</v>
      </c>
      <c r="H264" s="122">
        <f t="shared" si="19"/>
        <v>2327388</v>
      </c>
    </row>
    <row r="265" spans="1:8" outlineLevel="2" x14ac:dyDescent="0.2">
      <c r="A265" s="5">
        <v>37600</v>
      </c>
      <c r="B265">
        <v>1974</v>
      </c>
      <c r="C265" s="122">
        <v>3392738.56</v>
      </c>
      <c r="E265" s="122">
        <v>-13171.45</v>
      </c>
      <c r="H265" s="122">
        <f t="shared" si="19"/>
        <v>3379567.11</v>
      </c>
    </row>
    <row r="266" spans="1:8" outlineLevel="2" x14ac:dyDescent="0.2">
      <c r="A266" s="5">
        <v>37600</v>
      </c>
      <c r="B266">
        <v>1973</v>
      </c>
      <c r="C266" s="122">
        <v>2968006.43</v>
      </c>
      <c r="E266" s="122">
        <v>-974.4799999999999</v>
      </c>
      <c r="H266" s="122">
        <f t="shared" si="19"/>
        <v>2967031.95</v>
      </c>
    </row>
    <row r="267" spans="1:8" outlineLevel="2" x14ac:dyDescent="0.2">
      <c r="A267" s="5">
        <v>37600</v>
      </c>
      <c r="B267">
        <v>1972</v>
      </c>
      <c r="C267" s="122">
        <v>1835796.43</v>
      </c>
      <c r="E267" s="122">
        <v>-9370.59</v>
      </c>
      <c r="H267" s="122">
        <f t="shared" si="19"/>
        <v>1826425.8399999999</v>
      </c>
    </row>
    <row r="268" spans="1:8" outlineLevel="2" x14ac:dyDescent="0.2">
      <c r="A268" s="5">
        <v>37600</v>
      </c>
      <c r="B268">
        <v>1971</v>
      </c>
      <c r="C268" s="122">
        <v>1739940.99</v>
      </c>
      <c r="E268" s="122">
        <v>-8586.1299999999992</v>
      </c>
      <c r="H268" s="122">
        <f t="shared" si="19"/>
        <v>1731354.86</v>
      </c>
    </row>
    <row r="269" spans="1:8" outlineLevel="2" x14ac:dyDescent="0.2">
      <c r="A269" s="5">
        <v>37600</v>
      </c>
      <c r="B269">
        <v>1970</v>
      </c>
      <c r="C269" s="122">
        <v>2282528.59</v>
      </c>
      <c r="E269" s="122">
        <v>-1811.7300000000002</v>
      </c>
      <c r="H269" s="122">
        <f t="shared" si="19"/>
        <v>2280716.86</v>
      </c>
    </row>
    <row r="270" spans="1:8" outlineLevel="2" x14ac:dyDescent="0.2">
      <c r="A270" s="5">
        <v>37600</v>
      </c>
      <c r="B270">
        <v>1969</v>
      </c>
      <c r="C270" s="122">
        <v>1682452.57</v>
      </c>
      <c r="E270" s="122">
        <v>-1739.11</v>
      </c>
      <c r="H270" s="122">
        <f t="shared" si="19"/>
        <v>1680713.46</v>
      </c>
    </row>
    <row r="271" spans="1:8" outlineLevel="2" x14ac:dyDescent="0.2">
      <c r="A271" s="5">
        <v>37600</v>
      </c>
      <c r="B271">
        <v>1968</v>
      </c>
      <c r="C271" s="122">
        <v>2420649.27</v>
      </c>
      <c r="E271" s="122">
        <v>-20652.27</v>
      </c>
      <c r="H271" s="122">
        <f t="shared" si="19"/>
        <v>2399997</v>
      </c>
    </row>
    <row r="272" spans="1:8" outlineLevel="2" x14ac:dyDescent="0.2">
      <c r="A272" s="5">
        <v>37600</v>
      </c>
      <c r="B272">
        <v>1967</v>
      </c>
      <c r="C272" s="122">
        <v>1656758.32</v>
      </c>
      <c r="E272" s="122">
        <v>-2282.5499999999997</v>
      </c>
      <c r="H272" s="122">
        <f t="shared" si="19"/>
        <v>1654475.77</v>
      </c>
    </row>
    <row r="273" spans="1:8" outlineLevel="2" x14ac:dyDescent="0.2">
      <c r="A273" s="5">
        <v>37600</v>
      </c>
      <c r="B273">
        <v>1966</v>
      </c>
      <c r="C273" s="122">
        <v>876738.52</v>
      </c>
      <c r="E273" s="122">
        <v>-12126.1</v>
      </c>
      <c r="H273" s="122">
        <f t="shared" si="19"/>
        <v>864612.42</v>
      </c>
    </row>
    <row r="274" spans="1:8" outlineLevel="2" x14ac:dyDescent="0.2">
      <c r="A274" s="5">
        <v>37600</v>
      </c>
      <c r="B274">
        <v>1965</v>
      </c>
      <c r="C274" s="122">
        <v>1060212.97</v>
      </c>
      <c r="E274" s="122">
        <v>-28220.61</v>
      </c>
      <c r="H274" s="122">
        <f t="shared" si="19"/>
        <v>1031992.36</v>
      </c>
    </row>
    <row r="275" spans="1:8" outlineLevel="2" x14ac:dyDescent="0.2">
      <c r="A275" s="5">
        <v>37600</v>
      </c>
      <c r="B275">
        <v>1964</v>
      </c>
      <c r="C275" s="122">
        <v>902757.8</v>
      </c>
      <c r="E275" s="122">
        <v>-2398.12</v>
      </c>
      <c r="H275" s="122">
        <f t="shared" si="19"/>
        <v>900359.68000000005</v>
      </c>
    </row>
    <row r="276" spans="1:8" outlineLevel="2" x14ac:dyDescent="0.2">
      <c r="A276" s="5">
        <v>37600</v>
      </c>
      <c r="B276">
        <v>1963</v>
      </c>
      <c r="C276" s="122">
        <v>699490.17</v>
      </c>
      <c r="E276" s="122">
        <v>-10508.800000000003</v>
      </c>
      <c r="H276" s="122">
        <f t="shared" si="19"/>
        <v>688981.37</v>
      </c>
    </row>
    <row r="277" spans="1:8" outlineLevel="2" x14ac:dyDescent="0.2">
      <c r="A277" s="5">
        <v>37600</v>
      </c>
      <c r="B277">
        <v>1962</v>
      </c>
      <c r="C277" s="122">
        <v>590794.63</v>
      </c>
      <c r="E277" s="122">
        <v>-4682.8099999999995</v>
      </c>
      <c r="H277" s="122">
        <f t="shared" si="19"/>
        <v>586111.81999999995</v>
      </c>
    </row>
    <row r="278" spans="1:8" outlineLevel="2" x14ac:dyDescent="0.2">
      <c r="A278" s="5">
        <v>37600</v>
      </c>
      <c r="B278">
        <v>1961</v>
      </c>
      <c r="C278" s="122">
        <v>512245.79</v>
      </c>
      <c r="E278" s="122">
        <v>-23476.110000000004</v>
      </c>
      <c r="H278" s="122">
        <f t="shared" si="19"/>
        <v>488769.68</v>
      </c>
    </row>
    <row r="279" spans="1:8" outlineLevel="2" x14ac:dyDescent="0.2">
      <c r="A279" s="5">
        <v>37600</v>
      </c>
      <c r="B279">
        <v>1960</v>
      </c>
      <c r="C279" s="122">
        <v>2311000.2400000002</v>
      </c>
      <c r="E279" s="122">
        <v>-39286.04</v>
      </c>
      <c r="H279" s="122">
        <f t="shared" ref="H279:H310" si="20">SUM(C279:G279)</f>
        <v>2271714.2000000002</v>
      </c>
    </row>
    <row r="280" spans="1:8" outlineLevel="2" x14ac:dyDescent="0.2">
      <c r="A280" s="5">
        <v>37600</v>
      </c>
      <c r="B280">
        <v>1959</v>
      </c>
      <c r="C280" s="122">
        <v>1879889.53</v>
      </c>
      <c r="E280" s="122">
        <v>-15229.46</v>
      </c>
      <c r="H280" s="122">
        <f t="shared" si="20"/>
        <v>1864660.07</v>
      </c>
    </row>
    <row r="281" spans="1:8" outlineLevel="2" x14ac:dyDescent="0.2">
      <c r="A281" s="5">
        <v>37600</v>
      </c>
      <c r="B281">
        <v>1958</v>
      </c>
      <c r="C281" s="122">
        <f>1638596.94+-0.11</f>
        <v>1638596.8299999998</v>
      </c>
      <c r="E281" s="122">
        <v>-968.2</v>
      </c>
      <c r="H281" s="122">
        <f t="shared" si="20"/>
        <v>1637628.63</v>
      </c>
    </row>
    <row r="282" spans="1:8" outlineLevel="2" x14ac:dyDescent="0.2">
      <c r="A282" s="5">
        <v>37600</v>
      </c>
      <c r="B282">
        <v>1957</v>
      </c>
      <c r="C282" s="122">
        <v>338585.34</v>
      </c>
      <c r="E282" s="122">
        <v>-461.0200000000001</v>
      </c>
      <c r="H282" s="122">
        <f t="shared" si="20"/>
        <v>338124.32</v>
      </c>
    </row>
    <row r="283" spans="1:8" outlineLevel="2" x14ac:dyDescent="0.2">
      <c r="A283" s="5">
        <v>37600</v>
      </c>
      <c r="B283">
        <v>1956</v>
      </c>
      <c r="C283" s="122">
        <v>246325.01</v>
      </c>
      <c r="E283" s="122">
        <v>-396.15000000000003</v>
      </c>
      <c r="H283" s="122">
        <f t="shared" si="20"/>
        <v>245928.86000000002</v>
      </c>
    </row>
    <row r="284" spans="1:8" outlineLevel="2" x14ac:dyDescent="0.2">
      <c r="A284" s="5">
        <v>37600</v>
      </c>
      <c r="B284">
        <v>1955</v>
      </c>
      <c r="C284" s="122">
        <v>103854.18</v>
      </c>
      <c r="E284" s="122">
        <v>-247.06</v>
      </c>
      <c r="H284" s="122">
        <f t="shared" si="20"/>
        <v>103607.12</v>
      </c>
    </row>
    <row r="285" spans="1:8" outlineLevel="2" x14ac:dyDescent="0.2">
      <c r="A285" s="5">
        <v>37600</v>
      </c>
      <c r="B285">
        <v>1954</v>
      </c>
      <c r="C285" s="122">
        <v>136968.20000000001</v>
      </c>
      <c r="E285" s="122">
        <v>-10.35</v>
      </c>
      <c r="H285" s="122">
        <f t="shared" si="20"/>
        <v>136957.85</v>
      </c>
    </row>
    <row r="286" spans="1:8" outlineLevel="2" x14ac:dyDescent="0.2">
      <c r="A286" s="5">
        <v>37600</v>
      </c>
      <c r="B286">
        <v>1953</v>
      </c>
      <c r="C286" s="122">
        <v>149199.54999999999</v>
      </c>
      <c r="E286" s="122">
        <v>-1530.5700000000002</v>
      </c>
      <c r="H286" s="122">
        <f t="shared" si="20"/>
        <v>147668.97999999998</v>
      </c>
    </row>
    <row r="287" spans="1:8" outlineLevel="2" x14ac:dyDescent="0.2">
      <c r="A287" s="5">
        <v>37600</v>
      </c>
      <c r="B287">
        <v>1952</v>
      </c>
      <c r="C287" s="122">
        <v>116984.19</v>
      </c>
      <c r="E287" s="122">
        <v>-1049.96</v>
      </c>
      <c r="G287" s="122">
        <f>1260808.9-1316000-0.48</f>
        <v>-55191.580000000096</v>
      </c>
      <c r="H287" s="122">
        <f t="shared" si="20"/>
        <v>60742.6499999999</v>
      </c>
    </row>
    <row r="288" spans="1:8" outlineLevel="2" x14ac:dyDescent="0.2">
      <c r="A288" s="5">
        <v>37600</v>
      </c>
      <c r="B288">
        <v>1951</v>
      </c>
      <c r="C288" s="122">
        <v>87271.07</v>
      </c>
      <c r="G288" s="122">
        <v>-87271.07</v>
      </c>
      <c r="H288" s="122">
        <f t="shared" si="20"/>
        <v>0</v>
      </c>
    </row>
    <row r="289" spans="1:8" outlineLevel="2" x14ac:dyDescent="0.2">
      <c r="A289" s="5">
        <v>37600</v>
      </c>
      <c r="B289">
        <v>1950</v>
      </c>
      <c r="C289" s="122">
        <v>81979.02</v>
      </c>
      <c r="E289" s="122">
        <v>-264.99</v>
      </c>
      <c r="G289" s="122">
        <v>-81714.03</v>
      </c>
      <c r="H289" s="122">
        <f t="shared" si="20"/>
        <v>0</v>
      </c>
    </row>
    <row r="290" spans="1:8" outlineLevel="2" x14ac:dyDescent="0.2">
      <c r="A290" s="5">
        <v>37600</v>
      </c>
      <c r="B290">
        <v>1949</v>
      </c>
      <c r="C290" s="122">
        <v>20020.93</v>
      </c>
      <c r="G290" s="122">
        <v>-20020.93</v>
      </c>
      <c r="H290" s="122">
        <f t="shared" si="20"/>
        <v>0</v>
      </c>
    </row>
    <row r="291" spans="1:8" outlineLevel="2" x14ac:dyDescent="0.2">
      <c r="A291" s="5">
        <v>37600</v>
      </c>
      <c r="B291">
        <v>1948</v>
      </c>
      <c r="C291" s="122">
        <v>78858.94</v>
      </c>
      <c r="G291" s="122">
        <v>-78858.94</v>
      </c>
      <c r="H291" s="122">
        <f t="shared" si="20"/>
        <v>0</v>
      </c>
    </row>
    <row r="292" spans="1:8" outlineLevel="2" x14ac:dyDescent="0.2">
      <c r="A292" s="5">
        <v>37600</v>
      </c>
      <c r="B292">
        <v>1947</v>
      </c>
      <c r="C292" s="122">
        <v>253189.23</v>
      </c>
      <c r="G292" s="122">
        <v>-253189.23</v>
      </c>
      <c r="H292" s="122">
        <f t="shared" si="20"/>
        <v>0</v>
      </c>
    </row>
    <row r="293" spans="1:8" outlineLevel="2" x14ac:dyDescent="0.2">
      <c r="A293" s="5">
        <v>37600</v>
      </c>
      <c r="B293">
        <v>1946</v>
      </c>
      <c r="C293" s="122">
        <v>131059.73</v>
      </c>
      <c r="E293" s="122">
        <v>-11.27</v>
      </c>
      <c r="G293" s="122">
        <v>-131048.46</v>
      </c>
      <c r="H293" s="122">
        <f t="shared" si="20"/>
        <v>0</v>
      </c>
    </row>
    <row r="294" spans="1:8" outlineLevel="2" x14ac:dyDescent="0.2">
      <c r="A294" s="5">
        <v>37600</v>
      </c>
      <c r="B294">
        <v>1945</v>
      </c>
      <c r="C294" s="122">
        <v>23448.92</v>
      </c>
      <c r="E294" s="122">
        <v>-121.66</v>
      </c>
      <c r="G294" s="122">
        <v>-23327.26</v>
      </c>
      <c r="H294" s="122">
        <f t="shared" si="20"/>
        <v>0</v>
      </c>
    </row>
    <row r="295" spans="1:8" outlineLevel="2" x14ac:dyDescent="0.2">
      <c r="A295" s="5">
        <v>37600</v>
      </c>
      <c r="B295">
        <v>1944</v>
      </c>
      <c r="C295" s="122">
        <v>8491.7000000000007</v>
      </c>
      <c r="E295" s="122">
        <v>-274.29000000000002</v>
      </c>
      <c r="G295" s="122">
        <v>-8217.41</v>
      </c>
      <c r="H295" s="122">
        <f t="shared" si="20"/>
        <v>0</v>
      </c>
    </row>
    <row r="296" spans="1:8" outlineLevel="2" x14ac:dyDescent="0.2">
      <c r="A296" s="5">
        <v>37600</v>
      </c>
      <c r="B296">
        <v>1943</v>
      </c>
      <c r="C296" s="122">
        <v>3300.55</v>
      </c>
      <c r="E296" s="122">
        <v>-473.20000000000005</v>
      </c>
      <c r="G296" s="122">
        <v>-2827.35</v>
      </c>
      <c r="H296" s="122">
        <f t="shared" si="20"/>
        <v>0</v>
      </c>
    </row>
    <row r="297" spans="1:8" outlineLevel="2" x14ac:dyDescent="0.2">
      <c r="A297" s="5">
        <v>37600</v>
      </c>
      <c r="B297">
        <v>1942</v>
      </c>
      <c r="C297" s="122">
        <v>50665.5</v>
      </c>
      <c r="E297" s="122">
        <v>-128.84</v>
      </c>
      <c r="G297" s="122">
        <v>-50536.66</v>
      </c>
      <c r="H297" s="122">
        <f t="shared" si="20"/>
        <v>0</v>
      </c>
    </row>
    <row r="298" spans="1:8" outlineLevel="2" x14ac:dyDescent="0.2">
      <c r="A298" s="5">
        <v>37600</v>
      </c>
      <c r="B298">
        <v>1941</v>
      </c>
      <c r="C298" s="122">
        <v>68680.61</v>
      </c>
      <c r="E298" s="122">
        <v>-518.71</v>
      </c>
      <c r="G298" s="122">
        <v>-68161.899999999994</v>
      </c>
      <c r="H298" s="122">
        <f t="shared" si="20"/>
        <v>0</v>
      </c>
    </row>
    <row r="299" spans="1:8" outlineLevel="2" x14ac:dyDescent="0.2">
      <c r="A299" s="5">
        <v>37600</v>
      </c>
      <c r="B299">
        <v>1940</v>
      </c>
      <c r="C299" s="122">
        <v>183690.23999999999</v>
      </c>
      <c r="E299" s="122">
        <v>-3738.7100000000005</v>
      </c>
      <c r="G299" s="122">
        <v>-179951.53</v>
      </c>
      <c r="H299" s="122">
        <f t="shared" si="20"/>
        <v>0</v>
      </c>
    </row>
    <row r="300" spans="1:8" outlineLevel="2" x14ac:dyDescent="0.2">
      <c r="A300" s="5">
        <v>37600</v>
      </c>
      <c r="B300">
        <v>1939</v>
      </c>
      <c r="C300" s="122">
        <v>28259.17</v>
      </c>
      <c r="E300" s="122">
        <v>-186.55</v>
      </c>
      <c r="G300" s="122">
        <v>-28072.62</v>
      </c>
      <c r="H300" s="122">
        <f t="shared" si="20"/>
        <v>0</v>
      </c>
    </row>
    <row r="301" spans="1:8" outlineLevel="2" x14ac:dyDescent="0.2">
      <c r="A301" s="5">
        <v>37600</v>
      </c>
      <c r="B301">
        <v>1938</v>
      </c>
      <c r="C301" s="122">
        <v>17317.3</v>
      </c>
      <c r="E301" s="122">
        <v>-238.41000000000003</v>
      </c>
      <c r="G301" s="122">
        <v>-17078.89</v>
      </c>
      <c r="H301" s="122">
        <f t="shared" si="20"/>
        <v>0</v>
      </c>
    </row>
    <row r="302" spans="1:8" outlineLevel="2" x14ac:dyDescent="0.2">
      <c r="A302" s="5">
        <v>37600</v>
      </c>
      <c r="B302">
        <v>1937</v>
      </c>
      <c r="C302" s="122">
        <v>43296.160000000003</v>
      </c>
      <c r="E302" s="122">
        <v>-17761.2</v>
      </c>
      <c r="G302" s="122">
        <v>-25534.959999999999</v>
      </c>
      <c r="H302" s="122">
        <f t="shared" si="20"/>
        <v>0</v>
      </c>
    </row>
    <row r="303" spans="1:8" outlineLevel="2" x14ac:dyDescent="0.2">
      <c r="A303" s="5">
        <v>37600</v>
      </c>
      <c r="B303">
        <v>1936</v>
      </c>
      <c r="C303" s="122">
        <v>25122.77</v>
      </c>
      <c r="E303" s="122">
        <v>-644.99</v>
      </c>
      <c r="G303" s="122">
        <v>-24477.78</v>
      </c>
      <c r="H303" s="122">
        <f t="shared" si="20"/>
        <v>0</v>
      </c>
    </row>
    <row r="304" spans="1:8" outlineLevel="2" x14ac:dyDescent="0.2">
      <c r="A304" s="5">
        <v>37600</v>
      </c>
      <c r="B304">
        <v>1934</v>
      </c>
      <c r="C304" s="122">
        <v>63296.12</v>
      </c>
      <c r="E304" s="122">
        <v>-6874.17</v>
      </c>
      <c r="G304" s="122">
        <v>-56421.95</v>
      </c>
      <c r="H304" s="122">
        <f t="shared" si="20"/>
        <v>0</v>
      </c>
    </row>
    <row r="305" spans="1:12" outlineLevel="2" x14ac:dyDescent="0.2">
      <c r="A305" s="5">
        <v>37600</v>
      </c>
      <c r="B305">
        <v>1933</v>
      </c>
      <c r="C305" s="122">
        <v>830.64</v>
      </c>
      <c r="E305" s="122">
        <v>-830.64</v>
      </c>
      <c r="H305" s="122">
        <f t="shared" si="20"/>
        <v>0</v>
      </c>
    </row>
    <row r="306" spans="1:12" outlineLevel="2" x14ac:dyDescent="0.2">
      <c r="A306" s="5">
        <v>37600</v>
      </c>
      <c r="B306">
        <v>1932</v>
      </c>
      <c r="C306" s="122">
        <v>1272.29</v>
      </c>
      <c r="E306" s="122">
        <v>-1180.0500000000002</v>
      </c>
      <c r="G306" s="122">
        <v>-92.24</v>
      </c>
      <c r="H306" s="122">
        <f t="shared" si="20"/>
        <v>-2.1316282072803006E-13</v>
      </c>
    </row>
    <row r="307" spans="1:12" outlineLevel="2" x14ac:dyDescent="0.2">
      <c r="A307" s="5">
        <v>37600</v>
      </c>
      <c r="B307">
        <v>1927</v>
      </c>
      <c r="C307" s="122">
        <v>85774.7</v>
      </c>
      <c r="G307" s="122">
        <f>-C307</f>
        <v>-85774.7</v>
      </c>
      <c r="H307" s="122">
        <f t="shared" si="20"/>
        <v>0</v>
      </c>
    </row>
    <row r="308" spans="1:12" outlineLevel="2" x14ac:dyDescent="0.2">
      <c r="A308" s="5">
        <v>37600</v>
      </c>
      <c r="B308">
        <v>1926</v>
      </c>
      <c r="C308" s="122">
        <v>38230.99</v>
      </c>
      <c r="G308" s="122">
        <f>-C308</f>
        <v>-38230.99</v>
      </c>
      <c r="H308" s="122">
        <f t="shared" si="20"/>
        <v>0</v>
      </c>
    </row>
    <row r="309" spans="1:12" outlineLevel="1" x14ac:dyDescent="0.2">
      <c r="A309" s="124" t="s">
        <v>1093</v>
      </c>
      <c r="C309" s="122">
        <f t="shared" ref="C309:H309" si="21">SUBTOTAL(9,C215:C308)</f>
        <v>677690712.6099999</v>
      </c>
      <c r="D309" s="122">
        <f t="shared" si="21"/>
        <v>59588526.220000006</v>
      </c>
      <c r="E309" s="122">
        <f t="shared" si="21"/>
        <v>-970103.72000000009</v>
      </c>
      <c r="F309" s="122">
        <f t="shared" si="21"/>
        <v>91298946.495545566</v>
      </c>
      <c r="G309" s="122">
        <f t="shared" si="21"/>
        <v>-1316000.48</v>
      </c>
      <c r="H309" s="122">
        <f t="shared" si="21"/>
        <v>826292081.12554586</v>
      </c>
      <c r="J309" s="122">
        <v>826292081.12680876</v>
      </c>
      <c r="L309" s="25">
        <f>+H309+-+J309-+K309</f>
        <v>-1.2629032135009766E-3</v>
      </c>
    </row>
    <row r="310" spans="1:12" outlineLevel="2" x14ac:dyDescent="0.2">
      <c r="A310" s="79">
        <v>37602</v>
      </c>
      <c r="B310">
        <v>2024</v>
      </c>
      <c r="H310" s="122">
        <f t="shared" ref="H310:H341" si="22">SUM(C310:G310)</f>
        <v>0</v>
      </c>
    </row>
    <row r="311" spans="1:12" outlineLevel="2" x14ac:dyDescent="0.2">
      <c r="A311" s="79">
        <v>37602</v>
      </c>
      <c r="B311">
        <v>2023</v>
      </c>
      <c r="F311" s="122">
        <v>227207007.88544795</v>
      </c>
      <c r="H311" s="122">
        <f t="shared" si="22"/>
        <v>227207007.88544795</v>
      </c>
    </row>
    <row r="312" spans="1:12" outlineLevel="2" x14ac:dyDescent="0.2">
      <c r="A312" s="79">
        <v>37602</v>
      </c>
      <c r="B312">
        <v>2022</v>
      </c>
      <c r="D312" s="122">
        <v>38039872.809999995</v>
      </c>
      <c r="H312" s="122">
        <f t="shared" si="22"/>
        <v>38039872.809999995</v>
      </c>
    </row>
    <row r="313" spans="1:12" outlineLevel="2" x14ac:dyDescent="0.2">
      <c r="A313" s="5">
        <v>37602</v>
      </c>
      <c r="B313">
        <v>2021</v>
      </c>
      <c r="C313" s="122">
        <v>31267391.68</v>
      </c>
      <c r="H313" s="122">
        <f t="shared" si="22"/>
        <v>31267391.68</v>
      </c>
    </row>
    <row r="314" spans="1:12" outlineLevel="2" x14ac:dyDescent="0.2">
      <c r="A314" s="5">
        <v>37602</v>
      </c>
      <c r="B314">
        <v>2020</v>
      </c>
      <c r="C314" s="122">
        <v>78977475.469999999</v>
      </c>
      <c r="H314" s="122">
        <f t="shared" si="22"/>
        <v>78977475.469999999</v>
      </c>
    </row>
    <row r="315" spans="1:12" outlineLevel="2" x14ac:dyDescent="0.2">
      <c r="A315" s="5">
        <v>37602</v>
      </c>
      <c r="B315">
        <v>2019</v>
      </c>
      <c r="C315" s="122">
        <v>53082641</v>
      </c>
      <c r="H315" s="122">
        <f t="shared" si="22"/>
        <v>53082641</v>
      </c>
    </row>
    <row r="316" spans="1:12" outlineLevel="2" x14ac:dyDescent="0.2">
      <c r="A316" s="5">
        <v>37602</v>
      </c>
      <c r="B316">
        <v>2018</v>
      </c>
      <c r="C316" s="122">
        <v>73810067.109999999</v>
      </c>
      <c r="E316" s="122">
        <v>-29490.04</v>
      </c>
      <c r="H316" s="122">
        <f t="shared" si="22"/>
        <v>73780577.069999993</v>
      </c>
    </row>
    <row r="317" spans="1:12" outlineLevel="2" x14ac:dyDescent="0.2">
      <c r="A317" s="5">
        <v>37602</v>
      </c>
      <c r="B317">
        <v>2017</v>
      </c>
      <c r="C317" s="122">
        <v>45312698.549999997</v>
      </c>
      <c r="E317" s="122">
        <v>-36013.32</v>
      </c>
      <c r="H317" s="122">
        <f t="shared" si="22"/>
        <v>45276685.229999997</v>
      </c>
    </row>
    <row r="318" spans="1:12" outlineLevel="2" x14ac:dyDescent="0.2">
      <c r="A318" s="5">
        <v>37602</v>
      </c>
      <c r="B318">
        <v>2016</v>
      </c>
      <c r="C318" s="122">
        <v>38452673.350000001</v>
      </c>
      <c r="E318" s="122">
        <v>-980.18</v>
      </c>
      <c r="H318" s="122">
        <f t="shared" si="22"/>
        <v>38451693.170000002</v>
      </c>
    </row>
    <row r="319" spans="1:12" outlineLevel="2" x14ac:dyDescent="0.2">
      <c r="A319" s="5">
        <v>37602</v>
      </c>
      <c r="B319">
        <v>2015</v>
      </c>
      <c r="C319" s="122">
        <v>31358780.280000001</v>
      </c>
      <c r="E319" s="122">
        <v>-1585.8000000000002</v>
      </c>
      <c r="H319" s="122">
        <f t="shared" si="22"/>
        <v>31357194.48</v>
      </c>
    </row>
    <row r="320" spans="1:12" outlineLevel="2" x14ac:dyDescent="0.2">
      <c r="A320" s="5">
        <v>37602</v>
      </c>
      <c r="B320">
        <v>2014</v>
      </c>
      <c r="C320" s="122">
        <v>28352853.129999999</v>
      </c>
      <c r="E320" s="122">
        <v>-67819.97</v>
      </c>
      <c r="H320" s="122">
        <f t="shared" si="22"/>
        <v>28285033.16</v>
      </c>
    </row>
    <row r="321" spans="1:8" outlineLevel="2" x14ac:dyDescent="0.2">
      <c r="A321" s="5">
        <v>37602</v>
      </c>
      <c r="B321">
        <v>2013</v>
      </c>
      <c r="C321" s="122">
        <v>26269878.879999999</v>
      </c>
      <c r="E321" s="122">
        <v>-11844.7</v>
      </c>
      <c r="H321" s="122">
        <f t="shared" si="22"/>
        <v>26258034.18</v>
      </c>
    </row>
    <row r="322" spans="1:8" outlineLevel="2" x14ac:dyDescent="0.2">
      <c r="A322" s="5">
        <v>37602</v>
      </c>
      <c r="B322">
        <v>2012</v>
      </c>
      <c r="C322" s="122">
        <v>14873027.85</v>
      </c>
      <c r="E322" s="122">
        <v>-1585.91</v>
      </c>
      <c r="H322" s="122">
        <f t="shared" si="22"/>
        <v>14871441.939999999</v>
      </c>
    </row>
    <row r="323" spans="1:8" outlineLevel="2" x14ac:dyDescent="0.2">
      <c r="A323" s="5">
        <v>37602</v>
      </c>
      <c r="B323">
        <v>2011</v>
      </c>
      <c r="C323" s="122">
        <v>24112778.760000002</v>
      </c>
      <c r="E323" s="122">
        <v>-41558.1</v>
      </c>
      <c r="H323" s="122">
        <f t="shared" si="22"/>
        <v>24071220.66</v>
      </c>
    </row>
    <row r="324" spans="1:8" outlineLevel="2" x14ac:dyDescent="0.2">
      <c r="A324" s="5">
        <v>37602</v>
      </c>
      <c r="B324">
        <v>2010</v>
      </c>
      <c r="C324" s="122">
        <v>26636467.530000001</v>
      </c>
      <c r="E324" s="122">
        <v>-2164.0300000000002</v>
      </c>
      <c r="H324" s="122">
        <f t="shared" si="22"/>
        <v>26634303.5</v>
      </c>
    </row>
    <row r="325" spans="1:8" outlineLevel="2" x14ac:dyDescent="0.2">
      <c r="A325" s="5">
        <v>37602</v>
      </c>
      <c r="B325">
        <v>2009</v>
      </c>
      <c r="C325" s="122">
        <v>19002200.68</v>
      </c>
      <c r="E325" s="122">
        <v>-7924.76</v>
      </c>
      <c r="H325" s="122">
        <f t="shared" si="22"/>
        <v>18994275.919999998</v>
      </c>
    </row>
    <row r="326" spans="1:8" outlineLevel="2" x14ac:dyDescent="0.2">
      <c r="A326" s="5">
        <v>37602</v>
      </c>
      <c r="B326">
        <v>2008</v>
      </c>
      <c r="C326" s="122">
        <v>8004107.4199999999</v>
      </c>
      <c r="E326" s="122">
        <v>-59390.33</v>
      </c>
      <c r="H326" s="122">
        <f t="shared" si="22"/>
        <v>7944717.0899999999</v>
      </c>
    </row>
    <row r="327" spans="1:8" outlineLevel="2" x14ac:dyDescent="0.2">
      <c r="A327" s="5">
        <v>37602</v>
      </c>
      <c r="B327">
        <v>2007</v>
      </c>
      <c r="C327" s="122">
        <v>6956448.3700000001</v>
      </c>
      <c r="E327" s="122">
        <v>-46301.03</v>
      </c>
      <c r="H327" s="122">
        <f t="shared" si="22"/>
        <v>6910147.3399999999</v>
      </c>
    </row>
    <row r="328" spans="1:8" outlineLevel="2" x14ac:dyDescent="0.2">
      <c r="A328" s="5">
        <v>37602</v>
      </c>
      <c r="B328">
        <v>2006</v>
      </c>
      <c r="C328" s="122">
        <v>5410023.96</v>
      </c>
      <c r="E328" s="122">
        <v>-31857.520000000004</v>
      </c>
      <c r="H328" s="122">
        <f t="shared" si="22"/>
        <v>5378166.4400000004</v>
      </c>
    </row>
    <row r="329" spans="1:8" outlineLevel="2" x14ac:dyDescent="0.2">
      <c r="A329" s="5">
        <v>37602</v>
      </c>
      <c r="B329">
        <v>2005</v>
      </c>
      <c r="C329" s="122">
        <v>6322040.0499999998</v>
      </c>
      <c r="E329" s="122">
        <v>-72433.61</v>
      </c>
      <c r="H329" s="122">
        <f t="shared" si="22"/>
        <v>6249606.4399999995</v>
      </c>
    </row>
    <row r="330" spans="1:8" outlineLevel="2" x14ac:dyDescent="0.2">
      <c r="A330" s="5">
        <v>37602</v>
      </c>
      <c r="B330">
        <v>2004</v>
      </c>
      <c r="C330" s="122">
        <v>8193640.1399999997</v>
      </c>
      <c r="E330" s="122">
        <v>-46955.6</v>
      </c>
      <c r="H330" s="122">
        <f t="shared" si="22"/>
        <v>8146684.54</v>
      </c>
    </row>
    <row r="331" spans="1:8" outlineLevel="2" x14ac:dyDescent="0.2">
      <c r="A331" s="5">
        <v>37602</v>
      </c>
      <c r="B331">
        <v>2003</v>
      </c>
      <c r="C331" s="122">
        <v>8973628.75</v>
      </c>
      <c r="E331" s="122">
        <v>-29732.42</v>
      </c>
      <c r="H331" s="122">
        <f t="shared" si="22"/>
        <v>8943896.3300000001</v>
      </c>
    </row>
    <row r="332" spans="1:8" outlineLevel="2" x14ac:dyDescent="0.2">
      <c r="A332" s="5">
        <v>37602</v>
      </c>
      <c r="B332">
        <v>2002</v>
      </c>
      <c r="C332" s="122">
        <v>11910639.15</v>
      </c>
      <c r="E332" s="122">
        <v>-4831.6000000000004</v>
      </c>
      <c r="H332" s="122">
        <f t="shared" si="22"/>
        <v>11905807.550000001</v>
      </c>
    </row>
    <row r="333" spans="1:8" outlineLevel="2" x14ac:dyDescent="0.2">
      <c r="A333" s="5">
        <v>37602</v>
      </c>
      <c r="B333">
        <v>2001</v>
      </c>
      <c r="C333" s="122">
        <v>21150027.260000002</v>
      </c>
      <c r="E333" s="122">
        <v>-28241.25</v>
      </c>
      <c r="H333" s="122">
        <f t="shared" si="22"/>
        <v>21121786.010000002</v>
      </c>
    </row>
    <row r="334" spans="1:8" outlineLevel="2" x14ac:dyDescent="0.2">
      <c r="A334" s="5">
        <v>37602</v>
      </c>
      <c r="B334">
        <v>2000</v>
      </c>
      <c r="C334" s="122">
        <v>27875411.890000001</v>
      </c>
      <c r="E334" s="122">
        <v>-298954.24999999994</v>
      </c>
      <c r="H334" s="122">
        <f t="shared" si="22"/>
        <v>27576457.640000001</v>
      </c>
    </row>
    <row r="335" spans="1:8" outlineLevel="2" x14ac:dyDescent="0.2">
      <c r="A335" s="5">
        <v>37602</v>
      </c>
      <c r="B335">
        <v>1999</v>
      </c>
      <c r="C335" s="122">
        <v>19630810.789999999</v>
      </c>
      <c r="E335" s="122">
        <v>-46381.04</v>
      </c>
      <c r="H335" s="122">
        <f t="shared" si="22"/>
        <v>19584429.75</v>
      </c>
    </row>
    <row r="336" spans="1:8" outlineLevel="2" x14ac:dyDescent="0.2">
      <c r="A336" s="5">
        <v>37602</v>
      </c>
      <c r="B336">
        <v>1998</v>
      </c>
      <c r="C336" s="122">
        <v>14991867.869999999</v>
      </c>
      <c r="E336" s="122">
        <v>-19743.649999999998</v>
      </c>
      <c r="H336" s="122">
        <f t="shared" si="22"/>
        <v>14972124.219999999</v>
      </c>
    </row>
    <row r="337" spans="1:8" outlineLevel="2" x14ac:dyDescent="0.2">
      <c r="A337" s="5">
        <v>37602</v>
      </c>
      <c r="B337">
        <v>1997</v>
      </c>
      <c r="C337" s="122">
        <v>8044531.0899999999</v>
      </c>
      <c r="E337" s="122">
        <v>-7748.92</v>
      </c>
      <c r="H337" s="122">
        <f t="shared" si="22"/>
        <v>8036782.1699999999</v>
      </c>
    </row>
    <row r="338" spans="1:8" outlineLevel="2" x14ac:dyDescent="0.2">
      <c r="A338" s="5">
        <v>37602</v>
      </c>
      <c r="B338">
        <v>1996</v>
      </c>
      <c r="C338" s="122">
        <v>5352941.8099999996</v>
      </c>
      <c r="E338" s="122">
        <v>-2201.59</v>
      </c>
      <c r="H338" s="122">
        <f t="shared" si="22"/>
        <v>5350740.22</v>
      </c>
    </row>
    <row r="339" spans="1:8" outlineLevel="2" x14ac:dyDescent="0.2">
      <c r="A339" s="5">
        <v>37602</v>
      </c>
      <c r="B339">
        <v>1995</v>
      </c>
      <c r="C339" s="122">
        <v>7487461.2999999998</v>
      </c>
      <c r="E339" s="122">
        <v>-484.48</v>
      </c>
      <c r="H339" s="122">
        <f t="shared" si="22"/>
        <v>7486976.8199999994</v>
      </c>
    </row>
    <row r="340" spans="1:8" outlineLevel="2" x14ac:dyDescent="0.2">
      <c r="A340" s="5">
        <v>37602</v>
      </c>
      <c r="B340">
        <v>1994</v>
      </c>
      <c r="C340" s="122">
        <v>6544057.6699999999</v>
      </c>
      <c r="E340" s="122">
        <v>-1516.76</v>
      </c>
      <c r="H340" s="122">
        <f t="shared" si="22"/>
        <v>6542540.9100000001</v>
      </c>
    </row>
    <row r="341" spans="1:8" outlineLevel="2" x14ac:dyDescent="0.2">
      <c r="A341" s="5">
        <v>37602</v>
      </c>
      <c r="B341">
        <v>1993</v>
      </c>
      <c r="C341" s="122">
        <v>6201052.6500000004</v>
      </c>
      <c r="E341" s="122">
        <v>-58234.840000000004</v>
      </c>
      <c r="H341" s="122">
        <f t="shared" si="22"/>
        <v>6142817.8100000005</v>
      </c>
    </row>
    <row r="342" spans="1:8" outlineLevel="2" x14ac:dyDescent="0.2">
      <c r="A342" s="5">
        <v>37602</v>
      </c>
      <c r="B342">
        <v>1992</v>
      </c>
      <c r="C342" s="122">
        <v>3329662.34</v>
      </c>
      <c r="E342" s="122">
        <v>-484.33000000000004</v>
      </c>
      <c r="H342" s="122">
        <f t="shared" ref="H342:H373" si="23">SUM(C342:G342)</f>
        <v>3329178.01</v>
      </c>
    </row>
    <row r="343" spans="1:8" outlineLevel="2" x14ac:dyDescent="0.2">
      <c r="A343" s="5">
        <v>37602</v>
      </c>
      <c r="B343">
        <v>1991</v>
      </c>
      <c r="C343" s="122">
        <v>3499443.42</v>
      </c>
      <c r="E343" s="122">
        <v>-170.85</v>
      </c>
      <c r="H343" s="122">
        <f t="shared" si="23"/>
        <v>3499272.57</v>
      </c>
    </row>
    <row r="344" spans="1:8" outlineLevel="2" x14ac:dyDescent="0.2">
      <c r="A344" s="5">
        <v>37602</v>
      </c>
      <c r="B344">
        <v>1990</v>
      </c>
      <c r="C344" s="122">
        <v>7584847.9699999997</v>
      </c>
      <c r="E344" s="122">
        <v>-3012.3500000000004</v>
      </c>
      <c r="H344" s="122">
        <f t="shared" si="23"/>
        <v>7581835.6200000001</v>
      </c>
    </row>
    <row r="345" spans="1:8" outlineLevel="2" x14ac:dyDescent="0.2">
      <c r="A345" s="5">
        <v>37602</v>
      </c>
      <c r="B345">
        <v>1989</v>
      </c>
      <c r="C345" s="122">
        <v>4475829.03</v>
      </c>
      <c r="E345" s="122">
        <v>-208.85000000000002</v>
      </c>
      <c r="H345" s="122">
        <f t="shared" si="23"/>
        <v>4475620.1800000006</v>
      </c>
    </row>
    <row r="346" spans="1:8" outlineLevel="2" x14ac:dyDescent="0.2">
      <c r="A346" s="5">
        <v>37602</v>
      </c>
      <c r="B346">
        <v>1988</v>
      </c>
      <c r="C346" s="122">
        <v>5113866.95</v>
      </c>
      <c r="E346" s="122">
        <v>-4092.2400000000002</v>
      </c>
      <c r="H346" s="122">
        <f t="shared" si="23"/>
        <v>5109774.71</v>
      </c>
    </row>
    <row r="347" spans="1:8" outlineLevel="2" x14ac:dyDescent="0.2">
      <c r="A347" s="5">
        <v>37602</v>
      </c>
      <c r="B347">
        <v>1987</v>
      </c>
      <c r="C347" s="122">
        <v>4198144.05</v>
      </c>
      <c r="E347" s="122">
        <v>-35196.1</v>
      </c>
      <c r="H347" s="122">
        <f t="shared" si="23"/>
        <v>4162947.9499999997</v>
      </c>
    </row>
    <row r="348" spans="1:8" outlineLevel="2" x14ac:dyDescent="0.2">
      <c r="A348" s="5">
        <v>37602</v>
      </c>
      <c r="B348">
        <v>1986</v>
      </c>
      <c r="C348" s="122">
        <v>5146485.99</v>
      </c>
      <c r="E348" s="122">
        <v>-27961.509999999995</v>
      </c>
      <c r="G348" s="122">
        <f>-18176560.63+17525110.21</f>
        <v>-651450.41999999806</v>
      </c>
      <c r="H348" s="122">
        <f t="shared" si="23"/>
        <v>4467074.0600000024</v>
      </c>
    </row>
    <row r="349" spans="1:8" outlineLevel="2" x14ac:dyDescent="0.2">
      <c r="A349" s="5">
        <v>37602</v>
      </c>
      <c r="B349">
        <v>1985</v>
      </c>
      <c r="C349" s="122">
        <v>3110757.72</v>
      </c>
      <c r="E349" s="122">
        <v>-6897.1500000000005</v>
      </c>
      <c r="G349" s="122">
        <v>-3103860.57</v>
      </c>
      <c r="H349" s="122">
        <f t="shared" si="23"/>
        <v>0</v>
      </c>
    </row>
    <row r="350" spans="1:8" outlineLevel="2" x14ac:dyDescent="0.2">
      <c r="A350" s="5">
        <v>37602</v>
      </c>
      <c r="B350">
        <v>1984</v>
      </c>
      <c r="C350" s="122">
        <v>3091972.11</v>
      </c>
      <c r="E350" s="122">
        <v>-3543.09</v>
      </c>
      <c r="G350" s="125">
        <v>-3088429.02</v>
      </c>
      <c r="H350" s="122">
        <f t="shared" si="23"/>
        <v>0</v>
      </c>
    </row>
    <row r="351" spans="1:8" outlineLevel="2" x14ac:dyDescent="0.2">
      <c r="A351" s="5">
        <v>37602</v>
      </c>
      <c r="B351">
        <v>1983</v>
      </c>
      <c r="C351" s="122">
        <v>2206621.15</v>
      </c>
      <c r="E351" s="122">
        <v>-3414.7899999999995</v>
      </c>
      <c r="G351" s="122">
        <v>-2203206.36</v>
      </c>
      <c r="H351" s="122">
        <f t="shared" si="23"/>
        <v>0</v>
      </c>
    </row>
    <row r="352" spans="1:8" outlineLevel="2" x14ac:dyDescent="0.2">
      <c r="A352" s="5">
        <v>37602</v>
      </c>
      <c r="B352">
        <v>1982</v>
      </c>
      <c r="C352" s="122">
        <v>1318727.95</v>
      </c>
      <c r="E352" s="122">
        <v>-5756.7699999999986</v>
      </c>
      <c r="G352" s="122">
        <v>-1312971.18</v>
      </c>
      <c r="H352" s="122">
        <f t="shared" si="23"/>
        <v>0</v>
      </c>
    </row>
    <row r="353" spans="1:8" outlineLevel="2" x14ac:dyDescent="0.2">
      <c r="A353" s="5">
        <v>37602</v>
      </c>
      <c r="B353">
        <v>1981</v>
      </c>
      <c r="C353" s="122">
        <v>1108595.96</v>
      </c>
      <c r="E353" s="122">
        <v>-177655.36</v>
      </c>
      <c r="G353" s="122">
        <v>-930940.6</v>
      </c>
      <c r="H353" s="122">
        <f t="shared" si="23"/>
        <v>0</v>
      </c>
    </row>
    <row r="354" spans="1:8" outlineLevel="2" x14ac:dyDescent="0.2">
      <c r="A354" s="5">
        <v>37602</v>
      </c>
      <c r="B354">
        <v>1980</v>
      </c>
      <c r="C354" s="122">
        <v>1070819.6399999999</v>
      </c>
      <c r="E354" s="122">
        <v>-171637.49999999997</v>
      </c>
      <c r="G354" s="122">
        <v>-899182.14</v>
      </c>
      <c r="H354" s="122">
        <f t="shared" si="23"/>
        <v>0</v>
      </c>
    </row>
    <row r="355" spans="1:8" outlineLevel="2" x14ac:dyDescent="0.2">
      <c r="A355" s="5">
        <v>37602</v>
      </c>
      <c r="B355">
        <v>1979</v>
      </c>
      <c r="C355" s="122">
        <v>1603159.74</v>
      </c>
      <c r="E355" s="122">
        <v>-51727.580000000016</v>
      </c>
      <c r="G355" s="122">
        <v>-1551432.16</v>
      </c>
      <c r="H355" s="122">
        <f t="shared" si="23"/>
        <v>0</v>
      </c>
    </row>
    <row r="356" spans="1:8" outlineLevel="2" x14ac:dyDescent="0.2">
      <c r="A356" s="5">
        <v>37602</v>
      </c>
      <c r="B356">
        <v>1978</v>
      </c>
      <c r="C356" s="122">
        <v>1081394.04</v>
      </c>
      <c r="E356" s="122">
        <v>-268422.84999999998</v>
      </c>
      <c r="G356" s="122">
        <v>-812971.19</v>
      </c>
      <c r="H356" s="122">
        <f t="shared" si="23"/>
        <v>0</v>
      </c>
    </row>
    <row r="357" spans="1:8" outlineLevel="2" x14ac:dyDescent="0.2">
      <c r="A357" s="5">
        <v>37602</v>
      </c>
      <c r="B357">
        <v>1977</v>
      </c>
      <c r="C357" s="122">
        <v>1029425.66</v>
      </c>
      <c r="E357" s="122">
        <v>-147275.60999999999</v>
      </c>
      <c r="G357" s="122">
        <v>-882150.05</v>
      </c>
      <c r="H357" s="122">
        <f t="shared" si="23"/>
        <v>0</v>
      </c>
    </row>
    <row r="358" spans="1:8" outlineLevel="2" x14ac:dyDescent="0.2">
      <c r="A358" s="5">
        <v>37602</v>
      </c>
      <c r="B358">
        <v>1976</v>
      </c>
      <c r="C358" s="122">
        <v>302693.27</v>
      </c>
      <c r="E358" s="122">
        <v>-53198.150000000009</v>
      </c>
      <c r="G358" s="122">
        <v>-249495.12</v>
      </c>
      <c r="H358" s="122">
        <f t="shared" si="23"/>
        <v>0</v>
      </c>
    </row>
    <row r="359" spans="1:8" outlineLevel="2" x14ac:dyDescent="0.2">
      <c r="A359" s="5">
        <v>37602</v>
      </c>
      <c r="B359">
        <v>1975</v>
      </c>
      <c r="C359" s="122">
        <v>607629.68999999994</v>
      </c>
      <c r="E359" s="122">
        <v>-208136.22999999998</v>
      </c>
      <c r="G359" s="122">
        <v>-399493.46</v>
      </c>
      <c r="H359" s="122">
        <f t="shared" si="23"/>
        <v>0</v>
      </c>
    </row>
    <row r="360" spans="1:8" outlineLevel="2" x14ac:dyDescent="0.2">
      <c r="A360" s="5">
        <v>37602</v>
      </c>
      <c r="B360">
        <v>1974</v>
      </c>
      <c r="C360" s="122">
        <v>292094.78000000003</v>
      </c>
      <c r="E360" s="122">
        <v>-44966.439999999995</v>
      </c>
      <c r="G360" s="122">
        <v>-247128.34</v>
      </c>
      <c r="H360" s="122">
        <f t="shared" si="23"/>
        <v>0</v>
      </c>
    </row>
    <row r="361" spans="1:8" outlineLevel="2" x14ac:dyDescent="0.2">
      <c r="A361" s="5">
        <v>37602</v>
      </c>
      <c r="B361">
        <v>1973</v>
      </c>
      <c r="C361" s="122">
        <v>191809.43</v>
      </c>
      <c r="E361" s="122">
        <v>-1379.49</v>
      </c>
      <c r="G361" s="122">
        <v>-190429.94</v>
      </c>
      <c r="H361" s="122">
        <f t="shared" si="23"/>
        <v>0</v>
      </c>
    </row>
    <row r="362" spans="1:8" outlineLevel="2" x14ac:dyDescent="0.2">
      <c r="A362" s="5">
        <v>37602</v>
      </c>
      <c r="B362">
        <v>1972</v>
      </c>
      <c r="C362" s="122">
        <v>96452.36</v>
      </c>
      <c r="E362" s="122">
        <v>-4652.97</v>
      </c>
      <c r="G362" s="122">
        <v>-91799.39</v>
      </c>
      <c r="H362" s="122">
        <f t="shared" si="23"/>
        <v>0</v>
      </c>
    </row>
    <row r="363" spans="1:8" outlineLevel="2" x14ac:dyDescent="0.2">
      <c r="A363" s="5">
        <v>37602</v>
      </c>
      <c r="B363">
        <v>1971</v>
      </c>
      <c r="C363" s="122">
        <v>67403.5</v>
      </c>
      <c r="E363" s="122">
        <v>-22560.84</v>
      </c>
      <c r="G363" s="122">
        <v>-44842.66</v>
      </c>
      <c r="H363" s="122">
        <f t="shared" si="23"/>
        <v>0</v>
      </c>
    </row>
    <row r="364" spans="1:8" outlineLevel="2" x14ac:dyDescent="0.2">
      <c r="A364" s="5">
        <v>37602</v>
      </c>
      <c r="B364">
        <v>1970</v>
      </c>
      <c r="C364" s="122">
        <v>124943.21</v>
      </c>
      <c r="E364" s="122">
        <v>-41587.9</v>
      </c>
      <c r="G364" s="122">
        <v>-83355.31</v>
      </c>
      <c r="H364" s="122">
        <f t="shared" si="23"/>
        <v>0</v>
      </c>
    </row>
    <row r="365" spans="1:8" outlineLevel="2" x14ac:dyDescent="0.2">
      <c r="A365" s="5">
        <v>37602</v>
      </c>
      <c r="B365">
        <v>1969</v>
      </c>
      <c r="C365" s="122">
        <v>61893.52</v>
      </c>
      <c r="E365" s="122">
        <v>-26292.570000000003</v>
      </c>
      <c r="G365" s="122">
        <v>-35600.949999999997</v>
      </c>
      <c r="H365" s="122">
        <f t="shared" si="23"/>
        <v>0</v>
      </c>
    </row>
    <row r="366" spans="1:8" outlineLevel="2" x14ac:dyDescent="0.2">
      <c r="A366" s="5">
        <v>37602</v>
      </c>
      <c r="B366">
        <v>1968</v>
      </c>
      <c r="C366" s="122">
        <v>70971.67</v>
      </c>
      <c r="E366" s="122">
        <v>-3202.3099999999995</v>
      </c>
      <c r="G366" s="122">
        <v>-67769.36</v>
      </c>
      <c r="H366" s="122">
        <f t="shared" si="23"/>
        <v>0</v>
      </c>
    </row>
    <row r="367" spans="1:8" outlineLevel="2" x14ac:dyDescent="0.2">
      <c r="A367" s="5">
        <v>37602</v>
      </c>
      <c r="B367">
        <v>1967</v>
      </c>
      <c r="C367" s="122">
        <v>420212.84</v>
      </c>
      <c r="E367" s="122">
        <v>-66148.91</v>
      </c>
      <c r="G367" s="122">
        <v>-354063.93</v>
      </c>
      <c r="H367" s="122">
        <f t="shared" si="23"/>
        <v>0</v>
      </c>
    </row>
    <row r="368" spans="1:8" outlineLevel="2" x14ac:dyDescent="0.2">
      <c r="A368" s="5">
        <v>37602</v>
      </c>
      <c r="B368">
        <v>1966</v>
      </c>
      <c r="C368" s="122">
        <v>782.53</v>
      </c>
      <c r="E368" s="122">
        <v>-11.74</v>
      </c>
      <c r="G368" s="122">
        <v>-770.79</v>
      </c>
      <c r="H368" s="122">
        <f t="shared" si="23"/>
        <v>0</v>
      </c>
    </row>
    <row r="369" spans="1:12" outlineLevel="2" x14ac:dyDescent="0.2">
      <c r="A369" s="5">
        <v>37602</v>
      </c>
      <c r="B369">
        <v>1965</v>
      </c>
      <c r="C369" s="122">
        <v>1136676.67</v>
      </c>
      <c r="E369" s="122">
        <v>-164296.75999999998</v>
      </c>
      <c r="G369" s="122">
        <v>-972379.91</v>
      </c>
      <c r="H369" s="122">
        <f t="shared" si="23"/>
        <v>0</v>
      </c>
    </row>
    <row r="370" spans="1:12" outlineLevel="2" x14ac:dyDescent="0.2">
      <c r="A370" s="5">
        <v>37602</v>
      </c>
      <c r="B370">
        <v>1963</v>
      </c>
      <c r="C370" s="122">
        <v>2837.78</v>
      </c>
      <c r="E370" s="122">
        <v>0</v>
      </c>
      <c r="G370" s="122">
        <v>-2837.78</v>
      </c>
      <c r="H370" s="122">
        <f t="shared" si="23"/>
        <v>0</v>
      </c>
    </row>
    <row r="371" spans="1:12" outlineLevel="1" x14ac:dyDescent="0.2">
      <c r="A371" s="124" t="s">
        <v>1094</v>
      </c>
      <c r="C371" s="122">
        <f t="shared" ref="C371:H371" si="24">SUBTOTAL(9,C310:C370)</f>
        <v>716903779.40999973</v>
      </c>
      <c r="D371" s="122">
        <f t="shared" si="24"/>
        <v>38039872.809999995</v>
      </c>
      <c r="E371" s="122">
        <f t="shared" si="24"/>
        <v>-2499866.94</v>
      </c>
      <c r="F371" s="122">
        <f t="shared" si="24"/>
        <v>227207007.88544795</v>
      </c>
      <c r="G371" s="122">
        <f t="shared" si="24"/>
        <v>-18176560.629999999</v>
      </c>
      <c r="H371" s="122">
        <f t="shared" si="24"/>
        <v>961474232.53544784</v>
      </c>
      <c r="J371" s="122">
        <v>961474232.53461218</v>
      </c>
      <c r="L371" s="25">
        <f>+H371+-+J371-+K371</f>
        <v>8.3565711975097656E-4</v>
      </c>
    </row>
    <row r="372" spans="1:12" outlineLevel="2" x14ac:dyDescent="0.2">
      <c r="A372" s="79">
        <v>37700</v>
      </c>
      <c r="B372">
        <v>2024</v>
      </c>
      <c r="H372" s="122">
        <f>SUM(C372:G372)</f>
        <v>0</v>
      </c>
    </row>
    <row r="373" spans="1:12" outlineLevel="2" x14ac:dyDescent="0.2">
      <c r="A373" s="79">
        <v>37700</v>
      </c>
      <c r="B373">
        <v>2023</v>
      </c>
      <c r="H373" s="122">
        <f>SUM(C373:G373)</f>
        <v>0</v>
      </c>
    </row>
    <row r="374" spans="1:12" outlineLevel="2" x14ac:dyDescent="0.2">
      <c r="A374" s="79">
        <v>37700</v>
      </c>
      <c r="B374">
        <v>2022</v>
      </c>
      <c r="D374" s="122">
        <v>95350.330000000016</v>
      </c>
      <c r="H374" s="122">
        <f>SUM(C374:G374)</f>
        <v>95350.330000000016</v>
      </c>
    </row>
    <row r="375" spans="1:12" outlineLevel="2" x14ac:dyDescent="0.2">
      <c r="A375" s="5">
        <v>37700</v>
      </c>
      <c r="B375">
        <v>2021</v>
      </c>
      <c r="C375" s="122">
        <v>19091947.57</v>
      </c>
      <c r="H375" s="122">
        <f>SUM(C375:G375)</f>
        <v>19091947.57</v>
      </c>
    </row>
    <row r="376" spans="1:12" outlineLevel="1" x14ac:dyDescent="0.2">
      <c r="A376" s="124" t="s">
        <v>1095</v>
      </c>
      <c r="C376" s="122">
        <f t="shared" ref="C376:H376" si="25">SUBTOTAL(9,C372:C375)</f>
        <v>19091947.57</v>
      </c>
      <c r="D376" s="122">
        <f t="shared" si="25"/>
        <v>95350.330000000016</v>
      </c>
      <c r="E376" s="122">
        <f t="shared" si="25"/>
        <v>0</v>
      </c>
      <c r="F376" s="122">
        <f t="shared" si="25"/>
        <v>0</v>
      </c>
      <c r="G376" s="122">
        <f t="shared" si="25"/>
        <v>0</v>
      </c>
      <c r="H376" s="122">
        <f t="shared" si="25"/>
        <v>19187297.899999999</v>
      </c>
      <c r="J376" s="122">
        <v>19187297.899999999</v>
      </c>
      <c r="L376" s="25">
        <f>+H376+-+J376-+K376</f>
        <v>0</v>
      </c>
    </row>
    <row r="377" spans="1:12" outlineLevel="2" x14ac:dyDescent="0.2">
      <c r="A377" s="79">
        <v>37800</v>
      </c>
      <c r="B377">
        <v>2024</v>
      </c>
      <c r="H377" s="122">
        <f t="shared" ref="H377:H408" si="26">SUM(C377:G377)</f>
        <v>0</v>
      </c>
    </row>
    <row r="378" spans="1:12" outlineLevel="2" x14ac:dyDescent="0.2">
      <c r="A378" s="79">
        <v>37800</v>
      </c>
      <c r="B378">
        <v>2023</v>
      </c>
      <c r="F378" s="122">
        <v>21743.29</v>
      </c>
      <c r="H378" s="122">
        <f t="shared" si="26"/>
        <v>21743.29</v>
      </c>
    </row>
    <row r="379" spans="1:12" outlineLevel="2" x14ac:dyDescent="0.2">
      <c r="A379" s="79">
        <v>37800</v>
      </c>
      <c r="B379">
        <v>2022</v>
      </c>
      <c r="D379" s="122">
        <v>934794.95000000007</v>
      </c>
      <c r="H379" s="122">
        <f t="shared" si="26"/>
        <v>934794.95000000007</v>
      </c>
    </row>
    <row r="380" spans="1:12" outlineLevel="2" x14ac:dyDescent="0.2">
      <c r="A380" s="5">
        <v>37800</v>
      </c>
      <c r="B380">
        <v>2021</v>
      </c>
      <c r="C380" s="122">
        <v>732413.23</v>
      </c>
      <c r="H380" s="122">
        <f t="shared" si="26"/>
        <v>732413.23</v>
      </c>
    </row>
    <row r="381" spans="1:12" outlineLevel="2" x14ac:dyDescent="0.2">
      <c r="A381" s="5">
        <v>37800</v>
      </c>
      <c r="B381">
        <v>2020</v>
      </c>
      <c r="C381" s="122">
        <v>2207938.5499999998</v>
      </c>
      <c r="H381" s="122">
        <f t="shared" si="26"/>
        <v>2207938.5499999998</v>
      </c>
    </row>
    <row r="382" spans="1:12" outlineLevel="2" x14ac:dyDescent="0.2">
      <c r="A382" s="5">
        <v>37800</v>
      </c>
      <c r="B382">
        <v>2019</v>
      </c>
      <c r="C382" s="122">
        <v>1512569.2</v>
      </c>
      <c r="E382" s="122">
        <v>-26020.34</v>
      </c>
      <c r="H382" s="122">
        <f t="shared" si="26"/>
        <v>1486548.8599999999</v>
      </c>
    </row>
    <row r="383" spans="1:12" outlineLevel="2" x14ac:dyDescent="0.2">
      <c r="A383" s="5">
        <v>37800</v>
      </c>
      <c r="B383">
        <v>2018</v>
      </c>
      <c r="C383" s="122">
        <v>1427896.11</v>
      </c>
      <c r="H383" s="122">
        <f t="shared" si="26"/>
        <v>1427896.11</v>
      </c>
    </row>
    <row r="384" spans="1:12" outlineLevel="2" x14ac:dyDescent="0.2">
      <c r="A384" s="5">
        <v>37800</v>
      </c>
      <c r="B384">
        <v>2017</v>
      </c>
      <c r="C384" s="122">
        <v>1222336.23</v>
      </c>
      <c r="H384" s="122">
        <f t="shared" si="26"/>
        <v>1222336.23</v>
      </c>
    </row>
    <row r="385" spans="1:8" outlineLevel="2" x14ac:dyDescent="0.2">
      <c r="A385" s="5">
        <v>37800</v>
      </c>
      <c r="B385">
        <v>2016</v>
      </c>
      <c r="C385" s="122">
        <v>1293894.3700000001</v>
      </c>
      <c r="H385" s="122">
        <f t="shared" si="26"/>
        <v>1293894.3700000001</v>
      </c>
    </row>
    <row r="386" spans="1:8" outlineLevel="2" x14ac:dyDescent="0.2">
      <c r="A386" s="5">
        <v>37800</v>
      </c>
      <c r="B386">
        <v>2015</v>
      </c>
      <c r="C386" s="122">
        <v>1378398.22</v>
      </c>
      <c r="E386" s="122">
        <v>-12264.220000000001</v>
      </c>
      <c r="H386" s="122">
        <f t="shared" si="26"/>
        <v>1366134</v>
      </c>
    </row>
    <row r="387" spans="1:8" outlineLevel="2" x14ac:dyDescent="0.2">
      <c r="A387" s="5">
        <v>37800</v>
      </c>
      <c r="B387">
        <v>2014</v>
      </c>
      <c r="C387" s="122">
        <v>1420877.21</v>
      </c>
      <c r="E387" s="122">
        <v>-32945.07</v>
      </c>
      <c r="H387" s="122">
        <f t="shared" si="26"/>
        <v>1387932.14</v>
      </c>
    </row>
    <row r="388" spans="1:8" outlineLevel="2" x14ac:dyDescent="0.2">
      <c r="A388" s="5">
        <v>37800</v>
      </c>
      <c r="B388">
        <v>2013</v>
      </c>
      <c r="C388" s="122">
        <v>1294693.44</v>
      </c>
      <c r="H388" s="122">
        <f t="shared" si="26"/>
        <v>1294693.44</v>
      </c>
    </row>
    <row r="389" spans="1:8" outlineLevel="2" x14ac:dyDescent="0.2">
      <c r="A389" s="5">
        <v>37800</v>
      </c>
      <c r="B389">
        <v>2012</v>
      </c>
      <c r="C389" s="122">
        <v>2373041.11</v>
      </c>
      <c r="E389" s="122">
        <v>-3981.86</v>
      </c>
      <c r="H389" s="122">
        <f t="shared" si="26"/>
        <v>2369059.25</v>
      </c>
    </row>
    <row r="390" spans="1:8" outlineLevel="2" x14ac:dyDescent="0.2">
      <c r="A390" s="5">
        <v>37800</v>
      </c>
      <c r="B390">
        <v>2011</v>
      </c>
      <c r="C390" s="122">
        <v>666370.71</v>
      </c>
      <c r="H390" s="122">
        <f t="shared" si="26"/>
        <v>666370.71</v>
      </c>
    </row>
    <row r="391" spans="1:8" outlineLevel="2" x14ac:dyDescent="0.2">
      <c r="A391" s="5">
        <v>37800</v>
      </c>
      <c r="B391">
        <v>2010</v>
      </c>
      <c r="C391" s="122">
        <v>321507.76</v>
      </c>
      <c r="H391" s="122">
        <f t="shared" si="26"/>
        <v>321507.76</v>
      </c>
    </row>
    <row r="392" spans="1:8" outlineLevel="2" x14ac:dyDescent="0.2">
      <c r="A392" s="5">
        <v>37800</v>
      </c>
      <c r="B392">
        <v>2009</v>
      </c>
      <c r="C392" s="122">
        <v>517632.34</v>
      </c>
      <c r="H392" s="122">
        <f t="shared" si="26"/>
        <v>517632.34</v>
      </c>
    </row>
    <row r="393" spans="1:8" outlineLevel="2" x14ac:dyDescent="0.2">
      <c r="A393" s="5">
        <v>37800</v>
      </c>
      <c r="B393">
        <v>2008</v>
      </c>
      <c r="C393" s="122">
        <v>147468.93</v>
      </c>
      <c r="E393" s="122">
        <v>-4959.5200000000004</v>
      </c>
      <c r="H393" s="122">
        <f t="shared" si="26"/>
        <v>142509.41</v>
      </c>
    </row>
    <row r="394" spans="1:8" outlineLevel="2" x14ac:dyDescent="0.2">
      <c r="A394" s="5">
        <v>37800</v>
      </c>
      <c r="B394">
        <v>2007</v>
      </c>
      <c r="C394" s="122">
        <v>369208.4</v>
      </c>
      <c r="E394" s="122">
        <v>-3000</v>
      </c>
      <c r="H394" s="122">
        <f t="shared" si="26"/>
        <v>366208.4</v>
      </c>
    </row>
    <row r="395" spans="1:8" outlineLevel="2" x14ac:dyDescent="0.2">
      <c r="A395" s="5">
        <v>37800</v>
      </c>
      <c r="B395">
        <v>2006</v>
      </c>
      <c r="C395" s="122">
        <v>123860.39</v>
      </c>
      <c r="E395" s="122">
        <v>-2040.3500000000001</v>
      </c>
      <c r="H395" s="122">
        <f t="shared" si="26"/>
        <v>121820.04</v>
      </c>
    </row>
    <row r="396" spans="1:8" outlineLevel="2" x14ac:dyDescent="0.2">
      <c r="A396" s="5">
        <v>37800</v>
      </c>
      <c r="B396">
        <v>2005</v>
      </c>
      <c r="C396" s="122">
        <v>239514.4</v>
      </c>
      <c r="E396" s="122">
        <v>-22333.91</v>
      </c>
      <c r="H396" s="122">
        <f t="shared" si="26"/>
        <v>217180.49</v>
      </c>
    </row>
    <row r="397" spans="1:8" outlineLevel="2" x14ac:dyDescent="0.2">
      <c r="A397" s="5">
        <v>37800</v>
      </c>
      <c r="B397">
        <v>2004</v>
      </c>
      <c r="C397" s="122">
        <v>129549.57</v>
      </c>
      <c r="H397" s="122">
        <f t="shared" si="26"/>
        <v>129549.57</v>
      </c>
    </row>
    <row r="398" spans="1:8" outlineLevel="2" x14ac:dyDescent="0.2">
      <c r="A398" s="5">
        <v>37800</v>
      </c>
      <c r="B398">
        <v>2003</v>
      </c>
      <c r="C398" s="122">
        <v>366673.22</v>
      </c>
      <c r="E398" s="122">
        <v>-14310.53</v>
      </c>
      <c r="H398" s="122">
        <f t="shared" si="26"/>
        <v>352362.68999999994</v>
      </c>
    </row>
    <row r="399" spans="1:8" outlineLevel="2" x14ac:dyDescent="0.2">
      <c r="A399" s="5">
        <v>37800</v>
      </c>
      <c r="B399">
        <v>2002</v>
      </c>
      <c r="C399" s="122">
        <v>344875.97</v>
      </c>
      <c r="H399" s="122">
        <f t="shared" si="26"/>
        <v>344875.97</v>
      </c>
    </row>
    <row r="400" spans="1:8" outlineLevel="2" x14ac:dyDescent="0.2">
      <c r="A400" s="5">
        <v>37800</v>
      </c>
      <c r="B400">
        <v>2001</v>
      </c>
      <c r="C400" s="122">
        <v>789850.2</v>
      </c>
      <c r="E400" s="122">
        <v>-15179.510000000002</v>
      </c>
      <c r="H400" s="122">
        <f t="shared" si="26"/>
        <v>774670.69</v>
      </c>
    </row>
    <row r="401" spans="1:8" outlineLevel="2" x14ac:dyDescent="0.2">
      <c r="A401" s="5">
        <v>37800</v>
      </c>
      <c r="B401">
        <v>2000</v>
      </c>
      <c r="C401" s="122">
        <v>164900.43</v>
      </c>
      <c r="H401" s="122">
        <f t="shared" si="26"/>
        <v>164900.43</v>
      </c>
    </row>
    <row r="402" spans="1:8" outlineLevel="2" x14ac:dyDescent="0.2">
      <c r="A402" s="5">
        <v>37800</v>
      </c>
      <c r="B402">
        <v>1999</v>
      </c>
      <c r="C402" s="122">
        <v>487152.63</v>
      </c>
      <c r="H402" s="122">
        <f t="shared" si="26"/>
        <v>487152.63</v>
      </c>
    </row>
    <row r="403" spans="1:8" outlineLevel="2" x14ac:dyDescent="0.2">
      <c r="A403" s="5">
        <v>37800</v>
      </c>
      <c r="B403">
        <v>1998</v>
      </c>
      <c r="C403" s="122">
        <v>263162.94</v>
      </c>
      <c r="E403" s="122">
        <v>-8916.630000000001</v>
      </c>
      <c r="H403" s="122">
        <f t="shared" si="26"/>
        <v>254246.31</v>
      </c>
    </row>
    <row r="404" spans="1:8" outlineLevel="2" x14ac:dyDescent="0.2">
      <c r="A404" s="5">
        <v>37800</v>
      </c>
      <c r="B404">
        <v>1997</v>
      </c>
      <c r="C404" s="122">
        <v>98561.99</v>
      </c>
      <c r="H404" s="122">
        <f t="shared" si="26"/>
        <v>98561.99</v>
      </c>
    </row>
    <row r="405" spans="1:8" outlineLevel="2" x14ac:dyDescent="0.2">
      <c r="A405" s="5">
        <v>37800</v>
      </c>
      <c r="B405">
        <v>1996</v>
      </c>
      <c r="C405" s="122">
        <v>102023.78</v>
      </c>
      <c r="H405" s="122">
        <f t="shared" si="26"/>
        <v>102023.78</v>
      </c>
    </row>
    <row r="406" spans="1:8" outlineLevel="2" x14ac:dyDescent="0.2">
      <c r="A406" s="5">
        <v>37800</v>
      </c>
      <c r="B406">
        <v>1995</v>
      </c>
      <c r="C406" s="122">
        <v>123989.87</v>
      </c>
      <c r="H406" s="122">
        <f t="shared" si="26"/>
        <v>123989.87</v>
      </c>
    </row>
    <row r="407" spans="1:8" outlineLevel="2" x14ac:dyDescent="0.2">
      <c r="A407" s="5">
        <v>37800</v>
      </c>
      <c r="B407">
        <v>1994</v>
      </c>
      <c r="C407" s="122">
        <v>183349.86</v>
      </c>
      <c r="E407" s="122">
        <v>-5133.2700000000004</v>
      </c>
      <c r="H407" s="122">
        <f t="shared" si="26"/>
        <v>178216.59</v>
      </c>
    </row>
    <row r="408" spans="1:8" outlineLevel="2" x14ac:dyDescent="0.2">
      <c r="A408" s="5">
        <v>37800</v>
      </c>
      <c r="B408">
        <v>1993</v>
      </c>
      <c r="C408" s="122">
        <v>152375.45000000001</v>
      </c>
      <c r="H408" s="122">
        <f t="shared" si="26"/>
        <v>152375.45000000001</v>
      </c>
    </row>
    <row r="409" spans="1:8" outlineLevel="2" x14ac:dyDescent="0.2">
      <c r="A409" s="5">
        <v>37800</v>
      </c>
      <c r="B409">
        <v>1992</v>
      </c>
      <c r="C409" s="122">
        <v>81089.429999999993</v>
      </c>
      <c r="E409" s="122">
        <v>-2248.33</v>
      </c>
      <c r="H409" s="122">
        <f t="shared" ref="H409:H440" si="27">SUM(C409:G409)</f>
        <v>78841.099999999991</v>
      </c>
    </row>
    <row r="410" spans="1:8" outlineLevel="2" x14ac:dyDescent="0.2">
      <c r="A410" s="5">
        <v>37800</v>
      </c>
      <c r="B410">
        <v>1991</v>
      </c>
      <c r="C410" s="122">
        <v>65295.08</v>
      </c>
      <c r="H410" s="122">
        <f t="shared" si="27"/>
        <v>65295.08</v>
      </c>
    </row>
    <row r="411" spans="1:8" outlineLevel="2" x14ac:dyDescent="0.2">
      <c r="A411" s="5">
        <v>37800</v>
      </c>
      <c r="B411">
        <v>1990</v>
      </c>
      <c r="C411" s="122">
        <v>88392.95</v>
      </c>
      <c r="H411" s="122">
        <f t="shared" si="27"/>
        <v>88392.95</v>
      </c>
    </row>
    <row r="412" spans="1:8" outlineLevel="2" x14ac:dyDescent="0.2">
      <c r="A412" s="5">
        <v>37800</v>
      </c>
      <c r="B412">
        <v>1989</v>
      </c>
      <c r="C412" s="122">
        <v>60319.96</v>
      </c>
      <c r="H412" s="122">
        <f t="shared" si="27"/>
        <v>60319.96</v>
      </c>
    </row>
    <row r="413" spans="1:8" outlineLevel="2" x14ac:dyDescent="0.2">
      <c r="A413" s="5">
        <v>37800</v>
      </c>
      <c r="B413">
        <v>1988</v>
      </c>
      <c r="C413" s="122">
        <v>23149.66</v>
      </c>
      <c r="H413" s="122">
        <f t="shared" si="27"/>
        <v>23149.66</v>
      </c>
    </row>
    <row r="414" spans="1:8" outlineLevel="2" x14ac:dyDescent="0.2">
      <c r="A414" s="5">
        <v>37800</v>
      </c>
      <c r="B414">
        <v>1987</v>
      </c>
      <c r="C414" s="122">
        <v>80532.61</v>
      </c>
      <c r="H414" s="122">
        <f t="shared" si="27"/>
        <v>80532.61</v>
      </c>
    </row>
    <row r="415" spans="1:8" outlineLevel="2" x14ac:dyDescent="0.2">
      <c r="A415" s="5">
        <v>37800</v>
      </c>
      <c r="B415">
        <v>1986</v>
      </c>
      <c r="C415" s="122">
        <v>68828.72</v>
      </c>
      <c r="E415" s="122">
        <v>-5578.02</v>
      </c>
      <c r="H415" s="122">
        <f t="shared" si="27"/>
        <v>63250.7</v>
      </c>
    </row>
    <row r="416" spans="1:8" outlineLevel="2" x14ac:dyDescent="0.2">
      <c r="A416" s="5">
        <v>37800</v>
      </c>
      <c r="B416">
        <v>1985</v>
      </c>
      <c r="C416" s="122">
        <v>28594.6</v>
      </c>
      <c r="H416" s="122">
        <f t="shared" si="27"/>
        <v>28594.6</v>
      </c>
    </row>
    <row r="417" spans="1:8" outlineLevel="2" x14ac:dyDescent="0.2">
      <c r="A417" s="5">
        <v>37800</v>
      </c>
      <c r="B417">
        <v>1984</v>
      </c>
      <c r="C417" s="122">
        <v>113815.57</v>
      </c>
      <c r="H417" s="122">
        <f t="shared" si="27"/>
        <v>113815.57</v>
      </c>
    </row>
    <row r="418" spans="1:8" outlineLevel="2" x14ac:dyDescent="0.2">
      <c r="A418" s="5">
        <v>37800</v>
      </c>
      <c r="B418">
        <v>1983</v>
      </c>
      <c r="C418" s="122">
        <v>11984</v>
      </c>
      <c r="H418" s="122">
        <f t="shared" si="27"/>
        <v>11984</v>
      </c>
    </row>
    <row r="419" spans="1:8" outlineLevel="2" x14ac:dyDescent="0.2">
      <c r="A419" s="5">
        <v>37800</v>
      </c>
      <c r="B419">
        <v>1982</v>
      </c>
      <c r="C419" s="122">
        <v>18096.580000000002</v>
      </c>
      <c r="H419" s="122">
        <f t="shared" si="27"/>
        <v>18096.580000000002</v>
      </c>
    </row>
    <row r="420" spans="1:8" outlineLevel="2" x14ac:dyDescent="0.2">
      <c r="A420" s="5">
        <v>37800</v>
      </c>
      <c r="B420">
        <v>1981</v>
      </c>
      <c r="C420" s="122">
        <v>30905.24</v>
      </c>
      <c r="H420" s="122">
        <f t="shared" si="27"/>
        <v>30905.24</v>
      </c>
    </row>
    <row r="421" spans="1:8" outlineLevel="2" x14ac:dyDescent="0.2">
      <c r="A421" s="5">
        <v>37800</v>
      </c>
      <c r="B421">
        <v>1980</v>
      </c>
      <c r="C421" s="122">
        <v>24918.38</v>
      </c>
      <c r="H421" s="122">
        <f t="shared" si="27"/>
        <v>24918.38</v>
      </c>
    </row>
    <row r="422" spans="1:8" outlineLevel="2" x14ac:dyDescent="0.2">
      <c r="A422" s="5">
        <v>37800</v>
      </c>
      <c r="B422">
        <v>1979</v>
      </c>
      <c r="C422" s="122">
        <v>26955.360000000001</v>
      </c>
      <c r="H422" s="122">
        <f t="shared" si="27"/>
        <v>26955.360000000001</v>
      </c>
    </row>
    <row r="423" spans="1:8" outlineLevel="2" x14ac:dyDescent="0.2">
      <c r="A423" s="5">
        <v>37800</v>
      </c>
      <c r="B423">
        <v>1978</v>
      </c>
      <c r="C423" s="122">
        <v>725.61</v>
      </c>
      <c r="H423" s="122">
        <f t="shared" si="27"/>
        <v>725.61</v>
      </c>
    </row>
    <row r="424" spans="1:8" outlineLevel="2" x14ac:dyDescent="0.2">
      <c r="A424" s="5">
        <v>37800</v>
      </c>
      <c r="B424">
        <v>1977</v>
      </c>
      <c r="C424" s="122">
        <v>21624.560000000001</v>
      </c>
      <c r="G424" s="122">
        <v>0</v>
      </c>
      <c r="H424" s="122">
        <f t="shared" si="27"/>
        <v>21624.560000000001</v>
      </c>
    </row>
    <row r="425" spans="1:8" outlineLevel="2" x14ac:dyDescent="0.2">
      <c r="A425" s="5">
        <v>37800</v>
      </c>
      <c r="B425">
        <v>1976</v>
      </c>
      <c r="C425" s="122">
        <v>34048.379999999997</v>
      </c>
      <c r="H425" s="122">
        <f t="shared" si="27"/>
        <v>34048.379999999997</v>
      </c>
    </row>
    <row r="426" spans="1:8" outlineLevel="2" x14ac:dyDescent="0.2">
      <c r="A426" s="5">
        <v>37800</v>
      </c>
      <c r="B426">
        <v>1975</v>
      </c>
      <c r="C426" s="122">
        <v>13009.55</v>
      </c>
      <c r="H426" s="122">
        <f t="shared" si="27"/>
        <v>13009.55</v>
      </c>
    </row>
    <row r="427" spans="1:8" outlineLevel="2" x14ac:dyDescent="0.2">
      <c r="A427" s="5">
        <v>37800</v>
      </c>
      <c r="B427">
        <v>1974</v>
      </c>
      <c r="C427" s="122">
        <v>13536.34</v>
      </c>
      <c r="E427" s="122">
        <v>-1015.16</v>
      </c>
      <c r="H427" s="122">
        <f t="shared" si="27"/>
        <v>12521.18</v>
      </c>
    </row>
    <row r="428" spans="1:8" outlineLevel="2" x14ac:dyDescent="0.2">
      <c r="A428" s="5">
        <v>37800</v>
      </c>
      <c r="B428">
        <v>1973</v>
      </c>
      <c r="C428" s="122">
        <v>11865.37</v>
      </c>
      <c r="H428" s="122">
        <f t="shared" si="27"/>
        <v>11865.37</v>
      </c>
    </row>
    <row r="429" spans="1:8" outlineLevel="2" x14ac:dyDescent="0.2">
      <c r="A429" s="5">
        <v>37800</v>
      </c>
      <c r="B429">
        <v>1972</v>
      </c>
      <c r="C429" s="122">
        <v>4904.6400000000003</v>
      </c>
      <c r="H429" s="122">
        <f t="shared" si="27"/>
        <v>4904.6400000000003</v>
      </c>
    </row>
    <row r="430" spans="1:8" outlineLevel="2" x14ac:dyDescent="0.2">
      <c r="A430" s="5">
        <v>37800</v>
      </c>
      <c r="B430">
        <v>1971</v>
      </c>
      <c r="C430" s="122">
        <v>4116.25</v>
      </c>
      <c r="H430" s="122">
        <f t="shared" si="27"/>
        <v>4116.25</v>
      </c>
    </row>
    <row r="431" spans="1:8" outlineLevel="2" x14ac:dyDescent="0.2">
      <c r="A431" s="5">
        <v>37800</v>
      </c>
      <c r="B431">
        <v>1970</v>
      </c>
      <c r="C431" s="122">
        <v>2281.9299999999998</v>
      </c>
      <c r="H431" s="122">
        <f t="shared" si="27"/>
        <v>2281.9299999999998</v>
      </c>
    </row>
    <row r="432" spans="1:8" outlineLevel="2" x14ac:dyDescent="0.2">
      <c r="A432" s="5">
        <v>37800</v>
      </c>
      <c r="B432">
        <v>1969</v>
      </c>
      <c r="C432" s="122">
        <v>10152.27</v>
      </c>
      <c r="H432" s="122">
        <f t="shared" si="27"/>
        <v>10152.27</v>
      </c>
    </row>
    <row r="433" spans="1:12" outlineLevel="2" x14ac:dyDescent="0.2">
      <c r="A433" s="5">
        <v>37800</v>
      </c>
      <c r="B433">
        <v>1968</v>
      </c>
      <c r="C433" s="122">
        <v>17987.04</v>
      </c>
      <c r="H433" s="122">
        <f t="shared" si="27"/>
        <v>17987.04</v>
      </c>
    </row>
    <row r="434" spans="1:12" outlineLevel="2" x14ac:dyDescent="0.2">
      <c r="A434" s="5">
        <v>37800</v>
      </c>
      <c r="B434">
        <v>1967</v>
      </c>
      <c r="C434" s="122">
        <v>2204.7800000000002</v>
      </c>
      <c r="H434" s="122">
        <f t="shared" si="27"/>
        <v>2204.7800000000002</v>
      </c>
    </row>
    <row r="435" spans="1:12" outlineLevel="2" x14ac:dyDescent="0.2">
      <c r="A435" s="5">
        <v>37800</v>
      </c>
      <c r="B435">
        <v>1966</v>
      </c>
      <c r="C435" s="122">
        <v>6188.37</v>
      </c>
      <c r="H435" s="122">
        <f t="shared" si="27"/>
        <v>6188.37</v>
      </c>
    </row>
    <row r="436" spans="1:12" outlineLevel="2" x14ac:dyDescent="0.2">
      <c r="A436" s="5">
        <v>37800</v>
      </c>
      <c r="B436">
        <v>1965</v>
      </c>
      <c r="C436" s="122">
        <v>2172.62</v>
      </c>
      <c r="E436">
        <v>-376</v>
      </c>
      <c r="H436" s="122">
        <f t="shared" si="27"/>
        <v>1796.62</v>
      </c>
    </row>
    <row r="437" spans="1:12" outlineLevel="2" x14ac:dyDescent="0.2">
      <c r="A437" s="5">
        <v>37800</v>
      </c>
      <c r="B437">
        <v>1964</v>
      </c>
      <c r="C437" s="122">
        <v>4861.24</v>
      </c>
      <c r="H437" s="122">
        <f t="shared" si="27"/>
        <v>4861.24</v>
      </c>
    </row>
    <row r="438" spans="1:12" outlineLevel="2" x14ac:dyDescent="0.2">
      <c r="A438" s="5">
        <v>37800</v>
      </c>
      <c r="B438">
        <v>1963</v>
      </c>
      <c r="C438" s="122">
        <v>435.95</v>
      </c>
      <c r="H438" s="122">
        <f t="shared" si="27"/>
        <v>435.95</v>
      </c>
    </row>
    <row r="439" spans="1:12" outlineLevel="2" x14ac:dyDescent="0.2">
      <c r="A439" s="5">
        <v>37800</v>
      </c>
      <c r="B439">
        <v>1962</v>
      </c>
      <c r="C439" s="122">
        <v>3353</v>
      </c>
      <c r="H439" s="122">
        <f t="shared" si="27"/>
        <v>3353</v>
      </c>
    </row>
    <row r="440" spans="1:12" outlineLevel="2" x14ac:dyDescent="0.2">
      <c r="A440" s="5">
        <v>37800</v>
      </c>
      <c r="B440">
        <v>1960</v>
      </c>
      <c r="C440" s="122">
        <v>12071.38</v>
      </c>
      <c r="H440" s="122">
        <f t="shared" si="27"/>
        <v>12071.38</v>
      </c>
    </row>
    <row r="441" spans="1:12" outlineLevel="2" x14ac:dyDescent="0.2">
      <c r="A441" s="5">
        <v>37800</v>
      </c>
      <c r="B441">
        <v>1959</v>
      </c>
      <c r="C441" s="122">
        <v>6455.78</v>
      </c>
      <c r="H441" s="122">
        <f t="shared" ref="H441:H472" si="28">SUM(C441:G441)</f>
        <v>6455.78</v>
      </c>
    </row>
    <row r="442" spans="1:12" outlineLevel="2" x14ac:dyDescent="0.2">
      <c r="A442" s="5">
        <v>37800</v>
      </c>
      <c r="B442">
        <v>1958</v>
      </c>
      <c r="C442" s="122">
        <v>5145.17</v>
      </c>
      <c r="G442" s="122">
        <f>-1739.46+455.57</f>
        <v>-1283.8900000000001</v>
      </c>
      <c r="H442" s="122">
        <f t="shared" si="28"/>
        <v>3861.2799999999997</v>
      </c>
    </row>
    <row r="443" spans="1:12" outlineLevel="2" x14ac:dyDescent="0.2">
      <c r="A443" s="5">
        <v>37800</v>
      </c>
      <c r="B443">
        <v>1957</v>
      </c>
      <c r="C443" s="122">
        <v>455.57</v>
      </c>
      <c r="G443" s="122">
        <f>-C443</f>
        <v>-455.57</v>
      </c>
      <c r="H443" s="122">
        <f t="shared" si="28"/>
        <v>0</v>
      </c>
    </row>
    <row r="444" spans="1:12" outlineLevel="1" x14ac:dyDescent="0.2">
      <c r="A444" s="124" t="s">
        <v>1096</v>
      </c>
      <c r="C444" s="122">
        <f t="shared" ref="C444:H444" si="29">SUBTOTAL(9,C377:C443)</f>
        <v>21356560.449999988</v>
      </c>
      <c r="D444" s="122">
        <f t="shared" si="29"/>
        <v>934794.95000000007</v>
      </c>
      <c r="E444" s="122">
        <f t="shared" si="29"/>
        <v>-160302.72</v>
      </c>
      <c r="F444" s="122">
        <f t="shared" si="29"/>
        <v>21743.29</v>
      </c>
      <c r="G444" s="122">
        <f t="shared" si="29"/>
        <v>-1739.46</v>
      </c>
      <c r="H444" s="122">
        <f t="shared" si="29"/>
        <v>22151056.50999999</v>
      </c>
      <c r="J444" s="122">
        <v>22151056.5068</v>
      </c>
      <c r="L444" s="25">
        <f>+H444+-+J444-+K444</f>
        <v>3.199990838766098E-3</v>
      </c>
    </row>
    <row r="445" spans="1:12" outlineLevel="2" x14ac:dyDescent="0.2">
      <c r="A445" s="79">
        <v>37900</v>
      </c>
      <c r="B445">
        <v>2024</v>
      </c>
      <c r="H445" s="122">
        <f t="shared" ref="H445:H476" si="30">SUM(C445:G445)</f>
        <v>0</v>
      </c>
    </row>
    <row r="446" spans="1:12" outlineLevel="2" x14ac:dyDescent="0.2">
      <c r="A446" s="79">
        <v>37900</v>
      </c>
      <c r="B446">
        <v>2023</v>
      </c>
      <c r="F446" s="122">
        <v>21433447.27</v>
      </c>
      <c r="H446" s="122">
        <f t="shared" si="30"/>
        <v>21433447.27</v>
      </c>
    </row>
    <row r="447" spans="1:12" outlineLevel="2" x14ac:dyDescent="0.2">
      <c r="A447" s="79">
        <v>37900</v>
      </c>
      <c r="B447">
        <v>2022</v>
      </c>
      <c r="D447" s="122">
        <v>11129230.190000001</v>
      </c>
      <c r="H447" s="122">
        <f t="shared" si="30"/>
        <v>11129230.190000001</v>
      </c>
    </row>
    <row r="448" spans="1:12" outlineLevel="2" x14ac:dyDescent="0.2">
      <c r="A448" s="5">
        <v>37900</v>
      </c>
      <c r="B448">
        <v>2021</v>
      </c>
      <c r="C448" s="122">
        <v>13736237.609999999</v>
      </c>
      <c r="H448" s="122">
        <f t="shared" si="30"/>
        <v>13736237.609999999</v>
      </c>
    </row>
    <row r="449" spans="1:8" outlineLevel="2" x14ac:dyDescent="0.2">
      <c r="A449" s="5">
        <v>37900</v>
      </c>
      <c r="B449">
        <v>2020</v>
      </c>
      <c r="C449" s="122">
        <v>6487290.2800000003</v>
      </c>
      <c r="H449" s="122">
        <f t="shared" si="30"/>
        <v>6487290.2800000003</v>
      </c>
    </row>
    <row r="450" spans="1:8" outlineLevel="2" x14ac:dyDescent="0.2">
      <c r="A450" s="5">
        <v>37900</v>
      </c>
      <c r="B450">
        <v>2019</v>
      </c>
      <c r="C450" s="122">
        <v>5731102.7400000002</v>
      </c>
      <c r="H450" s="122">
        <f t="shared" si="30"/>
        <v>5731102.7400000002</v>
      </c>
    </row>
    <row r="451" spans="1:8" outlineLevel="2" x14ac:dyDescent="0.2">
      <c r="A451" s="5">
        <v>37900</v>
      </c>
      <c r="B451">
        <v>2018</v>
      </c>
      <c r="C451" s="122">
        <v>8329388.4100000001</v>
      </c>
      <c r="H451" s="122">
        <f t="shared" si="30"/>
        <v>8329388.4100000001</v>
      </c>
    </row>
    <row r="452" spans="1:8" outlineLevel="2" x14ac:dyDescent="0.2">
      <c r="A452" s="5">
        <v>37900</v>
      </c>
      <c r="B452">
        <v>2017</v>
      </c>
      <c r="C452" s="122">
        <v>9905033.8800000008</v>
      </c>
      <c r="H452" s="122">
        <f t="shared" si="30"/>
        <v>9905033.8800000008</v>
      </c>
    </row>
    <row r="453" spans="1:8" outlineLevel="2" x14ac:dyDescent="0.2">
      <c r="A453" s="5">
        <v>37900</v>
      </c>
      <c r="B453">
        <v>2016</v>
      </c>
      <c r="C453" s="122">
        <v>6217087.71</v>
      </c>
      <c r="H453" s="122">
        <f t="shared" si="30"/>
        <v>6217087.71</v>
      </c>
    </row>
    <row r="454" spans="1:8" outlineLevel="2" x14ac:dyDescent="0.2">
      <c r="A454" s="5">
        <v>37900</v>
      </c>
      <c r="B454">
        <v>2015</v>
      </c>
      <c r="C454" s="122">
        <v>1279711.0900000001</v>
      </c>
      <c r="H454" s="122">
        <f t="shared" si="30"/>
        <v>1279711.0900000001</v>
      </c>
    </row>
    <row r="455" spans="1:8" outlineLevel="2" x14ac:dyDescent="0.2">
      <c r="A455" s="5">
        <v>37900</v>
      </c>
      <c r="B455">
        <v>2014</v>
      </c>
      <c r="C455" s="122">
        <v>921727.06</v>
      </c>
      <c r="H455" s="122">
        <f t="shared" si="30"/>
        <v>921727.06</v>
      </c>
    </row>
    <row r="456" spans="1:8" outlineLevel="2" x14ac:dyDescent="0.2">
      <c r="A456" s="5">
        <v>37900</v>
      </c>
      <c r="B456">
        <v>2013</v>
      </c>
      <c r="C456" s="122">
        <v>6437673.3499999996</v>
      </c>
      <c r="H456" s="122">
        <f t="shared" si="30"/>
        <v>6437673.3499999996</v>
      </c>
    </row>
    <row r="457" spans="1:8" outlineLevel="2" x14ac:dyDescent="0.2">
      <c r="A457" s="5">
        <v>37900</v>
      </c>
      <c r="B457">
        <v>2012</v>
      </c>
      <c r="C457" s="122">
        <v>5305481.2699999996</v>
      </c>
      <c r="H457" s="122">
        <f t="shared" si="30"/>
        <v>5305481.2699999996</v>
      </c>
    </row>
    <row r="458" spans="1:8" outlineLevel="2" x14ac:dyDescent="0.2">
      <c r="A458" s="5">
        <v>37900</v>
      </c>
      <c r="B458">
        <v>2011</v>
      </c>
      <c r="C458" s="122">
        <v>1757563.31</v>
      </c>
      <c r="H458" s="122">
        <f t="shared" si="30"/>
        <v>1757563.31</v>
      </c>
    </row>
    <row r="459" spans="1:8" outlineLevel="2" x14ac:dyDescent="0.2">
      <c r="A459" s="5">
        <v>37900</v>
      </c>
      <c r="B459">
        <v>2010</v>
      </c>
      <c r="C459" s="122">
        <v>1680854.49</v>
      </c>
      <c r="H459" s="122">
        <f t="shared" si="30"/>
        <v>1680854.49</v>
      </c>
    </row>
    <row r="460" spans="1:8" outlineLevel="2" x14ac:dyDescent="0.2">
      <c r="A460" s="5">
        <v>37900</v>
      </c>
      <c r="B460">
        <v>2009</v>
      </c>
      <c r="C460" s="122">
        <v>5389411.5599999996</v>
      </c>
      <c r="H460" s="122">
        <f t="shared" si="30"/>
        <v>5389411.5599999996</v>
      </c>
    </row>
    <row r="461" spans="1:8" outlineLevel="2" x14ac:dyDescent="0.2">
      <c r="A461" s="5">
        <v>37900</v>
      </c>
      <c r="B461">
        <v>2008</v>
      </c>
      <c r="C461" s="122">
        <v>2190610.46</v>
      </c>
      <c r="H461" s="122">
        <f t="shared" si="30"/>
        <v>2190610.46</v>
      </c>
    </row>
    <row r="462" spans="1:8" outlineLevel="2" x14ac:dyDescent="0.2">
      <c r="A462" s="5">
        <v>37900</v>
      </c>
      <c r="B462">
        <v>2007</v>
      </c>
      <c r="C462" s="122">
        <v>1433160</v>
      </c>
      <c r="H462" s="122">
        <f t="shared" si="30"/>
        <v>1433160</v>
      </c>
    </row>
    <row r="463" spans="1:8" outlineLevel="2" x14ac:dyDescent="0.2">
      <c r="A463" s="5">
        <v>37900</v>
      </c>
      <c r="B463">
        <v>2006</v>
      </c>
      <c r="C463" s="122">
        <v>170020.62</v>
      </c>
      <c r="H463" s="122">
        <f t="shared" si="30"/>
        <v>170020.62</v>
      </c>
    </row>
    <row r="464" spans="1:8" outlineLevel="2" x14ac:dyDescent="0.2">
      <c r="A464" s="5">
        <v>37900</v>
      </c>
      <c r="B464">
        <v>2005</v>
      </c>
      <c r="C464" s="122">
        <v>573393.94999999995</v>
      </c>
      <c r="H464" s="122">
        <f t="shared" si="30"/>
        <v>573393.94999999995</v>
      </c>
    </row>
    <row r="465" spans="1:8" outlineLevel="2" x14ac:dyDescent="0.2">
      <c r="A465" s="5">
        <v>37900</v>
      </c>
      <c r="B465">
        <v>2004</v>
      </c>
      <c r="C465" s="122">
        <v>851804.9</v>
      </c>
      <c r="H465" s="122">
        <f t="shared" si="30"/>
        <v>851804.9</v>
      </c>
    </row>
    <row r="466" spans="1:8" outlineLevel="2" x14ac:dyDescent="0.2">
      <c r="A466" s="5">
        <v>37900</v>
      </c>
      <c r="B466">
        <v>2003</v>
      </c>
      <c r="C466" s="122">
        <v>782606.35</v>
      </c>
      <c r="H466" s="122">
        <f t="shared" si="30"/>
        <v>782606.35</v>
      </c>
    </row>
    <row r="467" spans="1:8" outlineLevel="2" x14ac:dyDescent="0.2">
      <c r="A467" s="5">
        <v>37900</v>
      </c>
      <c r="B467">
        <v>2002</v>
      </c>
      <c r="C467" s="122">
        <v>71617.72</v>
      </c>
      <c r="H467" s="122">
        <f t="shared" si="30"/>
        <v>71617.72</v>
      </c>
    </row>
    <row r="468" spans="1:8" outlineLevel="2" x14ac:dyDescent="0.2">
      <c r="A468" s="5">
        <v>37900</v>
      </c>
      <c r="B468">
        <v>2001</v>
      </c>
      <c r="C468" s="122">
        <v>721310.69</v>
      </c>
      <c r="H468" s="122">
        <f t="shared" si="30"/>
        <v>721310.69</v>
      </c>
    </row>
    <row r="469" spans="1:8" outlineLevel="2" x14ac:dyDescent="0.2">
      <c r="A469" s="5">
        <v>37900</v>
      </c>
      <c r="B469">
        <v>2000</v>
      </c>
      <c r="C469" s="122">
        <v>578125.42000000004</v>
      </c>
      <c r="H469" s="122">
        <f t="shared" si="30"/>
        <v>578125.42000000004</v>
      </c>
    </row>
    <row r="470" spans="1:8" outlineLevel="2" x14ac:dyDescent="0.2">
      <c r="A470" s="5">
        <v>37900</v>
      </c>
      <c r="B470">
        <v>1999</v>
      </c>
      <c r="C470" s="122">
        <v>438437.77</v>
      </c>
      <c r="H470" s="122">
        <f t="shared" si="30"/>
        <v>438437.77</v>
      </c>
    </row>
    <row r="471" spans="1:8" outlineLevel="2" x14ac:dyDescent="0.2">
      <c r="A471" s="5">
        <v>37900</v>
      </c>
      <c r="B471">
        <v>1998</v>
      </c>
      <c r="C471" s="122">
        <v>66630.460000000006</v>
      </c>
      <c r="H471" s="122">
        <f t="shared" si="30"/>
        <v>66630.460000000006</v>
      </c>
    </row>
    <row r="472" spans="1:8" outlineLevel="2" x14ac:dyDescent="0.2">
      <c r="A472" s="5">
        <v>37900</v>
      </c>
      <c r="B472">
        <v>1997</v>
      </c>
      <c r="C472" s="122">
        <v>850589.27</v>
      </c>
      <c r="H472" s="122">
        <f t="shared" si="30"/>
        <v>850589.27</v>
      </c>
    </row>
    <row r="473" spans="1:8" outlineLevel="2" x14ac:dyDescent="0.2">
      <c r="A473" s="5">
        <v>37900</v>
      </c>
      <c r="B473">
        <v>1996</v>
      </c>
      <c r="C473" s="122">
        <v>27729.43</v>
      </c>
      <c r="E473" s="122">
        <v>-6753.49</v>
      </c>
      <c r="H473" s="122">
        <f t="shared" si="30"/>
        <v>20975.940000000002</v>
      </c>
    </row>
    <row r="474" spans="1:8" outlineLevel="2" x14ac:dyDescent="0.2">
      <c r="A474" s="5">
        <v>37900</v>
      </c>
      <c r="B474">
        <v>1995</v>
      </c>
      <c r="C474" s="122">
        <v>51050.58</v>
      </c>
      <c r="E474" s="122">
        <v>-17501.79</v>
      </c>
      <c r="H474" s="122">
        <f t="shared" si="30"/>
        <v>33548.79</v>
      </c>
    </row>
    <row r="475" spans="1:8" outlineLevel="2" x14ac:dyDescent="0.2">
      <c r="A475" s="5">
        <v>37900</v>
      </c>
      <c r="B475">
        <v>1994</v>
      </c>
      <c r="C475" s="122">
        <v>184226.43</v>
      </c>
      <c r="H475" s="122">
        <f t="shared" si="30"/>
        <v>184226.43</v>
      </c>
    </row>
    <row r="476" spans="1:8" outlineLevel="2" x14ac:dyDescent="0.2">
      <c r="A476" s="5">
        <v>37900</v>
      </c>
      <c r="B476">
        <v>1993</v>
      </c>
      <c r="C476" s="122">
        <v>939251.71</v>
      </c>
      <c r="H476" s="122">
        <f t="shared" si="30"/>
        <v>939251.71</v>
      </c>
    </row>
    <row r="477" spans="1:8" outlineLevel="2" x14ac:dyDescent="0.2">
      <c r="A477" s="5">
        <v>37900</v>
      </c>
      <c r="B477">
        <v>1992</v>
      </c>
      <c r="C477" s="122">
        <v>384198.77</v>
      </c>
      <c r="G477" s="122">
        <f>1368472.29-1377904.98</f>
        <v>-9432.6899999999441</v>
      </c>
      <c r="H477" s="122">
        <f t="shared" ref="H477:H508" si="31">SUM(C477:G477)</f>
        <v>374766.08000000007</v>
      </c>
    </row>
    <row r="478" spans="1:8" outlineLevel="2" x14ac:dyDescent="0.2">
      <c r="A478" s="5">
        <v>37900</v>
      </c>
      <c r="B478">
        <v>1991</v>
      </c>
      <c r="C478" s="122">
        <v>86485.8</v>
      </c>
      <c r="G478" s="122">
        <f>-C478</f>
        <v>-86485.8</v>
      </c>
      <c r="H478" s="122">
        <f t="shared" si="31"/>
        <v>0</v>
      </c>
    </row>
    <row r="479" spans="1:8" outlineLevel="2" x14ac:dyDescent="0.2">
      <c r="A479" s="5">
        <v>37900</v>
      </c>
      <c r="B479">
        <v>1990</v>
      </c>
      <c r="C479" s="122">
        <v>91894.05</v>
      </c>
      <c r="G479" s="122">
        <f>-C479</f>
        <v>-91894.05</v>
      </c>
      <c r="H479" s="122">
        <f t="shared" si="31"/>
        <v>0</v>
      </c>
    </row>
    <row r="480" spans="1:8" outlineLevel="2" x14ac:dyDescent="0.2">
      <c r="A480" s="5">
        <v>37900</v>
      </c>
      <c r="B480">
        <v>1989</v>
      </c>
      <c r="C480" s="122">
        <v>270886.45</v>
      </c>
      <c r="G480" s="122">
        <f t="shared" ref="G480:G488" si="32">-C480</f>
        <v>-270886.45</v>
      </c>
      <c r="H480" s="122">
        <f t="shared" si="31"/>
        <v>0</v>
      </c>
    </row>
    <row r="481" spans="1:8" outlineLevel="2" x14ac:dyDescent="0.2">
      <c r="A481" s="5">
        <v>37900</v>
      </c>
      <c r="B481">
        <v>1988</v>
      </c>
      <c r="C481" s="122">
        <v>4673.71</v>
      </c>
      <c r="G481" s="122">
        <f t="shared" si="32"/>
        <v>-4673.71</v>
      </c>
      <c r="H481" s="122">
        <f t="shared" si="31"/>
        <v>0</v>
      </c>
    </row>
    <row r="482" spans="1:8" outlineLevel="2" x14ac:dyDescent="0.2">
      <c r="A482" s="5">
        <v>37900</v>
      </c>
      <c r="B482">
        <v>1987</v>
      </c>
      <c r="C482" s="122">
        <v>3948.52</v>
      </c>
      <c r="G482" s="122">
        <f t="shared" si="32"/>
        <v>-3948.52</v>
      </c>
      <c r="H482" s="122">
        <f t="shared" si="31"/>
        <v>0</v>
      </c>
    </row>
    <row r="483" spans="1:8" outlineLevel="2" x14ac:dyDescent="0.2">
      <c r="A483" s="5">
        <v>37900</v>
      </c>
      <c r="B483">
        <v>1986</v>
      </c>
      <c r="C483" s="122">
        <v>127141.63</v>
      </c>
      <c r="G483" s="122">
        <f t="shared" si="32"/>
        <v>-127141.63</v>
      </c>
      <c r="H483" s="122">
        <f t="shared" si="31"/>
        <v>0</v>
      </c>
    </row>
    <row r="484" spans="1:8" outlineLevel="2" x14ac:dyDescent="0.2">
      <c r="A484" s="5">
        <v>37900</v>
      </c>
      <c r="B484">
        <v>1985</v>
      </c>
      <c r="C484" s="122">
        <v>287</v>
      </c>
      <c r="G484" s="122">
        <f t="shared" si="32"/>
        <v>-287</v>
      </c>
      <c r="H484" s="122">
        <f t="shared" si="31"/>
        <v>0</v>
      </c>
    </row>
    <row r="485" spans="1:8" outlineLevel="2" x14ac:dyDescent="0.2">
      <c r="A485" s="5">
        <v>37900</v>
      </c>
      <c r="B485">
        <v>1984</v>
      </c>
      <c r="C485" s="122">
        <v>207892.56</v>
      </c>
      <c r="G485" s="122">
        <f t="shared" si="32"/>
        <v>-207892.56</v>
      </c>
      <c r="H485" s="122">
        <f t="shared" si="31"/>
        <v>0</v>
      </c>
    </row>
    <row r="486" spans="1:8" outlineLevel="2" x14ac:dyDescent="0.2">
      <c r="A486" s="5">
        <v>37900</v>
      </c>
      <c r="B486">
        <v>1983</v>
      </c>
      <c r="C486" s="122">
        <v>98169.98</v>
      </c>
      <c r="G486" s="122">
        <f t="shared" si="32"/>
        <v>-98169.98</v>
      </c>
      <c r="H486" s="122">
        <f t="shared" si="31"/>
        <v>0</v>
      </c>
    </row>
    <row r="487" spans="1:8" outlineLevel="2" x14ac:dyDescent="0.2">
      <c r="A487" s="5">
        <v>37900</v>
      </c>
      <c r="B487">
        <v>1981</v>
      </c>
      <c r="C487" s="122">
        <v>2933.24</v>
      </c>
      <c r="G487" s="122">
        <f t="shared" si="32"/>
        <v>-2933.24</v>
      </c>
      <c r="H487" s="122">
        <f t="shared" si="31"/>
        <v>0</v>
      </c>
    </row>
    <row r="488" spans="1:8" outlineLevel="2" x14ac:dyDescent="0.2">
      <c r="A488" s="5">
        <v>37900</v>
      </c>
      <c r="B488">
        <v>1980</v>
      </c>
      <c r="C488" s="122">
        <v>4029.97</v>
      </c>
      <c r="G488" s="122">
        <f t="shared" si="32"/>
        <v>-4029.97</v>
      </c>
      <c r="H488" s="122">
        <f t="shared" si="31"/>
        <v>0</v>
      </c>
    </row>
    <row r="489" spans="1:8" outlineLevel="2" x14ac:dyDescent="0.2">
      <c r="A489" s="5">
        <v>37900</v>
      </c>
      <c r="B489">
        <v>1979</v>
      </c>
      <c r="C489" s="122">
        <v>3496.39</v>
      </c>
      <c r="G489" s="122">
        <f t="shared" ref="G489:G503" si="33">-C489</f>
        <v>-3496.39</v>
      </c>
      <c r="H489" s="122">
        <f t="shared" si="31"/>
        <v>0</v>
      </c>
    </row>
    <row r="490" spans="1:8" outlineLevel="2" x14ac:dyDescent="0.2">
      <c r="A490" s="5">
        <v>37900</v>
      </c>
      <c r="B490">
        <v>1978</v>
      </c>
      <c r="C490" s="122">
        <v>8887.3799999999992</v>
      </c>
      <c r="G490" s="122">
        <f t="shared" si="33"/>
        <v>-8887.3799999999992</v>
      </c>
      <c r="H490" s="122">
        <f t="shared" si="31"/>
        <v>0</v>
      </c>
    </row>
    <row r="491" spans="1:8" outlineLevel="2" x14ac:dyDescent="0.2">
      <c r="A491" s="5">
        <v>37900</v>
      </c>
      <c r="B491">
        <v>1977</v>
      </c>
      <c r="C491" s="122">
        <v>13674.76</v>
      </c>
      <c r="G491" s="122">
        <f t="shared" si="33"/>
        <v>-13674.76</v>
      </c>
      <c r="H491" s="122">
        <f t="shared" si="31"/>
        <v>0</v>
      </c>
    </row>
    <row r="492" spans="1:8" outlineLevel="2" x14ac:dyDescent="0.2">
      <c r="A492" s="5">
        <v>37900</v>
      </c>
      <c r="B492">
        <v>1975</v>
      </c>
      <c r="C492" s="122">
        <v>81665.55</v>
      </c>
      <c r="G492" s="122">
        <f t="shared" si="33"/>
        <v>-81665.55</v>
      </c>
      <c r="H492" s="122">
        <f t="shared" si="31"/>
        <v>0</v>
      </c>
    </row>
    <row r="493" spans="1:8" outlineLevel="2" x14ac:dyDescent="0.2">
      <c r="A493" s="5">
        <v>37900</v>
      </c>
      <c r="B493">
        <v>1974</v>
      </c>
      <c r="C493" s="122">
        <v>12934.19</v>
      </c>
      <c r="G493" s="122">
        <f t="shared" si="33"/>
        <v>-12934.19</v>
      </c>
      <c r="H493" s="122">
        <f t="shared" si="31"/>
        <v>0</v>
      </c>
    </row>
    <row r="494" spans="1:8" outlineLevel="2" x14ac:dyDescent="0.2">
      <c r="A494" s="5">
        <v>37900</v>
      </c>
      <c r="B494">
        <v>1973</v>
      </c>
      <c r="C494" s="122">
        <v>424.45</v>
      </c>
      <c r="G494" s="122">
        <f t="shared" si="33"/>
        <v>-424.45</v>
      </c>
      <c r="H494" s="122">
        <f t="shared" si="31"/>
        <v>0</v>
      </c>
    </row>
    <row r="495" spans="1:8" outlineLevel="2" x14ac:dyDescent="0.2">
      <c r="A495" s="5">
        <v>37900</v>
      </c>
      <c r="B495">
        <v>1972</v>
      </c>
      <c r="C495" s="122">
        <v>3618.37</v>
      </c>
      <c r="G495" s="122">
        <f t="shared" si="33"/>
        <v>-3618.37</v>
      </c>
      <c r="H495" s="122">
        <f t="shared" si="31"/>
        <v>0</v>
      </c>
    </row>
    <row r="496" spans="1:8" outlineLevel="2" x14ac:dyDescent="0.2">
      <c r="A496" s="5">
        <v>37900</v>
      </c>
      <c r="B496">
        <v>1969</v>
      </c>
      <c r="C496" s="122">
        <v>61400.83</v>
      </c>
      <c r="G496" s="122">
        <f t="shared" si="33"/>
        <v>-61400.83</v>
      </c>
      <c r="H496" s="122">
        <f t="shared" si="31"/>
        <v>0</v>
      </c>
    </row>
    <row r="497" spans="1:12" outlineLevel="2" x14ac:dyDescent="0.2">
      <c r="A497" s="5">
        <v>37900</v>
      </c>
      <c r="B497">
        <v>1967</v>
      </c>
      <c r="C497" s="122">
        <v>98234.09</v>
      </c>
      <c r="G497" s="122">
        <f t="shared" si="33"/>
        <v>-98234.09</v>
      </c>
      <c r="H497" s="122">
        <f t="shared" si="31"/>
        <v>0</v>
      </c>
    </row>
    <row r="498" spans="1:12" outlineLevel="2" x14ac:dyDescent="0.2">
      <c r="A498" s="5">
        <v>37900</v>
      </c>
      <c r="B498">
        <v>1966</v>
      </c>
      <c r="C498" s="122">
        <v>13376.02</v>
      </c>
      <c r="G498" s="122">
        <f t="shared" si="33"/>
        <v>-13376.02</v>
      </c>
      <c r="H498" s="122">
        <f t="shared" si="31"/>
        <v>0</v>
      </c>
    </row>
    <row r="499" spans="1:12" outlineLevel="2" x14ac:dyDescent="0.2">
      <c r="A499" s="5">
        <v>37900</v>
      </c>
      <c r="B499">
        <v>1965</v>
      </c>
      <c r="C499" s="122">
        <v>19903.310000000001</v>
      </c>
      <c r="G499" s="122">
        <f t="shared" si="33"/>
        <v>-19903.310000000001</v>
      </c>
      <c r="H499" s="122">
        <f t="shared" si="31"/>
        <v>0</v>
      </c>
    </row>
    <row r="500" spans="1:12" outlineLevel="2" x14ac:dyDescent="0.2">
      <c r="A500" s="5">
        <v>37900</v>
      </c>
      <c r="B500">
        <v>1964</v>
      </c>
      <c r="C500" s="122">
        <v>35501.199999999997</v>
      </c>
      <c r="G500" s="122">
        <f t="shared" si="33"/>
        <v>-35501.199999999997</v>
      </c>
      <c r="H500" s="122">
        <f t="shared" si="31"/>
        <v>0</v>
      </c>
    </row>
    <row r="501" spans="1:12" outlineLevel="2" x14ac:dyDescent="0.2">
      <c r="A501" s="5">
        <v>37900</v>
      </c>
      <c r="B501">
        <v>1963</v>
      </c>
      <c r="C501" s="122">
        <v>1163.58</v>
      </c>
      <c r="G501" s="122">
        <f t="shared" si="33"/>
        <v>-1163.58</v>
      </c>
      <c r="H501" s="122">
        <f t="shared" si="31"/>
        <v>0</v>
      </c>
    </row>
    <row r="502" spans="1:12" outlineLevel="2" x14ac:dyDescent="0.2">
      <c r="A502" s="5">
        <v>37900</v>
      </c>
      <c r="B502">
        <v>1960</v>
      </c>
      <c r="C502" s="122">
        <v>34401.46</v>
      </c>
      <c r="G502" s="122">
        <f t="shared" si="33"/>
        <v>-34401.46</v>
      </c>
      <c r="H502" s="122">
        <f t="shared" si="31"/>
        <v>0</v>
      </c>
    </row>
    <row r="503" spans="1:12" outlineLevel="2" x14ac:dyDescent="0.2">
      <c r="A503" s="5">
        <v>37900</v>
      </c>
      <c r="B503">
        <v>1959</v>
      </c>
      <c r="C503" s="122">
        <v>80616.56</v>
      </c>
      <c r="G503" s="122">
        <f t="shared" si="33"/>
        <v>-80616.56</v>
      </c>
      <c r="H503" s="122">
        <f t="shared" si="31"/>
        <v>0</v>
      </c>
    </row>
    <row r="504" spans="1:12" outlineLevel="2" x14ac:dyDescent="0.2">
      <c r="A504" s="5">
        <v>37900</v>
      </c>
      <c r="B504">
        <v>1958</v>
      </c>
      <c r="C504" s="122">
        <v>831.24</v>
      </c>
      <c r="G504" s="122">
        <f>-C504</f>
        <v>-831.24</v>
      </c>
      <c r="H504" s="122">
        <f t="shared" si="31"/>
        <v>0</v>
      </c>
    </row>
    <row r="505" spans="1:12" outlineLevel="1" x14ac:dyDescent="0.2">
      <c r="A505" s="124" t="s">
        <v>1097</v>
      </c>
      <c r="C505" s="122">
        <f t="shared" ref="C505:H505" si="34">SUBTOTAL(9,C445:C504)</f>
        <v>84861799.579999983</v>
      </c>
      <c r="D505" s="122">
        <f t="shared" si="34"/>
        <v>11129230.190000001</v>
      </c>
      <c r="E505" s="122">
        <f t="shared" si="34"/>
        <v>-24255.279999999999</v>
      </c>
      <c r="F505" s="122">
        <f t="shared" si="34"/>
        <v>21433447.27</v>
      </c>
      <c r="G505" s="122">
        <f t="shared" si="34"/>
        <v>-1377904.9800000002</v>
      </c>
      <c r="H505" s="122">
        <f t="shared" si="34"/>
        <v>116022316.77999997</v>
      </c>
      <c r="J505" s="122">
        <v>116022316.78160004</v>
      </c>
      <c r="L505" s="25">
        <f>+H505+-+J505-+K505</f>
        <v>-1.6000717878341675E-3</v>
      </c>
    </row>
    <row r="506" spans="1:12" outlineLevel="2" x14ac:dyDescent="0.2">
      <c r="A506" s="79">
        <v>38000</v>
      </c>
      <c r="B506">
        <v>2024</v>
      </c>
      <c r="H506" s="122">
        <f t="shared" ref="H506:H537" si="35">SUM(C506:G506)</f>
        <v>0</v>
      </c>
    </row>
    <row r="507" spans="1:12" outlineLevel="2" x14ac:dyDescent="0.2">
      <c r="A507" s="79">
        <v>38000</v>
      </c>
      <c r="B507">
        <v>2023</v>
      </c>
      <c r="H507" s="122">
        <f t="shared" si="35"/>
        <v>0</v>
      </c>
    </row>
    <row r="508" spans="1:12" outlineLevel="2" x14ac:dyDescent="0.2">
      <c r="A508" s="79">
        <v>38000</v>
      </c>
      <c r="B508">
        <v>2022</v>
      </c>
      <c r="D508" s="122">
        <v>5277037.9600000009</v>
      </c>
      <c r="H508" s="122">
        <f t="shared" si="35"/>
        <v>5277037.9600000009</v>
      </c>
    </row>
    <row r="509" spans="1:12" outlineLevel="2" x14ac:dyDescent="0.2">
      <c r="A509" s="5">
        <v>38000</v>
      </c>
      <c r="B509">
        <v>2021</v>
      </c>
      <c r="C509" s="122">
        <v>3452917.57</v>
      </c>
      <c r="H509" s="122">
        <f t="shared" si="35"/>
        <v>3452917.57</v>
      </c>
    </row>
    <row r="510" spans="1:12" outlineLevel="2" x14ac:dyDescent="0.2">
      <c r="A510" s="5">
        <v>38000</v>
      </c>
      <c r="B510">
        <v>2020</v>
      </c>
      <c r="C510" s="122">
        <v>4322446.4000000004</v>
      </c>
      <c r="H510" s="122">
        <f t="shared" si="35"/>
        <v>4322446.4000000004</v>
      </c>
    </row>
    <row r="511" spans="1:12" outlineLevel="2" x14ac:dyDescent="0.2">
      <c r="A511" s="5">
        <v>38000</v>
      </c>
      <c r="B511">
        <v>2019</v>
      </c>
      <c r="C511" s="122">
        <v>3084133.29</v>
      </c>
      <c r="H511" s="122">
        <f t="shared" si="35"/>
        <v>3084133.29</v>
      </c>
    </row>
    <row r="512" spans="1:12" outlineLevel="2" x14ac:dyDescent="0.2">
      <c r="A512" s="5">
        <v>38000</v>
      </c>
      <c r="B512">
        <v>2018</v>
      </c>
      <c r="C512" s="122">
        <v>2092595.06</v>
      </c>
      <c r="H512" s="122">
        <f t="shared" si="35"/>
        <v>2092595.06</v>
      </c>
    </row>
    <row r="513" spans="1:8" outlineLevel="2" x14ac:dyDescent="0.2">
      <c r="A513" s="5">
        <v>38000</v>
      </c>
      <c r="B513">
        <v>2017</v>
      </c>
      <c r="C513" s="122">
        <v>2566769.58</v>
      </c>
      <c r="H513" s="122">
        <f t="shared" si="35"/>
        <v>2566769.58</v>
      </c>
    </row>
    <row r="514" spans="1:8" outlineLevel="2" x14ac:dyDescent="0.2">
      <c r="A514" s="5">
        <v>38000</v>
      </c>
      <c r="B514">
        <v>2016</v>
      </c>
      <c r="C514" s="122">
        <v>2914108.93</v>
      </c>
      <c r="H514" s="122">
        <f t="shared" si="35"/>
        <v>2914108.93</v>
      </c>
    </row>
    <row r="515" spans="1:8" outlineLevel="2" x14ac:dyDescent="0.2">
      <c r="A515" s="5">
        <v>38000</v>
      </c>
      <c r="B515">
        <v>2015</v>
      </c>
      <c r="C515" s="122">
        <v>1643450</v>
      </c>
      <c r="H515" s="122">
        <f t="shared" si="35"/>
        <v>1643450</v>
      </c>
    </row>
    <row r="516" spans="1:8" outlineLevel="2" x14ac:dyDescent="0.2">
      <c r="A516" s="5">
        <v>38000</v>
      </c>
      <c r="B516">
        <v>2014</v>
      </c>
      <c r="C516" s="122">
        <v>1827716.68</v>
      </c>
      <c r="H516" s="122">
        <f t="shared" si="35"/>
        <v>1827716.68</v>
      </c>
    </row>
    <row r="517" spans="1:8" outlineLevel="2" x14ac:dyDescent="0.2">
      <c r="A517" s="5">
        <v>38000</v>
      </c>
      <c r="B517">
        <v>2013</v>
      </c>
      <c r="C517" s="122">
        <v>2136022.7599999998</v>
      </c>
      <c r="H517" s="122">
        <f t="shared" si="35"/>
        <v>2136022.7599999998</v>
      </c>
    </row>
    <row r="518" spans="1:8" outlineLevel="2" x14ac:dyDescent="0.2">
      <c r="A518" s="5">
        <v>38000</v>
      </c>
      <c r="B518">
        <v>2012</v>
      </c>
      <c r="C518" s="122">
        <v>1424623.53</v>
      </c>
      <c r="H518" s="122">
        <f t="shared" si="35"/>
        <v>1424623.53</v>
      </c>
    </row>
    <row r="519" spans="1:8" outlineLevel="2" x14ac:dyDescent="0.2">
      <c r="A519" s="5">
        <v>38000</v>
      </c>
      <c r="B519">
        <v>2011</v>
      </c>
      <c r="C519" s="122">
        <v>816752.87</v>
      </c>
      <c r="H519" s="122">
        <f t="shared" si="35"/>
        <v>816752.87</v>
      </c>
    </row>
    <row r="520" spans="1:8" outlineLevel="2" x14ac:dyDescent="0.2">
      <c r="A520" s="5">
        <v>38000</v>
      </c>
      <c r="B520">
        <v>2010</v>
      </c>
      <c r="C520" s="122">
        <v>873693.91</v>
      </c>
      <c r="H520" s="122">
        <f t="shared" si="35"/>
        <v>873693.91</v>
      </c>
    </row>
    <row r="521" spans="1:8" outlineLevel="2" x14ac:dyDescent="0.2">
      <c r="A521" s="5">
        <v>38000</v>
      </c>
      <c r="B521">
        <v>2009</v>
      </c>
      <c r="C521" s="122">
        <v>884794.49</v>
      </c>
      <c r="H521" s="122">
        <f t="shared" si="35"/>
        <v>884794.49</v>
      </c>
    </row>
    <row r="522" spans="1:8" outlineLevel="2" x14ac:dyDescent="0.2">
      <c r="A522" s="5">
        <v>38000</v>
      </c>
      <c r="B522">
        <v>2008</v>
      </c>
      <c r="C522" s="122">
        <v>1100388.3</v>
      </c>
      <c r="H522" s="122">
        <f t="shared" si="35"/>
        <v>1100388.3</v>
      </c>
    </row>
    <row r="523" spans="1:8" outlineLevel="2" x14ac:dyDescent="0.2">
      <c r="A523" s="5">
        <v>38000</v>
      </c>
      <c r="B523">
        <v>2007</v>
      </c>
      <c r="C523" s="122">
        <v>1142254.01</v>
      </c>
      <c r="H523" s="122">
        <f t="shared" si="35"/>
        <v>1142254.01</v>
      </c>
    </row>
    <row r="524" spans="1:8" outlineLevel="2" x14ac:dyDescent="0.2">
      <c r="A524" s="5">
        <v>38000</v>
      </c>
      <c r="B524">
        <v>2006</v>
      </c>
      <c r="C524" s="122">
        <v>745953.09</v>
      </c>
      <c r="H524" s="122">
        <f t="shared" si="35"/>
        <v>745953.09</v>
      </c>
    </row>
    <row r="525" spans="1:8" outlineLevel="2" x14ac:dyDescent="0.2">
      <c r="A525" s="5">
        <v>38000</v>
      </c>
      <c r="B525">
        <v>2005</v>
      </c>
      <c r="C525" s="122">
        <v>712481.44</v>
      </c>
      <c r="H525" s="122">
        <f t="shared" si="35"/>
        <v>712481.44</v>
      </c>
    </row>
    <row r="526" spans="1:8" outlineLevel="2" x14ac:dyDescent="0.2">
      <c r="A526" s="5">
        <v>38000</v>
      </c>
      <c r="B526">
        <v>2004</v>
      </c>
      <c r="C526" s="122">
        <v>626229.59</v>
      </c>
      <c r="H526" s="122">
        <f t="shared" si="35"/>
        <v>626229.59</v>
      </c>
    </row>
    <row r="527" spans="1:8" outlineLevel="2" x14ac:dyDescent="0.2">
      <c r="A527" s="5">
        <v>38000</v>
      </c>
      <c r="B527">
        <v>2003</v>
      </c>
      <c r="C527" s="122">
        <v>744756.26</v>
      </c>
      <c r="H527" s="122">
        <f t="shared" si="35"/>
        <v>744756.26</v>
      </c>
    </row>
    <row r="528" spans="1:8" outlineLevel="2" x14ac:dyDescent="0.2">
      <c r="A528" s="5">
        <v>38000</v>
      </c>
      <c r="B528">
        <v>2002</v>
      </c>
      <c r="C528" s="122">
        <v>1232262.96</v>
      </c>
      <c r="H528" s="122">
        <f t="shared" si="35"/>
        <v>1232262.96</v>
      </c>
    </row>
    <row r="529" spans="1:8" outlineLevel="2" x14ac:dyDescent="0.2">
      <c r="A529" s="5">
        <v>38000</v>
      </c>
      <c r="B529">
        <v>2001</v>
      </c>
      <c r="C529" s="122">
        <v>43906.43</v>
      </c>
      <c r="H529" s="122">
        <f t="shared" si="35"/>
        <v>43906.43</v>
      </c>
    </row>
    <row r="530" spans="1:8" outlineLevel="2" x14ac:dyDescent="0.2">
      <c r="A530" s="5">
        <v>38000</v>
      </c>
      <c r="B530">
        <v>2000</v>
      </c>
      <c r="C530" s="122">
        <v>2148333.7599999998</v>
      </c>
      <c r="H530" s="122">
        <f t="shared" si="35"/>
        <v>2148333.7599999998</v>
      </c>
    </row>
    <row r="531" spans="1:8" outlineLevel="2" x14ac:dyDescent="0.2">
      <c r="A531" s="5">
        <v>38000</v>
      </c>
      <c r="B531">
        <v>1999</v>
      </c>
      <c r="C531" s="122">
        <v>1130735.1000000001</v>
      </c>
      <c r="H531" s="122">
        <f t="shared" si="35"/>
        <v>1130735.1000000001</v>
      </c>
    </row>
    <row r="532" spans="1:8" outlineLevel="2" x14ac:dyDescent="0.2">
      <c r="A532" s="5">
        <v>38000</v>
      </c>
      <c r="B532">
        <v>1998</v>
      </c>
      <c r="C532" s="122">
        <v>1140921.68</v>
      </c>
      <c r="H532" s="122">
        <f t="shared" si="35"/>
        <v>1140921.68</v>
      </c>
    </row>
    <row r="533" spans="1:8" outlineLevel="2" x14ac:dyDescent="0.2">
      <c r="A533" s="5">
        <v>38000</v>
      </c>
      <c r="B533">
        <v>1997</v>
      </c>
      <c r="C533" s="122">
        <v>922458.66</v>
      </c>
      <c r="H533" s="122">
        <f t="shared" si="35"/>
        <v>922458.66</v>
      </c>
    </row>
    <row r="534" spans="1:8" outlineLevel="2" x14ac:dyDescent="0.2">
      <c r="A534" s="5">
        <v>38000</v>
      </c>
      <c r="B534">
        <v>1996</v>
      </c>
      <c r="C534" s="122">
        <v>556872.81000000006</v>
      </c>
      <c r="H534" s="122">
        <f t="shared" si="35"/>
        <v>556872.81000000006</v>
      </c>
    </row>
    <row r="535" spans="1:8" outlineLevel="2" x14ac:dyDescent="0.2">
      <c r="A535" s="5">
        <v>38000</v>
      </c>
      <c r="B535">
        <v>1995</v>
      </c>
      <c r="C535" s="122">
        <v>601123.07999999996</v>
      </c>
      <c r="H535" s="122">
        <f t="shared" si="35"/>
        <v>601123.07999999996</v>
      </c>
    </row>
    <row r="536" spans="1:8" outlineLevel="2" x14ac:dyDescent="0.2">
      <c r="A536" s="5">
        <v>38000</v>
      </c>
      <c r="B536">
        <v>1994</v>
      </c>
      <c r="C536" s="122">
        <v>946759.92</v>
      </c>
      <c r="H536" s="122">
        <f t="shared" si="35"/>
        <v>946759.92</v>
      </c>
    </row>
    <row r="537" spans="1:8" outlineLevel="2" x14ac:dyDescent="0.2">
      <c r="A537" s="5">
        <v>38000</v>
      </c>
      <c r="B537">
        <v>1993</v>
      </c>
      <c r="C537" s="122">
        <v>870876.44</v>
      </c>
      <c r="H537" s="122">
        <f t="shared" si="35"/>
        <v>870876.44</v>
      </c>
    </row>
    <row r="538" spans="1:8" outlineLevel="2" x14ac:dyDescent="0.2">
      <c r="A538" s="5">
        <v>38000</v>
      </c>
      <c r="B538">
        <v>1992</v>
      </c>
      <c r="C538" s="122">
        <v>960446.61</v>
      </c>
      <c r="H538" s="122">
        <f t="shared" ref="H538:H569" si="36">SUM(C538:G538)</f>
        <v>960446.61</v>
      </c>
    </row>
    <row r="539" spans="1:8" outlineLevel="2" x14ac:dyDescent="0.2">
      <c r="A539" s="5">
        <v>38000</v>
      </c>
      <c r="B539">
        <v>1991</v>
      </c>
      <c r="C539" s="122">
        <v>1137030.3600000001</v>
      </c>
      <c r="H539" s="122">
        <f t="shared" si="36"/>
        <v>1137030.3600000001</v>
      </c>
    </row>
    <row r="540" spans="1:8" outlineLevel="2" x14ac:dyDescent="0.2">
      <c r="A540" s="5">
        <v>38000</v>
      </c>
      <c r="B540">
        <v>1990</v>
      </c>
      <c r="C540" s="122">
        <v>842641.67</v>
      </c>
      <c r="H540" s="122">
        <f t="shared" si="36"/>
        <v>842641.67</v>
      </c>
    </row>
    <row r="541" spans="1:8" outlineLevel="2" x14ac:dyDescent="0.2">
      <c r="A541" s="5">
        <v>38000</v>
      </c>
      <c r="B541">
        <v>1989</v>
      </c>
      <c r="C541" s="122">
        <v>762659.44</v>
      </c>
      <c r="H541" s="122">
        <f t="shared" si="36"/>
        <v>762659.44</v>
      </c>
    </row>
    <row r="542" spans="1:8" outlineLevel="2" x14ac:dyDescent="0.2">
      <c r="A542" s="5">
        <v>38000</v>
      </c>
      <c r="B542">
        <v>1988</v>
      </c>
      <c r="C542" s="122">
        <v>692496.56</v>
      </c>
      <c r="H542" s="122">
        <f t="shared" si="36"/>
        <v>692496.56</v>
      </c>
    </row>
    <row r="543" spans="1:8" outlineLevel="2" x14ac:dyDescent="0.2">
      <c r="A543" s="5">
        <v>38000</v>
      </c>
      <c r="B543">
        <v>1987</v>
      </c>
      <c r="C543" s="122">
        <v>592113.65</v>
      </c>
      <c r="H543" s="122">
        <f t="shared" si="36"/>
        <v>592113.65</v>
      </c>
    </row>
    <row r="544" spans="1:8" outlineLevel="2" x14ac:dyDescent="0.2">
      <c r="A544" s="5">
        <v>38000</v>
      </c>
      <c r="B544">
        <v>1986</v>
      </c>
      <c r="C544" s="122">
        <v>517340.04</v>
      </c>
      <c r="H544" s="122">
        <f t="shared" si="36"/>
        <v>517340.04</v>
      </c>
    </row>
    <row r="545" spans="1:8" outlineLevel="2" x14ac:dyDescent="0.2">
      <c r="A545" s="5">
        <v>38000</v>
      </c>
      <c r="B545">
        <v>1985</v>
      </c>
      <c r="C545" s="122">
        <v>674867.18</v>
      </c>
      <c r="H545" s="122">
        <f t="shared" si="36"/>
        <v>674867.18</v>
      </c>
    </row>
    <row r="546" spans="1:8" outlineLevel="2" x14ac:dyDescent="0.2">
      <c r="A546" s="5">
        <v>38000</v>
      </c>
      <c r="B546">
        <v>1984</v>
      </c>
      <c r="C546" s="122">
        <v>466380.12</v>
      </c>
      <c r="H546" s="122">
        <f t="shared" si="36"/>
        <v>466380.12</v>
      </c>
    </row>
    <row r="547" spans="1:8" outlineLevel="2" x14ac:dyDescent="0.2">
      <c r="A547" s="5">
        <v>38000</v>
      </c>
      <c r="B547">
        <v>1983</v>
      </c>
      <c r="C547" s="122">
        <v>422534.67</v>
      </c>
      <c r="H547" s="122">
        <f t="shared" si="36"/>
        <v>422534.67</v>
      </c>
    </row>
    <row r="548" spans="1:8" outlineLevel="2" x14ac:dyDescent="0.2">
      <c r="A548" s="5">
        <v>38000</v>
      </c>
      <c r="B548">
        <v>1982</v>
      </c>
      <c r="C548" s="122">
        <v>470461.4</v>
      </c>
      <c r="H548" s="122">
        <f t="shared" si="36"/>
        <v>470461.4</v>
      </c>
    </row>
    <row r="549" spans="1:8" outlineLevel="2" x14ac:dyDescent="0.2">
      <c r="A549" s="5">
        <v>38000</v>
      </c>
      <c r="B549">
        <v>1981</v>
      </c>
      <c r="C549" s="122">
        <v>555812.49</v>
      </c>
      <c r="H549" s="122">
        <f t="shared" si="36"/>
        <v>555812.49</v>
      </c>
    </row>
    <row r="550" spans="1:8" outlineLevel="2" x14ac:dyDescent="0.2">
      <c r="A550" s="5">
        <v>38000</v>
      </c>
      <c r="B550">
        <v>1980</v>
      </c>
      <c r="C550" s="122">
        <v>255934.82</v>
      </c>
      <c r="H550" s="122">
        <f t="shared" si="36"/>
        <v>255934.82</v>
      </c>
    </row>
    <row r="551" spans="1:8" outlineLevel="2" x14ac:dyDescent="0.2">
      <c r="A551" s="5">
        <v>38000</v>
      </c>
      <c r="B551">
        <v>1979</v>
      </c>
      <c r="C551" s="122">
        <v>633218.64</v>
      </c>
      <c r="H551" s="122">
        <f t="shared" si="36"/>
        <v>633218.64</v>
      </c>
    </row>
    <row r="552" spans="1:8" outlineLevel="2" x14ac:dyDescent="0.2">
      <c r="A552" s="5">
        <v>38000</v>
      </c>
      <c r="B552">
        <v>1978</v>
      </c>
      <c r="C552" s="122">
        <v>715074.81</v>
      </c>
      <c r="H552" s="122">
        <f t="shared" si="36"/>
        <v>715074.81</v>
      </c>
    </row>
    <row r="553" spans="1:8" outlineLevel="2" x14ac:dyDescent="0.2">
      <c r="A553" s="5">
        <v>38000</v>
      </c>
      <c r="B553">
        <v>1977</v>
      </c>
      <c r="C553" s="122">
        <v>377370.85</v>
      </c>
      <c r="H553" s="122">
        <f t="shared" si="36"/>
        <v>377370.85</v>
      </c>
    </row>
    <row r="554" spans="1:8" outlineLevel="2" x14ac:dyDescent="0.2">
      <c r="A554" s="5">
        <v>38000</v>
      </c>
      <c r="B554">
        <v>1976</v>
      </c>
      <c r="C554" s="122">
        <v>448302.96</v>
      </c>
      <c r="H554" s="122">
        <f t="shared" si="36"/>
        <v>448302.96</v>
      </c>
    </row>
    <row r="555" spans="1:8" outlineLevel="2" x14ac:dyDescent="0.2">
      <c r="A555" s="5">
        <v>38000</v>
      </c>
      <c r="B555">
        <v>1975</v>
      </c>
      <c r="C555" s="122">
        <v>650802.5</v>
      </c>
      <c r="H555" s="122">
        <f t="shared" si="36"/>
        <v>650802.5</v>
      </c>
    </row>
    <row r="556" spans="1:8" outlineLevel="2" x14ac:dyDescent="0.2">
      <c r="A556" s="5">
        <v>38000</v>
      </c>
      <c r="B556">
        <v>1974</v>
      </c>
      <c r="C556" s="122">
        <v>1002722.32</v>
      </c>
      <c r="H556" s="122">
        <f t="shared" si="36"/>
        <v>1002722.32</v>
      </c>
    </row>
    <row r="557" spans="1:8" outlineLevel="2" x14ac:dyDescent="0.2">
      <c r="A557" s="5">
        <v>38000</v>
      </c>
      <c r="B557">
        <v>1973</v>
      </c>
      <c r="C557" s="122">
        <v>1103856.42</v>
      </c>
      <c r="H557" s="122">
        <f t="shared" si="36"/>
        <v>1103856.42</v>
      </c>
    </row>
    <row r="558" spans="1:8" outlineLevel="2" x14ac:dyDescent="0.2">
      <c r="A558" s="5">
        <v>38000</v>
      </c>
      <c r="B558">
        <v>1972</v>
      </c>
      <c r="C558" s="122">
        <v>718089.58</v>
      </c>
      <c r="H558" s="122">
        <f t="shared" si="36"/>
        <v>718089.58</v>
      </c>
    </row>
    <row r="559" spans="1:8" outlineLevel="2" x14ac:dyDescent="0.2">
      <c r="A559" s="5">
        <v>38000</v>
      </c>
      <c r="B559">
        <v>1971</v>
      </c>
      <c r="C559" s="122">
        <v>568804.89</v>
      </c>
      <c r="H559" s="122">
        <f t="shared" si="36"/>
        <v>568804.89</v>
      </c>
    </row>
    <row r="560" spans="1:8" outlineLevel="2" x14ac:dyDescent="0.2">
      <c r="A560" s="5">
        <v>38000</v>
      </c>
      <c r="B560">
        <v>1970</v>
      </c>
      <c r="C560" s="122">
        <v>358544.46</v>
      </c>
      <c r="H560" s="122">
        <f t="shared" si="36"/>
        <v>358544.46</v>
      </c>
    </row>
    <row r="561" spans="1:8" outlineLevel="2" x14ac:dyDescent="0.2">
      <c r="A561" s="5">
        <v>38000</v>
      </c>
      <c r="B561">
        <v>1969</v>
      </c>
      <c r="C561" s="122">
        <v>473081.02</v>
      </c>
      <c r="H561" s="122">
        <f t="shared" si="36"/>
        <v>473081.02</v>
      </c>
    </row>
    <row r="562" spans="1:8" outlineLevel="2" x14ac:dyDescent="0.2">
      <c r="A562" s="5">
        <v>38000</v>
      </c>
      <c r="B562">
        <v>1968</v>
      </c>
      <c r="C562" s="122">
        <v>454367.57</v>
      </c>
      <c r="H562" s="122">
        <f t="shared" si="36"/>
        <v>454367.57</v>
      </c>
    </row>
    <row r="563" spans="1:8" outlineLevel="2" x14ac:dyDescent="0.2">
      <c r="A563" s="5">
        <v>38000</v>
      </c>
      <c r="B563">
        <v>1967</v>
      </c>
      <c r="C563" s="122">
        <v>625501.99</v>
      </c>
      <c r="H563" s="122">
        <f t="shared" si="36"/>
        <v>625501.99</v>
      </c>
    </row>
    <row r="564" spans="1:8" outlineLevel="2" x14ac:dyDescent="0.2">
      <c r="A564" s="5">
        <v>38000</v>
      </c>
      <c r="B564">
        <v>1966</v>
      </c>
      <c r="C564" s="122">
        <v>585399.56999999995</v>
      </c>
      <c r="H564" s="122">
        <f t="shared" si="36"/>
        <v>585399.56999999995</v>
      </c>
    </row>
    <row r="565" spans="1:8" outlineLevel="2" x14ac:dyDescent="0.2">
      <c r="A565" s="5">
        <v>38000</v>
      </c>
      <c r="B565">
        <v>1965</v>
      </c>
      <c r="C565" s="122">
        <v>215376.7</v>
      </c>
      <c r="E565" s="122">
        <v>-2187.27</v>
      </c>
      <c r="H565" s="122">
        <f t="shared" si="36"/>
        <v>213189.43000000002</v>
      </c>
    </row>
    <row r="566" spans="1:8" outlineLevel="2" x14ac:dyDescent="0.2">
      <c r="A566" s="5">
        <v>38000</v>
      </c>
      <c r="B566">
        <v>1964</v>
      </c>
      <c r="C566" s="122">
        <v>251859.62</v>
      </c>
      <c r="E566" s="122">
        <v>-645.08000000000004</v>
      </c>
      <c r="H566" s="122">
        <f t="shared" si="36"/>
        <v>251214.54</v>
      </c>
    </row>
    <row r="567" spans="1:8" outlineLevel="2" x14ac:dyDescent="0.2">
      <c r="A567" s="5">
        <v>38000</v>
      </c>
      <c r="B567">
        <v>1963</v>
      </c>
      <c r="C567" s="122">
        <v>181908.15</v>
      </c>
      <c r="H567" s="122">
        <f t="shared" si="36"/>
        <v>181908.15</v>
      </c>
    </row>
    <row r="568" spans="1:8" outlineLevel="2" x14ac:dyDescent="0.2">
      <c r="A568" s="5">
        <v>38000</v>
      </c>
      <c r="B568">
        <v>1962</v>
      </c>
      <c r="C568" s="122">
        <v>173420.77</v>
      </c>
      <c r="H568" s="122">
        <f t="shared" si="36"/>
        <v>173420.77</v>
      </c>
    </row>
    <row r="569" spans="1:8" outlineLevel="2" x14ac:dyDescent="0.2">
      <c r="A569" s="5">
        <v>38000</v>
      </c>
      <c r="B569">
        <v>1961</v>
      </c>
      <c r="C569" s="122">
        <v>169007.38</v>
      </c>
      <c r="H569" s="122">
        <f t="shared" si="36"/>
        <v>169007.38</v>
      </c>
    </row>
    <row r="570" spans="1:8" outlineLevel="2" x14ac:dyDescent="0.2">
      <c r="A570" s="5">
        <v>38000</v>
      </c>
      <c r="B570">
        <v>1960</v>
      </c>
      <c r="C570" s="122">
        <v>421350.38</v>
      </c>
      <c r="E570" s="122">
        <v>-401.28000000000003</v>
      </c>
      <c r="H570" s="122">
        <f t="shared" ref="H570:H601" si="37">SUM(C570:G570)</f>
        <v>420949.1</v>
      </c>
    </row>
    <row r="571" spans="1:8" outlineLevel="2" x14ac:dyDescent="0.2">
      <c r="A571" s="5">
        <v>38000</v>
      </c>
      <c r="B571">
        <v>1959</v>
      </c>
      <c r="C571" s="122">
        <v>1056533.02</v>
      </c>
      <c r="E571" s="122">
        <f>-56.06+-740.48</f>
        <v>-796.54</v>
      </c>
      <c r="H571" s="122">
        <f t="shared" si="37"/>
        <v>1055736.48</v>
      </c>
    </row>
    <row r="572" spans="1:8" outlineLevel="2" x14ac:dyDescent="0.2">
      <c r="A572" s="5">
        <v>38000</v>
      </c>
      <c r="B572">
        <v>1958</v>
      </c>
      <c r="C572" s="122">
        <v>212930.48</v>
      </c>
      <c r="E572" s="122">
        <v>-15286.16</v>
      </c>
      <c r="H572" s="122">
        <f t="shared" si="37"/>
        <v>197644.32</v>
      </c>
    </row>
    <row r="573" spans="1:8" outlineLevel="2" x14ac:dyDescent="0.2">
      <c r="A573" s="5">
        <v>38000</v>
      </c>
      <c r="B573">
        <v>1957</v>
      </c>
      <c r="C573" s="122">
        <v>102028.47</v>
      </c>
      <c r="H573" s="122">
        <f t="shared" si="37"/>
        <v>102028.47</v>
      </c>
    </row>
    <row r="574" spans="1:8" outlineLevel="2" x14ac:dyDescent="0.2">
      <c r="A574" s="5">
        <v>38000</v>
      </c>
      <c r="B574">
        <v>1956</v>
      </c>
      <c r="C574" s="122">
        <v>66976.36</v>
      </c>
      <c r="E574" s="122">
        <v>-1806.5500000000002</v>
      </c>
      <c r="H574" s="122">
        <f t="shared" si="37"/>
        <v>65169.81</v>
      </c>
    </row>
    <row r="575" spans="1:8" outlineLevel="2" x14ac:dyDescent="0.2">
      <c r="A575" s="5">
        <v>38000</v>
      </c>
      <c r="B575">
        <v>1955</v>
      </c>
      <c r="C575" s="122">
        <v>30921.71</v>
      </c>
      <c r="E575" s="122">
        <v>-12553.560000000001</v>
      </c>
      <c r="H575" s="122">
        <f t="shared" si="37"/>
        <v>18368.149999999998</v>
      </c>
    </row>
    <row r="576" spans="1:8" outlineLevel="2" x14ac:dyDescent="0.2">
      <c r="A576" s="5">
        <v>38000</v>
      </c>
      <c r="B576">
        <v>1954</v>
      </c>
      <c r="C576" s="122">
        <v>18214.09</v>
      </c>
      <c r="H576" s="122">
        <f t="shared" si="37"/>
        <v>18214.09</v>
      </c>
    </row>
    <row r="577" spans="1:8" outlineLevel="2" x14ac:dyDescent="0.2">
      <c r="A577" s="5">
        <v>38000</v>
      </c>
      <c r="B577">
        <v>1953</v>
      </c>
      <c r="C577" s="122">
        <v>7647.47</v>
      </c>
      <c r="H577" s="122">
        <f t="shared" si="37"/>
        <v>7647.47</v>
      </c>
    </row>
    <row r="578" spans="1:8" outlineLevel="2" x14ac:dyDescent="0.2">
      <c r="A578" s="5">
        <v>38000</v>
      </c>
      <c r="B578">
        <v>1952</v>
      </c>
      <c r="C578" s="122">
        <v>17254.91</v>
      </c>
      <c r="H578" s="122">
        <f t="shared" si="37"/>
        <v>17254.91</v>
      </c>
    </row>
    <row r="579" spans="1:8" outlineLevel="2" x14ac:dyDescent="0.2">
      <c r="A579" s="5">
        <v>38000</v>
      </c>
      <c r="B579">
        <v>1951</v>
      </c>
      <c r="C579" s="122">
        <v>8833.85</v>
      </c>
      <c r="H579" s="122">
        <f t="shared" si="37"/>
        <v>8833.85</v>
      </c>
    </row>
    <row r="580" spans="1:8" outlineLevel="2" x14ac:dyDescent="0.2">
      <c r="A580" s="5">
        <v>38000</v>
      </c>
      <c r="B580">
        <v>1950</v>
      </c>
      <c r="C580" s="122">
        <v>11168.13</v>
      </c>
      <c r="H580" s="122">
        <f t="shared" si="37"/>
        <v>11168.13</v>
      </c>
    </row>
    <row r="581" spans="1:8" outlineLevel="2" x14ac:dyDescent="0.2">
      <c r="A581" s="5">
        <v>38000</v>
      </c>
      <c r="B581">
        <v>1949</v>
      </c>
      <c r="C581" s="122">
        <v>16287.73</v>
      </c>
      <c r="H581" s="122">
        <f t="shared" si="37"/>
        <v>16287.73</v>
      </c>
    </row>
    <row r="582" spans="1:8" outlineLevel="2" x14ac:dyDescent="0.2">
      <c r="A582" s="5">
        <v>38000</v>
      </c>
      <c r="B582">
        <v>1948</v>
      </c>
      <c r="C582" s="122">
        <v>40407.839999999997</v>
      </c>
      <c r="H582" s="122">
        <f t="shared" si="37"/>
        <v>40407.839999999997</v>
      </c>
    </row>
    <row r="583" spans="1:8" outlineLevel="2" x14ac:dyDescent="0.2">
      <c r="A583" s="5">
        <v>38000</v>
      </c>
      <c r="B583">
        <v>1947</v>
      </c>
      <c r="C583" s="122">
        <v>4023.91</v>
      </c>
      <c r="H583" s="122">
        <f t="shared" si="37"/>
        <v>4023.91</v>
      </c>
    </row>
    <row r="584" spans="1:8" outlineLevel="2" x14ac:dyDescent="0.2">
      <c r="A584" s="5">
        <v>38000</v>
      </c>
      <c r="B584">
        <v>1946</v>
      </c>
      <c r="C584" s="122">
        <v>17282.78</v>
      </c>
      <c r="H584" s="122">
        <f t="shared" si="37"/>
        <v>17282.78</v>
      </c>
    </row>
    <row r="585" spans="1:8" outlineLevel="2" x14ac:dyDescent="0.2">
      <c r="A585" s="5">
        <v>38000</v>
      </c>
      <c r="B585">
        <v>1945</v>
      </c>
      <c r="C585" s="122">
        <v>127.48</v>
      </c>
      <c r="H585" s="122">
        <f t="shared" si="37"/>
        <v>127.48</v>
      </c>
    </row>
    <row r="586" spans="1:8" outlineLevel="2" x14ac:dyDescent="0.2">
      <c r="A586" s="5">
        <v>38000</v>
      </c>
      <c r="B586">
        <v>1944</v>
      </c>
      <c r="C586" s="122">
        <v>5546.35</v>
      </c>
      <c r="H586" s="122">
        <f t="shared" si="37"/>
        <v>5546.35</v>
      </c>
    </row>
    <row r="587" spans="1:8" outlineLevel="2" x14ac:dyDescent="0.2">
      <c r="A587" s="5">
        <v>38000</v>
      </c>
      <c r="B587">
        <v>1943</v>
      </c>
      <c r="C587" s="122">
        <v>18826.34</v>
      </c>
      <c r="E587" s="122">
        <v>-1016.51</v>
      </c>
      <c r="H587" s="122">
        <f t="shared" si="37"/>
        <v>17809.830000000002</v>
      </c>
    </row>
    <row r="588" spans="1:8" outlineLevel="2" x14ac:dyDescent="0.2">
      <c r="A588" s="5">
        <v>38000</v>
      </c>
      <c r="B588">
        <v>1942</v>
      </c>
      <c r="C588" s="122">
        <v>8296.66</v>
      </c>
      <c r="H588" s="122">
        <f t="shared" si="37"/>
        <v>8296.66</v>
      </c>
    </row>
    <row r="589" spans="1:8" outlineLevel="2" x14ac:dyDescent="0.2">
      <c r="A589" s="5">
        <v>38000</v>
      </c>
      <c r="B589">
        <v>1941</v>
      </c>
      <c r="C589" s="122">
        <v>4729.75</v>
      </c>
      <c r="H589" s="122">
        <f t="shared" si="37"/>
        <v>4729.75</v>
      </c>
    </row>
    <row r="590" spans="1:8" outlineLevel="2" x14ac:dyDescent="0.2">
      <c r="A590" s="5">
        <v>38000</v>
      </c>
      <c r="B590">
        <v>1940</v>
      </c>
      <c r="C590" s="122">
        <v>81.069999999999993</v>
      </c>
      <c r="H590" s="122">
        <f t="shared" si="37"/>
        <v>81.069999999999993</v>
      </c>
    </row>
    <row r="591" spans="1:8" outlineLevel="2" x14ac:dyDescent="0.2">
      <c r="A591" s="5">
        <v>38000</v>
      </c>
      <c r="B591">
        <v>1939</v>
      </c>
      <c r="C591" s="122">
        <v>2089.27</v>
      </c>
      <c r="E591" s="122">
        <v>-378.76</v>
      </c>
      <c r="H591" s="122">
        <f t="shared" si="37"/>
        <v>1710.51</v>
      </c>
    </row>
    <row r="592" spans="1:8" outlineLevel="2" x14ac:dyDescent="0.2">
      <c r="A592" s="5">
        <v>38000</v>
      </c>
      <c r="B592">
        <v>1938</v>
      </c>
      <c r="C592" s="122">
        <v>3905.71</v>
      </c>
      <c r="E592" s="122">
        <v>-943.43000000000006</v>
      </c>
      <c r="H592" s="122">
        <f t="shared" si="37"/>
        <v>2962.2799999999997</v>
      </c>
    </row>
    <row r="593" spans="1:12" outlineLevel="2" x14ac:dyDescent="0.2">
      <c r="A593" s="5">
        <v>38000</v>
      </c>
      <c r="B593">
        <v>1937</v>
      </c>
      <c r="C593" s="122">
        <v>59.6</v>
      </c>
      <c r="H593" s="122">
        <f t="shared" si="37"/>
        <v>59.6</v>
      </c>
    </row>
    <row r="594" spans="1:12" outlineLevel="2" x14ac:dyDescent="0.2">
      <c r="A594" s="5">
        <v>38000</v>
      </c>
      <c r="B594">
        <v>1936</v>
      </c>
      <c r="C594" s="122">
        <v>2038.16</v>
      </c>
      <c r="H594" s="122">
        <f t="shared" si="37"/>
        <v>2038.16</v>
      </c>
    </row>
    <row r="595" spans="1:12" outlineLevel="2" x14ac:dyDescent="0.2">
      <c r="A595" s="5">
        <v>38000</v>
      </c>
      <c r="B595">
        <v>1935</v>
      </c>
      <c r="C595" s="122">
        <v>103.11</v>
      </c>
      <c r="H595" s="122">
        <f t="shared" si="37"/>
        <v>103.11</v>
      </c>
    </row>
    <row r="596" spans="1:12" outlineLevel="2" x14ac:dyDescent="0.2">
      <c r="A596" s="5">
        <v>38000</v>
      </c>
      <c r="B596">
        <v>1934</v>
      </c>
      <c r="C596" s="122">
        <v>84.24</v>
      </c>
      <c r="H596" s="122">
        <f t="shared" si="37"/>
        <v>84.24</v>
      </c>
    </row>
    <row r="597" spans="1:12" outlineLevel="2" x14ac:dyDescent="0.2">
      <c r="A597" s="5">
        <v>38000</v>
      </c>
      <c r="B597">
        <v>1933</v>
      </c>
      <c r="C597" s="122">
        <v>157.80000000000001</v>
      </c>
      <c r="H597" s="122">
        <f t="shared" si="37"/>
        <v>157.80000000000001</v>
      </c>
    </row>
    <row r="598" spans="1:12" outlineLevel="2" x14ac:dyDescent="0.2">
      <c r="A598" s="5">
        <v>38000</v>
      </c>
      <c r="B598">
        <v>1932</v>
      </c>
      <c r="C598" s="122">
        <v>1402.61</v>
      </c>
      <c r="H598" s="122">
        <f t="shared" si="37"/>
        <v>1402.61</v>
      </c>
    </row>
    <row r="599" spans="1:12" outlineLevel="2" x14ac:dyDescent="0.2">
      <c r="A599" s="5">
        <v>38000</v>
      </c>
      <c r="B599">
        <v>1930</v>
      </c>
      <c r="C599" s="122">
        <v>1242.3800000000001</v>
      </c>
      <c r="H599" s="122">
        <f t="shared" si="37"/>
        <v>1242.3800000000001</v>
      </c>
    </row>
    <row r="600" spans="1:12" outlineLevel="1" x14ac:dyDescent="0.2">
      <c r="A600" s="124" t="s">
        <v>1098</v>
      </c>
      <c r="C600" s="122">
        <f t="shared" ref="C600:H600" si="38">SUBTOTAL(9,C506:C599)</f>
        <v>62844319.470000021</v>
      </c>
      <c r="D600" s="122">
        <f t="shared" si="38"/>
        <v>5277037.9600000009</v>
      </c>
      <c r="E600" s="122">
        <f t="shared" si="38"/>
        <v>-36015.140000000007</v>
      </c>
      <c r="F600" s="122">
        <f t="shared" si="38"/>
        <v>0</v>
      </c>
      <c r="G600" s="122">
        <f t="shared" si="38"/>
        <v>0</v>
      </c>
      <c r="H600" s="122">
        <f t="shared" si="38"/>
        <v>68085342.289999977</v>
      </c>
      <c r="J600" s="122">
        <v>68085342.290000007</v>
      </c>
      <c r="L600" s="25">
        <f>+H600+-+J600-+K600</f>
        <v>-2.9802322387695313E-8</v>
      </c>
    </row>
    <row r="601" spans="1:12" outlineLevel="2" x14ac:dyDescent="0.2">
      <c r="A601" s="79">
        <v>38002</v>
      </c>
      <c r="B601">
        <v>2024</v>
      </c>
      <c r="H601" s="122">
        <f t="shared" ref="H601:H632" si="39">SUM(C601:G601)</f>
        <v>0</v>
      </c>
    </row>
    <row r="602" spans="1:12" outlineLevel="2" x14ac:dyDescent="0.2">
      <c r="A602" s="79">
        <v>38002</v>
      </c>
      <c r="B602">
        <v>2023</v>
      </c>
      <c r="F602" s="122">
        <v>66087725.829999991</v>
      </c>
      <c r="H602" s="122">
        <f t="shared" si="39"/>
        <v>66087725.829999991</v>
      </c>
    </row>
    <row r="603" spans="1:12" outlineLevel="2" x14ac:dyDescent="0.2">
      <c r="A603" s="79">
        <v>38002</v>
      </c>
      <c r="B603">
        <v>2022</v>
      </c>
      <c r="D603" s="122">
        <v>62233681.32</v>
      </c>
      <c r="H603" s="122">
        <f t="shared" si="39"/>
        <v>62233681.32</v>
      </c>
    </row>
    <row r="604" spans="1:12" outlineLevel="2" x14ac:dyDescent="0.2">
      <c r="A604" s="5">
        <v>38002</v>
      </c>
      <c r="B604">
        <v>2021</v>
      </c>
      <c r="C604" s="122">
        <v>54543732.350000001</v>
      </c>
      <c r="H604" s="122">
        <f t="shared" si="39"/>
        <v>54543732.350000001</v>
      </c>
    </row>
    <row r="605" spans="1:12" outlineLevel="2" x14ac:dyDescent="0.2">
      <c r="A605" s="5">
        <v>38002</v>
      </c>
      <c r="B605">
        <v>2020</v>
      </c>
      <c r="C605" s="122">
        <v>49738113.32</v>
      </c>
      <c r="H605" s="122">
        <f t="shared" si="39"/>
        <v>49738113.32</v>
      </c>
    </row>
    <row r="606" spans="1:12" outlineLevel="2" x14ac:dyDescent="0.2">
      <c r="A606" s="5">
        <v>38002</v>
      </c>
      <c r="B606">
        <v>2019</v>
      </c>
      <c r="C606" s="122">
        <v>41279315.600000001</v>
      </c>
      <c r="H606" s="122">
        <f t="shared" si="39"/>
        <v>41279315.600000001</v>
      </c>
    </row>
    <row r="607" spans="1:12" outlineLevel="2" x14ac:dyDescent="0.2">
      <c r="A607" s="5">
        <v>38002</v>
      </c>
      <c r="B607">
        <v>2018</v>
      </c>
      <c r="C607" s="122">
        <v>42070531.100000001</v>
      </c>
      <c r="H607" s="122">
        <f t="shared" si="39"/>
        <v>42070531.100000001</v>
      </c>
    </row>
    <row r="608" spans="1:12" outlineLevel="2" x14ac:dyDescent="0.2">
      <c r="A608" s="5">
        <v>38002</v>
      </c>
      <c r="B608">
        <v>2017</v>
      </c>
      <c r="C608" s="122">
        <v>25325870.02</v>
      </c>
      <c r="H608" s="122">
        <f t="shared" si="39"/>
        <v>25325870.02</v>
      </c>
    </row>
    <row r="609" spans="1:8" outlineLevel="2" x14ac:dyDescent="0.2">
      <c r="A609" s="5">
        <v>38002</v>
      </c>
      <c r="B609">
        <v>2016</v>
      </c>
      <c r="C609" s="122">
        <v>24706396.629999999</v>
      </c>
      <c r="H609" s="122">
        <f t="shared" si="39"/>
        <v>24706396.629999999</v>
      </c>
    </row>
    <row r="610" spans="1:8" outlineLevel="2" x14ac:dyDescent="0.2">
      <c r="A610" s="5">
        <v>38002</v>
      </c>
      <c r="B610">
        <v>2015</v>
      </c>
      <c r="C610" s="122">
        <v>17667666.34</v>
      </c>
      <c r="H610" s="122">
        <f t="shared" si="39"/>
        <v>17667666.34</v>
      </c>
    </row>
    <row r="611" spans="1:8" outlineLevel="2" x14ac:dyDescent="0.2">
      <c r="A611" s="5">
        <v>38002</v>
      </c>
      <c r="B611">
        <v>2014</v>
      </c>
      <c r="C611" s="122">
        <v>16039838.689999999</v>
      </c>
      <c r="H611" s="122">
        <f t="shared" si="39"/>
        <v>16039838.689999999</v>
      </c>
    </row>
    <row r="612" spans="1:8" outlineLevel="2" x14ac:dyDescent="0.2">
      <c r="A612" s="5">
        <v>38002</v>
      </c>
      <c r="B612">
        <v>2013</v>
      </c>
      <c r="C612" s="122">
        <v>13640697.210000001</v>
      </c>
      <c r="H612" s="122">
        <f t="shared" si="39"/>
        <v>13640697.210000001</v>
      </c>
    </row>
    <row r="613" spans="1:8" outlineLevel="2" x14ac:dyDescent="0.2">
      <c r="A613" s="5">
        <v>38002</v>
      </c>
      <c r="B613">
        <v>2012</v>
      </c>
      <c r="C613" s="122">
        <v>11400806.609999999</v>
      </c>
      <c r="H613" s="122">
        <f t="shared" si="39"/>
        <v>11400806.609999999</v>
      </c>
    </row>
    <row r="614" spans="1:8" outlineLevel="2" x14ac:dyDescent="0.2">
      <c r="A614" s="5">
        <v>38002</v>
      </c>
      <c r="B614">
        <v>2011</v>
      </c>
      <c r="C614" s="122">
        <v>9120883.8599999994</v>
      </c>
      <c r="H614" s="122">
        <f t="shared" si="39"/>
        <v>9120883.8599999994</v>
      </c>
    </row>
    <row r="615" spans="1:8" outlineLevel="2" x14ac:dyDescent="0.2">
      <c r="A615" s="5">
        <v>38002</v>
      </c>
      <c r="B615">
        <v>2010</v>
      </c>
      <c r="C615" s="122">
        <v>8235451.8300000001</v>
      </c>
      <c r="H615" s="122">
        <f t="shared" si="39"/>
        <v>8235451.8300000001</v>
      </c>
    </row>
    <row r="616" spans="1:8" outlineLevel="2" x14ac:dyDescent="0.2">
      <c r="A616" s="5">
        <v>38002</v>
      </c>
      <c r="B616">
        <v>2009</v>
      </c>
      <c r="C616" s="122">
        <v>6158919.2699999996</v>
      </c>
      <c r="H616" s="122">
        <f t="shared" si="39"/>
        <v>6158919.2699999996</v>
      </c>
    </row>
    <row r="617" spans="1:8" outlineLevel="2" x14ac:dyDescent="0.2">
      <c r="A617" s="5">
        <v>38002</v>
      </c>
      <c r="B617">
        <v>2008</v>
      </c>
      <c r="C617" s="122">
        <v>7961666.0899999999</v>
      </c>
      <c r="H617" s="122">
        <f t="shared" si="39"/>
        <v>7961666.0899999999</v>
      </c>
    </row>
    <row r="618" spans="1:8" outlineLevel="2" x14ac:dyDescent="0.2">
      <c r="A618" s="5">
        <v>38002</v>
      </c>
      <c r="B618">
        <v>2007</v>
      </c>
      <c r="C618" s="122">
        <v>9570012.0700000003</v>
      </c>
      <c r="H618" s="122">
        <f t="shared" si="39"/>
        <v>9570012.0700000003</v>
      </c>
    </row>
    <row r="619" spans="1:8" outlineLevel="2" x14ac:dyDescent="0.2">
      <c r="A619" s="5">
        <v>38002</v>
      </c>
      <c r="B619">
        <v>2006</v>
      </c>
      <c r="C619" s="122">
        <v>10833211.640000001</v>
      </c>
      <c r="H619" s="122">
        <f t="shared" si="39"/>
        <v>10833211.640000001</v>
      </c>
    </row>
    <row r="620" spans="1:8" outlineLevel="2" x14ac:dyDescent="0.2">
      <c r="A620" s="5">
        <v>38002</v>
      </c>
      <c r="B620">
        <v>2005</v>
      </c>
      <c r="C620" s="122">
        <v>10242225.91</v>
      </c>
      <c r="H620" s="122">
        <f t="shared" si="39"/>
        <v>10242225.91</v>
      </c>
    </row>
    <row r="621" spans="1:8" outlineLevel="2" x14ac:dyDescent="0.2">
      <c r="A621" s="5">
        <v>38002</v>
      </c>
      <c r="B621">
        <v>2004</v>
      </c>
      <c r="C621" s="122">
        <v>10785749.57</v>
      </c>
      <c r="H621" s="122">
        <f t="shared" si="39"/>
        <v>10785749.57</v>
      </c>
    </row>
    <row r="622" spans="1:8" outlineLevel="2" x14ac:dyDescent="0.2">
      <c r="A622" s="5">
        <v>38002</v>
      </c>
      <c r="B622">
        <v>2003</v>
      </c>
      <c r="C622" s="122">
        <v>10675414.15</v>
      </c>
      <c r="H622" s="122">
        <f t="shared" si="39"/>
        <v>10675414.15</v>
      </c>
    </row>
    <row r="623" spans="1:8" outlineLevel="2" x14ac:dyDescent="0.2">
      <c r="A623" s="5">
        <v>38002</v>
      </c>
      <c r="B623">
        <v>2002</v>
      </c>
      <c r="C623" s="122">
        <v>9561016.3100000005</v>
      </c>
      <c r="H623" s="122">
        <f t="shared" si="39"/>
        <v>9561016.3100000005</v>
      </c>
    </row>
    <row r="624" spans="1:8" outlineLevel="2" x14ac:dyDescent="0.2">
      <c r="A624" s="5">
        <v>38002</v>
      </c>
      <c r="B624">
        <v>2001</v>
      </c>
      <c r="C624" s="122">
        <v>2636333.21</v>
      </c>
      <c r="H624" s="122">
        <f t="shared" si="39"/>
        <v>2636333.21</v>
      </c>
    </row>
    <row r="625" spans="1:8" outlineLevel="2" x14ac:dyDescent="0.2">
      <c r="A625" s="5">
        <v>38002</v>
      </c>
      <c r="B625">
        <v>2000</v>
      </c>
      <c r="C625" s="122">
        <v>22374698.300000001</v>
      </c>
      <c r="E625" s="122">
        <v>-1983.65</v>
      </c>
      <c r="H625" s="122">
        <f t="shared" si="39"/>
        <v>22372714.650000002</v>
      </c>
    </row>
    <row r="626" spans="1:8" outlineLevel="2" x14ac:dyDescent="0.2">
      <c r="A626" s="5">
        <v>38002</v>
      </c>
      <c r="B626">
        <v>1999</v>
      </c>
      <c r="C626" s="122">
        <v>7483457.8899999997</v>
      </c>
      <c r="H626" s="122">
        <f t="shared" si="39"/>
        <v>7483457.8899999997</v>
      </c>
    </row>
    <row r="627" spans="1:8" outlineLevel="2" x14ac:dyDescent="0.2">
      <c r="A627" s="5">
        <v>38002</v>
      </c>
      <c r="B627">
        <v>1998</v>
      </c>
      <c r="C627" s="122">
        <v>5783972.9000000004</v>
      </c>
      <c r="H627" s="122">
        <f t="shared" si="39"/>
        <v>5783972.9000000004</v>
      </c>
    </row>
    <row r="628" spans="1:8" outlineLevel="2" x14ac:dyDescent="0.2">
      <c r="A628" s="5">
        <v>38002</v>
      </c>
      <c r="B628">
        <v>1997</v>
      </c>
      <c r="C628" s="122">
        <v>5793613.7400000002</v>
      </c>
      <c r="H628" s="122">
        <f t="shared" si="39"/>
        <v>5793613.7400000002</v>
      </c>
    </row>
    <row r="629" spans="1:8" outlineLevel="2" x14ac:dyDescent="0.2">
      <c r="A629" s="5">
        <v>38002</v>
      </c>
      <c r="B629">
        <v>1996</v>
      </c>
      <c r="C629" s="122">
        <v>4978692.4400000004</v>
      </c>
      <c r="H629" s="122">
        <f t="shared" si="39"/>
        <v>4978692.4400000004</v>
      </c>
    </row>
    <row r="630" spans="1:8" outlineLevel="2" x14ac:dyDescent="0.2">
      <c r="A630" s="5">
        <v>38002</v>
      </c>
      <c r="B630">
        <v>1995</v>
      </c>
      <c r="C630" s="122">
        <v>4686480.8600000003</v>
      </c>
      <c r="H630" s="122">
        <f t="shared" si="39"/>
        <v>4686480.8600000003</v>
      </c>
    </row>
    <row r="631" spans="1:8" outlineLevel="2" x14ac:dyDescent="0.2">
      <c r="A631" s="5">
        <v>38002</v>
      </c>
      <c r="B631">
        <v>1994</v>
      </c>
      <c r="C631" s="122">
        <v>4973523.9800000004</v>
      </c>
      <c r="H631" s="122">
        <f t="shared" si="39"/>
        <v>4973523.9800000004</v>
      </c>
    </row>
    <row r="632" spans="1:8" outlineLevel="2" x14ac:dyDescent="0.2">
      <c r="A632" s="5">
        <v>38002</v>
      </c>
      <c r="B632">
        <v>1993</v>
      </c>
      <c r="C632" s="122">
        <v>4886374.05</v>
      </c>
      <c r="H632" s="122">
        <f t="shared" si="39"/>
        <v>4886374.05</v>
      </c>
    </row>
    <row r="633" spans="1:8" outlineLevel="2" x14ac:dyDescent="0.2">
      <c r="A633" s="5">
        <v>38002</v>
      </c>
      <c r="B633">
        <v>1992</v>
      </c>
      <c r="C633" s="122">
        <v>3616386.29</v>
      </c>
      <c r="H633" s="122">
        <f t="shared" ref="H633:H664" si="40">SUM(C633:G633)</f>
        <v>3616386.29</v>
      </c>
    </row>
    <row r="634" spans="1:8" outlineLevel="2" x14ac:dyDescent="0.2">
      <c r="A634" s="5">
        <v>38002</v>
      </c>
      <c r="B634">
        <v>1991</v>
      </c>
      <c r="C634" s="122">
        <v>3654743.39</v>
      </c>
      <c r="H634" s="122">
        <f t="shared" si="40"/>
        <v>3654743.39</v>
      </c>
    </row>
    <row r="635" spans="1:8" outlineLevel="2" x14ac:dyDescent="0.2">
      <c r="A635" s="5">
        <v>38002</v>
      </c>
      <c r="B635">
        <v>1990</v>
      </c>
      <c r="C635" s="122">
        <v>3839374.61</v>
      </c>
      <c r="H635" s="122">
        <f t="shared" si="40"/>
        <v>3839374.61</v>
      </c>
    </row>
    <row r="636" spans="1:8" outlineLevel="2" x14ac:dyDescent="0.2">
      <c r="A636" s="5">
        <v>38002</v>
      </c>
      <c r="B636">
        <v>1989</v>
      </c>
      <c r="C636" s="122">
        <v>2931766.99</v>
      </c>
      <c r="H636" s="122">
        <f t="shared" si="40"/>
        <v>2931766.99</v>
      </c>
    </row>
    <row r="637" spans="1:8" outlineLevel="2" x14ac:dyDescent="0.2">
      <c r="A637" s="5">
        <v>38002</v>
      </c>
      <c r="B637">
        <v>1988</v>
      </c>
      <c r="C637" s="122">
        <v>3232091.47</v>
      </c>
      <c r="H637" s="122">
        <f t="shared" si="40"/>
        <v>3232091.47</v>
      </c>
    </row>
    <row r="638" spans="1:8" outlineLevel="2" x14ac:dyDescent="0.2">
      <c r="A638" s="5">
        <v>38002</v>
      </c>
      <c r="B638">
        <v>1987</v>
      </c>
      <c r="C638" s="122">
        <v>2663338.87</v>
      </c>
      <c r="H638" s="122">
        <f t="shared" si="40"/>
        <v>2663338.87</v>
      </c>
    </row>
    <row r="639" spans="1:8" outlineLevel="2" x14ac:dyDescent="0.2">
      <c r="A639" s="5">
        <v>38002</v>
      </c>
      <c r="B639">
        <v>1986</v>
      </c>
      <c r="C639" s="122">
        <v>2463685.46</v>
      </c>
      <c r="H639" s="122">
        <f t="shared" si="40"/>
        <v>2463685.46</v>
      </c>
    </row>
    <row r="640" spans="1:8" outlineLevel="2" x14ac:dyDescent="0.2">
      <c r="A640" s="5">
        <v>38002</v>
      </c>
      <c r="B640">
        <v>1985</v>
      </c>
      <c r="C640" s="122">
        <v>1754453.59</v>
      </c>
      <c r="H640" s="122">
        <f t="shared" si="40"/>
        <v>1754453.59</v>
      </c>
    </row>
    <row r="641" spans="1:11" outlineLevel="2" x14ac:dyDescent="0.2">
      <c r="A641" s="5">
        <v>38002</v>
      </c>
      <c r="B641">
        <v>1984</v>
      </c>
      <c r="C641" s="122">
        <v>1388048.52</v>
      </c>
      <c r="E641" s="122">
        <v>-1630.18</v>
      </c>
      <c r="H641" s="122">
        <f t="shared" si="40"/>
        <v>1386418.34</v>
      </c>
    </row>
    <row r="642" spans="1:11" outlineLevel="2" x14ac:dyDescent="0.2">
      <c r="A642" s="5">
        <v>38002</v>
      </c>
      <c r="B642">
        <v>1983</v>
      </c>
      <c r="C642" s="122">
        <v>1406237.5</v>
      </c>
      <c r="E642" s="122">
        <v>-22891.21</v>
      </c>
      <c r="H642" s="122">
        <f t="shared" si="40"/>
        <v>1383346.29</v>
      </c>
    </row>
    <row r="643" spans="1:11" outlineLevel="2" x14ac:dyDescent="0.2">
      <c r="A643" s="5">
        <v>38002</v>
      </c>
      <c r="B643">
        <v>1982</v>
      </c>
      <c r="C643" s="122">
        <v>1269870.93</v>
      </c>
      <c r="E643" s="122">
        <v>-69407.19</v>
      </c>
      <c r="H643" s="122">
        <f t="shared" si="40"/>
        <v>1200463.74</v>
      </c>
      <c r="K643" s="25"/>
    </row>
    <row r="644" spans="1:11" outlineLevel="2" x14ac:dyDescent="0.2">
      <c r="A644" s="5">
        <v>38002</v>
      </c>
      <c r="B644">
        <v>1981</v>
      </c>
      <c r="C644" s="122">
        <v>1032637.85</v>
      </c>
      <c r="G644" s="122">
        <f>4734760.07-5287018.07</f>
        <v>-552258</v>
      </c>
      <c r="H644" s="122">
        <f t="shared" si="40"/>
        <v>480379.85</v>
      </c>
    </row>
    <row r="645" spans="1:11" outlineLevel="2" x14ac:dyDescent="0.2">
      <c r="A645" s="5">
        <v>38002</v>
      </c>
      <c r="B645">
        <v>1980</v>
      </c>
      <c r="C645" s="122">
        <v>800803.83</v>
      </c>
      <c r="E645" s="122">
        <v>-63934.270000000004</v>
      </c>
      <c r="G645" s="122">
        <v>-736869.56</v>
      </c>
      <c r="H645" s="122">
        <f t="shared" si="40"/>
        <v>0</v>
      </c>
    </row>
    <row r="646" spans="1:11" outlineLevel="2" x14ac:dyDescent="0.2">
      <c r="A646" s="5">
        <v>38002</v>
      </c>
      <c r="B646">
        <v>1979</v>
      </c>
      <c r="C646" s="122">
        <v>723905.48</v>
      </c>
      <c r="G646" s="122">
        <v>-723905.48</v>
      </c>
      <c r="H646" s="122">
        <f t="shared" si="40"/>
        <v>0</v>
      </c>
    </row>
    <row r="647" spans="1:11" outlineLevel="2" x14ac:dyDescent="0.2">
      <c r="A647" s="5">
        <v>38002</v>
      </c>
      <c r="B647">
        <v>1978</v>
      </c>
      <c r="C647" s="122">
        <v>514187.57</v>
      </c>
      <c r="E647" s="122">
        <v>-3037.31</v>
      </c>
      <c r="G647" s="122">
        <v>-511150.26</v>
      </c>
      <c r="H647" s="122">
        <f t="shared" si="40"/>
        <v>0</v>
      </c>
    </row>
    <row r="648" spans="1:11" outlineLevel="2" x14ac:dyDescent="0.2">
      <c r="A648" s="5">
        <v>38002</v>
      </c>
      <c r="B648">
        <v>1977</v>
      </c>
      <c r="C648" s="122">
        <v>183967.81</v>
      </c>
      <c r="E648" s="122">
        <v>-39362.630000000005</v>
      </c>
      <c r="G648" s="122">
        <v>-144605.18</v>
      </c>
      <c r="H648" s="122">
        <f t="shared" si="40"/>
        <v>0</v>
      </c>
    </row>
    <row r="649" spans="1:11" outlineLevel="2" x14ac:dyDescent="0.2">
      <c r="A649" s="5">
        <v>38002</v>
      </c>
      <c r="B649">
        <v>1976</v>
      </c>
      <c r="C649" s="122">
        <v>200288.47</v>
      </c>
      <c r="E649" s="122">
        <v>-105.64</v>
      </c>
      <c r="G649" s="122">
        <v>-200182.83</v>
      </c>
      <c r="H649" s="122">
        <f t="shared" si="40"/>
        <v>0</v>
      </c>
    </row>
    <row r="650" spans="1:11" outlineLevel="2" x14ac:dyDescent="0.2">
      <c r="A650" s="5">
        <v>38002</v>
      </c>
      <c r="B650">
        <v>1975</v>
      </c>
      <c r="C650" s="122">
        <v>214780.83</v>
      </c>
      <c r="E650" s="122">
        <v>-29683.170000000002</v>
      </c>
      <c r="G650" s="122">
        <v>-185097.66</v>
      </c>
      <c r="H650" s="122">
        <f t="shared" si="40"/>
        <v>0</v>
      </c>
    </row>
    <row r="651" spans="1:11" outlineLevel="2" x14ac:dyDescent="0.2">
      <c r="A651" s="5">
        <v>38002</v>
      </c>
      <c r="B651">
        <v>1974</v>
      </c>
      <c r="C651" s="122">
        <v>366462.91</v>
      </c>
      <c r="E651" s="122">
        <v>-37104.429999999993</v>
      </c>
      <c r="G651" s="122">
        <v>-329358.48</v>
      </c>
      <c r="H651" s="122">
        <f t="shared" si="40"/>
        <v>0</v>
      </c>
    </row>
    <row r="652" spans="1:11" outlineLevel="2" x14ac:dyDescent="0.2">
      <c r="A652" s="5">
        <v>38002</v>
      </c>
      <c r="B652">
        <v>1973</v>
      </c>
      <c r="C652" s="122">
        <v>131105.79999999999</v>
      </c>
      <c r="G652" s="122">
        <f>-C652</f>
        <v>-131105.79999999999</v>
      </c>
      <c r="H652" s="122">
        <f t="shared" si="40"/>
        <v>0</v>
      </c>
    </row>
    <row r="653" spans="1:11" outlineLevel="2" x14ac:dyDescent="0.2">
      <c r="A653" s="5">
        <v>38002</v>
      </c>
      <c r="B653">
        <v>1972</v>
      </c>
      <c r="C653" s="122">
        <v>154741.43</v>
      </c>
      <c r="E653" s="122">
        <v>-9713.130000000001</v>
      </c>
      <c r="G653" s="122">
        <v>-145028.29999999999</v>
      </c>
      <c r="H653" s="122">
        <f t="shared" si="40"/>
        <v>0</v>
      </c>
    </row>
    <row r="654" spans="1:11" outlineLevel="2" x14ac:dyDescent="0.2">
      <c r="A654" s="5">
        <v>38002</v>
      </c>
      <c r="B654">
        <v>1971</v>
      </c>
      <c r="C654" s="122">
        <v>109940.88</v>
      </c>
      <c r="E654" s="122">
        <v>-11448.12</v>
      </c>
      <c r="G654" s="122">
        <v>-98492.76</v>
      </c>
      <c r="H654" s="122">
        <f t="shared" si="40"/>
        <v>0</v>
      </c>
    </row>
    <row r="655" spans="1:11" outlineLevel="2" x14ac:dyDescent="0.2">
      <c r="A655" s="5">
        <v>38002</v>
      </c>
      <c r="B655">
        <v>1970</v>
      </c>
      <c r="C655" s="122">
        <v>171958.25</v>
      </c>
      <c r="G655" s="122">
        <f>-C655</f>
        <v>-171958.25</v>
      </c>
      <c r="H655" s="122">
        <f t="shared" si="40"/>
        <v>0</v>
      </c>
    </row>
    <row r="656" spans="1:11" outlineLevel="2" x14ac:dyDescent="0.2">
      <c r="A656" s="5">
        <v>38002</v>
      </c>
      <c r="B656">
        <v>1969</v>
      </c>
      <c r="C656" s="122">
        <v>126738.8</v>
      </c>
      <c r="G656" s="122">
        <f>-C656</f>
        <v>-126738.8</v>
      </c>
      <c r="H656" s="122">
        <f t="shared" si="40"/>
        <v>0</v>
      </c>
    </row>
    <row r="657" spans="1:12" outlineLevel="2" x14ac:dyDescent="0.2">
      <c r="A657" s="5">
        <v>38002</v>
      </c>
      <c r="B657">
        <v>1968</v>
      </c>
      <c r="C657" s="122">
        <v>88844.41</v>
      </c>
      <c r="E657" s="122">
        <v>-7570.63</v>
      </c>
      <c r="G657" s="122">
        <v>-81273.78</v>
      </c>
      <c r="H657" s="122">
        <f t="shared" si="40"/>
        <v>0</v>
      </c>
    </row>
    <row r="658" spans="1:12" outlineLevel="2" x14ac:dyDescent="0.2">
      <c r="A658" s="5">
        <v>38002</v>
      </c>
      <c r="B658">
        <v>1967</v>
      </c>
      <c r="C658" s="122">
        <v>12128.19</v>
      </c>
      <c r="G658" s="122">
        <f>-C658</f>
        <v>-12128.19</v>
      </c>
      <c r="H658" s="122">
        <f t="shared" si="40"/>
        <v>0</v>
      </c>
    </row>
    <row r="659" spans="1:12" outlineLevel="2" x14ac:dyDescent="0.2">
      <c r="A659" s="5">
        <v>38002</v>
      </c>
      <c r="B659">
        <v>1966</v>
      </c>
      <c r="C659" s="122">
        <v>79.040000000000006</v>
      </c>
      <c r="G659" s="122">
        <f>-C659</f>
        <v>-79.040000000000006</v>
      </c>
      <c r="H659" s="122">
        <f t="shared" si="40"/>
        <v>0</v>
      </c>
    </row>
    <row r="660" spans="1:12" outlineLevel="2" x14ac:dyDescent="0.2">
      <c r="A660" s="5">
        <v>38002</v>
      </c>
      <c r="B660">
        <v>1965</v>
      </c>
      <c r="C660" s="122">
        <v>1136676.81</v>
      </c>
      <c r="G660" s="122">
        <v>-1136676.81</v>
      </c>
      <c r="H660" s="122">
        <f t="shared" si="40"/>
        <v>0</v>
      </c>
    </row>
    <row r="661" spans="1:12" outlineLevel="2" x14ac:dyDescent="0.2">
      <c r="A661" s="5">
        <v>38002</v>
      </c>
      <c r="B661">
        <v>1963</v>
      </c>
      <c r="C661" s="122">
        <v>108.89</v>
      </c>
      <c r="G661" s="122">
        <f>-C661</f>
        <v>-108.89</v>
      </c>
      <c r="H661" s="122">
        <f t="shared" si="40"/>
        <v>0</v>
      </c>
    </row>
    <row r="662" spans="1:12" outlineLevel="1" x14ac:dyDescent="0.2">
      <c r="A662" s="124" t="s">
        <v>1099</v>
      </c>
      <c r="C662" s="122">
        <f t="shared" ref="C662:H662" si="41">SUBTOTAL(9,C601:C661)</f>
        <v>487344020.81000006</v>
      </c>
      <c r="D662" s="122">
        <f t="shared" si="41"/>
        <v>62233681.32</v>
      </c>
      <c r="E662" s="122">
        <f t="shared" si="41"/>
        <v>-297871.56000000006</v>
      </c>
      <c r="F662" s="122">
        <f t="shared" si="41"/>
        <v>66087725.829999991</v>
      </c>
      <c r="G662" s="122">
        <f t="shared" si="41"/>
        <v>-5287018.0699999994</v>
      </c>
      <c r="H662" s="122">
        <f t="shared" si="41"/>
        <v>610080538.33000004</v>
      </c>
      <c r="J662" s="122">
        <v>610080538.33359969</v>
      </c>
      <c r="L662" s="25">
        <f>+H662+-+J662-+K662</f>
        <v>-3.5996437072753906E-3</v>
      </c>
    </row>
    <row r="663" spans="1:12" outlineLevel="2" x14ac:dyDescent="0.2">
      <c r="A663" s="79">
        <v>38100</v>
      </c>
      <c r="B663">
        <v>2024</v>
      </c>
      <c r="H663" s="122">
        <f t="shared" ref="H663:H687" si="42">SUM(C663:G663)</f>
        <v>0</v>
      </c>
    </row>
    <row r="664" spans="1:12" outlineLevel="2" x14ac:dyDescent="0.2">
      <c r="A664" s="79">
        <v>38100</v>
      </c>
      <c r="B664">
        <v>2023</v>
      </c>
      <c r="F664" s="122">
        <v>7270521.6099999994</v>
      </c>
      <c r="H664" s="122">
        <f t="shared" si="42"/>
        <v>7270521.6099999994</v>
      </c>
    </row>
    <row r="665" spans="1:12" outlineLevel="2" x14ac:dyDescent="0.2">
      <c r="A665" s="79">
        <v>38100</v>
      </c>
      <c r="B665">
        <v>2022</v>
      </c>
      <c r="D665" s="122">
        <v>7955614.290000001</v>
      </c>
      <c r="H665" s="122">
        <f t="shared" si="42"/>
        <v>7955614.290000001</v>
      </c>
    </row>
    <row r="666" spans="1:12" outlineLevel="2" x14ac:dyDescent="0.2">
      <c r="A666" s="5">
        <v>38100</v>
      </c>
      <c r="B666">
        <v>2021</v>
      </c>
      <c r="C666" s="122">
        <v>6363475.7999999998</v>
      </c>
      <c r="H666" s="122">
        <f t="shared" si="42"/>
        <v>6363475.7999999998</v>
      </c>
    </row>
    <row r="667" spans="1:12" outlineLevel="2" x14ac:dyDescent="0.2">
      <c r="A667" s="5">
        <v>38100</v>
      </c>
      <c r="B667">
        <v>2020</v>
      </c>
      <c r="C667" s="122">
        <v>4880024.6900000004</v>
      </c>
      <c r="H667" s="122">
        <f t="shared" si="42"/>
        <v>4880024.6900000004</v>
      </c>
    </row>
    <row r="668" spans="1:12" outlineLevel="2" x14ac:dyDescent="0.2">
      <c r="A668" s="5">
        <v>38100</v>
      </c>
      <c r="B668">
        <v>2019</v>
      </c>
      <c r="C668" s="122">
        <v>5992488.0499999998</v>
      </c>
      <c r="H668" s="122">
        <f t="shared" si="42"/>
        <v>5992488.0499999998</v>
      </c>
    </row>
    <row r="669" spans="1:12" outlineLevel="2" x14ac:dyDescent="0.2">
      <c r="A669" s="5">
        <v>38100</v>
      </c>
      <c r="B669">
        <v>2018</v>
      </c>
      <c r="C669" s="122">
        <v>3781157.14</v>
      </c>
      <c r="H669" s="122">
        <f t="shared" si="42"/>
        <v>3781157.14</v>
      </c>
    </row>
    <row r="670" spans="1:12" outlineLevel="2" x14ac:dyDescent="0.2">
      <c r="A670" s="5">
        <v>38100</v>
      </c>
      <c r="B670">
        <v>2017</v>
      </c>
      <c r="C670" s="122">
        <v>5069819.4800000004</v>
      </c>
      <c r="H670" s="122">
        <f t="shared" si="42"/>
        <v>5069819.4800000004</v>
      </c>
    </row>
    <row r="671" spans="1:12" outlineLevel="2" x14ac:dyDescent="0.2">
      <c r="A671" s="5">
        <v>38100</v>
      </c>
      <c r="B671">
        <v>2016</v>
      </c>
      <c r="C671" s="122">
        <v>3923394.52</v>
      </c>
      <c r="H671" s="122">
        <f t="shared" si="42"/>
        <v>3923394.52</v>
      </c>
    </row>
    <row r="672" spans="1:12" outlineLevel="2" x14ac:dyDescent="0.2">
      <c r="A672" s="5">
        <v>38100</v>
      </c>
      <c r="B672">
        <v>2015</v>
      </c>
      <c r="C672" s="122">
        <v>4293558.7300000004</v>
      </c>
      <c r="H672" s="122">
        <f t="shared" si="42"/>
        <v>4293558.7300000004</v>
      </c>
    </row>
    <row r="673" spans="1:12" outlineLevel="2" x14ac:dyDescent="0.2">
      <c r="A673" s="5">
        <v>38100</v>
      </c>
      <c r="B673">
        <v>2014</v>
      </c>
      <c r="C673" s="122">
        <v>2359484.58</v>
      </c>
      <c r="H673" s="122">
        <f t="shared" si="42"/>
        <v>2359484.58</v>
      </c>
    </row>
    <row r="674" spans="1:12" outlineLevel="2" x14ac:dyDescent="0.2">
      <c r="A674" s="5">
        <v>38100</v>
      </c>
      <c r="B674">
        <v>2013</v>
      </c>
      <c r="C674" s="122">
        <v>2991226.1</v>
      </c>
      <c r="H674" s="122">
        <f t="shared" si="42"/>
        <v>2991226.1</v>
      </c>
    </row>
    <row r="675" spans="1:12" outlineLevel="2" x14ac:dyDescent="0.2">
      <c r="A675" s="5">
        <v>38100</v>
      </c>
      <c r="B675">
        <v>2012</v>
      </c>
      <c r="C675" s="122">
        <v>4915452.76</v>
      </c>
      <c r="H675" s="122">
        <f t="shared" si="42"/>
        <v>4915452.76</v>
      </c>
    </row>
    <row r="676" spans="1:12" outlineLevel="2" x14ac:dyDescent="0.2">
      <c r="A676" s="5">
        <v>38100</v>
      </c>
      <c r="B676">
        <v>2011</v>
      </c>
      <c r="C676" s="122">
        <v>8431805.2899999991</v>
      </c>
      <c r="H676" s="122">
        <f t="shared" si="42"/>
        <v>8431805.2899999991</v>
      </c>
    </row>
    <row r="677" spans="1:12" outlineLevel="2" x14ac:dyDescent="0.2">
      <c r="A677" s="5">
        <v>38100</v>
      </c>
      <c r="B677">
        <v>2010</v>
      </c>
      <c r="C677" s="122">
        <v>5179866.3600000003</v>
      </c>
      <c r="H677" s="122">
        <f t="shared" si="42"/>
        <v>5179866.3600000003</v>
      </c>
    </row>
    <row r="678" spans="1:12" outlineLevel="2" x14ac:dyDescent="0.2">
      <c r="A678" s="5">
        <v>38100</v>
      </c>
      <c r="B678">
        <v>2009</v>
      </c>
      <c r="C678" s="122">
        <v>1718648.02</v>
      </c>
      <c r="H678" s="122">
        <f t="shared" si="42"/>
        <v>1718648.02</v>
      </c>
    </row>
    <row r="679" spans="1:12" outlineLevel="2" x14ac:dyDescent="0.2">
      <c r="A679" s="5">
        <v>38100</v>
      </c>
      <c r="B679">
        <v>2008</v>
      </c>
      <c r="C679" s="122">
        <v>3289624.18</v>
      </c>
      <c r="H679" s="122">
        <f t="shared" si="42"/>
        <v>3289624.18</v>
      </c>
    </row>
    <row r="680" spans="1:12" outlineLevel="2" x14ac:dyDescent="0.2">
      <c r="A680" s="5">
        <v>38100</v>
      </c>
      <c r="B680">
        <v>2007</v>
      </c>
      <c r="C680" s="122">
        <v>2734232.59</v>
      </c>
      <c r="H680" s="122">
        <f t="shared" si="42"/>
        <v>2734232.59</v>
      </c>
    </row>
    <row r="681" spans="1:12" outlineLevel="2" x14ac:dyDescent="0.2">
      <c r="A681" s="5">
        <v>38100</v>
      </c>
      <c r="B681">
        <v>2006</v>
      </c>
      <c r="C681" s="122">
        <v>3243483.56</v>
      </c>
      <c r="H681" s="122">
        <f t="shared" si="42"/>
        <v>3243483.56</v>
      </c>
    </row>
    <row r="682" spans="1:12" outlineLevel="2" x14ac:dyDescent="0.2">
      <c r="A682" s="5">
        <v>38100</v>
      </c>
      <c r="B682">
        <v>2005</v>
      </c>
      <c r="C682" s="122">
        <v>2881541.76</v>
      </c>
      <c r="H682" s="122">
        <f t="shared" si="42"/>
        <v>2881541.76</v>
      </c>
    </row>
    <row r="683" spans="1:12" outlineLevel="2" x14ac:dyDescent="0.2">
      <c r="A683" s="5">
        <v>38100</v>
      </c>
      <c r="B683">
        <v>2004</v>
      </c>
      <c r="C683" s="122">
        <v>2552262.56</v>
      </c>
      <c r="H683" s="122">
        <f t="shared" si="42"/>
        <v>2552262.56</v>
      </c>
    </row>
    <row r="684" spans="1:12" outlineLevel="2" x14ac:dyDescent="0.2">
      <c r="A684" s="5">
        <v>38100</v>
      </c>
      <c r="B684">
        <v>2003</v>
      </c>
      <c r="C684" s="122">
        <v>2680422.5</v>
      </c>
      <c r="H684" s="122">
        <f t="shared" si="42"/>
        <v>2680422.5</v>
      </c>
    </row>
    <row r="685" spans="1:12" outlineLevel="2" x14ac:dyDescent="0.2">
      <c r="A685" s="5">
        <v>38100</v>
      </c>
      <c r="B685">
        <v>2002</v>
      </c>
      <c r="C685" s="122">
        <v>2433788.38</v>
      </c>
      <c r="H685" s="122">
        <f t="shared" si="42"/>
        <v>2433788.38</v>
      </c>
    </row>
    <row r="686" spans="1:12" outlineLevel="2" x14ac:dyDescent="0.2">
      <c r="A686" s="5">
        <v>38100</v>
      </c>
      <c r="B686">
        <v>2000</v>
      </c>
      <c r="C686" s="122">
        <v>4241241.4400000004</v>
      </c>
      <c r="H686" s="122">
        <f t="shared" si="42"/>
        <v>4241241.4400000004</v>
      </c>
    </row>
    <row r="687" spans="1:12" outlineLevel="2" x14ac:dyDescent="0.2">
      <c r="A687" s="5">
        <v>38100</v>
      </c>
      <c r="B687">
        <v>1999</v>
      </c>
      <c r="C687" s="122">
        <v>669201.62</v>
      </c>
      <c r="E687" s="122">
        <v>0</v>
      </c>
      <c r="G687" s="122">
        <v>-581641.72880000004</v>
      </c>
      <c r="H687" s="122">
        <f t="shared" si="42"/>
        <v>87559.891199999955</v>
      </c>
    </row>
    <row r="688" spans="1:12" outlineLevel="1" x14ac:dyDescent="0.2">
      <c r="A688" s="124" t="s">
        <v>1100</v>
      </c>
      <c r="C688" s="122">
        <f t="shared" ref="C688:H688" si="43">SUBTOTAL(9,C663:C687)</f>
        <v>84626200.109999999</v>
      </c>
      <c r="D688" s="122">
        <f t="shared" si="43"/>
        <v>7955614.290000001</v>
      </c>
      <c r="E688" s="122">
        <f t="shared" si="43"/>
        <v>0</v>
      </c>
      <c r="F688" s="122">
        <f t="shared" si="43"/>
        <v>7270521.6099999994</v>
      </c>
      <c r="G688" s="122">
        <f t="shared" si="43"/>
        <v>-581641.72880000004</v>
      </c>
      <c r="H688" s="122">
        <f t="shared" si="43"/>
        <v>99270694.281200007</v>
      </c>
      <c r="J688" s="122">
        <v>99270694.281199992</v>
      </c>
      <c r="L688" s="25">
        <f>+H688+-+J688-+K688</f>
        <v>1.4901161193847656E-8</v>
      </c>
    </row>
    <row r="689" spans="1:8" outlineLevel="2" x14ac:dyDescent="0.2">
      <c r="A689" s="79">
        <v>38200</v>
      </c>
      <c r="B689">
        <v>2024</v>
      </c>
      <c r="H689" s="122">
        <f t="shared" ref="H689:H720" si="44">SUM(C689:G689)</f>
        <v>0</v>
      </c>
    </row>
    <row r="690" spans="1:8" outlineLevel="2" x14ac:dyDescent="0.2">
      <c r="A690" s="79">
        <v>38200</v>
      </c>
      <c r="B690">
        <v>2023</v>
      </c>
      <c r="F690" s="122">
        <v>14647230.451392706</v>
      </c>
      <c r="H690" s="122">
        <f t="shared" si="44"/>
        <v>14647230.451392706</v>
      </c>
    </row>
    <row r="691" spans="1:8" outlineLevel="2" x14ac:dyDescent="0.2">
      <c r="A691" s="79">
        <v>38200</v>
      </c>
      <c r="B691">
        <v>2022</v>
      </c>
      <c r="D691" s="122">
        <v>10932158.810000001</v>
      </c>
      <c r="H691" s="122">
        <f t="shared" si="44"/>
        <v>10932158.810000001</v>
      </c>
    </row>
    <row r="692" spans="1:8" outlineLevel="2" x14ac:dyDescent="0.2">
      <c r="A692" s="5">
        <v>38200</v>
      </c>
      <c r="B692">
        <v>2021</v>
      </c>
      <c r="C692" s="122">
        <v>8410531.6300000008</v>
      </c>
      <c r="H692" s="122">
        <f t="shared" si="44"/>
        <v>8410531.6300000008</v>
      </c>
    </row>
    <row r="693" spans="1:8" outlineLevel="2" x14ac:dyDescent="0.2">
      <c r="A693" s="5">
        <v>38200</v>
      </c>
      <c r="B693">
        <v>2020</v>
      </c>
      <c r="C693" s="122">
        <v>7085783.1100000003</v>
      </c>
      <c r="H693" s="122">
        <f t="shared" si="44"/>
        <v>7085783.1100000003</v>
      </c>
    </row>
    <row r="694" spans="1:8" outlineLevel="2" x14ac:dyDescent="0.2">
      <c r="A694" s="5">
        <v>38200</v>
      </c>
      <c r="B694">
        <v>2019</v>
      </c>
      <c r="C694" s="122">
        <v>5760374.3600000003</v>
      </c>
      <c r="H694" s="122">
        <f t="shared" si="44"/>
        <v>5760374.3600000003</v>
      </c>
    </row>
    <row r="695" spans="1:8" outlineLevel="2" x14ac:dyDescent="0.2">
      <c r="A695" s="5">
        <v>38200</v>
      </c>
      <c r="B695">
        <v>2018</v>
      </c>
      <c r="C695" s="122">
        <v>5206038.25</v>
      </c>
      <c r="H695" s="122">
        <f t="shared" si="44"/>
        <v>5206038.25</v>
      </c>
    </row>
    <row r="696" spans="1:8" outlineLevel="2" x14ac:dyDescent="0.2">
      <c r="A696" s="5">
        <v>38200</v>
      </c>
      <c r="B696">
        <v>2017</v>
      </c>
      <c r="C696" s="122">
        <v>3370499.49</v>
      </c>
      <c r="H696" s="122">
        <f t="shared" si="44"/>
        <v>3370499.49</v>
      </c>
    </row>
    <row r="697" spans="1:8" outlineLevel="2" x14ac:dyDescent="0.2">
      <c r="A697" s="5">
        <v>38200</v>
      </c>
      <c r="B697">
        <v>2016</v>
      </c>
      <c r="C697" s="122">
        <v>3590691.31</v>
      </c>
      <c r="H697" s="122">
        <f t="shared" si="44"/>
        <v>3590691.31</v>
      </c>
    </row>
    <row r="698" spans="1:8" outlineLevel="2" x14ac:dyDescent="0.2">
      <c r="A698" s="5">
        <v>38200</v>
      </c>
      <c r="B698">
        <v>2015</v>
      </c>
      <c r="C698" s="122">
        <v>2450705.7200000002</v>
      </c>
      <c r="H698" s="122">
        <f t="shared" si="44"/>
        <v>2450705.7200000002</v>
      </c>
    </row>
    <row r="699" spans="1:8" outlineLevel="2" x14ac:dyDescent="0.2">
      <c r="A699" s="5">
        <v>38200</v>
      </c>
      <c r="B699">
        <v>2014</v>
      </c>
      <c r="C699" s="122">
        <v>2327250.21</v>
      </c>
      <c r="H699" s="122">
        <f t="shared" si="44"/>
        <v>2327250.21</v>
      </c>
    </row>
    <row r="700" spans="1:8" outlineLevel="2" x14ac:dyDescent="0.2">
      <c r="A700" s="5">
        <v>38200</v>
      </c>
      <c r="B700">
        <v>2013</v>
      </c>
      <c r="C700" s="122">
        <v>1834052</v>
      </c>
      <c r="H700" s="122">
        <f t="shared" si="44"/>
        <v>1834052</v>
      </c>
    </row>
    <row r="701" spans="1:8" outlineLevel="2" x14ac:dyDescent="0.2">
      <c r="A701" s="5">
        <v>38200</v>
      </c>
      <c r="B701">
        <v>2012</v>
      </c>
      <c r="C701" s="122">
        <v>1918712.59</v>
      </c>
      <c r="H701" s="122">
        <f t="shared" si="44"/>
        <v>1918712.59</v>
      </c>
    </row>
    <row r="702" spans="1:8" outlineLevel="2" x14ac:dyDescent="0.2">
      <c r="A702" s="5">
        <v>38200</v>
      </c>
      <c r="B702">
        <v>2011</v>
      </c>
      <c r="C702" s="122">
        <v>2197867.62</v>
      </c>
      <c r="H702" s="122">
        <f t="shared" si="44"/>
        <v>2197867.62</v>
      </c>
    </row>
    <row r="703" spans="1:8" outlineLevel="2" x14ac:dyDescent="0.2">
      <c r="A703" s="5">
        <v>38200</v>
      </c>
      <c r="B703">
        <v>2010</v>
      </c>
      <c r="C703" s="122">
        <v>2001925.56</v>
      </c>
      <c r="H703" s="122">
        <f t="shared" si="44"/>
        <v>2001925.56</v>
      </c>
    </row>
    <row r="704" spans="1:8" outlineLevel="2" x14ac:dyDescent="0.2">
      <c r="A704" s="5">
        <v>38200</v>
      </c>
      <c r="B704">
        <v>2009</v>
      </c>
      <c r="C704" s="122">
        <v>2030124.35</v>
      </c>
      <c r="H704" s="122">
        <f t="shared" si="44"/>
        <v>2030124.35</v>
      </c>
    </row>
    <row r="705" spans="1:8" outlineLevel="2" x14ac:dyDescent="0.2">
      <c r="A705" s="5">
        <v>38200</v>
      </c>
      <c r="B705">
        <v>2008</v>
      </c>
      <c r="C705" s="122">
        <v>2136983.83</v>
      </c>
      <c r="H705" s="122">
        <f t="shared" si="44"/>
        <v>2136983.83</v>
      </c>
    </row>
    <row r="706" spans="1:8" outlineLevel="2" x14ac:dyDescent="0.2">
      <c r="A706" s="5">
        <v>38200</v>
      </c>
      <c r="B706">
        <v>2007</v>
      </c>
      <c r="C706" s="122">
        <v>2126369.48</v>
      </c>
      <c r="H706" s="122">
        <f t="shared" si="44"/>
        <v>2126369.48</v>
      </c>
    </row>
    <row r="707" spans="1:8" outlineLevel="2" x14ac:dyDescent="0.2">
      <c r="A707" s="5">
        <v>38200</v>
      </c>
      <c r="B707">
        <v>2006</v>
      </c>
      <c r="C707" s="122">
        <v>2554516.2599999998</v>
      </c>
      <c r="H707" s="122">
        <f t="shared" si="44"/>
        <v>2554516.2599999998</v>
      </c>
    </row>
    <row r="708" spans="1:8" outlineLevel="2" x14ac:dyDescent="0.2">
      <c r="A708" s="5">
        <v>38200</v>
      </c>
      <c r="B708">
        <v>2005</v>
      </c>
      <c r="C708" s="122">
        <v>2891763.22</v>
      </c>
      <c r="H708" s="122">
        <f t="shared" si="44"/>
        <v>2891763.22</v>
      </c>
    </row>
    <row r="709" spans="1:8" outlineLevel="2" x14ac:dyDescent="0.2">
      <c r="A709" s="5">
        <v>38200</v>
      </c>
      <c r="B709">
        <v>2004</v>
      </c>
      <c r="C709" s="122">
        <v>2184983.46</v>
      </c>
      <c r="H709" s="122">
        <f t="shared" si="44"/>
        <v>2184983.46</v>
      </c>
    </row>
    <row r="710" spans="1:8" outlineLevel="2" x14ac:dyDescent="0.2">
      <c r="A710" s="5">
        <v>38200</v>
      </c>
      <c r="B710">
        <v>2003</v>
      </c>
      <c r="C710" s="122">
        <v>2356242.9300000002</v>
      </c>
      <c r="H710" s="122">
        <f t="shared" si="44"/>
        <v>2356242.9300000002</v>
      </c>
    </row>
    <row r="711" spans="1:8" outlineLevel="2" x14ac:dyDescent="0.2">
      <c r="A711" s="5">
        <v>38200</v>
      </c>
      <c r="B711">
        <v>2002</v>
      </c>
      <c r="C711" s="122">
        <v>1936021.23</v>
      </c>
      <c r="H711" s="122">
        <f t="shared" si="44"/>
        <v>1936021.23</v>
      </c>
    </row>
    <row r="712" spans="1:8" outlineLevel="2" x14ac:dyDescent="0.2">
      <c r="A712" s="5">
        <v>38200</v>
      </c>
      <c r="B712">
        <v>2001</v>
      </c>
      <c r="C712" s="122">
        <v>860.3</v>
      </c>
      <c r="H712" s="122">
        <f t="shared" si="44"/>
        <v>860.3</v>
      </c>
    </row>
    <row r="713" spans="1:8" outlineLevel="2" x14ac:dyDescent="0.2">
      <c r="A713" s="5">
        <v>38200</v>
      </c>
      <c r="B713">
        <v>2000</v>
      </c>
      <c r="C713" s="122">
        <v>3555689.47</v>
      </c>
      <c r="H713" s="122">
        <f t="shared" si="44"/>
        <v>3555689.47</v>
      </c>
    </row>
    <row r="714" spans="1:8" outlineLevel="2" x14ac:dyDescent="0.2">
      <c r="A714" s="5">
        <v>38200</v>
      </c>
      <c r="B714">
        <v>1999</v>
      </c>
      <c r="C714" s="122">
        <v>2960143.64</v>
      </c>
      <c r="H714" s="122">
        <f t="shared" si="44"/>
        <v>2960143.64</v>
      </c>
    </row>
    <row r="715" spans="1:8" outlineLevel="2" x14ac:dyDescent="0.2">
      <c r="A715" s="5">
        <v>38200</v>
      </c>
      <c r="B715">
        <v>1998</v>
      </c>
      <c r="C715" s="122">
        <v>909280.63</v>
      </c>
      <c r="H715" s="122">
        <f t="shared" si="44"/>
        <v>909280.63</v>
      </c>
    </row>
    <row r="716" spans="1:8" outlineLevel="2" x14ac:dyDescent="0.2">
      <c r="A716" s="5">
        <v>38200</v>
      </c>
      <c r="B716">
        <v>1997</v>
      </c>
      <c r="C716" s="122">
        <v>706298.75</v>
      </c>
      <c r="H716" s="122">
        <f t="shared" si="44"/>
        <v>706298.75</v>
      </c>
    </row>
    <row r="717" spans="1:8" outlineLevel="2" x14ac:dyDescent="0.2">
      <c r="A717" s="5">
        <v>38200</v>
      </c>
      <c r="B717">
        <v>1996</v>
      </c>
      <c r="C717" s="122">
        <v>400813.82</v>
      </c>
      <c r="H717" s="122">
        <f t="shared" si="44"/>
        <v>400813.82</v>
      </c>
    </row>
    <row r="718" spans="1:8" outlineLevel="2" x14ac:dyDescent="0.2">
      <c r="A718" s="5">
        <v>38200</v>
      </c>
      <c r="B718">
        <v>1995</v>
      </c>
      <c r="C718" s="122">
        <v>759707.64</v>
      </c>
      <c r="H718" s="122">
        <f t="shared" si="44"/>
        <v>759707.64</v>
      </c>
    </row>
    <row r="719" spans="1:8" outlineLevel="2" x14ac:dyDescent="0.2">
      <c r="A719" s="5">
        <v>38200</v>
      </c>
      <c r="B719">
        <v>1994</v>
      </c>
      <c r="C719" s="122">
        <v>890223.38</v>
      </c>
      <c r="H719" s="122">
        <f t="shared" si="44"/>
        <v>890223.38</v>
      </c>
    </row>
    <row r="720" spans="1:8" outlineLevel="2" x14ac:dyDescent="0.2">
      <c r="A720" s="5">
        <v>38200</v>
      </c>
      <c r="B720">
        <v>1993</v>
      </c>
      <c r="C720" s="122">
        <v>548952.93000000005</v>
      </c>
      <c r="H720" s="122">
        <f t="shared" si="44"/>
        <v>548952.93000000005</v>
      </c>
    </row>
    <row r="721" spans="1:8" outlineLevel="2" x14ac:dyDescent="0.2">
      <c r="A721" s="5">
        <v>38200</v>
      </c>
      <c r="B721">
        <v>1992</v>
      </c>
      <c r="C721" s="122">
        <v>422953.73</v>
      </c>
      <c r="H721" s="122">
        <f t="shared" ref="H721:H752" si="45">SUM(C721:G721)</f>
        <v>422953.73</v>
      </c>
    </row>
    <row r="722" spans="1:8" outlineLevel="2" x14ac:dyDescent="0.2">
      <c r="A722" s="5">
        <v>38200</v>
      </c>
      <c r="B722">
        <v>1991</v>
      </c>
      <c r="C722" s="122">
        <v>356198.1</v>
      </c>
      <c r="H722" s="122">
        <f t="shared" si="45"/>
        <v>356198.1</v>
      </c>
    </row>
    <row r="723" spans="1:8" outlineLevel="2" x14ac:dyDescent="0.2">
      <c r="A723" s="5">
        <v>38200</v>
      </c>
      <c r="B723">
        <v>1990</v>
      </c>
      <c r="C723" s="122">
        <v>401454.8</v>
      </c>
      <c r="H723" s="122">
        <f t="shared" si="45"/>
        <v>401454.8</v>
      </c>
    </row>
    <row r="724" spans="1:8" outlineLevel="2" x14ac:dyDescent="0.2">
      <c r="A724" s="5">
        <v>38200</v>
      </c>
      <c r="B724">
        <v>1989</v>
      </c>
      <c r="C724" s="122">
        <v>310063.90000000002</v>
      </c>
      <c r="H724" s="122">
        <f t="shared" si="45"/>
        <v>310063.90000000002</v>
      </c>
    </row>
    <row r="725" spans="1:8" outlineLevel="2" x14ac:dyDescent="0.2">
      <c r="A725" s="5">
        <v>38200</v>
      </c>
      <c r="B725">
        <v>1988</v>
      </c>
      <c r="C725" s="122">
        <v>284334.36</v>
      </c>
      <c r="H725" s="122">
        <f t="shared" si="45"/>
        <v>284334.36</v>
      </c>
    </row>
    <row r="726" spans="1:8" outlineLevel="2" x14ac:dyDescent="0.2">
      <c r="A726" s="5">
        <v>38200</v>
      </c>
      <c r="B726">
        <v>1987</v>
      </c>
      <c r="C726" s="122">
        <v>277394.90999999997</v>
      </c>
      <c r="H726" s="122">
        <f t="shared" si="45"/>
        <v>277394.90999999997</v>
      </c>
    </row>
    <row r="727" spans="1:8" outlineLevel="2" x14ac:dyDescent="0.2">
      <c r="A727" s="5">
        <v>38200</v>
      </c>
      <c r="B727">
        <v>1986</v>
      </c>
      <c r="C727" s="122">
        <v>250344.31</v>
      </c>
      <c r="H727" s="122">
        <f t="shared" si="45"/>
        <v>250344.31</v>
      </c>
    </row>
    <row r="728" spans="1:8" outlineLevel="2" x14ac:dyDescent="0.2">
      <c r="A728" s="5">
        <v>38200</v>
      </c>
      <c r="B728">
        <v>1985</v>
      </c>
      <c r="C728" s="122">
        <v>466387.68</v>
      </c>
      <c r="H728" s="122">
        <f t="shared" si="45"/>
        <v>466387.68</v>
      </c>
    </row>
    <row r="729" spans="1:8" outlineLevel="2" x14ac:dyDescent="0.2">
      <c r="A729" s="5">
        <v>38200</v>
      </c>
      <c r="B729">
        <v>1984</v>
      </c>
      <c r="C729" s="122">
        <v>332099.58</v>
      </c>
      <c r="H729" s="122">
        <f t="shared" si="45"/>
        <v>332099.58</v>
      </c>
    </row>
    <row r="730" spans="1:8" outlineLevel="2" x14ac:dyDescent="0.2">
      <c r="A730" s="5">
        <v>38200</v>
      </c>
      <c r="B730">
        <v>1983</v>
      </c>
      <c r="C730" s="122">
        <v>403951.26</v>
      </c>
      <c r="H730" s="122">
        <f t="shared" si="45"/>
        <v>403951.26</v>
      </c>
    </row>
    <row r="731" spans="1:8" outlineLevel="2" x14ac:dyDescent="0.2">
      <c r="A731" s="5">
        <v>38200</v>
      </c>
      <c r="B731">
        <v>1982</v>
      </c>
      <c r="C731" s="122">
        <v>317266.28999999998</v>
      </c>
      <c r="H731" s="122">
        <f t="shared" si="45"/>
        <v>317266.28999999998</v>
      </c>
    </row>
    <row r="732" spans="1:8" outlineLevel="2" x14ac:dyDescent="0.2">
      <c r="A732" s="5">
        <v>38200</v>
      </c>
      <c r="B732">
        <v>1981</v>
      </c>
      <c r="C732" s="122">
        <v>349363.34</v>
      </c>
      <c r="H732" s="122">
        <f t="shared" si="45"/>
        <v>349363.34</v>
      </c>
    </row>
    <row r="733" spans="1:8" outlineLevel="2" x14ac:dyDescent="0.2">
      <c r="A733" s="5">
        <v>38200</v>
      </c>
      <c r="B733">
        <v>1980</v>
      </c>
      <c r="C733" s="122">
        <v>589644.05000000005</v>
      </c>
      <c r="H733" s="122">
        <f t="shared" si="45"/>
        <v>589644.05000000005</v>
      </c>
    </row>
    <row r="734" spans="1:8" outlineLevel="2" x14ac:dyDescent="0.2">
      <c r="A734" s="5">
        <v>38200</v>
      </c>
      <c r="B734">
        <v>1979</v>
      </c>
      <c r="C734" s="122">
        <v>261103.99</v>
      </c>
      <c r="H734" s="122">
        <f t="shared" si="45"/>
        <v>261103.99</v>
      </c>
    </row>
    <row r="735" spans="1:8" outlineLevel="2" x14ac:dyDescent="0.2">
      <c r="A735" s="5">
        <v>38200</v>
      </c>
      <c r="B735">
        <v>1978</v>
      </c>
      <c r="C735" s="122">
        <v>378558.91</v>
      </c>
      <c r="G735" s="122">
        <f>908354.07-1171778.44</f>
        <v>-263424.37</v>
      </c>
      <c r="H735" s="122">
        <f t="shared" si="45"/>
        <v>115134.53999999998</v>
      </c>
    </row>
    <row r="736" spans="1:8" outlineLevel="2" x14ac:dyDescent="0.2">
      <c r="A736" s="5">
        <v>38200</v>
      </c>
      <c r="B736">
        <v>1977</v>
      </c>
      <c r="C736" s="122">
        <v>78668.160000000003</v>
      </c>
      <c r="G736" s="122">
        <f>-C736</f>
        <v>-78668.160000000003</v>
      </c>
      <c r="H736" s="122">
        <f t="shared" si="45"/>
        <v>0</v>
      </c>
    </row>
    <row r="737" spans="1:8" outlineLevel="2" x14ac:dyDescent="0.2">
      <c r="A737" s="5">
        <v>38200</v>
      </c>
      <c r="B737">
        <v>1976</v>
      </c>
      <c r="C737" s="122">
        <v>25635.4</v>
      </c>
      <c r="G737" s="122">
        <f>-C737</f>
        <v>-25635.4</v>
      </c>
      <c r="H737" s="122">
        <f t="shared" si="45"/>
        <v>0</v>
      </c>
    </row>
    <row r="738" spans="1:8" outlineLevel="2" x14ac:dyDescent="0.2">
      <c r="A738" s="5">
        <v>38200</v>
      </c>
      <c r="B738">
        <v>1975</v>
      </c>
      <c r="C738" s="122">
        <v>142089.26999999999</v>
      </c>
      <c r="G738" s="122">
        <f t="shared" ref="G738:G747" si="46">-C738</f>
        <v>-142089.26999999999</v>
      </c>
      <c r="H738" s="122">
        <f t="shared" si="45"/>
        <v>0</v>
      </c>
    </row>
    <row r="739" spans="1:8" outlineLevel="2" x14ac:dyDescent="0.2">
      <c r="A739" s="5">
        <v>38200</v>
      </c>
      <c r="B739">
        <v>1974</v>
      </c>
      <c r="C739" s="122">
        <v>22161.58</v>
      </c>
      <c r="G739" s="122">
        <f t="shared" si="46"/>
        <v>-22161.58</v>
      </c>
      <c r="H739" s="122">
        <f t="shared" si="45"/>
        <v>0</v>
      </c>
    </row>
    <row r="740" spans="1:8" outlineLevel="2" x14ac:dyDescent="0.2">
      <c r="A740" s="5">
        <v>38200</v>
      </c>
      <c r="B740">
        <v>1973</v>
      </c>
      <c r="C740" s="122">
        <v>109553.05</v>
      </c>
      <c r="G740" s="122">
        <f t="shared" si="46"/>
        <v>-109553.05</v>
      </c>
      <c r="H740" s="122">
        <f t="shared" si="45"/>
        <v>0</v>
      </c>
    </row>
    <row r="741" spans="1:8" outlineLevel="2" x14ac:dyDescent="0.2">
      <c r="A741" s="5">
        <v>38200</v>
      </c>
      <c r="B741">
        <v>1972</v>
      </c>
      <c r="C741" s="122">
        <v>37357.68</v>
      </c>
      <c r="G741" s="122">
        <f t="shared" si="46"/>
        <v>-37357.68</v>
      </c>
      <c r="H741" s="122">
        <f t="shared" si="45"/>
        <v>0</v>
      </c>
    </row>
    <row r="742" spans="1:8" outlineLevel="2" x14ac:dyDescent="0.2">
      <c r="A742" s="5">
        <v>38200</v>
      </c>
      <c r="B742">
        <v>1971</v>
      </c>
      <c r="C742" s="122">
        <v>70346.899999999994</v>
      </c>
      <c r="G742" s="122">
        <f t="shared" si="46"/>
        <v>-70346.899999999994</v>
      </c>
      <c r="H742" s="122">
        <f t="shared" si="45"/>
        <v>0</v>
      </c>
    </row>
    <row r="743" spans="1:8" outlineLevel="2" x14ac:dyDescent="0.2">
      <c r="A743" s="5">
        <v>38200</v>
      </c>
      <c r="B743">
        <v>1970</v>
      </c>
      <c r="C743" s="122">
        <v>13360.9</v>
      </c>
      <c r="G743" s="122">
        <f t="shared" si="46"/>
        <v>-13360.9</v>
      </c>
      <c r="H743" s="122">
        <f t="shared" si="45"/>
        <v>0</v>
      </c>
    </row>
    <row r="744" spans="1:8" outlineLevel="2" x14ac:dyDescent="0.2">
      <c r="A744" s="5">
        <v>38200</v>
      </c>
      <c r="B744">
        <v>1969</v>
      </c>
      <c r="C744" s="122">
        <v>16305.06</v>
      </c>
      <c r="G744" s="122">
        <f t="shared" si="46"/>
        <v>-16305.06</v>
      </c>
      <c r="H744" s="122">
        <f t="shared" si="45"/>
        <v>0</v>
      </c>
    </row>
    <row r="745" spans="1:8" outlineLevel="2" x14ac:dyDescent="0.2">
      <c r="A745" s="5">
        <v>38200</v>
      </c>
      <c r="B745">
        <v>1968</v>
      </c>
      <c r="C745" s="122">
        <v>12424.82</v>
      </c>
      <c r="G745" s="122">
        <f t="shared" si="46"/>
        <v>-12424.82</v>
      </c>
      <c r="H745" s="122">
        <f t="shared" si="45"/>
        <v>0</v>
      </c>
    </row>
    <row r="746" spans="1:8" outlineLevel="2" x14ac:dyDescent="0.2">
      <c r="A746" s="5">
        <v>38200</v>
      </c>
      <c r="B746">
        <v>1967</v>
      </c>
      <c r="C746" s="122">
        <v>179393.65</v>
      </c>
      <c r="G746" s="122">
        <f t="shared" si="46"/>
        <v>-179393.65</v>
      </c>
      <c r="H746" s="122">
        <f t="shared" si="45"/>
        <v>0</v>
      </c>
    </row>
    <row r="747" spans="1:8" outlineLevel="2" x14ac:dyDescent="0.2">
      <c r="A747" s="5">
        <v>38200</v>
      </c>
      <c r="B747">
        <v>1966</v>
      </c>
      <c r="C747" s="122">
        <v>19696.689999999999</v>
      </c>
      <c r="G747" s="122">
        <f t="shared" si="46"/>
        <v>-19696.689999999999</v>
      </c>
      <c r="H747" s="122">
        <f t="shared" si="45"/>
        <v>0</v>
      </c>
    </row>
    <row r="748" spans="1:8" outlineLevel="2" x14ac:dyDescent="0.2">
      <c r="A748" s="5">
        <v>38200</v>
      </c>
      <c r="B748">
        <v>1965</v>
      </c>
      <c r="C748" s="122">
        <v>11955.57</v>
      </c>
      <c r="G748" s="122">
        <f>-C748</f>
        <v>-11955.57</v>
      </c>
      <c r="H748" s="122">
        <f t="shared" si="45"/>
        <v>0</v>
      </c>
    </row>
    <row r="749" spans="1:8" outlineLevel="2" x14ac:dyDescent="0.2">
      <c r="A749" s="5">
        <v>38200</v>
      </c>
      <c r="B749">
        <v>1964</v>
      </c>
      <c r="C749" s="122">
        <v>29364.84</v>
      </c>
      <c r="G749" s="122">
        <f t="shared" ref="G749:G754" si="47">-C749</f>
        <v>-29364.84</v>
      </c>
      <c r="H749" s="122">
        <f t="shared" si="45"/>
        <v>0</v>
      </c>
    </row>
    <row r="750" spans="1:8" outlineLevel="2" x14ac:dyDescent="0.2">
      <c r="A750" s="5">
        <v>38200</v>
      </c>
      <c r="B750">
        <v>1963</v>
      </c>
      <c r="C750" s="122">
        <v>18049.47</v>
      </c>
      <c r="G750" s="122">
        <f t="shared" si="47"/>
        <v>-18049.47</v>
      </c>
      <c r="H750" s="122">
        <f t="shared" si="45"/>
        <v>0</v>
      </c>
    </row>
    <row r="751" spans="1:8" outlineLevel="2" x14ac:dyDescent="0.2">
      <c r="A751" s="5">
        <v>38200</v>
      </c>
      <c r="B751">
        <v>1962</v>
      </c>
      <c r="C751" s="122">
        <v>19281.91</v>
      </c>
      <c r="G751" s="122">
        <f t="shared" si="47"/>
        <v>-19281.91</v>
      </c>
      <c r="H751" s="122">
        <f t="shared" si="45"/>
        <v>0</v>
      </c>
    </row>
    <row r="752" spans="1:8" outlineLevel="2" x14ac:dyDescent="0.2">
      <c r="A752" s="5">
        <v>38200</v>
      </c>
      <c r="B752">
        <v>1961</v>
      </c>
      <c r="C752" s="122">
        <v>20836.560000000001</v>
      </c>
      <c r="G752" s="122">
        <f t="shared" si="47"/>
        <v>-20836.560000000001</v>
      </c>
      <c r="H752" s="122">
        <f t="shared" si="45"/>
        <v>0</v>
      </c>
    </row>
    <row r="753" spans="1:12" outlineLevel="2" x14ac:dyDescent="0.2">
      <c r="A753" s="5">
        <v>38200</v>
      </c>
      <c r="B753">
        <v>1960</v>
      </c>
      <c r="C753" s="122">
        <v>25594.04</v>
      </c>
      <c r="G753" s="122">
        <f t="shared" si="47"/>
        <v>-25594.04</v>
      </c>
      <c r="H753" s="122">
        <f t="shared" ref="H753:H784" si="48">SUM(C753:G753)</f>
        <v>0</v>
      </c>
    </row>
    <row r="754" spans="1:12" outlineLevel="2" x14ac:dyDescent="0.2">
      <c r="A754" s="5">
        <v>38200</v>
      </c>
      <c r="B754">
        <v>1959</v>
      </c>
      <c r="C754" s="122">
        <v>41499.050000000003</v>
      </c>
      <c r="G754" s="122">
        <f t="shared" si="47"/>
        <v>-41499.050000000003</v>
      </c>
      <c r="H754" s="122">
        <f t="shared" si="48"/>
        <v>0</v>
      </c>
    </row>
    <row r="755" spans="1:12" outlineLevel="2" x14ac:dyDescent="0.2">
      <c r="A755" s="5">
        <v>38200</v>
      </c>
      <c r="B755">
        <v>1958</v>
      </c>
      <c r="C755" s="122">
        <v>14779.47</v>
      </c>
      <c r="G755" s="122">
        <f>-C755</f>
        <v>-14779.47</v>
      </c>
      <c r="H755" s="122">
        <f t="shared" si="48"/>
        <v>0</v>
      </c>
    </row>
    <row r="756" spans="1:12" outlineLevel="1" x14ac:dyDescent="0.2">
      <c r="A756" s="124" t="s">
        <v>1101</v>
      </c>
      <c r="C756" s="122">
        <f t="shared" ref="C756:H756" si="49">SUBTOTAL(9,C689:C755)</f>
        <v>81412880.450000003</v>
      </c>
      <c r="D756" s="122">
        <f t="shared" si="49"/>
        <v>10932158.810000001</v>
      </c>
      <c r="E756" s="122">
        <f t="shared" si="49"/>
        <v>0</v>
      </c>
      <c r="F756" s="122">
        <f t="shared" si="49"/>
        <v>14647230.451392706</v>
      </c>
      <c r="G756" s="122">
        <f t="shared" si="49"/>
        <v>-1171778.4400000002</v>
      </c>
      <c r="H756" s="122">
        <f t="shared" si="49"/>
        <v>105820491.27139273</v>
      </c>
      <c r="J756" s="122">
        <v>105820491.27528127</v>
      </c>
      <c r="L756" s="25">
        <f>+H756+-+J756-+K756</f>
        <v>-3.8885325193405151E-3</v>
      </c>
    </row>
    <row r="757" spans="1:12" outlineLevel="2" x14ac:dyDescent="0.2">
      <c r="A757" s="79">
        <v>38300</v>
      </c>
      <c r="B757">
        <v>2024</v>
      </c>
      <c r="H757" s="122">
        <f t="shared" ref="H757:H788" si="50">SUM(C757:G757)</f>
        <v>0</v>
      </c>
    </row>
    <row r="758" spans="1:12" outlineLevel="2" x14ac:dyDescent="0.2">
      <c r="A758" s="79">
        <v>38300</v>
      </c>
      <c r="B758">
        <v>2023</v>
      </c>
      <c r="F758" s="122">
        <v>914170.26999999979</v>
      </c>
      <c r="H758" s="122">
        <f t="shared" si="50"/>
        <v>914170.26999999979</v>
      </c>
    </row>
    <row r="759" spans="1:12" outlineLevel="2" x14ac:dyDescent="0.2">
      <c r="A759" s="79">
        <v>38300</v>
      </c>
      <c r="B759">
        <v>2022</v>
      </c>
      <c r="D759" s="122">
        <v>1638332.4799999997</v>
      </c>
      <c r="H759" s="122">
        <f t="shared" si="50"/>
        <v>1638332.4799999997</v>
      </c>
    </row>
    <row r="760" spans="1:12" outlineLevel="2" x14ac:dyDescent="0.2">
      <c r="A760" s="5">
        <v>38300</v>
      </c>
      <c r="B760">
        <v>2021</v>
      </c>
      <c r="C760" s="122">
        <v>868691.52</v>
      </c>
      <c r="H760" s="122">
        <f t="shared" si="50"/>
        <v>868691.52</v>
      </c>
    </row>
    <row r="761" spans="1:12" outlineLevel="2" x14ac:dyDescent="0.2">
      <c r="A761" s="5">
        <v>38300</v>
      </c>
      <c r="B761">
        <v>2020</v>
      </c>
      <c r="C761" s="122">
        <v>515586.03</v>
      </c>
      <c r="H761" s="122">
        <f t="shared" si="50"/>
        <v>515586.03</v>
      </c>
    </row>
    <row r="762" spans="1:12" outlineLevel="2" x14ac:dyDescent="0.2">
      <c r="A762" s="5">
        <v>38300</v>
      </c>
      <c r="B762">
        <v>2019</v>
      </c>
      <c r="C762" s="122">
        <v>779945.35</v>
      </c>
      <c r="H762" s="122">
        <f t="shared" si="50"/>
        <v>779945.35</v>
      </c>
    </row>
    <row r="763" spans="1:12" outlineLevel="2" x14ac:dyDescent="0.2">
      <c r="A763" s="5">
        <v>38300</v>
      </c>
      <c r="B763">
        <v>2018</v>
      </c>
      <c r="C763" s="122">
        <v>575744.87</v>
      </c>
      <c r="H763" s="122">
        <f t="shared" si="50"/>
        <v>575744.87</v>
      </c>
    </row>
    <row r="764" spans="1:12" outlineLevel="2" x14ac:dyDescent="0.2">
      <c r="A764" s="5">
        <v>38300</v>
      </c>
      <c r="B764">
        <v>2017</v>
      </c>
      <c r="C764" s="122">
        <v>698193.88</v>
      </c>
      <c r="H764" s="122">
        <f t="shared" si="50"/>
        <v>698193.88</v>
      </c>
    </row>
    <row r="765" spans="1:12" outlineLevel="2" x14ac:dyDescent="0.2">
      <c r="A765" s="5">
        <v>38300</v>
      </c>
      <c r="B765">
        <v>2016</v>
      </c>
      <c r="C765" s="122">
        <v>651105.68000000005</v>
      </c>
      <c r="H765" s="122">
        <f t="shared" si="50"/>
        <v>651105.68000000005</v>
      </c>
    </row>
    <row r="766" spans="1:12" outlineLevel="2" x14ac:dyDescent="0.2">
      <c r="A766" s="5">
        <v>38300</v>
      </c>
      <c r="B766">
        <v>2015</v>
      </c>
      <c r="C766" s="122">
        <v>492213.31</v>
      </c>
      <c r="H766" s="122">
        <f t="shared" si="50"/>
        <v>492213.31</v>
      </c>
    </row>
    <row r="767" spans="1:12" outlineLevel="2" x14ac:dyDescent="0.2">
      <c r="A767" s="5">
        <v>38300</v>
      </c>
      <c r="B767">
        <v>2014</v>
      </c>
      <c r="C767" s="122">
        <v>673543.25</v>
      </c>
      <c r="H767" s="122">
        <f t="shared" si="50"/>
        <v>673543.25</v>
      </c>
    </row>
    <row r="768" spans="1:12" outlineLevel="2" x14ac:dyDescent="0.2">
      <c r="A768" s="5">
        <v>38300</v>
      </c>
      <c r="B768">
        <v>2013</v>
      </c>
      <c r="C768" s="122">
        <v>624879.43999999994</v>
      </c>
      <c r="H768" s="122">
        <f t="shared" si="50"/>
        <v>624879.43999999994</v>
      </c>
    </row>
    <row r="769" spans="1:8" outlineLevel="2" x14ac:dyDescent="0.2">
      <c r="A769" s="5">
        <v>38300</v>
      </c>
      <c r="B769">
        <v>2012</v>
      </c>
      <c r="C769" s="122">
        <v>647202.85</v>
      </c>
      <c r="H769" s="122">
        <f t="shared" si="50"/>
        <v>647202.85</v>
      </c>
    </row>
    <row r="770" spans="1:8" outlineLevel="2" x14ac:dyDescent="0.2">
      <c r="A770" s="5">
        <v>38300</v>
      </c>
      <c r="B770">
        <v>2011</v>
      </c>
      <c r="C770" s="122">
        <v>762531.28</v>
      </c>
      <c r="H770" s="122">
        <f t="shared" si="50"/>
        <v>762531.28</v>
      </c>
    </row>
    <row r="771" spans="1:8" outlineLevel="2" x14ac:dyDescent="0.2">
      <c r="A771" s="5">
        <v>38300</v>
      </c>
      <c r="B771">
        <v>2010</v>
      </c>
      <c r="C771" s="122">
        <v>576915.56999999995</v>
      </c>
      <c r="H771" s="122">
        <f t="shared" si="50"/>
        <v>576915.56999999995</v>
      </c>
    </row>
    <row r="772" spans="1:8" outlineLevel="2" x14ac:dyDescent="0.2">
      <c r="A772" s="5">
        <v>38300</v>
      </c>
      <c r="B772">
        <v>2009</v>
      </c>
      <c r="C772" s="122">
        <v>657038.13</v>
      </c>
      <c r="H772" s="122">
        <f t="shared" si="50"/>
        <v>657038.13</v>
      </c>
    </row>
    <row r="773" spans="1:8" outlineLevel="2" x14ac:dyDescent="0.2">
      <c r="A773" s="5">
        <v>38300</v>
      </c>
      <c r="B773">
        <v>2008</v>
      </c>
      <c r="C773" s="122">
        <v>529731.42000000004</v>
      </c>
      <c r="H773" s="122">
        <f t="shared" si="50"/>
        <v>529731.42000000004</v>
      </c>
    </row>
    <row r="774" spans="1:8" outlineLevel="2" x14ac:dyDescent="0.2">
      <c r="A774" s="5">
        <v>38300</v>
      </c>
      <c r="B774">
        <v>2007</v>
      </c>
      <c r="C774" s="122">
        <v>508391.03</v>
      </c>
      <c r="H774" s="122">
        <f t="shared" si="50"/>
        <v>508391.03</v>
      </c>
    </row>
    <row r="775" spans="1:8" outlineLevel="2" x14ac:dyDescent="0.2">
      <c r="A775" s="5">
        <v>38300</v>
      </c>
      <c r="B775">
        <v>2006</v>
      </c>
      <c r="C775" s="122">
        <v>465635.5</v>
      </c>
      <c r="H775" s="122">
        <f t="shared" si="50"/>
        <v>465635.5</v>
      </c>
    </row>
    <row r="776" spans="1:8" outlineLevel="2" x14ac:dyDescent="0.2">
      <c r="A776" s="5">
        <v>38300</v>
      </c>
      <c r="B776">
        <v>2005</v>
      </c>
      <c r="C776" s="122">
        <v>382854.95</v>
      </c>
      <c r="H776" s="122">
        <f t="shared" si="50"/>
        <v>382854.95</v>
      </c>
    </row>
    <row r="777" spans="1:8" outlineLevel="2" x14ac:dyDescent="0.2">
      <c r="A777" s="5">
        <v>38300</v>
      </c>
      <c r="B777">
        <v>2004</v>
      </c>
      <c r="C777" s="122">
        <v>300837.45</v>
      </c>
      <c r="H777" s="122">
        <f t="shared" si="50"/>
        <v>300837.45</v>
      </c>
    </row>
    <row r="778" spans="1:8" outlineLevel="2" x14ac:dyDescent="0.2">
      <c r="A778" s="5">
        <v>38300</v>
      </c>
      <c r="B778">
        <v>2003</v>
      </c>
      <c r="C778" s="122">
        <v>207937.86</v>
      </c>
      <c r="H778" s="122">
        <f t="shared" si="50"/>
        <v>207937.86</v>
      </c>
    </row>
    <row r="779" spans="1:8" outlineLevel="2" x14ac:dyDescent="0.2">
      <c r="A779" s="5">
        <v>38300</v>
      </c>
      <c r="B779">
        <v>2002</v>
      </c>
      <c r="C779" s="122">
        <v>297269.75</v>
      </c>
      <c r="H779" s="122">
        <f t="shared" si="50"/>
        <v>297269.75</v>
      </c>
    </row>
    <row r="780" spans="1:8" outlineLevel="2" x14ac:dyDescent="0.2">
      <c r="A780" s="5">
        <v>38300</v>
      </c>
      <c r="B780">
        <v>2001</v>
      </c>
      <c r="C780" s="122">
        <v>38881.089999999997</v>
      </c>
      <c r="H780" s="122">
        <f t="shared" si="50"/>
        <v>38881.089999999997</v>
      </c>
    </row>
    <row r="781" spans="1:8" outlineLevel="2" x14ac:dyDescent="0.2">
      <c r="A781" s="5">
        <v>38300</v>
      </c>
      <c r="B781">
        <v>2000</v>
      </c>
      <c r="C781" s="122">
        <v>1068379.6499999999</v>
      </c>
      <c r="H781" s="122">
        <f t="shared" si="50"/>
        <v>1068379.6499999999</v>
      </c>
    </row>
    <row r="782" spans="1:8" outlineLevel="2" x14ac:dyDescent="0.2">
      <c r="A782" s="5">
        <v>38300</v>
      </c>
      <c r="B782">
        <v>1999</v>
      </c>
      <c r="C782" s="122">
        <v>565894.18000000005</v>
      </c>
      <c r="H782" s="122">
        <f t="shared" si="50"/>
        <v>565894.18000000005</v>
      </c>
    </row>
    <row r="783" spans="1:8" outlineLevel="2" x14ac:dyDescent="0.2">
      <c r="A783" s="5">
        <v>38300</v>
      </c>
      <c r="B783">
        <v>1998</v>
      </c>
      <c r="C783" s="122">
        <v>478111.94</v>
      </c>
      <c r="H783" s="122">
        <f t="shared" si="50"/>
        <v>478111.94</v>
      </c>
    </row>
    <row r="784" spans="1:8" outlineLevel="2" x14ac:dyDescent="0.2">
      <c r="A784" s="5">
        <v>38300</v>
      </c>
      <c r="B784">
        <v>1997</v>
      </c>
      <c r="C784" s="122">
        <v>606083.75</v>
      </c>
      <c r="H784" s="122">
        <f t="shared" si="50"/>
        <v>606083.75</v>
      </c>
    </row>
    <row r="785" spans="1:8" outlineLevel="2" x14ac:dyDescent="0.2">
      <c r="A785" s="5">
        <v>38300</v>
      </c>
      <c r="B785">
        <v>1996</v>
      </c>
      <c r="C785" s="122">
        <v>374216.61</v>
      </c>
      <c r="H785" s="122">
        <f t="shared" si="50"/>
        <v>374216.61</v>
      </c>
    </row>
    <row r="786" spans="1:8" outlineLevel="2" x14ac:dyDescent="0.2">
      <c r="A786" s="5">
        <v>38300</v>
      </c>
      <c r="B786">
        <v>1995</v>
      </c>
      <c r="C786" s="122">
        <v>338080.91</v>
      </c>
      <c r="H786" s="122">
        <f t="shared" si="50"/>
        <v>338080.91</v>
      </c>
    </row>
    <row r="787" spans="1:8" outlineLevel="2" x14ac:dyDescent="0.2">
      <c r="A787" s="5">
        <v>38300</v>
      </c>
      <c r="B787">
        <v>1994</v>
      </c>
      <c r="C787" s="122">
        <v>365650.8</v>
      </c>
      <c r="H787" s="122">
        <f t="shared" si="50"/>
        <v>365650.8</v>
      </c>
    </row>
    <row r="788" spans="1:8" outlineLevel="2" x14ac:dyDescent="0.2">
      <c r="A788" s="5">
        <v>38300</v>
      </c>
      <c r="B788">
        <v>1993</v>
      </c>
      <c r="C788" s="122">
        <v>392196.25</v>
      </c>
      <c r="H788" s="122">
        <f t="shared" si="50"/>
        <v>392196.25</v>
      </c>
    </row>
    <row r="789" spans="1:8" outlineLevel="2" x14ac:dyDescent="0.2">
      <c r="A789" s="5">
        <v>38300</v>
      </c>
      <c r="B789">
        <v>1992</v>
      </c>
      <c r="C789" s="122">
        <v>249601.69</v>
      </c>
      <c r="H789" s="122">
        <f t="shared" ref="H789:H820" si="51">SUM(C789:G789)</f>
        <v>249601.69</v>
      </c>
    </row>
    <row r="790" spans="1:8" outlineLevel="2" x14ac:dyDescent="0.2">
      <c r="A790" s="5">
        <v>38300</v>
      </c>
      <c r="B790">
        <v>1991</v>
      </c>
      <c r="C790" s="122">
        <v>361257.71</v>
      </c>
      <c r="H790" s="122">
        <f t="shared" si="51"/>
        <v>361257.71</v>
      </c>
    </row>
    <row r="791" spans="1:8" outlineLevel="2" x14ac:dyDescent="0.2">
      <c r="A791" s="5">
        <v>38300</v>
      </c>
      <c r="B791">
        <v>1990</v>
      </c>
      <c r="C791" s="122">
        <v>263731.37</v>
      </c>
      <c r="H791" s="122">
        <f t="shared" si="51"/>
        <v>263731.37</v>
      </c>
    </row>
    <row r="792" spans="1:8" outlineLevel="2" x14ac:dyDescent="0.2">
      <c r="A792" s="5">
        <v>38300</v>
      </c>
      <c r="B792">
        <v>1989</v>
      </c>
      <c r="C792" s="122">
        <v>175379.78</v>
      </c>
      <c r="H792" s="122">
        <f t="shared" si="51"/>
        <v>175379.78</v>
      </c>
    </row>
    <row r="793" spans="1:8" outlineLevel="2" x14ac:dyDescent="0.2">
      <c r="A793" s="5">
        <v>38300</v>
      </c>
      <c r="B793">
        <v>1988</v>
      </c>
      <c r="C793" s="122">
        <v>197396.53</v>
      </c>
      <c r="H793" s="122">
        <f t="shared" si="51"/>
        <v>197396.53</v>
      </c>
    </row>
    <row r="794" spans="1:8" outlineLevel="2" x14ac:dyDescent="0.2">
      <c r="A794" s="5">
        <v>38300</v>
      </c>
      <c r="B794">
        <v>1987</v>
      </c>
      <c r="C794" s="122">
        <v>277179.63</v>
      </c>
      <c r="H794" s="122">
        <f t="shared" si="51"/>
        <v>277179.63</v>
      </c>
    </row>
    <row r="795" spans="1:8" outlineLevel="2" x14ac:dyDescent="0.2">
      <c r="A795" s="5">
        <v>38300</v>
      </c>
      <c r="B795">
        <v>1986</v>
      </c>
      <c r="C795" s="122">
        <v>264406.53000000003</v>
      </c>
      <c r="H795" s="122">
        <f t="shared" si="51"/>
        <v>264406.53000000003</v>
      </c>
    </row>
    <row r="796" spans="1:8" outlineLevel="2" x14ac:dyDescent="0.2">
      <c r="A796" s="5">
        <v>38300</v>
      </c>
      <c r="B796">
        <v>1985</v>
      </c>
      <c r="C796" s="122">
        <v>182310.15</v>
      </c>
      <c r="H796" s="122">
        <f t="shared" si="51"/>
        <v>182310.15</v>
      </c>
    </row>
    <row r="797" spans="1:8" outlineLevel="2" x14ac:dyDescent="0.2">
      <c r="A797" s="5">
        <v>38300</v>
      </c>
      <c r="B797">
        <v>1984</v>
      </c>
      <c r="C797" s="122">
        <v>129589.29</v>
      </c>
      <c r="H797" s="122">
        <f t="shared" si="51"/>
        <v>129589.29</v>
      </c>
    </row>
    <row r="798" spans="1:8" outlineLevel="2" x14ac:dyDescent="0.2">
      <c r="A798" s="5">
        <v>38300</v>
      </c>
      <c r="B798">
        <v>1983</v>
      </c>
      <c r="C798" s="122">
        <v>59468.89</v>
      </c>
      <c r="H798" s="122">
        <f t="shared" si="51"/>
        <v>59468.89</v>
      </c>
    </row>
    <row r="799" spans="1:8" outlineLevel="2" x14ac:dyDescent="0.2">
      <c r="A799" s="5">
        <v>38300</v>
      </c>
      <c r="B799">
        <v>1982</v>
      </c>
      <c r="C799" s="122">
        <v>76749.27</v>
      </c>
      <c r="H799" s="122">
        <f t="shared" si="51"/>
        <v>76749.27</v>
      </c>
    </row>
    <row r="800" spans="1:8" outlineLevel="2" x14ac:dyDescent="0.2">
      <c r="A800" s="5">
        <v>38300</v>
      </c>
      <c r="B800">
        <v>1981</v>
      </c>
      <c r="C800" s="122">
        <v>117688.66</v>
      </c>
      <c r="H800" s="122">
        <f t="shared" si="51"/>
        <v>117688.66</v>
      </c>
    </row>
    <row r="801" spans="1:8" outlineLevel="2" x14ac:dyDescent="0.2">
      <c r="A801" s="5">
        <v>38300</v>
      </c>
      <c r="B801">
        <v>1980</v>
      </c>
      <c r="C801" s="122">
        <v>85874.18</v>
      </c>
      <c r="H801" s="122">
        <f t="shared" si="51"/>
        <v>85874.18</v>
      </c>
    </row>
    <row r="802" spans="1:8" outlineLevel="2" x14ac:dyDescent="0.2">
      <c r="A802" s="5">
        <v>38300</v>
      </c>
      <c r="B802">
        <v>1979</v>
      </c>
      <c r="C802" s="122">
        <v>48170.29</v>
      </c>
      <c r="H802" s="122">
        <f t="shared" si="51"/>
        <v>48170.29</v>
      </c>
    </row>
    <row r="803" spans="1:8" outlineLevel="2" x14ac:dyDescent="0.2">
      <c r="A803" s="5">
        <v>38300</v>
      </c>
      <c r="B803">
        <v>1978</v>
      </c>
      <c r="C803" s="122">
        <v>53032.49</v>
      </c>
      <c r="H803" s="122">
        <f t="shared" si="51"/>
        <v>53032.49</v>
      </c>
    </row>
    <row r="804" spans="1:8" outlineLevel="2" x14ac:dyDescent="0.2">
      <c r="A804" s="5">
        <v>38300</v>
      </c>
      <c r="B804">
        <v>1977</v>
      </c>
      <c r="C804" s="122">
        <v>45144</v>
      </c>
      <c r="H804" s="122">
        <f t="shared" si="51"/>
        <v>45144</v>
      </c>
    </row>
    <row r="805" spans="1:8" outlineLevel="2" x14ac:dyDescent="0.2">
      <c r="A805" s="5">
        <v>38300</v>
      </c>
      <c r="B805">
        <v>1976</v>
      </c>
      <c r="C805" s="122">
        <v>22156.81</v>
      </c>
      <c r="H805" s="122">
        <f t="shared" si="51"/>
        <v>22156.81</v>
      </c>
    </row>
    <row r="806" spans="1:8" outlineLevel="2" x14ac:dyDescent="0.2">
      <c r="A806" s="5">
        <v>38300</v>
      </c>
      <c r="B806">
        <v>1975</v>
      </c>
      <c r="C806" s="122">
        <v>32725.68</v>
      </c>
      <c r="H806" s="122">
        <f t="shared" si="51"/>
        <v>32725.68</v>
      </c>
    </row>
    <row r="807" spans="1:8" outlineLevel="2" x14ac:dyDescent="0.2">
      <c r="A807" s="5">
        <v>38300</v>
      </c>
      <c r="B807">
        <v>1974</v>
      </c>
      <c r="C807" s="122">
        <v>31153.5</v>
      </c>
      <c r="H807" s="122">
        <f t="shared" si="51"/>
        <v>31153.5</v>
      </c>
    </row>
    <row r="808" spans="1:8" outlineLevel="2" x14ac:dyDescent="0.2">
      <c r="A808" s="5">
        <v>38300</v>
      </c>
      <c r="B808">
        <v>1973</v>
      </c>
      <c r="C808" s="122">
        <v>99164.83</v>
      </c>
      <c r="G808" s="122">
        <v>-1611.13</v>
      </c>
      <c r="H808" s="122">
        <f t="shared" si="51"/>
        <v>97553.7</v>
      </c>
    </row>
    <row r="809" spans="1:8" outlineLevel="2" x14ac:dyDescent="0.2">
      <c r="A809" s="5">
        <v>38300</v>
      </c>
      <c r="B809">
        <v>1972</v>
      </c>
      <c r="C809" s="122">
        <v>14002.25</v>
      </c>
      <c r="G809" s="122">
        <f>-C809</f>
        <v>-14002.25</v>
      </c>
      <c r="H809" s="122">
        <f t="shared" si="51"/>
        <v>0</v>
      </c>
    </row>
    <row r="810" spans="1:8" outlineLevel="2" x14ac:dyDescent="0.2">
      <c r="A810" s="5">
        <v>38300</v>
      </c>
      <c r="B810">
        <v>1971</v>
      </c>
      <c r="C810" s="122">
        <v>2242.1999999999998</v>
      </c>
      <c r="G810" s="122">
        <f t="shared" ref="G810:G812" si="52">-C810</f>
        <v>-2242.1999999999998</v>
      </c>
      <c r="H810" s="122">
        <f t="shared" si="51"/>
        <v>0</v>
      </c>
    </row>
    <row r="811" spans="1:8" outlineLevel="2" x14ac:dyDescent="0.2">
      <c r="A811" s="5">
        <v>38300</v>
      </c>
      <c r="B811">
        <v>1970</v>
      </c>
      <c r="C811" s="122">
        <v>8015.68</v>
      </c>
      <c r="G811" s="122">
        <f t="shared" si="52"/>
        <v>-8015.68</v>
      </c>
      <c r="H811" s="122">
        <f t="shared" si="51"/>
        <v>0</v>
      </c>
    </row>
    <row r="812" spans="1:8" outlineLevel="2" x14ac:dyDescent="0.2">
      <c r="A812" s="5">
        <v>38300</v>
      </c>
      <c r="B812">
        <v>1969</v>
      </c>
      <c r="C812" s="122">
        <v>6126.44</v>
      </c>
      <c r="G812" s="122">
        <f t="shared" si="52"/>
        <v>-6126.44</v>
      </c>
      <c r="H812" s="122">
        <f t="shared" si="51"/>
        <v>0</v>
      </c>
    </row>
    <row r="813" spans="1:8" outlineLevel="2" x14ac:dyDescent="0.2">
      <c r="A813" s="5">
        <v>38300</v>
      </c>
      <c r="B813">
        <v>1968</v>
      </c>
      <c r="C813" s="122">
        <v>5797.92</v>
      </c>
      <c r="G813" s="122">
        <f t="shared" ref="G813:G815" si="53">-C813</f>
        <v>-5797.92</v>
      </c>
      <c r="H813" s="122">
        <f t="shared" si="51"/>
        <v>0</v>
      </c>
    </row>
    <row r="814" spans="1:8" outlineLevel="2" x14ac:dyDescent="0.2">
      <c r="A814" s="5">
        <v>38300</v>
      </c>
      <c r="B814">
        <v>1967</v>
      </c>
      <c r="C814" s="122">
        <v>2686.04</v>
      </c>
      <c r="G814" s="122">
        <f t="shared" si="53"/>
        <v>-2686.04</v>
      </c>
      <c r="H814" s="122">
        <f t="shared" si="51"/>
        <v>0</v>
      </c>
    </row>
    <row r="815" spans="1:8" outlineLevel="2" x14ac:dyDescent="0.2">
      <c r="A815" s="5">
        <v>38300</v>
      </c>
      <c r="B815">
        <v>1966</v>
      </c>
      <c r="C815" s="122">
        <v>7112.46</v>
      </c>
      <c r="G815" s="122">
        <f t="shared" si="53"/>
        <v>-7112.46</v>
      </c>
      <c r="H815" s="122">
        <f t="shared" si="51"/>
        <v>0</v>
      </c>
    </row>
    <row r="816" spans="1:8" outlineLevel="2" x14ac:dyDescent="0.2">
      <c r="A816" s="5">
        <v>38300</v>
      </c>
      <c r="B816">
        <v>1965</v>
      </c>
      <c r="C816" s="122">
        <v>3560.67</v>
      </c>
      <c r="G816" s="122">
        <f>-C816</f>
        <v>-3560.67</v>
      </c>
      <c r="H816" s="122">
        <f t="shared" si="51"/>
        <v>0</v>
      </c>
    </row>
    <row r="817" spans="1:12" outlineLevel="2" x14ac:dyDescent="0.2">
      <c r="A817" s="5">
        <v>38300</v>
      </c>
      <c r="B817">
        <v>1964</v>
      </c>
      <c r="C817" s="122">
        <v>5185.3999999999996</v>
      </c>
      <c r="G817" s="122">
        <f>-C817</f>
        <v>-5185.3999999999996</v>
      </c>
      <c r="H817" s="122">
        <f t="shared" si="51"/>
        <v>0</v>
      </c>
    </row>
    <row r="818" spans="1:12" outlineLevel="2" x14ac:dyDescent="0.2">
      <c r="A818" s="5">
        <v>38300</v>
      </c>
      <c r="B818">
        <v>1963</v>
      </c>
      <c r="C818" s="122">
        <v>4773.75</v>
      </c>
      <c r="G818" s="122">
        <f>-C818</f>
        <v>-4773.75</v>
      </c>
      <c r="H818" s="122">
        <f t="shared" si="51"/>
        <v>0</v>
      </c>
    </row>
    <row r="819" spans="1:12" outlineLevel="2" x14ac:dyDescent="0.2">
      <c r="A819" s="5">
        <v>38300</v>
      </c>
      <c r="B819">
        <v>1960</v>
      </c>
      <c r="C819" s="122">
        <v>12019.68</v>
      </c>
      <c r="G819" s="122">
        <v>-12019.68</v>
      </c>
      <c r="H819" s="122">
        <f t="shared" si="51"/>
        <v>0</v>
      </c>
    </row>
    <row r="820" spans="1:12" outlineLevel="1" x14ac:dyDescent="0.2">
      <c r="A820" s="124" t="s">
        <v>1102</v>
      </c>
      <c r="C820" s="122">
        <f t="shared" ref="C820:H820" si="54">SUBTOTAL(9,C757:C819)</f>
        <v>18287448.069999989</v>
      </c>
      <c r="D820" s="122">
        <f t="shared" si="54"/>
        <v>1638332.4799999997</v>
      </c>
      <c r="E820" s="122">
        <f t="shared" si="54"/>
        <v>0</v>
      </c>
      <c r="F820" s="122">
        <f t="shared" si="54"/>
        <v>914170.26999999979</v>
      </c>
      <c r="G820" s="122">
        <f t="shared" si="54"/>
        <v>-73133.62</v>
      </c>
      <c r="H820" s="122">
        <f t="shared" si="54"/>
        <v>20766817.199999996</v>
      </c>
      <c r="J820" s="122">
        <v>20766817.198400009</v>
      </c>
      <c r="L820" s="25">
        <f>+H820+-+J820-+K820</f>
        <v>1.5999861061573029E-3</v>
      </c>
    </row>
    <row r="821" spans="1:12" outlineLevel="2" x14ac:dyDescent="0.2">
      <c r="A821" s="79">
        <v>38400</v>
      </c>
      <c r="B821">
        <v>2024</v>
      </c>
      <c r="H821" s="122">
        <f t="shared" ref="H821:H852" si="55">SUM(C821:G821)</f>
        <v>0</v>
      </c>
    </row>
    <row r="822" spans="1:12" outlineLevel="2" x14ac:dyDescent="0.2">
      <c r="A822" s="79">
        <v>38400</v>
      </c>
      <c r="B822">
        <v>2023</v>
      </c>
      <c r="H822" s="122">
        <f t="shared" si="55"/>
        <v>0</v>
      </c>
    </row>
    <row r="823" spans="1:12" outlineLevel="2" x14ac:dyDescent="0.2">
      <c r="A823" s="79">
        <v>38400</v>
      </c>
      <c r="B823">
        <v>2022</v>
      </c>
      <c r="D823" s="122">
        <v>6517029.4899999993</v>
      </c>
      <c r="H823" s="122">
        <f t="shared" si="55"/>
        <v>6517029.4899999993</v>
      </c>
    </row>
    <row r="824" spans="1:12" outlineLevel="2" x14ac:dyDescent="0.2">
      <c r="A824" s="5">
        <v>38400</v>
      </c>
      <c r="B824">
        <v>2021</v>
      </c>
      <c r="C824" s="122">
        <v>4440943.29</v>
      </c>
      <c r="H824" s="122">
        <f t="shared" si="55"/>
        <v>4440943.29</v>
      </c>
    </row>
    <row r="825" spans="1:12" outlineLevel="2" x14ac:dyDescent="0.2">
      <c r="A825" s="5">
        <v>38400</v>
      </c>
      <c r="B825">
        <v>2020</v>
      </c>
      <c r="C825" s="122">
        <v>2242163.2000000002</v>
      </c>
      <c r="H825" s="122">
        <f t="shared" si="55"/>
        <v>2242163.2000000002</v>
      </c>
    </row>
    <row r="826" spans="1:12" outlineLevel="2" x14ac:dyDescent="0.2">
      <c r="A826" s="5">
        <v>38400</v>
      </c>
      <c r="B826">
        <v>2019</v>
      </c>
      <c r="C826" s="122">
        <v>1920126.15</v>
      </c>
      <c r="H826" s="122">
        <f t="shared" si="55"/>
        <v>1920126.15</v>
      </c>
    </row>
    <row r="827" spans="1:12" outlineLevel="2" x14ac:dyDescent="0.2">
      <c r="A827" s="5">
        <v>38400</v>
      </c>
      <c r="B827">
        <v>2018</v>
      </c>
      <c r="C827" s="122">
        <v>1755541.61</v>
      </c>
      <c r="H827" s="122">
        <f t="shared" si="55"/>
        <v>1755541.61</v>
      </c>
    </row>
    <row r="828" spans="1:12" outlineLevel="2" x14ac:dyDescent="0.2">
      <c r="A828" s="5">
        <v>38400</v>
      </c>
      <c r="B828">
        <v>2017</v>
      </c>
      <c r="C828" s="122">
        <v>1120608.94</v>
      </c>
      <c r="H828" s="122">
        <f t="shared" si="55"/>
        <v>1120608.94</v>
      </c>
    </row>
    <row r="829" spans="1:12" outlineLevel="2" x14ac:dyDescent="0.2">
      <c r="A829" s="5">
        <v>38400</v>
      </c>
      <c r="B829">
        <v>2016</v>
      </c>
      <c r="C829" s="122">
        <v>1198676.73</v>
      </c>
      <c r="H829" s="122">
        <f t="shared" si="55"/>
        <v>1198676.73</v>
      </c>
    </row>
    <row r="830" spans="1:12" outlineLevel="2" x14ac:dyDescent="0.2">
      <c r="A830" s="5">
        <v>38400</v>
      </c>
      <c r="B830">
        <v>2015</v>
      </c>
      <c r="C830" s="122">
        <v>817036.65</v>
      </c>
      <c r="H830" s="122">
        <f t="shared" si="55"/>
        <v>817036.65</v>
      </c>
    </row>
    <row r="831" spans="1:12" outlineLevel="2" x14ac:dyDescent="0.2">
      <c r="A831" s="5">
        <v>38400</v>
      </c>
      <c r="B831">
        <v>2014</v>
      </c>
      <c r="C831" s="122">
        <v>776896.66</v>
      </c>
      <c r="H831" s="122">
        <f t="shared" si="55"/>
        <v>776896.66</v>
      </c>
    </row>
    <row r="832" spans="1:12" outlineLevel="2" x14ac:dyDescent="0.2">
      <c r="A832" s="5">
        <v>38400</v>
      </c>
      <c r="B832">
        <v>2013</v>
      </c>
      <c r="C832" s="122">
        <v>1316985.8600000001</v>
      </c>
      <c r="H832" s="122">
        <f t="shared" si="55"/>
        <v>1316985.8600000001</v>
      </c>
    </row>
    <row r="833" spans="1:8" outlineLevel="2" x14ac:dyDescent="0.2">
      <c r="A833" s="5">
        <v>38400</v>
      </c>
      <c r="B833">
        <v>2012</v>
      </c>
      <c r="C833" s="122">
        <v>1151122.04</v>
      </c>
      <c r="H833" s="122">
        <f t="shared" si="55"/>
        <v>1151122.04</v>
      </c>
    </row>
    <row r="834" spans="1:8" outlineLevel="2" x14ac:dyDescent="0.2">
      <c r="A834" s="5">
        <v>38400</v>
      </c>
      <c r="B834">
        <v>2011</v>
      </c>
      <c r="C834" s="122">
        <v>738173.99</v>
      </c>
      <c r="H834" s="122">
        <f t="shared" si="55"/>
        <v>738173.99</v>
      </c>
    </row>
    <row r="835" spans="1:8" outlineLevel="2" x14ac:dyDescent="0.2">
      <c r="A835" s="5">
        <v>38400</v>
      </c>
      <c r="B835">
        <v>2010</v>
      </c>
      <c r="C835" s="122">
        <v>671129.47</v>
      </c>
      <c r="H835" s="122">
        <f t="shared" si="55"/>
        <v>671129.47</v>
      </c>
    </row>
    <row r="836" spans="1:8" outlineLevel="2" x14ac:dyDescent="0.2">
      <c r="A836" s="5">
        <v>38400</v>
      </c>
      <c r="B836">
        <v>2009</v>
      </c>
      <c r="C836" s="122">
        <v>686919.72</v>
      </c>
      <c r="H836" s="122">
        <f t="shared" si="55"/>
        <v>686919.72</v>
      </c>
    </row>
    <row r="837" spans="1:8" outlineLevel="2" x14ac:dyDescent="0.2">
      <c r="A837" s="5">
        <v>38400</v>
      </c>
      <c r="B837">
        <v>2008</v>
      </c>
      <c r="C837" s="122">
        <v>732920.04</v>
      </c>
      <c r="H837" s="122">
        <f t="shared" si="55"/>
        <v>732920.04</v>
      </c>
    </row>
    <row r="838" spans="1:8" outlineLevel="2" x14ac:dyDescent="0.2">
      <c r="A838" s="5">
        <v>38400</v>
      </c>
      <c r="B838">
        <v>2007</v>
      </c>
      <c r="C838" s="122">
        <v>877182.82</v>
      </c>
      <c r="H838" s="122">
        <f t="shared" si="55"/>
        <v>877182.82</v>
      </c>
    </row>
    <row r="839" spans="1:8" outlineLevel="2" x14ac:dyDescent="0.2">
      <c r="A839" s="5">
        <v>38400</v>
      </c>
      <c r="B839">
        <v>2006</v>
      </c>
      <c r="C839" s="122">
        <v>1557909.68</v>
      </c>
      <c r="H839" s="122">
        <f t="shared" si="55"/>
        <v>1557909.68</v>
      </c>
    </row>
    <row r="840" spans="1:8" outlineLevel="2" x14ac:dyDescent="0.2">
      <c r="A840" s="5">
        <v>38400</v>
      </c>
      <c r="B840">
        <v>2005</v>
      </c>
      <c r="C840" s="122">
        <v>919834.48</v>
      </c>
      <c r="H840" s="122">
        <f t="shared" si="55"/>
        <v>919834.48</v>
      </c>
    </row>
    <row r="841" spans="1:8" outlineLevel="2" x14ac:dyDescent="0.2">
      <c r="A841" s="5">
        <v>38400</v>
      </c>
      <c r="B841">
        <v>2004</v>
      </c>
      <c r="C841" s="122">
        <v>874870.58</v>
      </c>
      <c r="H841" s="122">
        <f t="shared" si="55"/>
        <v>874870.58</v>
      </c>
    </row>
    <row r="842" spans="1:8" outlineLevel="2" x14ac:dyDescent="0.2">
      <c r="A842" s="5">
        <v>38400</v>
      </c>
      <c r="B842">
        <v>2003</v>
      </c>
      <c r="C842" s="122">
        <v>1190767.25</v>
      </c>
      <c r="H842" s="122">
        <f t="shared" si="55"/>
        <v>1190767.25</v>
      </c>
    </row>
    <row r="843" spans="1:8" outlineLevel="2" x14ac:dyDescent="0.2">
      <c r="A843" s="5">
        <v>38400</v>
      </c>
      <c r="B843">
        <v>2002</v>
      </c>
      <c r="C843" s="122">
        <v>781013.24</v>
      </c>
      <c r="H843" s="122">
        <f t="shared" si="55"/>
        <v>781013.24</v>
      </c>
    </row>
    <row r="844" spans="1:8" outlineLevel="2" x14ac:dyDescent="0.2">
      <c r="A844" s="5">
        <v>38400</v>
      </c>
      <c r="B844">
        <v>2000</v>
      </c>
      <c r="C844" s="122">
        <v>1069154.9099999999</v>
      </c>
      <c r="H844" s="122">
        <f t="shared" si="55"/>
        <v>1069154.9099999999</v>
      </c>
    </row>
    <row r="845" spans="1:8" outlineLevel="2" x14ac:dyDescent="0.2">
      <c r="A845" s="5">
        <v>38400</v>
      </c>
      <c r="B845">
        <v>1999</v>
      </c>
      <c r="C845" s="122">
        <v>471049.24</v>
      </c>
      <c r="H845" s="122">
        <f t="shared" si="55"/>
        <v>471049.24</v>
      </c>
    </row>
    <row r="846" spans="1:8" outlineLevel="2" x14ac:dyDescent="0.2">
      <c r="A846" s="5">
        <v>38400</v>
      </c>
      <c r="B846">
        <v>1998</v>
      </c>
      <c r="C846" s="122">
        <v>383996.61</v>
      </c>
      <c r="H846" s="122">
        <f t="shared" si="55"/>
        <v>383996.61</v>
      </c>
    </row>
    <row r="847" spans="1:8" outlineLevel="2" x14ac:dyDescent="0.2">
      <c r="A847" s="5">
        <v>38400</v>
      </c>
      <c r="B847">
        <v>1997</v>
      </c>
      <c r="C847" s="122">
        <v>485085.41</v>
      </c>
      <c r="H847" s="122">
        <f t="shared" si="55"/>
        <v>485085.41</v>
      </c>
    </row>
    <row r="848" spans="1:8" outlineLevel="2" x14ac:dyDescent="0.2">
      <c r="A848" s="5">
        <v>38400</v>
      </c>
      <c r="B848">
        <v>1996</v>
      </c>
      <c r="C848" s="122">
        <v>459277.08</v>
      </c>
      <c r="H848" s="122">
        <f t="shared" si="55"/>
        <v>459277.08</v>
      </c>
    </row>
    <row r="849" spans="1:8" outlineLevel="2" x14ac:dyDescent="0.2">
      <c r="A849" s="5">
        <v>38400</v>
      </c>
      <c r="B849">
        <v>1995</v>
      </c>
      <c r="C849" s="122">
        <v>353198.32</v>
      </c>
      <c r="H849" s="122">
        <f t="shared" si="55"/>
        <v>353198.32</v>
      </c>
    </row>
    <row r="850" spans="1:8" outlineLevel="2" x14ac:dyDescent="0.2">
      <c r="A850" s="5">
        <v>38400</v>
      </c>
      <c r="B850">
        <v>1994</v>
      </c>
      <c r="C850" s="122">
        <v>347172.16</v>
      </c>
      <c r="H850" s="122">
        <f t="shared" si="55"/>
        <v>347172.16</v>
      </c>
    </row>
    <row r="851" spans="1:8" outlineLevel="2" x14ac:dyDescent="0.2">
      <c r="A851" s="5">
        <v>38400</v>
      </c>
      <c r="B851">
        <v>1993</v>
      </c>
      <c r="C851" s="122">
        <v>276917.36</v>
      </c>
      <c r="H851" s="122">
        <f t="shared" si="55"/>
        <v>276917.36</v>
      </c>
    </row>
    <row r="852" spans="1:8" outlineLevel="2" x14ac:dyDescent="0.2">
      <c r="A852" s="5">
        <v>38400</v>
      </c>
      <c r="B852">
        <v>1992</v>
      </c>
      <c r="C852" s="122">
        <v>301050.49</v>
      </c>
      <c r="H852" s="122">
        <f t="shared" si="55"/>
        <v>301050.49</v>
      </c>
    </row>
    <row r="853" spans="1:8" outlineLevel="2" x14ac:dyDescent="0.2">
      <c r="A853" s="5">
        <v>38400</v>
      </c>
      <c r="B853">
        <v>1991</v>
      </c>
      <c r="C853" s="122">
        <v>208658.58</v>
      </c>
      <c r="H853" s="122">
        <f t="shared" ref="H853:H884" si="56">SUM(C853:G853)</f>
        <v>208658.58</v>
      </c>
    </row>
    <row r="854" spans="1:8" outlineLevel="2" x14ac:dyDescent="0.2">
      <c r="A854" s="5">
        <v>38400</v>
      </c>
      <c r="B854">
        <v>1990</v>
      </c>
      <c r="C854" s="122">
        <v>353261.45</v>
      </c>
      <c r="H854" s="122">
        <f t="shared" si="56"/>
        <v>353261.45</v>
      </c>
    </row>
    <row r="855" spans="1:8" outlineLevel="2" x14ac:dyDescent="0.2">
      <c r="A855" s="5">
        <v>38400</v>
      </c>
      <c r="B855">
        <v>1989</v>
      </c>
      <c r="C855" s="122">
        <v>232637.44</v>
      </c>
      <c r="H855" s="122">
        <f t="shared" si="56"/>
        <v>232637.44</v>
      </c>
    </row>
    <row r="856" spans="1:8" outlineLevel="2" x14ac:dyDescent="0.2">
      <c r="A856" s="5">
        <v>38400</v>
      </c>
      <c r="B856">
        <v>1988</v>
      </c>
      <c r="C856" s="122">
        <v>196784.29</v>
      </c>
      <c r="H856" s="122">
        <f t="shared" si="56"/>
        <v>196784.29</v>
      </c>
    </row>
    <row r="857" spans="1:8" outlineLevel="2" x14ac:dyDescent="0.2">
      <c r="A857" s="5">
        <v>38400</v>
      </c>
      <c r="B857">
        <v>1987</v>
      </c>
      <c r="C857" s="122">
        <v>147729.25</v>
      </c>
      <c r="H857" s="122">
        <f t="shared" si="56"/>
        <v>147729.25</v>
      </c>
    </row>
    <row r="858" spans="1:8" outlineLevel="2" x14ac:dyDescent="0.2">
      <c r="A858" s="5">
        <v>38400</v>
      </c>
      <c r="B858">
        <v>1986</v>
      </c>
      <c r="C858" s="122">
        <v>146511.46</v>
      </c>
      <c r="H858" s="122">
        <f t="shared" si="56"/>
        <v>146511.46</v>
      </c>
    </row>
    <row r="859" spans="1:8" outlineLevel="2" x14ac:dyDescent="0.2">
      <c r="A859" s="5">
        <v>38400</v>
      </c>
      <c r="B859">
        <v>1985</v>
      </c>
      <c r="C859" s="122">
        <v>170597.53</v>
      </c>
      <c r="H859" s="122">
        <f t="shared" si="56"/>
        <v>170597.53</v>
      </c>
    </row>
    <row r="860" spans="1:8" outlineLevel="2" x14ac:dyDescent="0.2">
      <c r="A860" s="5">
        <v>38400</v>
      </c>
      <c r="B860">
        <v>1984</v>
      </c>
      <c r="C860" s="122">
        <v>127971.21</v>
      </c>
      <c r="H860" s="122">
        <f t="shared" si="56"/>
        <v>127971.21</v>
      </c>
    </row>
    <row r="861" spans="1:8" outlineLevel="2" x14ac:dyDescent="0.2">
      <c r="A861" s="5">
        <v>38400</v>
      </c>
      <c r="B861">
        <v>1983</v>
      </c>
      <c r="C861" s="122">
        <v>87337.01</v>
      </c>
      <c r="H861" s="122">
        <f t="shared" si="56"/>
        <v>87337.01</v>
      </c>
    </row>
    <row r="862" spans="1:8" outlineLevel="2" x14ac:dyDescent="0.2">
      <c r="A862" s="5">
        <v>38400</v>
      </c>
      <c r="B862">
        <v>1982</v>
      </c>
      <c r="C862" s="122">
        <v>75868.649999999994</v>
      </c>
      <c r="H862" s="122">
        <f t="shared" si="56"/>
        <v>75868.649999999994</v>
      </c>
    </row>
    <row r="863" spans="1:8" outlineLevel="2" x14ac:dyDescent="0.2">
      <c r="A863" s="5">
        <v>38400</v>
      </c>
      <c r="B863">
        <v>1981</v>
      </c>
      <c r="C863" s="122">
        <v>64988.36</v>
      </c>
      <c r="H863" s="122">
        <f t="shared" si="56"/>
        <v>64988.36</v>
      </c>
    </row>
    <row r="864" spans="1:8" outlineLevel="2" x14ac:dyDescent="0.2">
      <c r="A864" s="5">
        <v>38400</v>
      </c>
      <c r="B864">
        <v>1980</v>
      </c>
      <c r="C864" s="122">
        <v>70727.09</v>
      </c>
      <c r="H864" s="122">
        <f t="shared" si="56"/>
        <v>70727.09</v>
      </c>
    </row>
    <row r="865" spans="1:8" outlineLevel="2" x14ac:dyDescent="0.2">
      <c r="A865" s="5">
        <v>38400</v>
      </c>
      <c r="B865">
        <v>1979</v>
      </c>
      <c r="C865" s="122">
        <v>39274.400000000001</v>
      </c>
      <c r="H865" s="122">
        <f t="shared" si="56"/>
        <v>39274.400000000001</v>
      </c>
    </row>
    <row r="866" spans="1:8" outlineLevel="2" x14ac:dyDescent="0.2">
      <c r="A866" s="5">
        <v>38400</v>
      </c>
      <c r="B866">
        <v>1978</v>
      </c>
      <c r="C866" s="122">
        <v>40674.449999999997</v>
      </c>
      <c r="H866" s="122">
        <f t="shared" si="56"/>
        <v>40674.449999999997</v>
      </c>
    </row>
    <row r="867" spans="1:8" outlineLevel="2" x14ac:dyDescent="0.2">
      <c r="A867" s="5">
        <v>38400</v>
      </c>
      <c r="B867">
        <v>1977</v>
      </c>
      <c r="C867" s="122">
        <v>28484.48</v>
      </c>
      <c r="H867" s="122">
        <f t="shared" si="56"/>
        <v>28484.48</v>
      </c>
    </row>
    <row r="868" spans="1:8" outlineLevel="2" x14ac:dyDescent="0.2">
      <c r="A868" s="5">
        <v>38400</v>
      </c>
      <c r="B868">
        <v>1976</v>
      </c>
      <c r="C868" s="122">
        <v>25776.54</v>
      </c>
      <c r="H868" s="122">
        <f t="shared" si="56"/>
        <v>25776.54</v>
      </c>
    </row>
    <row r="869" spans="1:8" outlineLevel="2" x14ac:dyDescent="0.2">
      <c r="A869" s="5">
        <v>38400</v>
      </c>
      <c r="B869">
        <v>1975</v>
      </c>
      <c r="C869" s="122">
        <v>28854.75</v>
      </c>
      <c r="H869" s="122">
        <f t="shared" si="56"/>
        <v>28854.75</v>
      </c>
    </row>
    <row r="870" spans="1:8" outlineLevel="2" x14ac:dyDescent="0.2">
      <c r="A870" s="5">
        <v>38400</v>
      </c>
      <c r="B870">
        <v>1974</v>
      </c>
      <c r="C870" s="122">
        <v>23369.85</v>
      </c>
      <c r="H870" s="122">
        <f t="shared" si="56"/>
        <v>23369.85</v>
      </c>
    </row>
    <row r="871" spans="1:8" outlineLevel="2" x14ac:dyDescent="0.2">
      <c r="A871" s="5">
        <v>38400</v>
      </c>
      <c r="B871">
        <v>1973</v>
      </c>
      <c r="C871" s="122">
        <v>38660.97</v>
      </c>
      <c r="H871" s="122">
        <f t="shared" si="56"/>
        <v>38660.97</v>
      </c>
    </row>
    <row r="872" spans="1:8" outlineLevel="2" x14ac:dyDescent="0.2">
      <c r="A872" s="5">
        <v>38400</v>
      </c>
      <c r="B872">
        <v>1972</v>
      </c>
      <c r="C872" s="122">
        <v>12165.82</v>
      </c>
      <c r="H872" s="122">
        <f t="shared" si="56"/>
        <v>12165.82</v>
      </c>
    </row>
    <row r="873" spans="1:8" outlineLevel="2" x14ac:dyDescent="0.2">
      <c r="A873" s="5">
        <v>38400</v>
      </c>
      <c r="B873">
        <v>1971</v>
      </c>
      <c r="C873" s="122">
        <v>13928.55</v>
      </c>
      <c r="H873" s="122">
        <f t="shared" si="56"/>
        <v>13928.55</v>
      </c>
    </row>
    <row r="874" spans="1:8" outlineLevel="2" x14ac:dyDescent="0.2">
      <c r="A874" s="5">
        <v>38400</v>
      </c>
      <c r="B874">
        <v>1970</v>
      </c>
      <c r="C874" s="122">
        <v>6544.32</v>
      </c>
      <c r="H874" s="122">
        <f t="shared" si="56"/>
        <v>6544.32</v>
      </c>
    </row>
    <row r="875" spans="1:8" outlineLevel="2" x14ac:dyDescent="0.2">
      <c r="A875" s="5">
        <v>38400</v>
      </c>
      <c r="B875">
        <v>1969</v>
      </c>
      <c r="C875" s="122">
        <v>6340.25</v>
      </c>
      <c r="H875" s="122">
        <f t="shared" si="56"/>
        <v>6340.25</v>
      </c>
    </row>
    <row r="876" spans="1:8" outlineLevel="2" x14ac:dyDescent="0.2">
      <c r="A876" s="5">
        <v>38400</v>
      </c>
      <c r="B876">
        <v>1968</v>
      </c>
      <c r="C876" s="122">
        <v>2622.74</v>
      </c>
      <c r="H876" s="122">
        <f t="shared" si="56"/>
        <v>2622.74</v>
      </c>
    </row>
    <row r="877" spans="1:8" outlineLevel="2" x14ac:dyDescent="0.2">
      <c r="A877" s="5">
        <v>38400</v>
      </c>
      <c r="B877">
        <v>1967</v>
      </c>
      <c r="C877" s="122">
        <v>4619.18</v>
      </c>
      <c r="H877" s="122">
        <f t="shared" si="56"/>
        <v>4619.18</v>
      </c>
    </row>
    <row r="878" spans="1:8" outlineLevel="2" x14ac:dyDescent="0.2">
      <c r="A878" s="5">
        <v>38400</v>
      </c>
      <c r="B878">
        <v>1966</v>
      </c>
      <c r="C878" s="122">
        <v>4903.5600000000004</v>
      </c>
      <c r="H878" s="122">
        <f t="shared" si="56"/>
        <v>4903.5600000000004</v>
      </c>
    </row>
    <row r="879" spans="1:8" outlineLevel="2" x14ac:dyDescent="0.2">
      <c r="A879" s="5">
        <v>38400</v>
      </c>
      <c r="B879">
        <v>1965</v>
      </c>
      <c r="C879" s="122">
        <v>3694.46</v>
      </c>
      <c r="H879" s="122">
        <f t="shared" si="56"/>
        <v>3694.46</v>
      </c>
    </row>
    <row r="880" spans="1:8" outlineLevel="2" x14ac:dyDescent="0.2">
      <c r="A880" s="5">
        <v>38400</v>
      </c>
      <c r="B880">
        <v>1964</v>
      </c>
      <c r="C880" s="122">
        <v>4963.21</v>
      </c>
      <c r="H880" s="122">
        <f t="shared" si="56"/>
        <v>4963.21</v>
      </c>
    </row>
    <row r="881" spans="1:12" outlineLevel="2" x14ac:dyDescent="0.2">
      <c r="A881" s="5">
        <v>38400</v>
      </c>
      <c r="B881">
        <v>1963</v>
      </c>
      <c r="C881" s="122">
        <v>4372.3100000000004</v>
      </c>
      <c r="H881" s="122">
        <f t="shared" si="56"/>
        <v>4372.3100000000004</v>
      </c>
    </row>
    <row r="882" spans="1:12" outlineLevel="2" x14ac:dyDescent="0.2">
      <c r="A882" s="5">
        <v>38400</v>
      </c>
      <c r="B882">
        <v>1962</v>
      </c>
      <c r="C882" s="122">
        <v>30396.61</v>
      </c>
      <c r="H882" s="122">
        <f t="shared" si="56"/>
        <v>30396.61</v>
      </c>
    </row>
    <row r="883" spans="1:12" outlineLevel="2" x14ac:dyDescent="0.2">
      <c r="A883" s="5">
        <v>38400</v>
      </c>
      <c r="B883">
        <v>1961</v>
      </c>
      <c r="C883" s="122">
        <v>5605.81</v>
      </c>
      <c r="H883" s="122">
        <f t="shared" si="56"/>
        <v>5605.81</v>
      </c>
    </row>
    <row r="884" spans="1:12" outlineLevel="2" x14ac:dyDescent="0.2">
      <c r="A884" s="5">
        <v>38400</v>
      </c>
      <c r="B884">
        <v>1960</v>
      </c>
      <c r="C884" s="122">
        <v>9552.76</v>
      </c>
      <c r="H884" s="122">
        <f t="shared" si="56"/>
        <v>9552.76</v>
      </c>
    </row>
    <row r="885" spans="1:12" outlineLevel="2" x14ac:dyDescent="0.2">
      <c r="A885" s="5">
        <v>38400</v>
      </c>
      <c r="B885">
        <v>1959</v>
      </c>
      <c r="C885" s="122">
        <v>21695.01</v>
      </c>
      <c r="H885" s="122">
        <f t="shared" ref="H885:H916" si="57">SUM(C885:G885)</f>
        <v>21695.01</v>
      </c>
    </row>
    <row r="886" spans="1:12" outlineLevel="2" x14ac:dyDescent="0.2">
      <c r="A886" s="5">
        <v>38400</v>
      </c>
      <c r="B886">
        <v>1958</v>
      </c>
      <c r="C886" s="122">
        <v>2829.11</v>
      </c>
      <c r="H886" s="122">
        <f t="shared" si="57"/>
        <v>2829.11</v>
      </c>
    </row>
    <row r="887" spans="1:12" outlineLevel="1" x14ac:dyDescent="0.2">
      <c r="A887" s="124" t="s">
        <v>1103</v>
      </c>
      <c r="C887" s="122">
        <f t="shared" ref="C887:H887" si="58">SUBTOTAL(9,C821:C886)</f>
        <v>32160125.439999983</v>
      </c>
      <c r="D887" s="122">
        <f t="shared" si="58"/>
        <v>6517029.4899999993</v>
      </c>
      <c r="E887" s="122">
        <f t="shared" si="58"/>
        <v>0</v>
      </c>
      <c r="F887" s="122">
        <f t="shared" si="58"/>
        <v>0</v>
      </c>
      <c r="G887" s="122">
        <f t="shared" si="58"/>
        <v>0</v>
      </c>
      <c r="H887" s="122">
        <f t="shared" si="58"/>
        <v>38677154.929999985</v>
      </c>
      <c r="J887" s="122">
        <v>38677154.93</v>
      </c>
      <c r="L887" s="25">
        <f>+H887+-+J887-+K887</f>
        <v>-1.4901161193847656E-8</v>
      </c>
    </row>
    <row r="888" spans="1:12" outlineLevel="2" x14ac:dyDescent="0.2">
      <c r="A888" s="79">
        <v>38500</v>
      </c>
      <c r="B888">
        <v>2024</v>
      </c>
      <c r="H888" s="122">
        <f t="shared" ref="H888:H919" si="59">SUM(C888:G888)</f>
        <v>0</v>
      </c>
    </row>
    <row r="889" spans="1:12" outlineLevel="2" x14ac:dyDescent="0.2">
      <c r="A889" s="79">
        <v>38500</v>
      </c>
      <c r="B889">
        <v>2023</v>
      </c>
      <c r="H889" s="122">
        <f t="shared" si="59"/>
        <v>0</v>
      </c>
    </row>
    <row r="890" spans="1:12" outlineLevel="2" x14ac:dyDescent="0.2">
      <c r="A890" s="79">
        <v>38500</v>
      </c>
      <c r="B890">
        <v>2022</v>
      </c>
      <c r="D890" s="122">
        <v>147096.76</v>
      </c>
      <c r="H890" s="122">
        <f t="shared" si="59"/>
        <v>147096.76</v>
      </c>
    </row>
    <row r="891" spans="1:12" outlineLevel="2" x14ac:dyDescent="0.2">
      <c r="A891" s="5">
        <v>38500</v>
      </c>
      <c r="B891">
        <v>2021</v>
      </c>
      <c r="C891" s="122">
        <v>9121.3799999999992</v>
      </c>
      <c r="H891" s="122">
        <f t="shared" si="59"/>
        <v>9121.3799999999992</v>
      </c>
    </row>
    <row r="892" spans="1:12" outlineLevel="2" x14ac:dyDescent="0.2">
      <c r="A892" s="5">
        <v>38500</v>
      </c>
      <c r="B892">
        <v>2020</v>
      </c>
      <c r="C892" s="122">
        <v>74719.59</v>
      </c>
      <c r="H892" s="122">
        <f t="shared" si="59"/>
        <v>74719.59</v>
      </c>
    </row>
    <row r="893" spans="1:12" outlineLevel="2" x14ac:dyDescent="0.2">
      <c r="A893" s="5">
        <v>38500</v>
      </c>
      <c r="B893">
        <v>2019</v>
      </c>
      <c r="C893" s="122">
        <v>5547454.9000000004</v>
      </c>
      <c r="H893" s="122">
        <f t="shared" si="59"/>
        <v>5547454.9000000004</v>
      </c>
    </row>
    <row r="894" spans="1:12" outlineLevel="2" x14ac:dyDescent="0.2">
      <c r="A894" s="5">
        <v>38500</v>
      </c>
      <c r="B894">
        <v>2018</v>
      </c>
      <c r="C894" s="122">
        <v>394881.58</v>
      </c>
      <c r="H894" s="122">
        <f t="shared" si="59"/>
        <v>394881.58</v>
      </c>
    </row>
    <row r="895" spans="1:12" outlineLevel="2" x14ac:dyDescent="0.2">
      <c r="A895" s="5">
        <v>38500</v>
      </c>
      <c r="B895">
        <v>2017</v>
      </c>
      <c r="C895" s="122">
        <v>463.33</v>
      </c>
      <c r="H895" s="122">
        <f t="shared" si="59"/>
        <v>463.33</v>
      </c>
    </row>
    <row r="896" spans="1:12" outlineLevel="2" x14ac:dyDescent="0.2">
      <c r="A896" s="5">
        <v>38500</v>
      </c>
      <c r="B896">
        <v>2016</v>
      </c>
      <c r="C896" s="122">
        <v>599736.89</v>
      </c>
      <c r="H896" s="122">
        <f t="shared" si="59"/>
        <v>599736.89</v>
      </c>
    </row>
    <row r="897" spans="1:8" outlineLevel="2" x14ac:dyDescent="0.2">
      <c r="A897" s="5">
        <v>38500</v>
      </c>
      <c r="B897">
        <v>2014</v>
      </c>
      <c r="C897" s="122">
        <v>1327.53</v>
      </c>
      <c r="H897" s="122">
        <f t="shared" si="59"/>
        <v>1327.53</v>
      </c>
    </row>
    <row r="898" spans="1:8" outlineLevel="2" x14ac:dyDescent="0.2">
      <c r="A898" s="5">
        <v>38500</v>
      </c>
      <c r="B898">
        <v>2013</v>
      </c>
      <c r="C898" s="122">
        <v>102723.49</v>
      </c>
      <c r="H898" s="122">
        <f t="shared" si="59"/>
        <v>102723.49</v>
      </c>
    </row>
    <row r="899" spans="1:8" outlineLevel="2" x14ac:dyDescent="0.2">
      <c r="A899" s="5">
        <v>38500</v>
      </c>
      <c r="B899">
        <v>2008</v>
      </c>
      <c r="C899" s="122">
        <v>36582.050000000003</v>
      </c>
      <c r="H899" s="122">
        <f t="shared" si="59"/>
        <v>36582.050000000003</v>
      </c>
    </row>
    <row r="900" spans="1:8" outlineLevel="2" x14ac:dyDescent="0.2">
      <c r="A900" s="5">
        <v>38500</v>
      </c>
      <c r="B900">
        <v>2007</v>
      </c>
      <c r="C900" s="122">
        <v>100970.91</v>
      </c>
      <c r="H900" s="122">
        <f t="shared" si="59"/>
        <v>100970.91</v>
      </c>
    </row>
    <row r="901" spans="1:8" outlineLevel="2" x14ac:dyDescent="0.2">
      <c r="A901" s="5">
        <v>38500</v>
      </c>
      <c r="B901">
        <v>2006</v>
      </c>
      <c r="C901" s="122">
        <v>426246.06</v>
      </c>
      <c r="H901" s="122">
        <f t="shared" si="59"/>
        <v>426246.06</v>
      </c>
    </row>
    <row r="902" spans="1:8" outlineLevel="2" x14ac:dyDescent="0.2">
      <c r="A902" s="5">
        <v>38500</v>
      </c>
      <c r="B902">
        <v>2005</v>
      </c>
      <c r="C902" s="122">
        <v>307717.42</v>
      </c>
      <c r="H902" s="122">
        <f t="shared" si="59"/>
        <v>307717.42</v>
      </c>
    </row>
    <row r="903" spans="1:8" outlineLevel="2" x14ac:dyDescent="0.2">
      <c r="A903" s="5">
        <v>38500</v>
      </c>
      <c r="B903">
        <v>2004</v>
      </c>
      <c r="C903" s="122">
        <v>176234.88</v>
      </c>
      <c r="H903" s="122">
        <f t="shared" si="59"/>
        <v>176234.88</v>
      </c>
    </row>
    <row r="904" spans="1:8" outlineLevel="2" x14ac:dyDescent="0.2">
      <c r="A904" s="5">
        <v>38500</v>
      </c>
      <c r="B904">
        <v>2003</v>
      </c>
      <c r="C904" s="122">
        <v>600207.4</v>
      </c>
      <c r="H904" s="122">
        <f t="shared" si="59"/>
        <v>600207.4</v>
      </c>
    </row>
    <row r="905" spans="1:8" outlineLevel="2" x14ac:dyDescent="0.2">
      <c r="A905" s="5">
        <v>38500</v>
      </c>
      <c r="B905">
        <v>2002</v>
      </c>
      <c r="C905" s="122">
        <v>212974.43</v>
      </c>
      <c r="H905" s="122">
        <f t="shared" si="59"/>
        <v>212974.43</v>
      </c>
    </row>
    <row r="906" spans="1:8" outlineLevel="2" x14ac:dyDescent="0.2">
      <c r="A906" s="5">
        <v>38500</v>
      </c>
      <c r="B906">
        <v>2001</v>
      </c>
      <c r="C906" s="122">
        <v>68811.039999999994</v>
      </c>
      <c r="H906" s="122">
        <f t="shared" si="59"/>
        <v>68811.039999999994</v>
      </c>
    </row>
    <row r="907" spans="1:8" outlineLevel="2" x14ac:dyDescent="0.2">
      <c r="A907" s="5">
        <v>38500</v>
      </c>
      <c r="B907">
        <v>2000</v>
      </c>
      <c r="C907" s="122">
        <v>695612.81</v>
      </c>
      <c r="H907" s="122">
        <f t="shared" si="59"/>
        <v>695612.81</v>
      </c>
    </row>
    <row r="908" spans="1:8" outlineLevel="2" x14ac:dyDescent="0.2">
      <c r="A908" s="5">
        <v>38500</v>
      </c>
      <c r="B908">
        <v>1999</v>
      </c>
      <c r="C908" s="122">
        <v>472881.47</v>
      </c>
      <c r="H908" s="122">
        <f t="shared" si="59"/>
        <v>472881.47</v>
      </c>
    </row>
    <row r="909" spans="1:8" outlineLevel="2" x14ac:dyDescent="0.2">
      <c r="A909" s="5">
        <v>38500</v>
      </c>
      <c r="B909">
        <v>1998</v>
      </c>
      <c r="C909" s="122">
        <v>359267.11</v>
      </c>
      <c r="H909" s="122">
        <f t="shared" si="59"/>
        <v>359267.11</v>
      </c>
    </row>
    <row r="910" spans="1:8" outlineLevel="2" x14ac:dyDescent="0.2">
      <c r="A910" s="5">
        <v>38500</v>
      </c>
      <c r="B910">
        <v>1997</v>
      </c>
      <c r="C910" s="122">
        <v>292567.28999999998</v>
      </c>
      <c r="H910" s="122">
        <f t="shared" si="59"/>
        <v>292567.28999999998</v>
      </c>
    </row>
    <row r="911" spans="1:8" outlineLevel="2" x14ac:dyDescent="0.2">
      <c r="A911" s="5">
        <v>38500</v>
      </c>
      <c r="B911">
        <v>1996</v>
      </c>
      <c r="C911" s="122">
        <v>238512.58</v>
      </c>
      <c r="H911" s="122">
        <f t="shared" si="59"/>
        <v>238512.58</v>
      </c>
    </row>
    <row r="912" spans="1:8" outlineLevel="2" x14ac:dyDescent="0.2">
      <c r="A912" s="5">
        <v>38500</v>
      </c>
      <c r="B912">
        <v>1995</v>
      </c>
      <c r="C912" s="122">
        <v>207956.66</v>
      </c>
      <c r="H912" s="122">
        <f t="shared" si="59"/>
        <v>207956.66</v>
      </c>
    </row>
    <row r="913" spans="1:8" outlineLevel="2" x14ac:dyDescent="0.2">
      <c r="A913" s="5">
        <v>38500</v>
      </c>
      <c r="B913">
        <v>1994</v>
      </c>
      <c r="C913" s="122">
        <v>656860</v>
      </c>
      <c r="H913" s="122">
        <f t="shared" si="59"/>
        <v>656860</v>
      </c>
    </row>
    <row r="914" spans="1:8" outlineLevel="2" x14ac:dyDescent="0.2">
      <c r="A914" s="5">
        <v>38500</v>
      </c>
      <c r="B914">
        <v>1993</v>
      </c>
      <c r="C914" s="122">
        <v>352865.07</v>
      </c>
      <c r="H914" s="122">
        <f t="shared" si="59"/>
        <v>352865.07</v>
      </c>
    </row>
    <row r="915" spans="1:8" outlineLevel="2" x14ac:dyDescent="0.2">
      <c r="A915" s="5">
        <v>38500</v>
      </c>
      <c r="B915">
        <v>1992</v>
      </c>
      <c r="C915" s="122">
        <v>234841.1</v>
      </c>
      <c r="H915" s="122">
        <f t="shared" si="59"/>
        <v>234841.1</v>
      </c>
    </row>
    <row r="916" spans="1:8" outlineLevel="2" x14ac:dyDescent="0.2">
      <c r="A916" s="5">
        <v>38500</v>
      </c>
      <c r="B916">
        <v>1991</v>
      </c>
      <c r="C916" s="122">
        <v>328532.15999999997</v>
      </c>
      <c r="H916" s="122">
        <f t="shared" si="59"/>
        <v>328532.15999999997</v>
      </c>
    </row>
    <row r="917" spans="1:8" outlineLevel="2" x14ac:dyDescent="0.2">
      <c r="A917" s="5">
        <v>38500</v>
      </c>
      <c r="B917">
        <v>1990</v>
      </c>
      <c r="C917" s="122">
        <v>660172.68999999994</v>
      </c>
      <c r="H917" s="122">
        <f t="shared" si="59"/>
        <v>660172.68999999994</v>
      </c>
    </row>
    <row r="918" spans="1:8" outlineLevel="2" x14ac:dyDescent="0.2">
      <c r="A918" s="5">
        <v>38500</v>
      </c>
      <c r="B918">
        <v>1989</v>
      </c>
      <c r="C918" s="122">
        <v>269563.17</v>
      </c>
      <c r="H918" s="122">
        <f t="shared" si="59"/>
        <v>269563.17</v>
      </c>
    </row>
    <row r="919" spans="1:8" outlineLevel="2" x14ac:dyDescent="0.2">
      <c r="A919" s="5">
        <v>38500</v>
      </c>
      <c r="B919">
        <v>1988</v>
      </c>
      <c r="C919" s="122">
        <v>502416.81</v>
      </c>
      <c r="H919" s="122">
        <f t="shared" si="59"/>
        <v>502416.81</v>
      </c>
    </row>
    <row r="920" spans="1:8" outlineLevel="2" x14ac:dyDescent="0.2">
      <c r="A920" s="5">
        <v>38500</v>
      </c>
      <c r="B920">
        <v>1987</v>
      </c>
      <c r="C920" s="122">
        <v>229133.04</v>
      </c>
      <c r="H920" s="122">
        <f t="shared" ref="H920:H951" si="60">SUM(C920:G920)</f>
        <v>229133.04</v>
      </c>
    </row>
    <row r="921" spans="1:8" outlineLevel="2" x14ac:dyDescent="0.2">
      <c r="A921" s="5">
        <v>38500</v>
      </c>
      <c r="B921">
        <v>1986</v>
      </c>
      <c r="C921" s="122">
        <v>354147.05</v>
      </c>
      <c r="H921" s="122">
        <f t="shared" si="60"/>
        <v>354147.05</v>
      </c>
    </row>
    <row r="922" spans="1:8" outlineLevel="2" x14ac:dyDescent="0.2">
      <c r="A922" s="5">
        <v>38500</v>
      </c>
      <c r="B922">
        <v>1985</v>
      </c>
      <c r="C922" s="122">
        <v>176580.69</v>
      </c>
      <c r="H922" s="122">
        <f t="shared" si="60"/>
        <v>176580.69</v>
      </c>
    </row>
    <row r="923" spans="1:8" outlineLevel="2" x14ac:dyDescent="0.2">
      <c r="A923" s="5">
        <v>38500</v>
      </c>
      <c r="B923">
        <v>1984</v>
      </c>
      <c r="C923" s="122">
        <v>114096.57</v>
      </c>
      <c r="H923" s="122">
        <f t="shared" si="60"/>
        <v>114096.57</v>
      </c>
    </row>
    <row r="924" spans="1:8" outlineLevel="2" x14ac:dyDescent="0.2">
      <c r="A924" s="5">
        <v>38500</v>
      </c>
      <c r="B924">
        <v>1983</v>
      </c>
      <c r="C924" s="122">
        <v>88578.93</v>
      </c>
      <c r="H924" s="122">
        <f t="shared" si="60"/>
        <v>88578.93</v>
      </c>
    </row>
    <row r="925" spans="1:8" outlineLevel="2" x14ac:dyDescent="0.2">
      <c r="A925" s="5">
        <v>38500</v>
      </c>
      <c r="B925">
        <v>1982</v>
      </c>
      <c r="C925" s="122">
        <v>86063.71</v>
      </c>
      <c r="H925" s="122">
        <f t="shared" si="60"/>
        <v>86063.71</v>
      </c>
    </row>
    <row r="926" spans="1:8" outlineLevel="2" x14ac:dyDescent="0.2">
      <c r="A926" s="5">
        <v>38500</v>
      </c>
      <c r="B926">
        <v>1981</v>
      </c>
      <c r="C926" s="122">
        <v>29721.03</v>
      </c>
      <c r="H926" s="122">
        <f t="shared" si="60"/>
        <v>29721.03</v>
      </c>
    </row>
    <row r="927" spans="1:8" outlineLevel="2" x14ac:dyDescent="0.2">
      <c r="A927" s="5">
        <v>38500</v>
      </c>
      <c r="B927">
        <v>1980</v>
      </c>
      <c r="C927" s="122">
        <v>4431.1899999999996</v>
      </c>
      <c r="H927" s="122">
        <f t="shared" si="60"/>
        <v>4431.1899999999996</v>
      </c>
    </row>
    <row r="928" spans="1:8" outlineLevel="2" x14ac:dyDescent="0.2">
      <c r="A928" s="5">
        <v>38500</v>
      </c>
      <c r="B928">
        <v>1979</v>
      </c>
      <c r="C928" s="122">
        <v>301.47000000000003</v>
      </c>
      <c r="H928" s="122">
        <f t="shared" si="60"/>
        <v>301.47000000000003</v>
      </c>
    </row>
    <row r="929" spans="1:12" outlineLevel="2" x14ac:dyDescent="0.2">
      <c r="A929" s="5">
        <v>38500</v>
      </c>
      <c r="B929">
        <v>1977</v>
      </c>
      <c r="C929" s="122">
        <v>6344.39</v>
      </c>
      <c r="H929" s="122">
        <f t="shared" si="60"/>
        <v>6344.39</v>
      </c>
    </row>
    <row r="930" spans="1:12" outlineLevel="2" x14ac:dyDescent="0.2">
      <c r="A930" s="5">
        <v>38500</v>
      </c>
      <c r="B930">
        <v>1976</v>
      </c>
      <c r="C930" s="122">
        <v>1302.27</v>
      </c>
      <c r="H930" s="122">
        <f t="shared" si="60"/>
        <v>1302.27</v>
      </c>
    </row>
    <row r="931" spans="1:12" outlineLevel="2" x14ac:dyDescent="0.2">
      <c r="A931" s="5">
        <v>38500</v>
      </c>
      <c r="B931">
        <v>1975</v>
      </c>
      <c r="C931" s="122">
        <v>3536.71</v>
      </c>
      <c r="H931" s="122">
        <f t="shared" si="60"/>
        <v>3536.71</v>
      </c>
    </row>
    <row r="932" spans="1:12" outlineLevel="2" x14ac:dyDescent="0.2">
      <c r="A932" s="5">
        <v>38500</v>
      </c>
      <c r="B932">
        <v>1974</v>
      </c>
      <c r="C932" s="122">
        <v>8987.32</v>
      </c>
      <c r="H932" s="122">
        <f t="shared" si="60"/>
        <v>8987.32</v>
      </c>
    </row>
    <row r="933" spans="1:12" outlineLevel="2" x14ac:dyDescent="0.2">
      <c r="A933" s="5">
        <v>38500</v>
      </c>
      <c r="B933">
        <v>1972</v>
      </c>
      <c r="C933" s="122">
        <v>711.03</v>
      </c>
      <c r="H933" s="122">
        <f t="shared" si="60"/>
        <v>711.03</v>
      </c>
    </row>
    <row r="934" spans="1:12" outlineLevel="2" x14ac:dyDescent="0.2">
      <c r="A934" s="5">
        <v>38500</v>
      </c>
      <c r="B934">
        <v>1971</v>
      </c>
      <c r="C934" s="122">
        <v>6882.95</v>
      </c>
      <c r="H934" s="122">
        <f t="shared" si="60"/>
        <v>6882.95</v>
      </c>
    </row>
    <row r="935" spans="1:12" outlineLevel="2" x14ac:dyDescent="0.2">
      <c r="A935" s="5">
        <v>38500</v>
      </c>
      <c r="B935">
        <v>1970</v>
      </c>
      <c r="C935" s="122">
        <v>5759.09</v>
      </c>
      <c r="H935" s="122">
        <f t="shared" si="60"/>
        <v>5759.09</v>
      </c>
    </row>
    <row r="936" spans="1:12" outlineLevel="2" x14ac:dyDescent="0.2">
      <c r="A936" s="5">
        <v>38500</v>
      </c>
      <c r="B936">
        <v>1969</v>
      </c>
      <c r="C936" s="122">
        <v>930.64</v>
      </c>
      <c r="H936" s="122">
        <f t="shared" si="60"/>
        <v>930.64</v>
      </c>
    </row>
    <row r="937" spans="1:12" outlineLevel="1" x14ac:dyDescent="0.2">
      <c r="A937" s="124" t="s">
        <v>1104</v>
      </c>
      <c r="C937" s="122">
        <f t="shared" ref="C937:H937" si="61">SUBTOTAL(9,C888:C936)</f>
        <v>15049729.879999999</v>
      </c>
      <c r="D937" s="122">
        <f t="shared" si="61"/>
        <v>147096.76</v>
      </c>
      <c r="E937" s="122">
        <f t="shared" si="61"/>
        <v>0</v>
      </c>
      <c r="F937" s="122">
        <f t="shared" si="61"/>
        <v>0</v>
      </c>
      <c r="G937" s="122">
        <f t="shared" si="61"/>
        <v>0</v>
      </c>
      <c r="H937" s="122">
        <f t="shared" si="61"/>
        <v>15196826.639999999</v>
      </c>
      <c r="J937" s="122">
        <v>15196826.640000001</v>
      </c>
      <c r="L937" s="25">
        <f>+H937+-+J937-+K937</f>
        <v>-1.862645149230957E-9</v>
      </c>
    </row>
    <row r="938" spans="1:12" outlineLevel="2" x14ac:dyDescent="0.2">
      <c r="A938" s="79">
        <v>38602</v>
      </c>
      <c r="B938">
        <v>2024</v>
      </c>
      <c r="H938" s="122">
        <f>SUM(C938:G938)</f>
        <v>0</v>
      </c>
    </row>
    <row r="939" spans="1:12" outlineLevel="2" x14ac:dyDescent="0.2">
      <c r="A939" s="79">
        <v>38602</v>
      </c>
      <c r="B939">
        <v>2023</v>
      </c>
      <c r="H939" s="122">
        <f>SUM(C939:G939)</f>
        <v>0</v>
      </c>
    </row>
    <row r="940" spans="1:12" outlineLevel="2" x14ac:dyDescent="0.2">
      <c r="A940" s="79">
        <v>38602</v>
      </c>
      <c r="B940">
        <v>2022</v>
      </c>
      <c r="H940" s="122">
        <f>SUM(C940:G940)</f>
        <v>0</v>
      </c>
    </row>
    <row r="941" spans="1:12" outlineLevel="1" x14ac:dyDescent="0.2">
      <c r="A941" s="123" t="s">
        <v>1105</v>
      </c>
      <c r="C941" s="122">
        <f t="shared" ref="C941:H941" si="62">SUBTOTAL(9,C938:C940)</f>
        <v>0</v>
      </c>
      <c r="D941" s="122">
        <f t="shared" si="62"/>
        <v>0</v>
      </c>
      <c r="E941" s="122">
        <f t="shared" si="62"/>
        <v>0</v>
      </c>
      <c r="F941" s="122">
        <f t="shared" si="62"/>
        <v>0</v>
      </c>
      <c r="G941" s="122">
        <f t="shared" si="62"/>
        <v>0</v>
      </c>
      <c r="H941" s="122">
        <f t="shared" si="62"/>
        <v>0</v>
      </c>
      <c r="L941" s="25">
        <f>+H941+-+J941-+K941</f>
        <v>0</v>
      </c>
    </row>
    <row r="942" spans="1:12" outlineLevel="2" x14ac:dyDescent="0.2">
      <c r="A942" s="79">
        <v>38608</v>
      </c>
      <c r="B942">
        <v>2024</v>
      </c>
      <c r="H942" s="122">
        <f>SUM(C942:G942)</f>
        <v>0</v>
      </c>
    </row>
    <row r="943" spans="1:12" outlineLevel="2" x14ac:dyDescent="0.2">
      <c r="A943" s="79">
        <v>38608</v>
      </c>
      <c r="B943">
        <v>2023</v>
      </c>
      <c r="H943" s="122">
        <f>SUM(C943:G943)</f>
        <v>0</v>
      </c>
    </row>
    <row r="944" spans="1:12" outlineLevel="2" x14ac:dyDescent="0.2">
      <c r="A944" s="79">
        <v>38608</v>
      </c>
      <c r="B944">
        <v>2022</v>
      </c>
      <c r="H944" s="122">
        <f>SUM(C944:G944)</f>
        <v>0</v>
      </c>
    </row>
    <row r="945" spans="1:12" outlineLevel="1" x14ac:dyDescent="0.2">
      <c r="A945" s="123" t="s">
        <v>1106</v>
      </c>
      <c r="C945" s="122">
        <f t="shared" ref="C945:H945" si="63">SUBTOTAL(9,C942:C944)</f>
        <v>0</v>
      </c>
      <c r="D945" s="122">
        <f t="shared" si="63"/>
        <v>0</v>
      </c>
      <c r="E945" s="122">
        <f t="shared" si="63"/>
        <v>0</v>
      </c>
      <c r="F945" s="122">
        <f t="shared" si="63"/>
        <v>0</v>
      </c>
      <c r="G945" s="122">
        <f t="shared" si="63"/>
        <v>0</v>
      </c>
      <c r="H945" s="122">
        <f t="shared" si="63"/>
        <v>0</v>
      </c>
      <c r="L945" s="25">
        <f>+H945+-+J945-+K945</f>
        <v>0</v>
      </c>
    </row>
    <row r="946" spans="1:12" outlineLevel="2" x14ac:dyDescent="0.2">
      <c r="A946" s="79">
        <v>38700</v>
      </c>
      <c r="B946">
        <v>2024</v>
      </c>
      <c r="H946" s="122">
        <f t="shared" ref="H946:H990" si="64">SUM(C946:G946)</f>
        <v>0</v>
      </c>
    </row>
    <row r="947" spans="1:12" outlineLevel="2" x14ac:dyDescent="0.2">
      <c r="A947" s="79">
        <v>38700</v>
      </c>
      <c r="B947">
        <v>2023</v>
      </c>
      <c r="H947" s="122">
        <f t="shared" si="64"/>
        <v>0</v>
      </c>
    </row>
    <row r="948" spans="1:12" outlineLevel="2" x14ac:dyDescent="0.2">
      <c r="A948" s="79">
        <v>38700</v>
      </c>
      <c r="B948">
        <v>2022</v>
      </c>
      <c r="D948" s="122">
        <v>506839.74000000005</v>
      </c>
      <c r="H948" s="122">
        <f t="shared" si="64"/>
        <v>506839.74000000005</v>
      </c>
    </row>
    <row r="949" spans="1:12" outlineLevel="2" x14ac:dyDescent="0.2">
      <c r="A949" s="5">
        <v>38700</v>
      </c>
      <c r="B949">
        <v>2021</v>
      </c>
      <c r="C949" s="122">
        <v>1821650.02</v>
      </c>
      <c r="H949" s="122">
        <f t="shared" si="64"/>
        <v>1821650.02</v>
      </c>
    </row>
    <row r="950" spans="1:12" outlineLevel="2" x14ac:dyDescent="0.2">
      <c r="A950" s="5">
        <v>38700</v>
      </c>
      <c r="B950">
        <v>2020</v>
      </c>
      <c r="C950" s="122">
        <v>984702.63</v>
      </c>
      <c r="H950" s="122">
        <f t="shared" si="64"/>
        <v>984702.63</v>
      </c>
    </row>
    <row r="951" spans="1:12" outlineLevel="2" x14ac:dyDescent="0.2">
      <c r="A951" s="5">
        <v>38700</v>
      </c>
      <c r="B951">
        <v>2019</v>
      </c>
      <c r="C951" s="122">
        <v>1243321.68</v>
      </c>
      <c r="H951" s="122">
        <f t="shared" si="64"/>
        <v>1243321.68</v>
      </c>
    </row>
    <row r="952" spans="1:12" outlineLevel="2" x14ac:dyDescent="0.2">
      <c r="A952" s="5">
        <v>38700</v>
      </c>
      <c r="B952">
        <v>2018</v>
      </c>
      <c r="C952" s="122">
        <v>1520325.52</v>
      </c>
      <c r="H952" s="122">
        <f t="shared" si="64"/>
        <v>1520325.52</v>
      </c>
    </row>
    <row r="953" spans="1:12" outlineLevel="2" x14ac:dyDescent="0.2">
      <c r="A953" s="5">
        <v>38700</v>
      </c>
      <c r="B953">
        <v>2017</v>
      </c>
      <c r="C953" s="122">
        <v>625901.17000000004</v>
      </c>
      <c r="H953" s="122">
        <f t="shared" si="64"/>
        <v>625901.17000000004</v>
      </c>
    </row>
    <row r="954" spans="1:12" outlineLevel="2" x14ac:dyDescent="0.2">
      <c r="A954" s="5">
        <v>38700</v>
      </c>
      <c r="B954">
        <v>2016</v>
      </c>
      <c r="C954" s="122">
        <v>497048.71</v>
      </c>
      <c r="H954" s="122">
        <f t="shared" si="64"/>
        <v>497048.71</v>
      </c>
    </row>
    <row r="955" spans="1:12" outlineLevel="2" x14ac:dyDescent="0.2">
      <c r="A955" s="5">
        <v>38700</v>
      </c>
      <c r="B955">
        <v>2015</v>
      </c>
      <c r="C955" s="122">
        <v>491827.7</v>
      </c>
      <c r="H955" s="122">
        <f t="shared" si="64"/>
        <v>491827.7</v>
      </c>
    </row>
    <row r="956" spans="1:12" outlineLevel="2" x14ac:dyDescent="0.2">
      <c r="A956" s="5">
        <v>38700</v>
      </c>
      <c r="B956">
        <v>2014</v>
      </c>
      <c r="C956" s="122">
        <v>1084921.98</v>
      </c>
      <c r="H956" s="122">
        <f t="shared" si="64"/>
        <v>1084921.98</v>
      </c>
    </row>
    <row r="957" spans="1:12" outlineLevel="2" x14ac:dyDescent="0.2">
      <c r="A957" s="5">
        <v>38700</v>
      </c>
      <c r="B957">
        <v>2013</v>
      </c>
      <c r="C957" s="122">
        <v>307418.8</v>
      </c>
      <c r="H957" s="122">
        <f t="shared" si="64"/>
        <v>307418.8</v>
      </c>
    </row>
    <row r="958" spans="1:12" outlineLevel="2" x14ac:dyDescent="0.2">
      <c r="A958" s="5">
        <v>38700</v>
      </c>
      <c r="B958">
        <v>2012</v>
      </c>
      <c r="C958" s="122">
        <v>520523.51</v>
      </c>
      <c r="H958" s="122">
        <f t="shared" si="64"/>
        <v>520523.51</v>
      </c>
    </row>
    <row r="959" spans="1:12" outlineLevel="2" x14ac:dyDescent="0.2">
      <c r="A959" s="5">
        <v>38700</v>
      </c>
      <c r="B959">
        <v>2011</v>
      </c>
      <c r="C959" s="122">
        <v>536464.85</v>
      </c>
      <c r="H959" s="122">
        <f t="shared" si="64"/>
        <v>536464.85</v>
      </c>
    </row>
    <row r="960" spans="1:12" outlineLevel="2" x14ac:dyDescent="0.2">
      <c r="A960" s="5">
        <v>38700</v>
      </c>
      <c r="B960">
        <v>2010</v>
      </c>
      <c r="C960" s="122">
        <v>539022.11</v>
      </c>
      <c r="H960" s="122">
        <f t="shared" si="64"/>
        <v>539022.11</v>
      </c>
    </row>
    <row r="961" spans="1:8" outlineLevel="2" x14ac:dyDescent="0.2">
      <c r="A961" s="5">
        <v>38700</v>
      </c>
      <c r="B961">
        <v>2009</v>
      </c>
      <c r="C961" s="122">
        <v>668413.77</v>
      </c>
      <c r="H961" s="122">
        <f t="shared" si="64"/>
        <v>668413.77</v>
      </c>
    </row>
    <row r="962" spans="1:8" outlineLevel="2" x14ac:dyDescent="0.2">
      <c r="A962" s="5">
        <v>38700</v>
      </c>
      <c r="B962">
        <v>2008</v>
      </c>
      <c r="C962" s="122">
        <v>148017.06</v>
      </c>
      <c r="H962" s="122">
        <f t="shared" si="64"/>
        <v>148017.06</v>
      </c>
    </row>
    <row r="963" spans="1:8" outlineLevel="2" x14ac:dyDescent="0.2">
      <c r="A963" s="5">
        <v>38700</v>
      </c>
      <c r="B963">
        <v>2007</v>
      </c>
      <c r="C963" s="122">
        <v>329322.34999999998</v>
      </c>
      <c r="H963" s="122">
        <f t="shared" si="64"/>
        <v>329322.34999999998</v>
      </c>
    </row>
    <row r="964" spans="1:8" outlineLevel="2" x14ac:dyDescent="0.2">
      <c r="A964" s="5">
        <v>38700</v>
      </c>
      <c r="B964">
        <v>2006</v>
      </c>
      <c r="C964" s="122">
        <v>346776.93</v>
      </c>
      <c r="H964" s="122">
        <f t="shared" si="64"/>
        <v>346776.93</v>
      </c>
    </row>
    <row r="965" spans="1:8" outlineLevel="2" x14ac:dyDescent="0.2">
      <c r="A965" s="5">
        <v>38700</v>
      </c>
      <c r="B965">
        <v>2005</v>
      </c>
      <c r="C965" s="122">
        <v>139566.21</v>
      </c>
      <c r="H965" s="122">
        <f t="shared" si="64"/>
        <v>139566.21</v>
      </c>
    </row>
    <row r="966" spans="1:8" outlineLevel="2" x14ac:dyDescent="0.2">
      <c r="A966" s="5">
        <v>38700</v>
      </c>
      <c r="B966">
        <v>2004</v>
      </c>
      <c r="C966" s="122">
        <v>202102.66</v>
      </c>
      <c r="H966" s="122">
        <f t="shared" si="64"/>
        <v>202102.66</v>
      </c>
    </row>
    <row r="967" spans="1:8" outlineLevel="2" x14ac:dyDescent="0.2">
      <c r="A967" s="5">
        <v>38700</v>
      </c>
      <c r="B967">
        <v>2003</v>
      </c>
      <c r="C967" s="122">
        <v>190802.76</v>
      </c>
      <c r="H967" s="122">
        <f t="shared" si="64"/>
        <v>190802.76</v>
      </c>
    </row>
    <row r="968" spans="1:8" outlineLevel="2" x14ac:dyDescent="0.2">
      <c r="A968" s="5">
        <v>38700</v>
      </c>
      <c r="B968">
        <v>2002</v>
      </c>
      <c r="C968" s="122">
        <v>78107.23</v>
      </c>
      <c r="H968" s="122">
        <f t="shared" si="64"/>
        <v>78107.23</v>
      </c>
    </row>
    <row r="969" spans="1:8" outlineLevel="2" x14ac:dyDescent="0.2">
      <c r="A969" s="5">
        <v>38700</v>
      </c>
      <c r="B969">
        <v>2001</v>
      </c>
      <c r="C969" s="122">
        <v>97049.04</v>
      </c>
      <c r="E969" s="122">
        <v>-999.96</v>
      </c>
      <c r="H969" s="122">
        <f t="shared" si="64"/>
        <v>96049.079999999987</v>
      </c>
    </row>
    <row r="970" spans="1:8" outlineLevel="2" x14ac:dyDescent="0.2">
      <c r="A970" s="5">
        <v>38700</v>
      </c>
      <c r="B970">
        <v>2000</v>
      </c>
      <c r="C970" s="122">
        <v>156360.82</v>
      </c>
      <c r="H970" s="122">
        <f t="shared" si="64"/>
        <v>156360.82</v>
      </c>
    </row>
    <row r="971" spans="1:8" outlineLevel="2" x14ac:dyDescent="0.2">
      <c r="A971" s="5">
        <v>38700</v>
      </c>
      <c r="B971">
        <v>1999</v>
      </c>
      <c r="C971" s="122">
        <v>79657.95</v>
      </c>
      <c r="H971" s="122">
        <f t="shared" si="64"/>
        <v>79657.95</v>
      </c>
    </row>
    <row r="972" spans="1:8" outlineLevel="2" x14ac:dyDescent="0.2">
      <c r="A972" s="5">
        <v>38700</v>
      </c>
      <c r="B972">
        <v>1998</v>
      </c>
      <c r="C972" s="122">
        <v>33665.1</v>
      </c>
      <c r="H972" s="122">
        <f t="shared" si="64"/>
        <v>33665.1</v>
      </c>
    </row>
    <row r="973" spans="1:8" outlineLevel="2" x14ac:dyDescent="0.2">
      <c r="A973" s="5">
        <v>38700</v>
      </c>
      <c r="B973">
        <v>1997</v>
      </c>
      <c r="C973" s="122">
        <v>79003.23</v>
      </c>
      <c r="H973" s="122">
        <f t="shared" si="64"/>
        <v>79003.23</v>
      </c>
    </row>
    <row r="974" spans="1:8" outlineLevel="2" x14ac:dyDescent="0.2">
      <c r="A974" s="5">
        <v>38700</v>
      </c>
      <c r="B974">
        <v>1996</v>
      </c>
      <c r="C974" s="122">
        <v>35736.370000000003</v>
      </c>
      <c r="H974" s="122">
        <f t="shared" si="64"/>
        <v>35736.370000000003</v>
      </c>
    </row>
    <row r="975" spans="1:8" outlineLevel="2" x14ac:dyDescent="0.2">
      <c r="A975" s="5">
        <v>38700</v>
      </c>
      <c r="B975">
        <v>1995</v>
      </c>
      <c r="C975" s="122">
        <v>26792.02</v>
      </c>
      <c r="H975" s="122">
        <f t="shared" si="64"/>
        <v>26792.02</v>
      </c>
    </row>
    <row r="976" spans="1:8" outlineLevel="2" x14ac:dyDescent="0.2">
      <c r="A976" s="5">
        <v>38700</v>
      </c>
      <c r="B976">
        <v>1994</v>
      </c>
      <c r="C976" s="122">
        <v>41201.18</v>
      </c>
      <c r="H976" s="122">
        <f t="shared" si="64"/>
        <v>41201.18</v>
      </c>
    </row>
    <row r="977" spans="1:12" outlineLevel="2" x14ac:dyDescent="0.2">
      <c r="A977" s="5">
        <v>38700</v>
      </c>
      <c r="B977">
        <v>1993</v>
      </c>
      <c r="C977" s="122">
        <v>21490.94</v>
      </c>
      <c r="H977" s="122">
        <f t="shared" si="64"/>
        <v>21490.94</v>
      </c>
    </row>
    <row r="978" spans="1:12" outlineLevel="2" x14ac:dyDescent="0.2">
      <c r="A978" s="5">
        <v>38700</v>
      </c>
      <c r="B978">
        <v>1992</v>
      </c>
      <c r="C978" s="122">
        <v>16379.55</v>
      </c>
      <c r="H978" s="122">
        <f t="shared" si="64"/>
        <v>16379.55</v>
      </c>
    </row>
    <row r="979" spans="1:12" outlineLevel="2" x14ac:dyDescent="0.2">
      <c r="A979" s="5">
        <v>38700</v>
      </c>
      <c r="B979">
        <v>1991</v>
      </c>
      <c r="C979" s="122">
        <v>17681.57</v>
      </c>
      <c r="H979" s="122">
        <f t="shared" si="64"/>
        <v>17681.57</v>
      </c>
    </row>
    <row r="980" spans="1:12" outlineLevel="2" x14ac:dyDescent="0.2">
      <c r="A980" s="5">
        <v>38700</v>
      </c>
      <c r="B980">
        <v>1990</v>
      </c>
      <c r="C980" s="122">
        <v>8597.36</v>
      </c>
      <c r="H980" s="122">
        <f t="shared" si="64"/>
        <v>8597.36</v>
      </c>
    </row>
    <row r="981" spans="1:12" outlineLevel="2" x14ac:dyDescent="0.2">
      <c r="A981" s="5">
        <v>38700</v>
      </c>
      <c r="B981">
        <v>1989</v>
      </c>
      <c r="C981" s="122">
        <v>2004.48</v>
      </c>
      <c r="H981" s="122">
        <f t="shared" si="64"/>
        <v>2004.48</v>
      </c>
    </row>
    <row r="982" spans="1:12" outlineLevel="2" x14ac:dyDescent="0.2">
      <c r="A982" s="5">
        <v>38700</v>
      </c>
      <c r="B982">
        <v>1988</v>
      </c>
      <c r="C982" s="122">
        <v>4612.16</v>
      </c>
      <c r="H982" s="122">
        <f t="shared" si="64"/>
        <v>4612.16</v>
      </c>
    </row>
    <row r="983" spans="1:12" outlineLevel="2" x14ac:dyDescent="0.2">
      <c r="A983" s="5">
        <v>38700</v>
      </c>
      <c r="B983">
        <v>1986</v>
      </c>
      <c r="C983" s="122">
        <v>7400.34</v>
      </c>
      <c r="H983" s="122">
        <f t="shared" si="64"/>
        <v>7400.34</v>
      </c>
    </row>
    <row r="984" spans="1:12" outlineLevel="2" x14ac:dyDescent="0.2">
      <c r="A984" s="5">
        <v>38700</v>
      </c>
      <c r="B984">
        <v>1985</v>
      </c>
      <c r="C984" s="122">
        <v>1881.03</v>
      </c>
      <c r="H984" s="122">
        <f t="shared" si="64"/>
        <v>1881.03</v>
      </c>
    </row>
    <row r="985" spans="1:12" outlineLevel="2" x14ac:dyDescent="0.2">
      <c r="A985" s="5">
        <v>38700</v>
      </c>
      <c r="B985">
        <v>1983</v>
      </c>
      <c r="C985" s="122">
        <v>1376.02</v>
      </c>
      <c r="H985" s="122">
        <f t="shared" si="64"/>
        <v>1376.02</v>
      </c>
    </row>
    <row r="986" spans="1:12" outlineLevel="2" x14ac:dyDescent="0.2">
      <c r="A986" s="5">
        <v>38700</v>
      </c>
      <c r="B986">
        <v>1982</v>
      </c>
      <c r="C986" s="122">
        <v>880.94</v>
      </c>
      <c r="H986" s="122">
        <f t="shared" si="64"/>
        <v>880.94</v>
      </c>
    </row>
    <row r="987" spans="1:12" outlineLevel="2" x14ac:dyDescent="0.2">
      <c r="A987" s="5">
        <v>38700</v>
      </c>
      <c r="B987">
        <v>1981</v>
      </c>
      <c r="C987" s="122">
        <v>1900.94</v>
      </c>
      <c r="H987" s="122">
        <f t="shared" si="64"/>
        <v>1900.94</v>
      </c>
    </row>
    <row r="988" spans="1:12" outlineLevel="2" x14ac:dyDescent="0.2">
      <c r="A988" s="5">
        <v>38700</v>
      </c>
      <c r="B988">
        <v>1979</v>
      </c>
      <c r="C988" s="122">
        <v>2403.2800000000002</v>
      </c>
      <c r="H988" s="122">
        <f t="shared" si="64"/>
        <v>2403.2800000000002</v>
      </c>
    </row>
    <row r="989" spans="1:12" outlineLevel="2" x14ac:dyDescent="0.2">
      <c r="A989" s="5">
        <v>38700</v>
      </c>
      <c r="B989">
        <v>1977</v>
      </c>
      <c r="C989" s="122">
        <v>9036.84</v>
      </c>
      <c r="H989" s="122">
        <f t="shared" si="64"/>
        <v>9036.84</v>
      </c>
    </row>
    <row r="990" spans="1:12" outlineLevel="2" x14ac:dyDescent="0.2">
      <c r="A990" s="5">
        <v>38700</v>
      </c>
      <c r="B990">
        <v>1975</v>
      </c>
      <c r="C990" s="122">
        <v>4654.4399999999996</v>
      </c>
      <c r="H990" s="122">
        <f t="shared" si="64"/>
        <v>4654.4399999999996</v>
      </c>
    </row>
    <row r="991" spans="1:12" outlineLevel="1" x14ac:dyDescent="0.2">
      <c r="A991" s="124" t="s">
        <v>1107</v>
      </c>
      <c r="C991" s="122">
        <f t="shared" ref="C991:H991" si="65">SUBTOTAL(9,C946:C990)</f>
        <v>12926003.249999994</v>
      </c>
      <c r="D991" s="122">
        <f t="shared" si="65"/>
        <v>506839.74000000005</v>
      </c>
      <c r="E991" s="122">
        <v>-999.96</v>
      </c>
      <c r="F991" s="122">
        <f t="shared" si="65"/>
        <v>0</v>
      </c>
      <c r="G991" s="122">
        <f t="shared" si="65"/>
        <v>0</v>
      </c>
      <c r="H991" s="122">
        <f t="shared" si="65"/>
        <v>13431843.029999996</v>
      </c>
      <c r="J991" s="122">
        <v>13431843.029999996</v>
      </c>
      <c r="L991" s="25">
        <f>+H991+-+J991-+K991</f>
        <v>0</v>
      </c>
    </row>
    <row r="992" spans="1:12" outlineLevel="2" x14ac:dyDescent="0.2">
      <c r="A992" s="79">
        <v>39000</v>
      </c>
      <c r="B992">
        <v>2024</v>
      </c>
      <c r="H992" s="122">
        <f t="shared" ref="H992:H1001" si="66">SUM(C992:G992)</f>
        <v>0</v>
      </c>
    </row>
    <row r="993" spans="1:12" outlineLevel="2" x14ac:dyDescent="0.2">
      <c r="A993" s="79">
        <v>39000</v>
      </c>
      <c r="B993">
        <v>2023</v>
      </c>
      <c r="F993" s="122">
        <v>544265.86</v>
      </c>
      <c r="H993" s="122">
        <f t="shared" si="66"/>
        <v>544265.86</v>
      </c>
    </row>
    <row r="994" spans="1:12" outlineLevel="2" x14ac:dyDescent="0.2">
      <c r="A994" s="79">
        <v>39000</v>
      </c>
      <c r="B994">
        <v>2022</v>
      </c>
      <c r="D994" s="122">
        <v>0</v>
      </c>
      <c r="H994" s="122">
        <f t="shared" si="66"/>
        <v>0</v>
      </c>
    </row>
    <row r="995" spans="1:12" outlineLevel="2" x14ac:dyDescent="0.2">
      <c r="A995" s="5">
        <v>39000</v>
      </c>
      <c r="B995">
        <v>2016</v>
      </c>
      <c r="C995" s="122">
        <v>12393.52</v>
      </c>
      <c r="H995" s="122">
        <f t="shared" si="66"/>
        <v>12393.52</v>
      </c>
    </row>
    <row r="996" spans="1:12" outlineLevel="2" x14ac:dyDescent="0.2">
      <c r="A996" s="5">
        <v>39000</v>
      </c>
      <c r="B996">
        <v>2015</v>
      </c>
      <c r="C996" s="122">
        <v>18604.02</v>
      </c>
      <c r="H996" s="122">
        <f t="shared" si="66"/>
        <v>18604.02</v>
      </c>
    </row>
    <row r="997" spans="1:12" outlineLevel="2" x14ac:dyDescent="0.2">
      <c r="A997" s="5">
        <v>39000</v>
      </c>
      <c r="B997">
        <v>2012</v>
      </c>
      <c r="C997" s="122">
        <v>50788.77</v>
      </c>
      <c r="H997" s="122">
        <f t="shared" si="66"/>
        <v>50788.77</v>
      </c>
    </row>
    <row r="998" spans="1:12" outlineLevel="2" x14ac:dyDescent="0.2">
      <c r="A998" s="5">
        <v>39000</v>
      </c>
      <c r="B998">
        <v>2009</v>
      </c>
      <c r="C998" s="122">
        <v>9582.32</v>
      </c>
      <c r="H998" s="122">
        <f t="shared" si="66"/>
        <v>9582.32</v>
      </c>
    </row>
    <row r="999" spans="1:12" outlineLevel="2" x14ac:dyDescent="0.2">
      <c r="A999" s="5">
        <v>39000</v>
      </c>
      <c r="B999">
        <v>2008</v>
      </c>
      <c r="C999" s="122">
        <v>2319.3000000000002</v>
      </c>
      <c r="H999" s="122">
        <f t="shared" si="66"/>
        <v>2319.3000000000002</v>
      </c>
    </row>
    <row r="1000" spans="1:12" outlineLevel="2" x14ac:dyDescent="0.2">
      <c r="A1000" s="5">
        <v>39000</v>
      </c>
      <c r="B1000">
        <v>2007</v>
      </c>
      <c r="C1000" s="122">
        <v>59902.71</v>
      </c>
      <c r="E1000" s="122">
        <v>0</v>
      </c>
      <c r="G1000" s="122">
        <f>-43541.27+8753.67</f>
        <v>-34787.599999999999</v>
      </c>
      <c r="H1000" s="122">
        <f t="shared" si="66"/>
        <v>25115.11</v>
      </c>
    </row>
    <row r="1001" spans="1:12" outlineLevel="2" x14ac:dyDescent="0.2">
      <c r="A1001" s="5">
        <v>39000</v>
      </c>
      <c r="B1001">
        <v>2006</v>
      </c>
      <c r="C1001" s="122">
        <v>8753.67</v>
      </c>
      <c r="E1001" s="122">
        <v>0</v>
      </c>
      <c r="G1001" s="122">
        <f>-C1001</f>
        <v>-8753.67</v>
      </c>
      <c r="H1001" s="122">
        <f t="shared" si="66"/>
        <v>0</v>
      </c>
    </row>
    <row r="1002" spans="1:12" outlineLevel="1" x14ac:dyDescent="0.2">
      <c r="A1002" s="124" t="s">
        <v>1108</v>
      </c>
      <c r="C1002" s="122">
        <f t="shared" ref="C1002:H1002" si="67">SUBTOTAL(9,C992:C1001)</f>
        <v>162344.31000000003</v>
      </c>
      <c r="D1002" s="122">
        <f t="shared" si="67"/>
        <v>0</v>
      </c>
      <c r="E1002" s="122">
        <f t="shared" si="67"/>
        <v>0</v>
      </c>
      <c r="F1002" s="122">
        <f t="shared" si="67"/>
        <v>544265.86</v>
      </c>
      <c r="G1002" s="122">
        <f t="shared" si="67"/>
        <v>-43541.27</v>
      </c>
      <c r="H1002" s="122">
        <f t="shared" si="67"/>
        <v>663068.9</v>
      </c>
      <c r="J1002" s="122">
        <v>663068.90119999996</v>
      </c>
      <c r="K1002" s="126">
        <v>0</v>
      </c>
      <c r="L1002" s="25">
        <f>+H1002+-+J1002-+K1002</f>
        <v>-1.1999999405816197E-3</v>
      </c>
    </row>
    <row r="1003" spans="1:12" outlineLevel="2" x14ac:dyDescent="0.2">
      <c r="A1003" s="79">
        <v>39002</v>
      </c>
      <c r="B1003">
        <v>2024</v>
      </c>
      <c r="H1003" s="122">
        <f>SUM(C1003:G1003)</f>
        <v>0</v>
      </c>
    </row>
    <row r="1004" spans="1:12" outlineLevel="2" x14ac:dyDescent="0.2">
      <c r="A1004" s="79">
        <v>39002</v>
      </c>
      <c r="B1004">
        <v>2023</v>
      </c>
      <c r="H1004" s="122">
        <f>SUM(C1004:G1004)</f>
        <v>0</v>
      </c>
      <c r="L1004">
        <v>528908.93119999999</v>
      </c>
    </row>
    <row r="1005" spans="1:12" outlineLevel="2" x14ac:dyDescent="0.2">
      <c r="A1005" s="79">
        <v>39002</v>
      </c>
      <c r="B1005">
        <v>2022</v>
      </c>
      <c r="H1005" s="122">
        <f>SUM(C1005:G1005)</f>
        <v>0</v>
      </c>
      <c r="L1005">
        <v>134159.97</v>
      </c>
    </row>
    <row r="1006" spans="1:12" outlineLevel="1" x14ac:dyDescent="0.2">
      <c r="A1006" s="123" t="s">
        <v>1109</v>
      </c>
      <c r="C1006" s="122">
        <f t="shared" ref="C1006:H1006" si="68">SUBTOTAL(9,C1003:C1005)</f>
        <v>0</v>
      </c>
      <c r="D1006" s="122">
        <f t="shared" si="68"/>
        <v>0</v>
      </c>
      <c r="E1006" s="122">
        <f t="shared" si="68"/>
        <v>0</v>
      </c>
      <c r="F1006" s="122">
        <f t="shared" si="68"/>
        <v>0</v>
      </c>
      <c r="G1006" s="122">
        <f t="shared" si="68"/>
        <v>0</v>
      </c>
      <c r="H1006" s="122">
        <f t="shared" si="68"/>
        <v>0</v>
      </c>
      <c r="L1006" s="25"/>
    </row>
    <row r="1007" spans="1:12" outlineLevel="2" x14ac:dyDescent="0.2">
      <c r="A1007" s="79">
        <v>39100</v>
      </c>
      <c r="B1007">
        <v>2024</v>
      </c>
      <c r="H1007" s="122">
        <f t="shared" ref="H1007:H1023" si="69">SUM(C1007:G1007)</f>
        <v>0</v>
      </c>
    </row>
    <row r="1008" spans="1:12" outlineLevel="2" x14ac:dyDescent="0.2">
      <c r="A1008" s="79">
        <v>39100</v>
      </c>
      <c r="B1008">
        <v>2023</v>
      </c>
      <c r="F1008" s="122">
        <v>241700.3300000001</v>
      </c>
      <c r="H1008" s="122">
        <f t="shared" si="69"/>
        <v>241700.3300000001</v>
      </c>
    </row>
    <row r="1009" spans="1:12" outlineLevel="2" x14ac:dyDescent="0.2">
      <c r="A1009" s="79">
        <v>39100</v>
      </c>
      <c r="B1009">
        <v>2022</v>
      </c>
      <c r="D1009" s="122">
        <v>31734.79</v>
      </c>
      <c r="H1009" s="122">
        <f t="shared" si="69"/>
        <v>31734.79</v>
      </c>
    </row>
    <row r="1010" spans="1:12" outlineLevel="2" x14ac:dyDescent="0.2">
      <c r="A1010" s="5">
        <v>39100</v>
      </c>
      <c r="B1010">
        <v>2020</v>
      </c>
      <c r="C1010" s="122">
        <v>71253.88</v>
      </c>
      <c r="H1010" s="122">
        <f t="shared" si="69"/>
        <v>71253.88</v>
      </c>
    </row>
    <row r="1011" spans="1:12" outlineLevel="2" x14ac:dyDescent="0.2">
      <c r="A1011" s="5">
        <v>39100</v>
      </c>
      <c r="B1011">
        <v>2019</v>
      </c>
      <c r="C1011" s="122">
        <v>135016.5</v>
      </c>
      <c r="H1011" s="122">
        <f t="shared" si="69"/>
        <v>135016.5</v>
      </c>
    </row>
    <row r="1012" spans="1:12" outlineLevel="2" x14ac:dyDescent="0.2">
      <c r="A1012" s="5">
        <v>39100</v>
      </c>
      <c r="B1012">
        <v>2018</v>
      </c>
      <c r="C1012" s="122">
        <v>575028.36</v>
      </c>
      <c r="H1012" s="122">
        <f t="shared" si="69"/>
        <v>575028.36</v>
      </c>
    </row>
    <row r="1013" spans="1:12" outlineLevel="2" x14ac:dyDescent="0.2">
      <c r="A1013" s="5">
        <v>39100</v>
      </c>
      <c r="B1013">
        <v>2017</v>
      </c>
      <c r="C1013" s="122">
        <v>91250.94</v>
      </c>
      <c r="H1013" s="122">
        <f t="shared" si="69"/>
        <v>91250.94</v>
      </c>
    </row>
    <row r="1014" spans="1:12" outlineLevel="2" x14ac:dyDescent="0.2">
      <c r="A1014" s="5">
        <v>39100</v>
      </c>
      <c r="B1014">
        <v>2016</v>
      </c>
      <c r="C1014" s="122">
        <v>305779.15999999997</v>
      </c>
      <c r="H1014" s="122">
        <f t="shared" si="69"/>
        <v>305779.15999999997</v>
      </c>
    </row>
    <row r="1015" spans="1:12" outlineLevel="2" x14ac:dyDescent="0.2">
      <c r="A1015" s="5">
        <v>39100</v>
      </c>
      <c r="B1015">
        <v>2015</v>
      </c>
      <c r="C1015" s="122">
        <v>52030.62</v>
      </c>
      <c r="H1015" s="122">
        <f t="shared" si="69"/>
        <v>52030.62</v>
      </c>
    </row>
    <row r="1016" spans="1:12" outlineLevel="2" x14ac:dyDescent="0.2">
      <c r="A1016" s="5">
        <v>39100</v>
      </c>
      <c r="B1016">
        <v>2014</v>
      </c>
      <c r="C1016" s="122">
        <v>17304.09</v>
      </c>
      <c r="H1016" s="122">
        <f t="shared" si="69"/>
        <v>17304.09</v>
      </c>
    </row>
    <row r="1017" spans="1:12" outlineLevel="2" x14ac:dyDescent="0.2">
      <c r="A1017" s="5">
        <v>39100</v>
      </c>
      <c r="B1017">
        <v>2013</v>
      </c>
      <c r="C1017" s="122">
        <v>54887.66</v>
      </c>
      <c r="H1017" s="122">
        <f t="shared" si="69"/>
        <v>54887.66</v>
      </c>
    </row>
    <row r="1018" spans="1:12" outlineLevel="2" x14ac:dyDescent="0.2">
      <c r="A1018" s="5">
        <v>39100</v>
      </c>
      <c r="B1018">
        <v>2012</v>
      </c>
      <c r="C1018" s="122">
        <v>46697.45</v>
      </c>
      <c r="H1018" s="122">
        <f t="shared" si="69"/>
        <v>46697.45</v>
      </c>
    </row>
    <row r="1019" spans="1:12" outlineLevel="2" x14ac:dyDescent="0.2">
      <c r="A1019" s="5">
        <v>39100</v>
      </c>
      <c r="B1019">
        <v>2011</v>
      </c>
      <c r="C1019" s="122">
        <v>271246.45</v>
      </c>
      <c r="H1019" s="122">
        <f t="shared" si="69"/>
        <v>271246.45</v>
      </c>
    </row>
    <row r="1020" spans="1:12" outlineLevel="2" x14ac:dyDescent="0.2">
      <c r="A1020" s="5">
        <v>39100</v>
      </c>
      <c r="B1020">
        <v>2010</v>
      </c>
      <c r="C1020" s="122">
        <v>40633.46</v>
      </c>
      <c r="H1020" s="122">
        <f t="shared" si="69"/>
        <v>40633.46</v>
      </c>
    </row>
    <row r="1021" spans="1:12" outlineLevel="2" x14ac:dyDescent="0.2">
      <c r="A1021" s="5">
        <v>39100</v>
      </c>
      <c r="B1021">
        <v>2009</v>
      </c>
      <c r="C1021" s="122">
        <v>19483.57</v>
      </c>
      <c r="H1021" s="122">
        <f t="shared" si="69"/>
        <v>19483.57</v>
      </c>
    </row>
    <row r="1022" spans="1:12" outlineLevel="2" x14ac:dyDescent="0.2">
      <c r="A1022" s="5">
        <v>39100</v>
      </c>
      <c r="B1022">
        <v>2007</v>
      </c>
      <c r="C1022" s="122">
        <v>118417.47</v>
      </c>
      <c r="H1022" s="122">
        <f t="shared" si="69"/>
        <v>118417.47</v>
      </c>
    </row>
    <row r="1023" spans="1:12" outlineLevel="2" x14ac:dyDescent="0.2">
      <c r="A1023" s="5">
        <v>39100</v>
      </c>
      <c r="B1023">
        <v>2006</v>
      </c>
      <c r="C1023" s="122">
        <v>79485</v>
      </c>
      <c r="H1023" s="122">
        <f t="shared" si="69"/>
        <v>79485</v>
      </c>
    </row>
    <row r="1024" spans="1:12" outlineLevel="1" x14ac:dyDescent="0.2">
      <c r="A1024" s="124" t="s">
        <v>1110</v>
      </c>
      <c r="C1024" s="122">
        <f t="shared" ref="C1024:H1024" si="70">SUBTOTAL(9,C1007:C1023)</f>
        <v>1878514.6099999999</v>
      </c>
      <c r="D1024" s="122">
        <f t="shared" si="70"/>
        <v>31734.79</v>
      </c>
      <c r="E1024" s="122">
        <f t="shared" si="70"/>
        <v>0</v>
      </c>
      <c r="F1024" s="122">
        <f t="shared" si="70"/>
        <v>241700.3300000001</v>
      </c>
      <c r="G1024" s="122">
        <f t="shared" si="70"/>
        <v>0</v>
      </c>
      <c r="H1024" s="122">
        <f t="shared" si="70"/>
        <v>2151949.73</v>
      </c>
      <c r="J1024" s="122">
        <v>2151949.73</v>
      </c>
      <c r="L1024" s="25">
        <f>+H1024+-+J1024-+K1024</f>
        <v>0</v>
      </c>
    </row>
    <row r="1025" spans="1:12" outlineLevel="2" x14ac:dyDescent="0.2">
      <c r="A1025" s="79">
        <v>39101</v>
      </c>
      <c r="B1025">
        <v>2024</v>
      </c>
      <c r="H1025" s="122">
        <f t="shared" ref="H1025:H1037" si="71">SUM(C1025:G1025)</f>
        <v>0</v>
      </c>
    </row>
    <row r="1026" spans="1:12" outlineLevel="2" x14ac:dyDescent="0.2">
      <c r="A1026" s="79">
        <v>39101</v>
      </c>
      <c r="B1026">
        <v>2023</v>
      </c>
      <c r="F1026" s="122">
        <v>2673941.5974910171</v>
      </c>
      <c r="H1026" s="122">
        <f t="shared" si="71"/>
        <v>2673941.5974910171</v>
      </c>
    </row>
    <row r="1027" spans="1:12" outlineLevel="2" x14ac:dyDescent="0.2">
      <c r="A1027" s="79">
        <v>39101</v>
      </c>
      <c r="B1027">
        <v>2022</v>
      </c>
      <c r="D1027" s="122">
        <v>47509.97</v>
      </c>
      <c r="H1027" s="122">
        <f t="shared" si="71"/>
        <v>47509.97</v>
      </c>
    </row>
    <row r="1028" spans="1:12" outlineLevel="2" x14ac:dyDescent="0.2">
      <c r="A1028" s="5">
        <v>39101</v>
      </c>
      <c r="B1028">
        <v>2021</v>
      </c>
      <c r="C1028" s="122">
        <v>8106.39</v>
      </c>
      <c r="H1028" s="122">
        <f t="shared" si="71"/>
        <v>8106.39</v>
      </c>
    </row>
    <row r="1029" spans="1:12" outlineLevel="2" x14ac:dyDescent="0.2">
      <c r="A1029" s="5">
        <v>39101</v>
      </c>
      <c r="B1029">
        <v>2020</v>
      </c>
      <c r="C1029" s="122">
        <v>138455</v>
      </c>
      <c r="H1029" s="122">
        <f t="shared" si="71"/>
        <v>138455</v>
      </c>
    </row>
    <row r="1030" spans="1:12" outlineLevel="2" x14ac:dyDescent="0.2">
      <c r="A1030" s="5">
        <v>39101</v>
      </c>
      <c r="B1030">
        <v>2019</v>
      </c>
      <c r="C1030" s="122">
        <v>1630801.36</v>
      </c>
      <c r="H1030" s="122">
        <f t="shared" si="71"/>
        <v>1630801.36</v>
      </c>
    </row>
    <row r="1031" spans="1:12" outlineLevel="2" x14ac:dyDescent="0.2">
      <c r="A1031" s="5">
        <v>39101</v>
      </c>
      <c r="B1031">
        <v>2018</v>
      </c>
      <c r="C1031" s="122">
        <v>82269.73</v>
      </c>
      <c r="H1031" s="122">
        <f t="shared" si="71"/>
        <v>82269.73</v>
      </c>
    </row>
    <row r="1032" spans="1:12" outlineLevel="2" x14ac:dyDescent="0.2">
      <c r="A1032" s="5">
        <v>39101</v>
      </c>
      <c r="B1032">
        <v>2017</v>
      </c>
      <c r="C1032" s="122">
        <v>11535.38</v>
      </c>
      <c r="H1032" s="122">
        <f t="shared" si="71"/>
        <v>11535.38</v>
      </c>
    </row>
    <row r="1033" spans="1:12" outlineLevel="2" x14ac:dyDescent="0.2">
      <c r="A1033" s="5">
        <v>39101</v>
      </c>
      <c r="B1033">
        <v>2016</v>
      </c>
      <c r="C1033" s="122">
        <v>175832.21</v>
      </c>
      <c r="H1033" s="122">
        <f t="shared" si="71"/>
        <v>175832.21</v>
      </c>
    </row>
    <row r="1034" spans="1:12" outlineLevel="2" x14ac:dyDescent="0.2">
      <c r="A1034" s="5">
        <v>39101</v>
      </c>
      <c r="B1034">
        <v>2015</v>
      </c>
      <c r="C1034" s="122">
        <v>574371.25</v>
      </c>
      <c r="H1034" s="122">
        <f t="shared" si="71"/>
        <v>574371.25</v>
      </c>
    </row>
    <row r="1035" spans="1:12" outlineLevel="2" x14ac:dyDescent="0.2">
      <c r="A1035" s="5">
        <v>39101</v>
      </c>
      <c r="B1035">
        <v>2014</v>
      </c>
      <c r="C1035" s="122">
        <v>431635.95</v>
      </c>
      <c r="H1035" s="122">
        <f t="shared" si="71"/>
        <v>431635.95</v>
      </c>
    </row>
    <row r="1036" spans="1:12" outlineLevel="2" x14ac:dyDescent="0.2">
      <c r="A1036" s="5">
        <v>39101</v>
      </c>
      <c r="B1036">
        <v>2013</v>
      </c>
      <c r="C1036" s="122">
        <v>100249.64</v>
      </c>
      <c r="H1036" s="122">
        <f t="shared" si="71"/>
        <v>100249.64</v>
      </c>
    </row>
    <row r="1037" spans="1:12" outlineLevel="2" x14ac:dyDescent="0.2">
      <c r="A1037" s="5">
        <v>39101</v>
      </c>
      <c r="B1037">
        <v>2012</v>
      </c>
      <c r="C1037" s="122">
        <v>57597.38</v>
      </c>
      <c r="H1037" s="122">
        <f t="shared" si="71"/>
        <v>57597.38</v>
      </c>
    </row>
    <row r="1038" spans="1:12" outlineLevel="1" x14ac:dyDescent="0.2">
      <c r="A1038" s="124" t="s">
        <v>1111</v>
      </c>
      <c r="C1038" s="122">
        <f t="shared" ref="C1038:H1038" si="72">SUBTOTAL(9,C1025:C1037)</f>
        <v>3210854.29</v>
      </c>
      <c r="D1038" s="122">
        <f t="shared" si="72"/>
        <v>47509.97</v>
      </c>
      <c r="E1038" s="122">
        <f t="shared" si="72"/>
        <v>0</v>
      </c>
      <c r="F1038" s="122">
        <f t="shared" si="72"/>
        <v>2673941.5974910171</v>
      </c>
      <c r="G1038" s="122">
        <f t="shared" si="72"/>
        <v>0</v>
      </c>
      <c r="H1038" s="122">
        <f t="shared" si="72"/>
        <v>5932305.8574910173</v>
      </c>
      <c r="J1038" s="122">
        <v>5932305.8574910183</v>
      </c>
      <c r="L1038" s="25">
        <f>+H1038+-+J1038-+K1038</f>
        <v>-9.3132257461547852E-10</v>
      </c>
    </row>
    <row r="1039" spans="1:12" outlineLevel="2" x14ac:dyDescent="0.2">
      <c r="A1039" s="79">
        <v>39102</v>
      </c>
      <c r="B1039">
        <v>2024</v>
      </c>
      <c r="H1039" s="122">
        <f t="shared" ref="H1039:H1059" si="73">SUM(C1039:G1039)</f>
        <v>0</v>
      </c>
    </row>
    <row r="1040" spans="1:12" outlineLevel="2" x14ac:dyDescent="0.2">
      <c r="A1040" s="79">
        <v>39102</v>
      </c>
      <c r="B1040">
        <v>2023</v>
      </c>
      <c r="H1040" s="122">
        <f t="shared" si="73"/>
        <v>0</v>
      </c>
    </row>
    <row r="1041" spans="1:8" outlineLevel="2" x14ac:dyDescent="0.2">
      <c r="A1041" s="79">
        <v>39102</v>
      </c>
      <c r="B1041">
        <v>2022</v>
      </c>
      <c r="D1041" s="122">
        <v>67254.5</v>
      </c>
      <c r="H1041" s="122">
        <f t="shared" si="73"/>
        <v>67254.5</v>
      </c>
    </row>
    <row r="1042" spans="1:8" outlineLevel="2" x14ac:dyDescent="0.2">
      <c r="A1042" s="5">
        <v>39102</v>
      </c>
      <c r="B1042">
        <v>2020</v>
      </c>
      <c r="C1042" s="122">
        <v>16678.310000000001</v>
      </c>
      <c r="H1042" s="122">
        <f t="shared" si="73"/>
        <v>16678.310000000001</v>
      </c>
    </row>
    <row r="1043" spans="1:8" outlineLevel="2" x14ac:dyDescent="0.2">
      <c r="A1043" s="5">
        <v>39102</v>
      </c>
      <c r="B1043">
        <v>2019</v>
      </c>
      <c r="C1043" s="122">
        <v>123272.16</v>
      </c>
      <c r="H1043" s="122">
        <f t="shared" si="73"/>
        <v>123272.16</v>
      </c>
    </row>
    <row r="1044" spans="1:8" outlineLevel="2" x14ac:dyDescent="0.2">
      <c r="A1044" s="5">
        <v>39102</v>
      </c>
      <c r="B1044">
        <v>2018</v>
      </c>
      <c r="C1044" s="122">
        <v>16931.7</v>
      </c>
      <c r="H1044" s="122">
        <f t="shared" si="73"/>
        <v>16931.7</v>
      </c>
    </row>
    <row r="1045" spans="1:8" outlineLevel="2" x14ac:dyDescent="0.2">
      <c r="A1045" s="5">
        <v>39102</v>
      </c>
      <c r="B1045">
        <v>2017</v>
      </c>
      <c r="C1045" s="122">
        <v>443681.45</v>
      </c>
      <c r="H1045" s="122">
        <f t="shared" si="73"/>
        <v>443681.45</v>
      </c>
    </row>
    <row r="1046" spans="1:8" outlineLevel="2" x14ac:dyDescent="0.2">
      <c r="A1046" s="5">
        <v>39102</v>
      </c>
      <c r="B1046">
        <v>2016</v>
      </c>
      <c r="C1046" s="122">
        <v>65264.69</v>
      </c>
      <c r="H1046" s="122">
        <f t="shared" si="73"/>
        <v>65264.69</v>
      </c>
    </row>
    <row r="1047" spans="1:8" outlineLevel="2" x14ac:dyDescent="0.2">
      <c r="A1047" s="5">
        <v>39102</v>
      </c>
      <c r="B1047">
        <v>2015</v>
      </c>
      <c r="C1047" s="122">
        <v>32576.23</v>
      </c>
      <c r="H1047" s="122">
        <f t="shared" si="73"/>
        <v>32576.23</v>
      </c>
    </row>
    <row r="1048" spans="1:8" outlineLevel="2" x14ac:dyDescent="0.2">
      <c r="A1048" s="5">
        <v>39102</v>
      </c>
      <c r="B1048">
        <v>2014</v>
      </c>
      <c r="C1048" s="122">
        <v>15220.5</v>
      </c>
      <c r="H1048" s="122">
        <f t="shared" si="73"/>
        <v>15220.5</v>
      </c>
    </row>
    <row r="1049" spans="1:8" outlineLevel="2" x14ac:dyDescent="0.2">
      <c r="A1049" s="5">
        <v>39102</v>
      </c>
      <c r="B1049">
        <v>2013</v>
      </c>
      <c r="C1049" s="122">
        <v>257470.04</v>
      </c>
      <c r="H1049" s="122">
        <f t="shared" si="73"/>
        <v>257470.04</v>
      </c>
    </row>
    <row r="1050" spans="1:8" outlineLevel="2" x14ac:dyDescent="0.2">
      <c r="A1050" s="5">
        <v>39102</v>
      </c>
      <c r="B1050">
        <v>2012</v>
      </c>
      <c r="C1050" s="122">
        <v>9286.1299999999992</v>
      </c>
      <c r="H1050" s="122">
        <f t="shared" si="73"/>
        <v>9286.1299999999992</v>
      </c>
    </row>
    <row r="1051" spans="1:8" outlineLevel="2" x14ac:dyDescent="0.2">
      <c r="A1051" s="5">
        <v>39102</v>
      </c>
      <c r="B1051">
        <v>2011</v>
      </c>
      <c r="C1051" s="122">
        <v>277041.59000000003</v>
      </c>
      <c r="H1051" s="122">
        <f t="shared" si="73"/>
        <v>277041.59000000003</v>
      </c>
    </row>
    <row r="1052" spans="1:8" outlineLevel="2" x14ac:dyDescent="0.2">
      <c r="A1052" s="5">
        <v>39102</v>
      </c>
      <c r="B1052">
        <v>2010</v>
      </c>
      <c r="C1052" s="122">
        <v>11701.77</v>
      </c>
      <c r="H1052" s="122">
        <f t="shared" si="73"/>
        <v>11701.77</v>
      </c>
    </row>
    <row r="1053" spans="1:8" outlineLevel="2" x14ac:dyDescent="0.2">
      <c r="A1053" s="5">
        <v>39102</v>
      </c>
      <c r="B1053">
        <v>2009</v>
      </c>
      <c r="C1053" s="122">
        <v>3389.84</v>
      </c>
      <c r="H1053" s="122">
        <f t="shared" si="73"/>
        <v>3389.84</v>
      </c>
    </row>
    <row r="1054" spans="1:8" outlineLevel="2" x14ac:dyDescent="0.2">
      <c r="A1054" s="5">
        <v>39102</v>
      </c>
      <c r="B1054">
        <v>2008</v>
      </c>
      <c r="C1054" s="122">
        <v>3705.13</v>
      </c>
      <c r="H1054" s="122">
        <f t="shared" si="73"/>
        <v>3705.13</v>
      </c>
    </row>
    <row r="1055" spans="1:8" outlineLevel="2" x14ac:dyDescent="0.2">
      <c r="A1055" s="5">
        <v>39102</v>
      </c>
      <c r="B1055">
        <v>2007</v>
      </c>
      <c r="C1055" s="122">
        <v>100172.03</v>
      </c>
      <c r="H1055" s="122">
        <f t="shared" si="73"/>
        <v>100172.03</v>
      </c>
    </row>
    <row r="1056" spans="1:8" outlineLevel="2" x14ac:dyDescent="0.2">
      <c r="A1056" s="5">
        <v>39102</v>
      </c>
      <c r="B1056">
        <v>2006</v>
      </c>
      <c r="C1056" s="122">
        <v>10052.629999999999</v>
      </c>
      <c r="H1056" s="122">
        <f t="shared" si="73"/>
        <v>10052.629999999999</v>
      </c>
    </row>
    <row r="1057" spans="1:12" outlineLevel="2" x14ac:dyDescent="0.2">
      <c r="A1057" s="5">
        <v>39102</v>
      </c>
      <c r="B1057">
        <v>2005</v>
      </c>
      <c r="C1057" s="122">
        <v>17334.310000000001</v>
      </c>
      <c r="E1057" s="122">
        <v>-1580.59</v>
      </c>
      <c r="H1057" s="122">
        <f t="shared" si="73"/>
        <v>15753.720000000001</v>
      </c>
    </row>
    <row r="1058" spans="1:12" outlineLevel="2" x14ac:dyDescent="0.2">
      <c r="A1058" s="5">
        <v>39102</v>
      </c>
      <c r="B1058">
        <v>2004</v>
      </c>
      <c r="C1058" s="122">
        <v>50945.45</v>
      </c>
      <c r="H1058" s="122">
        <f t="shared" si="73"/>
        <v>50945.45</v>
      </c>
    </row>
    <row r="1059" spans="1:12" outlineLevel="2" x14ac:dyDescent="0.2">
      <c r="A1059" s="5">
        <v>39102</v>
      </c>
      <c r="B1059">
        <v>2002</v>
      </c>
      <c r="C1059" s="122">
        <v>9275.92</v>
      </c>
      <c r="E1059" s="122">
        <v>0</v>
      </c>
      <c r="H1059" s="122">
        <f t="shared" si="73"/>
        <v>9275.92</v>
      </c>
    </row>
    <row r="1060" spans="1:12" outlineLevel="1" x14ac:dyDescent="0.2">
      <c r="A1060" s="124" t="s">
        <v>1112</v>
      </c>
      <c r="C1060" s="122">
        <f t="shared" ref="C1060:H1060" si="74">SUBTOTAL(9,C1039:C1059)</f>
        <v>1463999.88</v>
      </c>
      <c r="D1060" s="122">
        <f t="shared" si="74"/>
        <v>67254.5</v>
      </c>
      <c r="E1060" s="122">
        <v>-1580.5900000000001</v>
      </c>
      <c r="F1060" s="122">
        <f t="shared" si="74"/>
        <v>0</v>
      </c>
      <c r="G1060" s="122">
        <f t="shared" si="74"/>
        <v>0</v>
      </c>
      <c r="H1060" s="122">
        <f t="shared" si="74"/>
        <v>1529673.7899999998</v>
      </c>
      <c r="J1060" s="122">
        <v>1529673.7899999998</v>
      </c>
      <c r="L1060" s="25">
        <f>+H1060+-+J1060-+K1060</f>
        <v>0</v>
      </c>
    </row>
    <row r="1061" spans="1:12" outlineLevel="2" x14ac:dyDescent="0.2">
      <c r="A1061" s="79">
        <v>39103</v>
      </c>
      <c r="B1061">
        <v>2024</v>
      </c>
      <c r="H1061" s="122">
        <f>SUM(C1061:G1061)</f>
        <v>0</v>
      </c>
    </row>
    <row r="1062" spans="1:12" outlineLevel="2" x14ac:dyDescent="0.2">
      <c r="A1062" s="79">
        <v>39103</v>
      </c>
      <c r="B1062">
        <v>2023</v>
      </c>
      <c r="H1062" s="122">
        <f>SUM(C1062:G1062)</f>
        <v>0</v>
      </c>
    </row>
    <row r="1063" spans="1:12" outlineLevel="2" x14ac:dyDescent="0.2">
      <c r="A1063" s="79">
        <v>39103</v>
      </c>
      <c r="B1063">
        <v>2022</v>
      </c>
      <c r="H1063" s="122">
        <f>SUM(C1063:G1063)</f>
        <v>0</v>
      </c>
    </row>
    <row r="1064" spans="1:12" outlineLevel="1" x14ac:dyDescent="0.2">
      <c r="A1064" s="123" t="s">
        <v>1113</v>
      </c>
      <c r="C1064" s="122">
        <f t="shared" ref="C1064:H1064" si="75">SUBTOTAL(9,C1061:C1063)</f>
        <v>0</v>
      </c>
      <c r="D1064" s="122">
        <f t="shared" si="75"/>
        <v>0</v>
      </c>
      <c r="E1064" s="122">
        <f t="shared" si="75"/>
        <v>0</v>
      </c>
      <c r="F1064" s="122">
        <f t="shared" si="75"/>
        <v>0</v>
      </c>
      <c r="G1064" s="122">
        <f t="shared" si="75"/>
        <v>0</v>
      </c>
      <c r="H1064" s="122">
        <f t="shared" si="75"/>
        <v>0</v>
      </c>
      <c r="L1064" s="25">
        <f>+H1064+-+J1064-+K1064</f>
        <v>0</v>
      </c>
    </row>
    <row r="1065" spans="1:12" outlineLevel="2" x14ac:dyDescent="0.2">
      <c r="A1065" s="79">
        <v>39201</v>
      </c>
      <c r="B1065">
        <v>2024</v>
      </c>
      <c r="H1065" s="122">
        <f t="shared" ref="H1065:H1087" si="76">SUM(C1065:G1065)</f>
        <v>0</v>
      </c>
    </row>
    <row r="1066" spans="1:12" outlineLevel="2" x14ac:dyDescent="0.2">
      <c r="A1066" s="79">
        <v>39201</v>
      </c>
      <c r="B1066">
        <v>2023</v>
      </c>
      <c r="F1066" s="122">
        <v>6169828.3810883248</v>
      </c>
      <c r="H1066" s="122">
        <f t="shared" si="76"/>
        <v>6169828.3810883248</v>
      </c>
    </row>
    <row r="1067" spans="1:12" outlineLevel="2" x14ac:dyDescent="0.2">
      <c r="A1067" s="79">
        <v>39201</v>
      </c>
      <c r="B1067">
        <v>2022</v>
      </c>
      <c r="D1067" s="122">
        <v>1724117.87</v>
      </c>
      <c r="H1067" s="122">
        <f t="shared" si="76"/>
        <v>1724117.87</v>
      </c>
    </row>
    <row r="1068" spans="1:12" outlineLevel="2" x14ac:dyDescent="0.2">
      <c r="A1068" s="5">
        <v>39201</v>
      </c>
      <c r="B1068">
        <v>2021</v>
      </c>
      <c r="C1068" s="122">
        <v>444941.58</v>
      </c>
      <c r="H1068" s="122">
        <f t="shared" si="76"/>
        <v>444941.58</v>
      </c>
    </row>
    <row r="1069" spans="1:12" outlineLevel="2" x14ac:dyDescent="0.2">
      <c r="A1069" s="5">
        <v>39201</v>
      </c>
      <c r="B1069">
        <v>2020</v>
      </c>
      <c r="C1069" s="122">
        <v>905277.36</v>
      </c>
      <c r="H1069" s="122">
        <f t="shared" si="76"/>
        <v>905277.36</v>
      </c>
    </row>
    <row r="1070" spans="1:12" outlineLevel="2" x14ac:dyDescent="0.2">
      <c r="A1070" s="5">
        <v>39201</v>
      </c>
      <c r="B1070">
        <v>2019</v>
      </c>
      <c r="C1070" s="122">
        <v>644561.13</v>
      </c>
      <c r="H1070" s="122">
        <f t="shared" si="76"/>
        <v>644561.13</v>
      </c>
    </row>
    <row r="1071" spans="1:12" outlineLevel="2" x14ac:dyDescent="0.2">
      <c r="A1071" s="5">
        <v>39201</v>
      </c>
      <c r="B1071">
        <v>2018</v>
      </c>
      <c r="C1071" s="122">
        <v>332369.98</v>
      </c>
      <c r="H1071" s="122">
        <f t="shared" si="76"/>
        <v>332369.98</v>
      </c>
    </row>
    <row r="1072" spans="1:12" outlineLevel="2" x14ac:dyDescent="0.2">
      <c r="A1072" s="5">
        <v>39201</v>
      </c>
      <c r="B1072">
        <v>2017</v>
      </c>
      <c r="C1072" s="122">
        <v>774546.4</v>
      </c>
      <c r="E1072" s="122">
        <v>-33699.279999999999</v>
      </c>
      <c r="H1072" s="122">
        <f t="shared" si="76"/>
        <v>740847.12</v>
      </c>
    </row>
    <row r="1073" spans="1:12" outlineLevel="2" x14ac:dyDescent="0.2">
      <c r="A1073" s="5">
        <v>39201</v>
      </c>
      <c r="B1073">
        <v>2016</v>
      </c>
      <c r="C1073" s="122">
        <v>859698.77</v>
      </c>
      <c r="E1073" s="122">
        <v>-67488.88</v>
      </c>
      <c r="H1073" s="122">
        <f t="shared" si="76"/>
        <v>792209.89</v>
      </c>
    </row>
    <row r="1074" spans="1:12" outlineLevel="2" x14ac:dyDescent="0.2">
      <c r="A1074" s="5">
        <v>39201</v>
      </c>
      <c r="B1074">
        <v>2015</v>
      </c>
      <c r="C1074" s="122">
        <v>1112001.55</v>
      </c>
      <c r="E1074" s="122">
        <f>-63642.93-32275.41</f>
        <v>-95918.34</v>
      </c>
      <c r="H1074" s="122">
        <f t="shared" si="76"/>
        <v>1016083.2100000001</v>
      </c>
    </row>
    <row r="1075" spans="1:12" outlineLevel="2" x14ac:dyDescent="0.2">
      <c r="A1075" s="5">
        <v>39201</v>
      </c>
      <c r="B1075">
        <v>2014</v>
      </c>
      <c r="C1075" s="122">
        <v>168286.89</v>
      </c>
      <c r="E1075" s="122">
        <v>0</v>
      </c>
      <c r="H1075" s="122">
        <f t="shared" si="76"/>
        <v>168286.89</v>
      </c>
    </row>
    <row r="1076" spans="1:12" outlineLevel="2" x14ac:dyDescent="0.2">
      <c r="A1076" s="5">
        <v>39201</v>
      </c>
      <c r="B1076">
        <v>2013</v>
      </c>
      <c r="C1076" s="122">
        <v>888523.79</v>
      </c>
      <c r="E1076" s="122">
        <v>-145856.56</v>
      </c>
      <c r="H1076" s="122">
        <f t="shared" si="76"/>
        <v>742667.23</v>
      </c>
    </row>
    <row r="1077" spans="1:12" outlineLevel="2" x14ac:dyDescent="0.2">
      <c r="A1077" s="5">
        <v>39201</v>
      </c>
      <c r="B1077">
        <v>2012</v>
      </c>
      <c r="C1077" s="122">
        <v>191684.86</v>
      </c>
      <c r="E1077" s="122">
        <v>-39431.700000000004</v>
      </c>
      <c r="H1077" s="122">
        <f t="shared" si="76"/>
        <v>152253.15999999997</v>
      </c>
    </row>
    <row r="1078" spans="1:12" outlineLevel="2" x14ac:dyDescent="0.2">
      <c r="A1078" s="5">
        <v>39201</v>
      </c>
      <c r="B1078">
        <v>2011</v>
      </c>
      <c r="C1078" s="122">
        <v>536227.93000000005</v>
      </c>
      <c r="E1078" s="122">
        <v>-31247.72</v>
      </c>
      <c r="H1078" s="122">
        <f t="shared" si="76"/>
        <v>504980.21000000008</v>
      </c>
    </row>
    <row r="1079" spans="1:12" outlineLevel="2" x14ac:dyDescent="0.2">
      <c r="A1079" s="5">
        <v>39201</v>
      </c>
      <c r="B1079">
        <v>2010</v>
      </c>
      <c r="C1079" s="122">
        <v>424184.03</v>
      </c>
      <c r="H1079" s="122">
        <f t="shared" si="76"/>
        <v>424184.03</v>
      </c>
    </row>
    <row r="1080" spans="1:12" outlineLevel="2" x14ac:dyDescent="0.2">
      <c r="A1080" s="5">
        <v>39201</v>
      </c>
      <c r="B1080">
        <v>2009</v>
      </c>
      <c r="C1080" s="122">
        <v>279416.93</v>
      </c>
      <c r="E1080" s="122">
        <v>-32721.64</v>
      </c>
      <c r="H1080" s="122">
        <f t="shared" si="76"/>
        <v>246695.28999999998</v>
      </c>
    </row>
    <row r="1081" spans="1:12" outlineLevel="2" x14ac:dyDescent="0.2">
      <c r="A1081" s="5">
        <v>39201</v>
      </c>
      <c r="B1081">
        <v>2008</v>
      </c>
      <c r="C1081" s="122">
        <v>97377.279999999999</v>
      </c>
      <c r="E1081" s="122">
        <v>-26062.49</v>
      </c>
      <c r="H1081" s="122">
        <f t="shared" si="76"/>
        <v>71314.789999999994</v>
      </c>
    </row>
    <row r="1082" spans="1:12" outlineLevel="2" x14ac:dyDescent="0.2">
      <c r="A1082" s="5">
        <v>39201</v>
      </c>
      <c r="B1082">
        <v>2007</v>
      </c>
      <c r="C1082" s="122">
        <v>61419.49</v>
      </c>
      <c r="E1082" s="122">
        <v>-24390.760000000002</v>
      </c>
      <c r="H1082" s="122">
        <f t="shared" si="76"/>
        <v>37028.729999999996</v>
      </c>
    </row>
    <row r="1083" spans="1:12" outlineLevel="2" x14ac:dyDescent="0.2">
      <c r="A1083" s="5">
        <v>39201</v>
      </c>
      <c r="B1083">
        <v>2006</v>
      </c>
      <c r="C1083" s="122">
        <v>122684.15</v>
      </c>
      <c r="E1083" s="122">
        <v>-35121.270000000004</v>
      </c>
      <c r="H1083" s="122">
        <f t="shared" si="76"/>
        <v>87562.87999999999</v>
      </c>
    </row>
    <row r="1084" spans="1:12" outlineLevel="2" x14ac:dyDescent="0.2">
      <c r="A1084" s="5">
        <v>39201</v>
      </c>
      <c r="B1084">
        <v>2005</v>
      </c>
      <c r="C1084" s="122">
        <v>22425.81</v>
      </c>
      <c r="H1084" s="122">
        <f t="shared" si="76"/>
        <v>22425.81</v>
      </c>
    </row>
    <row r="1085" spans="1:12" outlineLevel="2" x14ac:dyDescent="0.2">
      <c r="A1085" s="5">
        <v>39201</v>
      </c>
      <c r="B1085">
        <v>2004</v>
      </c>
      <c r="C1085" s="122">
        <v>74529.36</v>
      </c>
      <c r="H1085" s="122">
        <f t="shared" si="76"/>
        <v>74529.36</v>
      </c>
    </row>
    <row r="1086" spans="1:12" outlineLevel="2" x14ac:dyDescent="0.2">
      <c r="A1086" s="5">
        <v>39201</v>
      </c>
      <c r="B1086">
        <v>2002</v>
      </c>
      <c r="C1086" s="122">
        <v>42654.92</v>
      </c>
      <c r="H1086" s="122">
        <f t="shared" si="76"/>
        <v>42654.92</v>
      </c>
    </row>
    <row r="1087" spans="1:12" outlineLevel="2" x14ac:dyDescent="0.2">
      <c r="A1087" s="5">
        <v>39201</v>
      </c>
      <c r="B1087">
        <v>2001</v>
      </c>
      <c r="C1087" s="122">
        <v>36755.440000000002</v>
      </c>
      <c r="H1087" s="122">
        <f t="shared" si="76"/>
        <v>36755.440000000002</v>
      </c>
    </row>
    <row r="1088" spans="1:12" outlineLevel="1" x14ac:dyDescent="0.2">
      <c r="A1088" s="124" t="s">
        <v>1114</v>
      </c>
      <c r="C1088" s="122">
        <f t="shared" ref="C1088:H1088" si="77">SUBTOTAL(9,C1065:C1087)</f>
        <v>8019567.6500000004</v>
      </c>
      <c r="D1088" s="122">
        <f t="shared" si="77"/>
        <v>1724117.87</v>
      </c>
      <c r="E1088" s="122">
        <f t="shared" si="77"/>
        <v>-531938.64</v>
      </c>
      <c r="F1088" s="122">
        <f t="shared" si="77"/>
        <v>6169828.3810883248</v>
      </c>
      <c r="G1088" s="122">
        <f t="shared" si="77"/>
        <v>0</v>
      </c>
      <c r="H1088" s="122">
        <f t="shared" si="77"/>
        <v>15381575.261088327</v>
      </c>
      <c r="J1088" s="122">
        <v>15381575.261088327</v>
      </c>
      <c r="K1088" s="25"/>
      <c r="L1088" s="25">
        <f>+H1088+-+J1088-+K1088</f>
        <v>0</v>
      </c>
    </row>
    <row r="1089" spans="1:8" outlineLevel="2" x14ac:dyDescent="0.2">
      <c r="A1089" s="79">
        <v>39202</v>
      </c>
      <c r="B1089">
        <v>2024</v>
      </c>
      <c r="H1089" s="122">
        <f t="shared" ref="H1089:H1109" si="78">SUM(C1089:G1089)</f>
        <v>0</v>
      </c>
    </row>
    <row r="1090" spans="1:8" outlineLevel="2" x14ac:dyDescent="0.2">
      <c r="A1090" s="79">
        <v>39202</v>
      </c>
      <c r="B1090">
        <v>2023</v>
      </c>
      <c r="H1090" s="122">
        <f t="shared" si="78"/>
        <v>0</v>
      </c>
    </row>
    <row r="1091" spans="1:8" outlineLevel="2" x14ac:dyDescent="0.2">
      <c r="A1091" s="79">
        <v>39202</v>
      </c>
      <c r="B1091">
        <v>2022</v>
      </c>
      <c r="D1091" s="122">
        <v>2475253.83</v>
      </c>
      <c r="H1091" s="122">
        <f t="shared" si="78"/>
        <v>2475253.83</v>
      </c>
    </row>
    <row r="1092" spans="1:8" outlineLevel="2" x14ac:dyDescent="0.2">
      <c r="A1092" s="5">
        <v>39202</v>
      </c>
      <c r="B1092">
        <v>2021</v>
      </c>
      <c r="C1092" s="122">
        <v>2259093.98</v>
      </c>
      <c r="H1092" s="122">
        <f t="shared" si="78"/>
        <v>2259093.98</v>
      </c>
    </row>
    <row r="1093" spans="1:8" outlineLevel="2" x14ac:dyDescent="0.2">
      <c r="A1093" s="5">
        <v>39202</v>
      </c>
      <c r="B1093">
        <v>2020</v>
      </c>
      <c r="C1093" s="122">
        <v>2150749.91</v>
      </c>
      <c r="H1093" s="122">
        <f t="shared" si="78"/>
        <v>2150749.91</v>
      </c>
    </row>
    <row r="1094" spans="1:8" outlineLevel="2" x14ac:dyDescent="0.2">
      <c r="A1094" s="5">
        <v>39202</v>
      </c>
      <c r="B1094">
        <v>2019</v>
      </c>
      <c r="C1094" s="122">
        <v>3567035.37</v>
      </c>
      <c r="E1094" s="122">
        <v>-33324.770000000004</v>
      </c>
      <c r="H1094" s="122">
        <f t="shared" si="78"/>
        <v>3533710.6</v>
      </c>
    </row>
    <row r="1095" spans="1:8" outlineLevel="2" x14ac:dyDescent="0.2">
      <c r="A1095" s="5">
        <v>39202</v>
      </c>
      <c r="B1095">
        <v>2018</v>
      </c>
      <c r="C1095" s="122">
        <v>1968479.03</v>
      </c>
      <c r="E1095" s="122">
        <v>-33095.74</v>
      </c>
      <c r="H1095" s="122">
        <f t="shared" si="78"/>
        <v>1935383.29</v>
      </c>
    </row>
    <row r="1096" spans="1:8" outlineLevel="2" x14ac:dyDescent="0.2">
      <c r="A1096" s="5">
        <v>39202</v>
      </c>
      <c r="B1096">
        <v>2017</v>
      </c>
      <c r="C1096" s="122">
        <v>1279351.26</v>
      </c>
      <c r="H1096" s="122">
        <f t="shared" si="78"/>
        <v>1279351.26</v>
      </c>
    </row>
    <row r="1097" spans="1:8" outlineLevel="2" x14ac:dyDescent="0.2">
      <c r="A1097" s="5">
        <v>39202</v>
      </c>
      <c r="B1097">
        <v>2016</v>
      </c>
      <c r="C1097" s="122">
        <v>1068257.92</v>
      </c>
      <c r="H1097" s="122">
        <f t="shared" si="78"/>
        <v>1068257.92</v>
      </c>
    </row>
    <row r="1098" spans="1:8" outlineLevel="2" x14ac:dyDescent="0.2">
      <c r="A1098" s="5">
        <v>39202</v>
      </c>
      <c r="B1098">
        <v>2015</v>
      </c>
      <c r="C1098" s="122">
        <v>792939.6</v>
      </c>
      <c r="H1098" s="122">
        <f t="shared" si="78"/>
        <v>792939.6</v>
      </c>
    </row>
    <row r="1099" spans="1:8" outlineLevel="2" x14ac:dyDescent="0.2">
      <c r="A1099" s="5">
        <v>39202</v>
      </c>
      <c r="B1099">
        <v>2014</v>
      </c>
      <c r="C1099" s="122">
        <v>611218.53</v>
      </c>
      <c r="E1099" s="122">
        <v>-70802.67</v>
      </c>
      <c r="H1099" s="122">
        <f t="shared" si="78"/>
        <v>540415.86</v>
      </c>
    </row>
    <row r="1100" spans="1:8" outlineLevel="2" x14ac:dyDescent="0.2">
      <c r="A1100" s="5">
        <v>39202</v>
      </c>
      <c r="B1100">
        <v>2013</v>
      </c>
      <c r="C1100" s="122">
        <v>588622.04</v>
      </c>
      <c r="E1100" s="122">
        <v>-45172.840000000004</v>
      </c>
      <c r="H1100" s="122">
        <f t="shared" si="78"/>
        <v>543449.20000000007</v>
      </c>
    </row>
    <row r="1101" spans="1:8" outlineLevel="2" x14ac:dyDescent="0.2">
      <c r="A1101" s="5">
        <v>39202</v>
      </c>
      <c r="B1101">
        <v>2012</v>
      </c>
      <c r="C1101" s="122">
        <v>164947.66</v>
      </c>
      <c r="H1101" s="122">
        <f t="shared" si="78"/>
        <v>164947.66</v>
      </c>
    </row>
    <row r="1102" spans="1:8" outlineLevel="2" x14ac:dyDescent="0.2">
      <c r="A1102" s="5">
        <v>39202</v>
      </c>
      <c r="B1102">
        <v>2011</v>
      </c>
      <c r="C1102" s="122">
        <v>524865.25</v>
      </c>
      <c r="E1102" s="122">
        <v>-97517.11</v>
      </c>
      <c r="H1102" s="122">
        <f t="shared" si="78"/>
        <v>427348.14</v>
      </c>
    </row>
    <row r="1103" spans="1:8" outlineLevel="2" x14ac:dyDescent="0.2">
      <c r="A1103" s="5">
        <v>39202</v>
      </c>
      <c r="B1103">
        <v>2010</v>
      </c>
      <c r="C1103" s="122">
        <v>373269.4</v>
      </c>
      <c r="E1103" s="122">
        <v>-98627.839999999997</v>
      </c>
      <c r="H1103" s="122">
        <f t="shared" si="78"/>
        <v>274641.56000000006</v>
      </c>
    </row>
    <row r="1104" spans="1:8" outlineLevel="2" x14ac:dyDescent="0.2">
      <c r="A1104" s="5">
        <v>39202</v>
      </c>
      <c r="B1104">
        <v>2008</v>
      </c>
      <c r="C1104" s="122">
        <v>103330.92</v>
      </c>
      <c r="E1104" s="122">
        <v>-30077.41</v>
      </c>
      <c r="H1104" s="122">
        <f t="shared" si="78"/>
        <v>73253.509999999995</v>
      </c>
    </row>
    <row r="1105" spans="1:12" outlineLevel="2" x14ac:dyDescent="0.2">
      <c r="A1105" s="5">
        <v>39202</v>
      </c>
      <c r="B1105">
        <v>2007</v>
      </c>
      <c r="C1105" s="122">
        <v>147650.81</v>
      </c>
      <c r="H1105" s="122">
        <f t="shared" si="78"/>
        <v>147650.81</v>
      </c>
    </row>
    <row r="1106" spans="1:12" outlineLevel="2" x14ac:dyDescent="0.2">
      <c r="A1106" s="5">
        <v>39202</v>
      </c>
      <c r="B1106">
        <v>2006</v>
      </c>
      <c r="C1106" s="122">
        <v>24202.13</v>
      </c>
      <c r="H1106" s="122">
        <f t="shared" si="78"/>
        <v>24202.13</v>
      </c>
    </row>
    <row r="1107" spans="1:12" outlineLevel="2" x14ac:dyDescent="0.2">
      <c r="A1107" s="5">
        <v>39202</v>
      </c>
      <c r="B1107">
        <v>2005</v>
      </c>
      <c r="C1107" s="122">
        <v>34520.57</v>
      </c>
      <c r="H1107" s="122">
        <f t="shared" si="78"/>
        <v>34520.57</v>
      </c>
    </row>
    <row r="1108" spans="1:12" outlineLevel="2" x14ac:dyDescent="0.2">
      <c r="A1108" s="5">
        <v>39202</v>
      </c>
      <c r="B1108">
        <v>2002</v>
      </c>
      <c r="C1108" s="122">
        <v>50180.97</v>
      </c>
      <c r="H1108" s="122">
        <f t="shared" si="78"/>
        <v>50180.97</v>
      </c>
    </row>
    <row r="1109" spans="1:12" outlineLevel="2" x14ac:dyDescent="0.2">
      <c r="A1109" s="5">
        <v>39202</v>
      </c>
      <c r="B1109">
        <v>1999</v>
      </c>
      <c r="C1109" s="122">
        <v>28303.89</v>
      </c>
      <c r="H1109" s="122">
        <f t="shared" si="78"/>
        <v>28303.89</v>
      </c>
    </row>
    <row r="1110" spans="1:12" outlineLevel="1" x14ac:dyDescent="0.2">
      <c r="A1110" s="124" t="s">
        <v>1115</v>
      </c>
      <c r="C1110" s="122">
        <f t="shared" ref="C1110:H1110" si="79">SUBTOTAL(9,C1089:C1109)</f>
        <v>15737019.240000004</v>
      </c>
      <c r="D1110" s="122">
        <f t="shared" si="79"/>
        <v>2475253.83</v>
      </c>
      <c r="E1110" s="122">
        <f t="shared" si="79"/>
        <v>-408618.37999999995</v>
      </c>
      <c r="F1110" s="122">
        <f t="shared" si="79"/>
        <v>0</v>
      </c>
      <c r="G1110" s="122">
        <f t="shared" si="79"/>
        <v>0</v>
      </c>
      <c r="H1110" s="122">
        <f t="shared" si="79"/>
        <v>17803654.689999994</v>
      </c>
      <c r="J1110" s="122">
        <v>17803654.690000001</v>
      </c>
      <c r="K1110" s="25"/>
      <c r="L1110" s="25">
        <f>+H1110+-+J1110-+K1110</f>
        <v>-7.4505805969238281E-9</v>
      </c>
    </row>
    <row r="1111" spans="1:12" outlineLevel="2" x14ac:dyDescent="0.2">
      <c r="A1111" s="79">
        <v>39203</v>
      </c>
      <c r="B1111">
        <v>2024</v>
      </c>
      <c r="H1111" s="122">
        <f>SUM(C1111:G1111)</f>
        <v>0</v>
      </c>
    </row>
    <row r="1112" spans="1:12" outlineLevel="2" x14ac:dyDescent="0.2">
      <c r="A1112" s="79">
        <v>39203</v>
      </c>
      <c r="B1112">
        <v>2023</v>
      </c>
      <c r="H1112" s="122">
        <f>SUM(C1112:G1112)</f>
        <v>0</v>
      </c>
    </row>
    <row r="1113" spans="1:12" outlineLevel="2" x14ac:dyDescent="0.2">
      <c r="A1113" s="79">
        <v>39203</v>
      </c>
      <c r="B1113">
        <v>2022</v>
      </c>
      <c r="H1113" s="122">
        <f>SUM(C1113:G1113)</f>
        <v>0</v>
      </c>
    </row>
    <row r="1114" spans="1:12" outlineLevel="1" x14ac:dyDescent="0.2">
      <c r="A1114" s="123" t="s">
        <v>1116</v>
      </c>
      <c r="C1114" s="122">
        <f t="shared" ref="C1114:H1114" si="80">SUBTOTAL(9,C1111:C1113)</f>
        <v>0</v>
      </c>
      <c r="D1114" s="122">
        <f t="shared" si="80"/>
        <v>0</v>
      </c>
      <c r="E1114" s="122">
        <f t="shared" si="80"/>
        <v>0</v>
      </c>
      <c r="F1114" s="122">
        <f t="shared" si="80"/>
        <v>0</v>
      </c>
      <c r="G1114" s="122">
        <f t="shared" si="80"/>
        <v>0</v>
      </c>
      <c r="H1114" s="122">
        <f t="shared" si="80"/>
        <v>0</v>
      </c>
      <c r="L1114" s="25">
        <f>+H1114+-+J1114-+K1114</f>
        <v>0</v>
      </c>
    </row>
    <row r="1115" spans="1:12" outlineLevel="2" x14ac:dyDescent="0.2">
      <c r="A1115" s="79">
        <v>39204</v>
      </c>
      <c r="B1115">
        <v>2024</v>
      </c>
      <c r="H1115" s="122">
        <f t="shared" ref="H1115:H1154" si="81">SUM(C1115:G1115)</f>
        <v>0</v>
      </c>
    </row>
    <row r="1116" spans="1:12" outlineLevel="2" x14ac:dyDescent="0.2">
      <c r="A1116" s="79">
        <v>39204</v>
      </c>
      <c r="B1116">
        <v>2023</v>
      </c>
      <c r="F1116" s="122">
        <v>1315163.5615047601</v>
      </c>
      <c r="H1116" s="122">
        <f t="shared" si="81"/>
        <v>1315163.5615047601</v>
      </c>
    </row>
    <row r="1117" spans="1:12" outlineLevel="2" x14ac:dyDescent="0.2">
      <c r="A1117" s="79">
        <v>39204</v>
      </c>
      <c r="B1117">
        <v>2022</v>
      </c>
      <c r="D1117" s="122">
        <v>14459.36</v>
      </c>
      <c r="H1117" s="122">
        <f t="shared" si="81"/>
        <v>14459.36</v>
      </c>
    </row>
    <row r="1118" spans="1:12" outlineLevel="2" x14ac:dyDescent="0.2">
      <c r="A1118" s="5">
        <v>39204</v>
      </c>
      <c r="B1118">
        <v>2021</v>
      </c>
      <c r="C1118" s="122">
        <v>29471.59</v>
      </c>
      <c r="H1118" s="122">
        <f t="shared" si="81"/>
        <v>29471.59</v>
      </c>
    </row>
    <row r="1119" spans="1:12" outlineLevel="2" x14ac:dyDescent="0.2">
      <c r="A1119" s="5">
        <v>39204</v>
      </c>
      <c r="B1119">
        <v>2020</v>
      </c>
      <c r="C1119" s="122">
        <v>895773.72</v>
      </c>
      <c r="H1119" s="122">
        <f t="shared" si="81"/>
        <v>895773.72</v>
      </c>
    </row>
    <row r="1120" spans="1:12" outlineLevel="2" x14ac:dyDescent="0.2">
      <c r="A1120" s="5">
        <v>39204</v>
      </c>
      <c r="B1120">
        <v>2019</v>
      </c>
      <c r="C1120" s="122">
        <v>1077081.04</v>
      </c>
      <c r="H1120" s="122">
        <f t="shared" si="81"/>
        <v>1077081.04</v>
      </c>
    </row>
    <row r="1121" spans="1:8" outlineLevel="2" x14ac:dyDescent="0.2">
      <c r="A1121" s="5">
        <v>39204</v>
      </c>
      <c r="B1121">
        <v>2018</v>
      </c>
      <c r="C1121" s="122">
        <v>20800.900000000001</v>
      </c>
      <c r="H1121" s="122">
        <f t="shared" si="81"/>
        <v>20800.900000000001</v>
      </c>
    </row>
    <row r="1122" spans="1:8" outlineLevel="2" x14ac:dyDescent="0.2">
      <c r="A1122" s="5">
        <v>39204</v>
      </c>
      <c r="B1122">
        <v>2017</v>
      </c>
      <c r="C1122" s="122">
        <v>94323.73</v>
      </c>
      <c r="H1122" s="122">
        <f t="shared" si="81"/>
        <v>94323.73</v>
      </c>
    </row>
    <row r="1123" spans="1:8" outlineLevel="2" x14ac:dyDescent="0.2">
      <c r="A1123" s="5">
        <v>39204</v>
      </c>
      <c r="B1123">
        <v>2016</v>
      </c>
      <c r="C1123" s="122">
        <v>23325.99</v>
      </c>
      <c r="H1123" s="122">
        <f t="shared" si="81"/>
        <v>23325.99</v>
      </c>
    </row>
    <row r="1124" spans="1:8" outlineLevel="2" x14ac:dyDescent="0.2">
      <c r="A1124" s="5">
        <v>39204</v>
      </c>
      <c r="B1124">
        <v>2015</v>
      </c>
      <c r="C1124" s="122">
        <v>5738.84</v>
      </c>
      <c r="H1124" s="122">
        <f t="shared" si="81"/>
        <v>5738.84</v>
      </c>
    </row>
    <row r="1125" spans="1:8" outlineLevel="2" x14ac:dyDescent="0.2">
      <c r="A1125" s="5">
        <v>39204</v>
      </c>
      <c r="B1125">
        <v>2014</v>
      </c>
      <c r="C1125" s="122">
        <v>818004.33</v>
      </c>
      <c r="H1125" s="122">
        <f t="shared" si="81"/>
        <v>818004.33</v>
      </c>
    </row>
    <row r="1126" spans="1:8" outlineLevel="2" x14ac:dyDescent="0.2">
      <c r="A1126" s="5">
        <v>39204</v>
      </c>
      <c r="B1126">
        <v>2013</v>
      </c>
      <c r="C1126" s="122">
        <v>13995.21</v>
      </c>
      <c r="H1126" s="122">
        <f t="shared" si="81"/>
        <v>13995.21</v>
      </c>
    </row>
    <row r="1127" spans="1:8" outlineLevel="2" x14ac:dyDescent="0.2">
      <c r="A1127" s="5">
        <v>39204</v>
      </c>
      <c r="B1127">
        <v>2012</v>
      </c>
      <c r="C1127" s="122">
        <v>3189.24</v>
      </c>
      <c r="H1127" s="122">
        <f t="shared" si="81"/>
        <v>3189.24</v>
      </c>
    </row>
    <row r="1128" spans="1:8" outlineLevel="2" x14ac:dyDescent="0.2">
      <c r="A1128" s="5">
        <v>39204</v>
      </c>
      <c r="B1128">
        <v>2011</v>
      </c>
      <c r="C1128" s="122">
        <v>63338.54</v>
      </c>
      <c r="H1128" s="122">
        <f t="shared" si="81"/>
        <v>63338.54</v>
      </c>
    </row>
    <row r="1129" spans="1:8" outlineLevel="2" x14ac:dyDescent="0.2">
      <c r="A1129" s="5">
        <v>39204</v>
      </c>
      <c r="B1129">
        <v>2010</v>
      </c>
      <c r="C1129" s="122">
        <v>2115.2600000000002</v>
      </c>
      <c r="H1129" s="122">
        <f t="shared" si="81"/>
        <v>2115.2600000000002</v>
      </c>
    </row>
    <row r="1130" spans="1:8" outlineLevel="2" x14ac:dyDescent="0.2">
      <c r="A1130" s="5">
        <v>39204</v>
      </c>
      <c r="B1130">
        <v>2009</v>
      </c>
      <c r="C1130" s="122">
        <v>4641.83</v>
      </c>
      <c r="H1130" s="122">
        <f t="shared" si="81"/>
        <v>4641.83</v>
      </c>
    </row>
    <row r="1131" spans="1:8" outlineLevel="2" x14ac:dyDescent="0.2">
      <c r="A1131" s="5">
        <v>39204</v>
      </c>
      <c r="B1131">
        <v>2008</v>
      </c>
      <c r="C1131" s="122">
        <v>6491.02</v>
      </c>
      <c r="H1131" s="122">
        <f t="shared" si="81"/>
        <v>6491.02</v>
      </c>
    </row>
    <row r="1132" spans="1:8" outlineLevel="2" x14ac:dyDescent="0.2">
      <c r="A1132" s="5">
        <v>39204</v>
      </c>
      <c r="B1132">
        <v>2007</v>
      </c>
      <c r="C1132" s="122">
        <v>11864.93</v>
      </c>
      <c r="H1132" s="122">
        <f t="shared" si="81"/>
        <v>11864.93</v>
      </c>
    </row>
    <row r="1133" spans="1:8" outlineLevel="2" x14ac:dyDescent="0.2">
      <c r="A1133" s="5">
        <v>39204</v>
      </c>
      <c r="B1133">
        <v>2006</v>
      </c>
      <c r="C1133" s="122">
        <v>3047.57</v>
      </c>
      <c r="H1133" s="122">
        <f t="shared" si="81"/>
        <v>3047.57</v>
      </c>
    </row>
    <row r="1134" spans="1:8" outlineLevel="2" x14ac:dyDescent="0.2">
      <c r="A1134" s="5">
        <v>39204</v>
      </c>
      <c r="B1134">
        <v>2005</v>
      </c>
      <c r="C1134" s="122">
        <v>4071</v>
      </c>
      <c r="H1134" s="122">
        <f t="shared" si="81"/>
        <v>4071</v>
      </c>
    </row>
    <row r="1135" spans="1:8" outlineLevel="2" x14ac:dyDescent="0.2">
      <c r="A1135" s="5">
        <v>39204</v>
      </c>
      <c r="B1135">
        <v>2004</v>
      </c>
      <c r="C1135" s="122">
        <v>3983.48</v>
      </c>
      <c r="H1135" s="122">
        <f t="shared" si="81"/>
        <v>3983.48</v>
      </c>
    </row>
    <row r="1136" spans="1:8" outlineLevel="2" x14ac:dyDescent="0.2">
      <c r="A1136" s="5">
        <v>39204</v>
      </c>
      <c r="B1136">
        <v>2003</v>
      </c>
      <c r="C1136" s="122">
        <v>4435.24</v>
      </c>
      <c r="H1136" s="122">
        <f t="shared" si="81"/>
        <v>4435.24</v>
      </c>
    </row>
    <row r="1137" spans="1:13" outlineLevel="2" x14ac:dyDescent="0.2">
      <c r="A1137" s="5">
        <v>39204</v>
      </c>
      <c r="B1137">
        <v>2001</v>
      </c>
      <c r="C1137" s="122">
        <v>19226.38</v>
      </c>
      <c r="H1137" s="122">
        <f t="shared" si="81"/>
        <v>19226.38</v>
      </c>
    </row>
    <row r="1138" spans="1:13" outlineLevel="2" x14ac:dyDescent="0.2">
      <c r="A1138" s="5">
        <v>39204</v>
      </c>
      <c r="B1138">
        <v>2000</v>
      </c>
      <c r="C1138" s="122">
        <v>6398.95</v>
      </c>
      <c r="H1138" s="122">
        <f t="shared" si="81"/>
        <v>6398.95</v>
      </c>
    </row>
    <row r="1139" spans="1:13" outlineLevel="2" x14ac:dyDescent="0.2">
      <c r="A1139" s="5">
        <v>39204</v>
      </c>
      <c r="B1139">
        <v>1999</v>
      </c>
      <c r="C1139" s="122">
        <v>5017.6400000000003</v>
      </c>
      <c r="H1139" s="122">
        <f t="shared" si="81"/>
        <v>5017.6400000000003</v>
      </c>
    </row>
    <row r="1140" spans="1:13" outlineLevel="2" x14ac:dyDescent="0.2">
      <c r="A1140" s="5">
        <v>39204</v>
      </c>
      <c r="B1140">
        <v>1998</v>
      </c>
      <c r="C1140" s="122">
        <v>14707.84</v>
      </c>
      <c r="H1140" s="122">
        <f t="shared" si="81"/>
        <v>14707.84</v>
      </c>
      <c r="M1140" s="25"/>
    </row>
    <row r="1141" spans="1:13" outlineLevel="2" x14ac:dyDescent="0.2">
      <c r="A1141" s="5">
        <v>39204</v>
      </c>
      <c r="B1141">
        <v>1997</v>
      </c>
      <c r="C1141" s="122">
        <v>14299.11</v>
      </c>
      <c r="H1141" s="122">
        <f t="shared" si="81"/>
        <v>14299.11</v>
      </c>
      <c r="M1141" s="25"/>
    </row>
    <row r="1142" spans="1:13" outlineLevel="2" x14ac:dyDescent="0.2">
      <c r="A1142" s="5">
        <v>39204</v>
      </c>
      <c r="B1142">
        <v>1996</v>
      </c>
      <c r="C1142" s="122">
        <v>58319.86</v>
      </c>
      <c r="H1142" s="122">
        <f t="shared" si="81"/>
        <v>58319.86</v>
      </c>
      <c r="M1142" s="25"/>
    </row>
    <row r="1143" spans="1:13" outlineLevel="2" x14ac:dyDescent="0.2">
      <c r="A1143" s="5">
        <v>39204</v>
      </c>
      <c r="B1143">
        <v>1995</v>
      </c>
      <c r="C1143" s="122">
        <v>7475</v>
      </c>
      <c r="H1143" s="122">
        <f t="shared" si="81"/>
        <v>7475</v>
      </c>
      <c r="M1143" s="25"/>
    </row>
    <row r="1144" spans="1:13" outlineLevel="2" x14ac:dyDescent="0.2">
      <c r="A1144" s="5">
        <v>39204</v>
      </c>
      <c r="B1144">
        <v>1994</v>
      </c>
      <c r="C1144" s="122">
        <v>34745.96</v>
      </c>
      <c r="H1144" s="122">
        <f t="shared" si="81"/>
        <v>34745.96</v>
      </c>
      <c r="M1144" s="25"/>
    </row>
    <row r="1145" spans="1:13" outlineLevel="2" x14ac:dyDescent="0.2">
      <c r="A1145" s="5">
        <v>39204</v>
      </c>
      <c r="B1145">
        <v>1991</v>
      </c>
      <c r="C1145" s="122">
        <v>6535.4</v>
      </c>
      <c r="H1145" s="122">
        <f t="shared" si="81"/>
        <v>6535.4</v>
      </c>
      <c r="M1145" s="25"/>
    </row>
    <row r="1146" spans="1:13" outlineLevel="2" x14ac:dyDescent="0.2">
      <c r="A1146" s="5">
        <v>39204</v>
      </c>
      <c r="B1146">
        <v>1990</v>
      </c>
      <c r="C1146" s="122">
        <v>3623.68</v>
      </c>
      <c r="H1146" s="122">
        <f t="shared" si="81"/>
        <v>3623.68</v>
      </c>
      <c r="M1146" s="25"/>
    </row>
    <row r="1147" spans="1:13" outlineLevel="2" x14ac:dyDescent="0.2">
      <c r="A1147" s="5">
        <v>39204</v>
      </c>
      <c r="B1147">
        <v>1988</v>
      </c>
      <c r="C1147" s="122">
        <v>6252.55</v>
      </c>
      <c r="H1147" s="122">
        <f t="shared" si="81"/>
        <v>6252.55</v>
      </c>
      <c r="M1147" s="25"/>
    </row>
    <row r="1148" spans="1:13" outlineLevel="2" x14ac:dyDescent="0.2">
      <c r="A1148" s="5">
        <v>39204</v>
      </c>
      <c r="B1148">
        <v>1987</v>
      </c>
      <c r="C1148" s="122">
        <v>4914.45</v>
      </c>
      <c r="H1148" s="122">
        <f t="shared" si="81"/>
        <v>4914.45</v>
      </c>
      <c r="M1148" s="25"/>
    </row>
    <row r="1149" spans="1:13" outlineLevel="2" x14ac:dyDescent="0.2">
      <c r="A1149" s="5">
        <v>39204</v>
      </c>
      <c r="B1149">
        <v>1986</v>
      </c>
      <c r="C1149" s="122">
        <v>1577.73</v>
      </c>
      <c r="H1149" s="122">
        <f t="shared" si="81"/>
        <v>1577.73</v>
      </c>
      <c r="M1149" s="25"/>
    </row>
    <row r="1150" spans="1:13" outlineLevel="2" x14ac:dyDescent="0.2">
      <c r="A1150" s="5">
        <v>39204</v>
      </c>
      <c r="B1150">
        <v>1984</v>
      </c>
      <c r="C1150" s="122">
        <v>1671.8</v>
      </c>
      <c r="H1150" s="122">
        <f t="shared" si="81"/>
        <v>1671.8</v>
      </c>
      <c r="M1150" s="25"/>
    </row>
    <row r="1151" spans="1:13" outlineLevel="2" x14ac:dyDescent="0.2">
      <c r="A1151" s="5">
        <v>39204</v>
      </c>
      <c r="B1151">
        <v>1982</v>
      </c>
      <c r="C1151" s="122">
        <v>6121.82</v>
      </c>
      <c r="H1151" s="122">
        <f t="shared" si="81"/>
        <v>6121.82</v>
      </c>
      <c r="M1151" s="25"/>
    </row>
    <row r="1152" spans="1:13" outlineLevel="2" x14ac:dyDescent="0.2">
      <c r="A1152" s="5">
        <v>39204</v>
      </c>
      <c r="B1152">
        <v>1978</v>
      </c>
      <c r="C1152" s="122">
        <v>3068</v>
      </c>
      <c r="H1152" s="122">
        <f t="shared" si="81"/>
        <v>3068</v>
      </c>
      <c r="M1152" s="25"/>
    </row>
    <row r="1153" spans="1:13" outlineLevel="2" x14ac:dyDescent="0.2">
      <c r="A1153" s="5">
        <v>39204</v>
      </c>
      <c r="B1153">
        <v>1976</v>
      </c>
      <c r="C1153" s="122">
        <v>1425.84</v>
      </c>
      <c r="H1153" s="122">
        <f t="shared" si="81"/>
        <v>1425.84</v>
      </c>
      <c r="M1153" s="25"/>
    </row>
    <row r="1154" spans="1:13" outlineLevel="2" x14ac:dyDescent="0.2">
      <c r="A1154" s="5">
        <v>39204</v>
      </c>
      <c r="B1154">
        <v>1974</v>
      </c>
      <c r="C1154" s="122">
        <v>927.68</v>
      </c>
      <c r="H1154" s="122">
        <f t="shared" si="81"/>
        <v>927.68</v>
      </c>
      <c r="M1154" s="25"/>
    </row>
    <row r="1155" spans="1:13" outlineLevel="1" x14ac:dyDescent="0.2">
      <c r="A1155" s="124" t="s">
        <v>1117</v>
      </c>
      <c r="C1155" s="122">
        <f t="shared" ref="C1155:H1155" si="82">SUBTOTAL(9,C1115:C1154)</f>
        <v>3282003.15</v>
      </c>
      <c r="D1155" s="122">
        <f t="shared" si="82"/>
        <v>14459.36</v>
      </c>
      <c r="E1155" s="122">
        <f t="shared" si="82"/>
        <v>0</v>
      </c>
      <c r="F1155" s="122">
        <f t="shared" si="82"/>
        <v>1315163.5615047601</v>
      </c>
      <c r="G1155" s="122">
        <f t="shared" si="82"/>
        <v>0</v>
      </c>
      <c r="H1155" s="122">
        <f t="shared" si="82"/>
        <v>4611626.0715047605</v>
      </c>
      <c r="J1155" s="122">
        <v>4611626.0715047615</v>
      </c>
      <c r="L1155" s="25">
        <f>+H1155+-+J1155-+K1155</f>
        <v>-9.3132257461547852E-10</v>
      </c>
      <c r="M1155" s="25"/>
    </row>
    <row r="1156" spans="1:13" outlineLevel="2" x14ac:dyDescent="0.2">
      <c r="A1156" s="79">
        <v>39205</v>
      </c>
      <c r="B1156">
        <v>2024</v>
      </c>
      <c r="H1156" s="122">
        <f t="shared" ref="H1156:H1173" si="83">SUM(C1156:G1156)</f>
        <v>0</v>
      </c>
      <c r="M1156" s="25"/>
    </row>
    <row r="1157" spans="1:13" outlineLevel="2" x14ac:dyDescent="0.2">
      <c r="A1157" s="79">
        <v>39205</v>
      </c>
      <c r="B1157">
        <v>2023</v>
      </c>
      <c r="H1157" s="122">
        <f t="shared" si="83"/>
        <v>0</v>
      </c>
      <c r="M1157" s="25"/>
    </row>
    <row r="1158" spans="1:13" outlineLevel="2" x14ac:dyDescent="0.2">
      <c r="A1158" s="79">
        <v>39205</v>
      </c>
      <c r="B1158">
        <v>2022</v>
      </c>
      <c r="D1158" s="122">
        <v>0</v>
      </c>
      <c r="H1158" s="122">
        <f t="shared" si="83"/>
        <v>0</v>
      </c>
      <c r="M1158" s="25"/>
    </row>
    <row r="1159" spans="1:13" outlineLevel="2" x14ac:dyDescent="0.2">
      <c r="A1159" s="5">
        <v>39205</v>
      </c>
      <c r="B1159">
        <v>2020</v>
      </c>
      <c r="C1159" s="122">
        <v>571330.16999999993</v>
      </c>
      <c r="H1159" s="122">
        <f t="shared" si="83"/>
        <v>571330.16999999993</v>
      </c>
      <c r="M1159" s="25"/>
    </row>
    <row r="1160" spans="1:13" outlineLevel="2" x14ac:dyDescent="0.2">
      <c r="A1160" s="5">
        <v>39205</v>
      </c>
      <c r="B1160">
        <v>2019</v>
      </c>
      <c r="C1160" s="122">
        <v>623444.4</v>
      </c>
      <c r="H1160" s="122">
        <f t="shared" si="83"/>
        <v>623444.4</v>
      </c>
      <c r="M1160" s="25"/>
    </row>
    <row r="1161" spans="1:13" outlineLevel="2" x14ac:dyDescent="0.2">
      <c r="A1161" s="5">
        <v>39205</v>
      </c>
      <c r="B1161">
        <v>2018</v>
      </c>
      <c r="C1161" s="122">
        <v>130825.56</v>
      </c>
      <c r="H1161" s="122">
        <f t="shared" si="83"/>
        <v>130825.56</v>
      </c>
      <c r="M1161" s="25"/>
    </row>
    <row r="1162" spans="1:13" outlineLevel="2" x14ac:dyDescent="0.2">
      <c r="A1162" s="5">
        <v>39205</v>
      </c>
      <c r="B1162">
        <v>2016</v>
      </c>
      <c r="C1162" s="122">
        <v>202698.33000000002</v>
      </c>
      <c r="H1162" s="122">
        <f t="shared" si="83"/>
        <v>202698.33000000002</v>
      </c>
      <c r="M1162" s="25"/>
    </row>
    <row r="1163" spans="1:13" outlineLevel="2" x14ac:dyDescent="0.2">
      <c r="A1163" s="5">
        <v>39205</v>
      </c>
      <c r="B1163">
        <v>2015</v>
      </c>
      <c r="C1163" s="122">
        <v>576414.01</v>
      </c>
      <c r="H1163" s="122">
        <f t="shared" si="83"/>
        <v>576414.01</v>
      </c>
      <c r="M1163" s="25"/>
    </row>
    <row r="1164" spans="1:13" outlineLevel="2" x14ac:dyDescent="0.2">
      <c r="A1164" s="5">
        <v>39205</v>
      </c>
      <c r="B1164">
        <v>2014</v>
      </c>
      <c r="C1164" s="122">
        <v>134191.32</v>
      </c>
      <c r="H1164" s="122">
        <f t="shared" si="83"/>
        <v>134191.32</v>
      </c>
      <c r="M1164" s="25"/>
    </row>
    <row r="1165" spans="1:13" outlineLevel="2" x14ac:dyDescent="0.2">
      <c r="A1165" s="5">
        <v>39205</v>
      </c>
      <c r="B1165">
        <v>2013</v>
      </c>
      <c r="C1165" s="122">
        <v>67792.77</v>
      </c>
      <c r="H1165" s="122">
        <f t="shared" si="83"/>
        <v>67792.77</v>
      </c>
      <c r="M1165" s="25"/>
    </row>
    <row r="1166" spans="1:13" outlineLevel="2" x14ac:dyDescent="0.2">
      <c r="A1166" s="5">
        <v>39205</v>
      </c>
      <c r="B1166">
        <v>2011</v>
      </c>
      <c r="C1166" s="122">
        <v>65792.39</v>
      </c>
      <c r="E1166" s="122">
        <v>-65792.39</v>
      </c>
      <c r="H1166" s="122">
        <f t="shared" si="83"/>
        <v>0</v>
      </c>
      <c r="M1166" s="25"/>
    </row>
    <row r="1167" spans="1:13" outlineLevel="2" x14ac:dyDescent="0.2">
      <c r="A1167" s="5">
        <v>39205</v>
      </c>
      <c r="B1167">
        <v>2010</v>
      </c>
      <c r="C1167" s="122">
        <v>8912.49</v>
      </c>
      <c r="H1167" s="122">
        <f t="shared" si="83"/>
        <v>8912.49</v>
      </c>
      <c r="M1167" s="25"/>
    </row>
    <row r="1168" spans="1:13" outlineLevel="2" x14ac:dyDescent="0.2">
      <c r="A1168" s="5">
        <v>39205</v>
      </c>
      <c r="B1168">
        <v>2007</v>
      </c>
      <c r="C1168" s="122">
        <v>215963.6</v>
      </c>
      <c r="E1168" s="122">
        <v>-144628.91</v>
      </c>
      <c r="H1168" s="122">
        <f t="shared" si="83"/>
        <v>71334.69</v>
      </c>
      <c r="M1168" s="25"/>
    </row>
    <row r="1169" spans="1:13" outlineLevel="2" x14ac:dyDescent="0.2">
      <c r="A1169" s="5">
        <v>39205</v>
      </c>
      <c r="B1169">
        <v>2006</v>
      </c>
      <c r="C1169" s="122">
        <v>189470.55000000002</v>
      </c>
      <c r="E1169" s="122">
        <v>-69236.52</v>
      </c>
      <c r="H1169" s="122">
        <f t="shared" si="83"/>
        <v>120234.03000000001</v>
      </c>
      <c r="M1169" s="25"/>
    </row>
    <row r="1170" spans="1:13" outlineLevel="2" x14ac:dyDescent="0.2">
      <c r="A1170" s="5">
        <v>39205</v>
      </c>
      <c r="B1170">
        <v>2005</v>
      </c>
      <c r="C1170" s="122">
        <v>10202.86</v>
      </c>
      <c r="H1170" s="122">
        <f t="shared" si="83"/>
        <v>10202.86</v>
      </c>
      <c r="M1170" s="25"/>
    </row>
    <row r="1171" spans="1:13" outlineLevel="2" x14ac:dyDescent="0.2">
      <c r="A1171" s="5">
        <v>39205</v>
      </c>
      <c r="B1171">
        <v>2001</v>
      </c>
      <c r="C1171" s="122">
        <v>28563.07</v>
      </c>
      <c r="E1171" s="122">
        <v>-28563.07</v>
      </c>
      <c r="H1171" s="122">
        <f t="shared" si="83"/>
        <v>0</v>
      </c>
      <c r="M1171" s="25"/>
    </row>
    <row r="1172" spans="1:13" outlineLevel="2" x14ac:dyDescent="0.2">
      <c r="A1172" s="5">
        <v>39205</v>
      </c>
      <c r="B1172">
        <v>1993</v>
      </c>
      <c r="C1172" s="122">
        <v>31883.5</v>
      </c>
      <c r="E1172" s="122">
        <v>-31883.5</v>
      </c>
      <c r="H1172" s="122">
        <f t="shared" si="83"/>
        <v>0</v>
      </c>
      <c r="M1172" s="25"/>
    </row>
    <row r="1173" spans="1:13" outlineLevel="2" x14ac:dyDescent="0.2">
      <c r="A1173" s="5">
        <v>39205</v>
      </c>
      <c r="B1173">
        <v>1992</v>
      </c>
      <c r="C1173" s="122">
        <v>46758.6</v>
      </c>
      <c r="H1173" s="122">
        <f t="shared" si="83"/>
        <v>46758.6</v>
      </c>
      <c r="M1173" s="25"/>
    </row>
    <row r="1174" spans="1:13" outlineLevel="1" x14ac:dyDescent="0.2">
      <c r="A1174" s="124" t="s">
        <v>1118</v>
      </c>
      <c r="C1174" s="122">
        <f t="shared" ref="C1174:H1174" si="84">SUBTOTAL(9,C1156:C1173)</f>
        <v>2904243.6199999996</v>
      </c>
      <c r="D1174" s="122">
        <f t="shared" si="84"/>
        <v>0</v>
      </c>
      <c r="E1174" s="122">
        <f t="shared" si="84"/>
        <v>-340104.39</v>
      </c>
      <c r="F1174" s="122">
        <f t="shared" si="84"/>
        <v>0</v>
      </c>
      <c r="G1174" s="122">
        <f t="shared" si="84"/>
        <v>0</v>
      </c>
      <c r="H1174" s="122">
        <f t="shared" si="84"/>
        <v>2564139.2299999995</v>
      </c>
      <c r="J1174" s="122">
        <v>2564139.23</v>
      </c>
      <c r="L1174" s="25">
        <f>+H1174+-+J1174-+K1174</f>
        <v>-4.6566128730773926E-10</v>
      </c>
      <c r="M1174" s="25"/>
    </row>
    <row r="1175" spans="1:13" outlineLevel="2" x14ac:dyDescent="0.2">
      <c r="A1175" s="79">
        <v>39300</v>
      </c>
      <c r="B1175">
        <v>2024</v>
      </c>
      <c r="H1175" s="122">
        <f>SUM(C1175:G1175)</f>
        <v>0</v>
      </c>
      <c r="M1175" s="25"/>
    </row>
    <row r="1176" spans="1:13" outlineLevel="2" x14ac:dyDescent="0.2">
      <c r="A1176" s="79">
        <v>39300</v>
      </c>
      <c r="B1176">
        <v>2023</v>
      </c>
      <c r="H1176" s="122">
        <f>SUM(C1176:G1176)</f>
        <v>0</v>
      </c>
      <c r="M1176" s="25"/>
    </row>
    <row r="1177" spans="1:13" outlineLevel="2" x14ac:dyDescent="0.2">
      <c r="A1177" s="79">
        <v>39300</v>
      </c>
      <c r="B1177">
        <v>2022</v>
      </c>
      <c r="H1177" s="122">
        <f>SUM(C1177:G1177)</f>
        <v>0</v>
      </c>
      <c r="M1177" s="25"/>
    </row>
    <row r="1178" spans="1:13" outlineLevel="2" x14ac:dyDescent="0.2">
      <c r="A1178" s="5">
        <v>39300</v>
      </c>
      <c r="B1178">
        <v>2012</v>
      </c>
      <c r="C1178" s="122">
        <v>1283.3900000000001</v>
      </c>
      <c r="H1178" s="122">
        <f>SUM(C1178:G1178)</f>
        <v>1283.3900000000001</v>
      </c>
      <c r="M1178" s="25"/>
    </row>
    <row r="1179" spans="1:13" outlineLevel="1" x14ac:dyDescent="0.2">
      <c r="A1179" s="124" t="s">
        <v>1119</v>
      </c>
      <c r="C1179" s="122">
        <f t="shared" ref="C1179:H1179" si="85">SUBTOTAL(9,C1175:C1178)</f>
        <v>1283.3900000000001</v>
      </c>
      <c r="D1179" s="122">
        <f t="shared" si="85"/>
        <v>0</v>
      </c>
      <c r="E1179" s="122">
        <f t="shared" si="85"/>
        <v>0</v>
      </c>
      <c r="F1179" s="122">
        <f t="shared" si="85"/>
        <v>0</v>
      </c>
      <c r="G1179" s="122">
        <f t="shared" si="85"/>
        <v>0</v>
      </c>
      <c r="H1179" s="122">
        <f t="shared" si="85"/>
        <v>1283.3900000000001</v>
      </c>
      <c r="J1179" s="122">
        <v>1283.3900000000001</v>
      </c>
      <c r="L1179" s="25">
        <f>+H1179+-+J1179-+K1179</f>
        <v>0</v>
      </c>
      <c r="M1179" s="25"/>
    </row>
    <row r="1180" spans="1:13" outlineLevel="2" x14ac:dyDescent="0.2">
      <c r="A1180" s="79">
        <v>39400</v>
      </c>
      <c r="B1180">
        <v>2024</v>
      </c>
      <c r="H1180" s="122">
        <f t="shared" ref="H1180:H1202" si="86">SUM(C1180:G1180)</f>
        <v>0</v>
      </c>
      <c r="M1180" s="25"/>
    </row>
    <row r="1181" spans="1:13" outlineLevel="2" x14ac:dyDescent="0.2">
      <c r="A1181" s="79">
        <v>39400</v>
      </c>
      <c r="B1181">
        <v>2023</v>
      </c>
      <c r="F1181" s="122">
        <v>1605734.5099999998</v>
      </c>
      <c r="H1181" s="122">
        <f t="shared" si="86"/>
        <v>1605734.5099999998</v>
      </c>
      <c r="M1181" s="25"/>
    </row>
    <row r="1182" spans="1:13" outlineLevel="2" x14ac:dyDescent="0.2">
      <c r="A1182" s="79">
        <v>39400</v>
      </c>
      <c r="B1182">
        <v>2022</v>
      </c>
      <c r="D1182" s="122">
        <v>70095.72</v>
      </c>
      <c r="H1182" s="122">
        <f t="shared" si="86"/>
        <v>70095.72</v>
      </c>
      <c r="M1182" s="25"/>
    </row>
    <row r="1183" spans="1:13" outlineLevel="2" x14ac:dyDescent="0.2">
      <c r="A1183" s="5">
        <v>39400</v>
      </c>
      <c r="B1183">
        <v>2021</v>
      </c>
      <c r="C1183" s="122">
        <f>4828.72+43089.54-4828.72</f>
        <v>43089.54</v>
      </c>
      <c r="H1183" s="122">
        <f t="shared" si="86"/>
        <v>43089.54</v>
      </c>
      <c r="M1183" s="25"/>
    </row>
    <row r="1184" spans="1:13" outlineLevel="2" x14ac:dyDescent="0.2">
      <c r="A1184" s="5">
        <v>39400</v>
      </c>
      <c r="B1184">
        <v>2020</v>
      </c>
      <c r="C1184" s="122">
        <v>138839.27000000002</v>
      </c>
      <c r="H1184" s="122">
        <f t="shared" si="86"/>
        <v>138839.27000000002</v>
      </c>
      <c r="M1184" s="25"/>
    </row>
    <row r="1185" spans="1:13" outlineLevel="2" x14ac:dyDescent="0.2">
      <c r="A1185" s="5">
        <v>39400</v>
      </c>
      <c r="B1185">
        <v>2019</v>
      </c>
      <c r="C1185" s="122">
        <v>169435.99</v>
      </c>
      <c r="H1185" s="122">
        <f t="shared" si="86"/>
        <v>169435.99</v>
      </c>
      <c r="M1185" s="25"/>
    </row>
    <row r="1186" spans="1:13" outlineLevel="2" x14ac:dyDescent="0.2">
      <c r="A1186" s="5">
        <v>39400</v>
      </c>
      <c r="B1186">
        <v>2018</v>
      </c>
      <c r="C1186" s="122">
        <v>185617.31999999998</v>
      </c>
      <c r="H1186" s="122">
        <f t="shared" si="86"/>
        <v>185617.31999999998</v>
      </c>
      <c r="M1186" s="25"/>
    </row>
    <row r="1187" spans="1:13" outlineLevel="2" x14ac:dyDescent="0.2">
      <c r="A1187" s="5">
        <v>39400</v>
      </c>
      <c r="B1187">
        <v>2017</v>
      </c>
      <c r="C1187" s="122">
        <v>131580.30000000002</v>
      </c>
      <c r="H1187" s="122">
        <f t="shared" si="86"/>
        <v>131580.30000000002</v>
      </c>
      <c r="M1187" s="25"/>
    </row>
    <row r="1188" spans="1:13" outlineLevel="2" x14ac:dyDescent="0.2">
      <c r="A1188" s="5">
        <v>39400</v>
      </c>
      <c r="B1188">
        <v>2016</v>
      </c>
      <c r="C1188" s="122">
        <v>303818.81</v>
      </c>
      <c r="H1188" s="122">
        <f t="shared" si="86"/>
        <v>303818.81</v>
      </c>
      <c r="M1188" s="25"/>
    </row>
    <row r="1189" spans="1:13" outlineLevel="2" x14ac:dyDescent="0.2">
      <c r="A1189" s="5">
        <v>39400</v>
      </c>
      <c r="B1189">
        <v>2015</v>
      </c>
      <c r="C1189" s="122">
        <v>2693626.21</v>
      </c>
      <c r="H1189" s="122">
        <f t="shared" si="86"/>
        <v>2693626.21</v>
      </c>
      <c r="M1189" s="25"/>
    </row>
    <row r="1190" spans="1:13" outlineLevel="2" x14ac:dyDescent="0.2">
      <c r="A1190" s="5">
        <v>39400</v>
      </c>
      <c r="B1190">
        <v>2014</v>
      </c>
      <c r="C1190" s="122">
        <v>1471365.8900000001</v>
      </c>
      <c r="H1190" s="122">
        <f t="shared" si="86"/>
        <v>1471365.8900000001</v>
      </c>
      <c r="M1190" s="25"/>
    </row>
    <row r="1191" spans="1:13" outlineLevel="2" x14ac:dyDescent="0.2">
      <c r="A1191" s="5">
        <v>39400</v>
      </c>
      <c r="B1191">
        <v>2013</v>
      </c>
      <c r="C1191" s="122">
        <v>386884.17</v>
      </c>
      <c r="H1191" s="122">
        <f t="shared" si="86"/>
        <v>386884.17</v>
      </c>
      <c r="M1191" s="25"/>
    </row>
    <row r="1192" spans="1:13" outlineLevel="2" x14ac:dyDescent="0.2">
      <c r="A1192" s="5">
        <v>39400</v>
      </c>
      <c r="B1192">
        <v>2012</v>
      </c>
      <c r="C1192" s="122">
        <v>160080.34000000005</v>
      </c>
      <c r="H1192" s="122">
        <f t="shared" si="86"/>
        <v>160080.34000000005</v>
      </c>
      <c r="M1192" s="25"/>
    </row>
    <row r="1193" spans="1:13" outlineLevel="2" x14ac:dyDescent="0.2">
      <c r="A1193" s="5">
        <v>39400</v>
      </c>
      <c r="B1193">
        <v>2011</v>
      </c>
      <c r="C1193" s="122">
        <v>370307.51999999996</v>
      </c>
      <c r="H1193" s="122">
        <f t="shared" si="86"/>
        <v>370307.51999999996</v>
      </c>
      <c r="M1193" s="25"/>
    </row>
    <row r="1194" spans="1:13" outlineLevel="2" x14ac:dyDescent="0.2">
      <c r="A1194" s="5">
        <v>39400</v>
      </c>
      <c r="B1194">
        <v>2010</v>
      </c>
      <c r="C1194" s="122">
        <v>165917.14999999997</v>
      </c>
      <c r="H1194" s="122">
        <f t="shared" si="86"/>
        <v>165917.14999999997</v>
      </c>
      <c r="M1194" s="25"/>
    </row>
    <row r="1195" spans="1:13" outlineLevel="2" x14ac:dyDescent="0.2">
      <c r="A1195" s="5">
        <v>39400</v>
      </c>
      <c r="B1195">
        <v>2009</v>
      </c>
      <c r="C1195" s="122">
        <v>211344.44999999998</v>
      </c>
      <c r="H1195" s="122">
        <f t="shared" si="86"/>
        <v>211344.44999999998</v>
      </c>
      <c r="M1195" s="25"/>
    </row>
    <row r="1196" spans="1:13" outlineLevel="2" x14ac:dyDescent="0.2">
      <c r="A1196" s="5">
        <v>39400</v>
      </c>
      <c r="B1196">
        <v>2008</v>
      </c>
      <c r="C1196" s="122">
        <v>77877.13</v>
      </c>
      <c r="H1196" s="122">
        <f t="shared" si="86"/>
        <v>77877.13</v>
      </c>
      <c r="M1196" s="25"/>
    </row>
    <row r="1197" spans="1:13" outlineLevel="2" x14ac:dyDescent="0.2">
      <c r="A1197" s="5">
        <v>39400</v>
      </c>
      <c r="B1197">
        <v>2007</v>
      </c>
      <c r="C1197" s="122">
        <v>120829</v>
      </c>
      <c r="H1197" s="122">
        <f t="shared" si="86"/>
        <v>120829</v>
      </c>
      <c r="M1197" s="25"/>
    </row>
    <row r="1198" spans="1:13" outlineLevel="2" x14ac:dyDescent="0.2">
      <c r="A1198" s="5">
        <v>39400</v>
      </c>
      <c r="B1198">
        <v>2006</v>
      </c>
      <c r="C1198" s="122">
        <v>102556.61</v>
      </c>
      <c r="H1198" s="122">
        <f t="shared" si="86"/>
        <v>102556.61</v>
      </c>
      <c r="M1198" s="25"/>
    </row>
    <row r="1199" spans="1:13" outlineLevel="2" x14ac:dyDescent="0.2">
      <c r="A1199" s="5">
        <v>39400</v>
      </c>
      <c r="B1199">
        <v>2005</v>
      </c>
      <c r="C1199" s="122">
        <v>102633.27</v>
      </c>
      <c r="H1199" s="122">
        <f t="shared" si="86"/>
        <v>102633.27</v>
      </c>
      <c r="M1199" s="25"/>
    </row>
    <row r="1200" spans="1:13" outlineLevel="2" x14ac:dyDescent="0.2">
      <c r="A1200" s="5">
        <v>39400</v>
      </c>
      <c r="B1200">
        <v>2004</v>
      </c>
      <c r="C1200" s="122">
        <v>78805.030000000013</v>
      </c>
      <c r="G1200" s="122">
        <f>-128458.76+125717.89</f>
        <v>-2740.8699999999953</v>
      </c>
      <c r="H1200" s="122">
        <f t="shared" si="86"/>
        <v>76064.160000000018</v>
      </c>
      <c r="M1200" s="25"/>
    </row>
    <row r="1201" spans="1:13" outlineLevel="2" x14ac:dyDescent="0.2">
      <c r="A1201" s="5">
        <v>39400</v>
      </c>
      <c r="B1201">
        <v>2003</v>
      </c>
      <c r="C1201" s="122">
        <v>89937.99</v>
      </c>
      <c r="G1201" s="122">
        <f>-C1201</f>
        <v>-89937.99</v>
      </c>
      <c r="H1201" s="122">
        <f t="shared" si="86"/>
        <v>0</v>
      </c>
      <c r="M1201" s="25"/>
    </row>
    <row r="1202" spans="1:13" outlineLevel="2" x14ac:dyDescent="0.2">
      <c r="A1202" s="5">
        <v>39400</v>
      </c>
      <c r="B1202">
        <v>2002</v>
      </c>
      <c r="C1202" s="122">
        <v>35779.9</v>
      </c>
      <c r="G1202" s="122">
        <f>-C1202</f>
        <v>-35779.9</v>
      </c>
      <c r="H1202" s="122">
        <f t="shared" si="86"/>
        <v>0</v>
      </c>
      <c r="M1202" s="25"/>
    </row>
    <row r="1203" spans="1:13" outlineLevel="1" x14ac:dyDescent="0.2">
      <c r="A1203" s="124" t="s">
        <v>1120</v>
      </c>
      <c r="C1203" s="122">
        <f t="shared" ref="C1203:H1203" si="87">SUBTOTAL(9,C1180:C1202)</f>
        <v>7040325.8900000006</v>
      </c>
      <c r="D1203" s="122">
        <f t="shared" si="87"/>
        <v>70095.72</v>
      </c>
      <c r="E1203" s="122">
        <f t="shared" si="87"/>
        <v>0</v>
      </c>
      <c r="F1203" s="122">
        <f t="shared" si="87"/>
        <v>1605734.5099999998</v>
      </c>
      <c r="G1203" s="122">
        <f t="shared" si="87"/>
        <v>-128458.76000000001</v>
      </c>
      <c r="H1203" s="122">
        <f t="shared" si="87"/>
        <v>8587697.3599999994</v>
      </c>
      <c r="J1203" s="122">
        <v>8587697.3591999989</v>
      </c>
      <c r="L1203" s="25">
        <f>+H1203+-+J1203-+K1203</f>
        <v>8.0000050365924835E-4</v>
      </c>
      <c r="M1203" s="25"/>
    </row>
    <row r="1204" spans="1:13" outlineLevel="2" x14ac:dyDescent="0.2">
      <c r="A1204" s="79">
        <v>39401</v>
      </c>
      <c r="B1204">
        <v>2024</v>
      </c>
      <c r="H1204" s="122">
        <f t="shared" ref="H1204:H1215" si="88">SUM(C1204:G1204)</f>
        <v>0</v>
      </c>
      <c r="M1204" s="25"/>
    </row>
    <row r="1205" spans="1:13" outlineLevel="2" x14ac:dyDescent="0.2">
      <c r="A1205" s="79">
        <v>39401</v>
      </c>
      <c r="B1205">
        <v>2024</v>
      </c>
      <c r="H1205" s="122">
        <f t="shared" si="88"/>
        <v>0</v>
      </c>
      <c r="M1205" s="25"/>
    </row>
    <row r="1206" spans="1:13" outlineLevel="2" x14ac:dyDescent="0.2">
      <c r="A1206" s="79">
        <v>39401</v>
      </c>
      <c r="B1206">
        <v>2023</v>
      </c>
      <c r="H1206" s="122">
        <f t="shared" si="88"/>
        <v>0</v>
      </c>
      <c r="M1206" s="25"/>
    </row>
    <row r="1207" spans="1:13" outlineLevel="2" x14ac:dyDescent="0.2">
      <c r="A1207" s="79">
        <v>39401</v>
      </c>
      <c r="B1207">
        <v>2023</v>
      </c>
      <c r="F1207" s="122">
        <v>655754.14</v>
      </c>
      <c r="H1207" s="122">
        <f t="shared" si="88"/>
        <v>655754.14</v>
      </c>
      <c r="M1207" s="25"/>
    </row>
    <row r="1208" spans="1:13" outlineLevel="2" x14ac:dyDescent="0.2">
      <c r="A1208" s="79">
        <v>39401</v>
      </c>
      <c r="B1208">
        <v>2022</v>
      </c>
      <c r="D1208" s="122">
        <v>4788.5600000000004</v>
      </c>
      <c r="H1208" s="122">
        <f t="shared" si="88"/>
        <v>4788.5600000000004</v>
      </c>
      <c r="M1208" s="25"/>
    </row>
    <row r="1209" spans="1:13" outlineLevel="2" x14ac:dyDescent="0.2">
      <c r="A1209" s="5">
        <v>39401</v>
      </c>
      <c r="B1209">
        <v>2021</v>
      </c>
      <c r="H1209" s="122">
        <f t="shared" si="88"/>
        <v>0</v>
      </c>
      <c r="M1209" s="25"/>
    </row>
    <row r="1210" spans="1:13" outlineLevel="2" x14ac:dyDescent="0.2">
      <c r="A1210" s="5">
        <v>39401</v>
      </c>
      <c r="B1210">
        <v>2020</v>
      </c>
      <c r="C1210" s="122">
        <f>19598.83+4828.72</f>
        <v>24427.550000000003</v>
      </c>
      <c r="H1210" s="122">
        <f t="shared" si="88"/>
        <v>24427.550000000003</v>
      </c>
      <c r="M1210" s="25"/>
    </row>
    <row r="1211" spans="1:13" outlineLevel="2" x14ac:dyDescent="0.2">
      <c r="A1211" s="5">
        <v>39401</v>
      </c>
      <c r="B1211">
        <v>2019</v>
      </c>
      <c r="C1211" s="122">
        <v>1095156.28</v>
      </c>
      <c r="H1211" s="122">
        <f t="shared" si="88"/>
        <v>1095156.28</v>
      </c>
      <c r="L1211">
        <v>714791.37</v>
      </c>
      <c r="M1211" s="25"/>
    </row>
    <row r="1212" spans="1:13" outlineLevel="2" x14ac:dyDescent="0.2">
      <c r="A1212" s="5">
        <v>39401</v>
      </c>
      <c r="B1212">
        <v>2016</v>
      </c>
      <c r="C1212" s="122">
        <v>12033286.029999999</v>
      </c>
      <c r="D1212" s="122">
        <v>0</v>
      </c>
      <c r="E1212" s="122">
        <v>-10601440.890000001</v>
      </c>
      <c r="H1212" s="122">
        <f t="shared" si="88"/>
        <v>1431845.1399999987</v>
      </c>
      <c r="L1212">
        <v>2527001.42</v>
      </c>
      <c r="M1212" s="25"/>
    </row>
    <row r="1213" spans="1:13" outlineLevel="2" x14ac:dyDescent="0.2">
      <c r="A1213" s="5">
        <v>39401</v>
      </c>
      <c r="B1213">
        <v>2013</v>
      </c>
      <c r="C1213" s="122">
        <v>20727.47</v>
      </c>
      <c r="H1213" s="122">
        <f t="shared" si="88"/>
        <v>20727.47</v>
      </c>
      <c r="M1213" s="25"/>
    </row>
    <row r="1214" spans="1:13" outlineLevel="2" x14ac:dyDescent="0.2">
      <c r="A1214" s="5">
        <v>39401</v>
      </c>
      <c r="B1214">
        <v>2012</v>
      </c>
      <c r="C1214" s="122">
        <v>2413.6799999999998</v>
      </c>
      <c r="H1214" s="122">
        <f t="shared" si="88"/>
        <v>2413.6799999999998</v>
      </c>
      <c r="M1214" s="25"/>
    </row>
    <row r="1215" spans="1:13" outlineLevel="2" x14ac:dyDescent="0.2">
      <c r="A1215" s="5">
        <v>39401</v>
      </c>
      <c r="B1215">
        <v>2011</v>
      </c>
      <c r="C1215" s="122">
        <v>6679.97</v>
      </c>
      <c r="H1215" s="122">
        <f t="shared" si="88"/>
        <v>6679.97</v>
      </c>
      <c r="M1215" s="25"/>
    </row>
    <row r="1216" spans="1:13" outlineLevel="1" x14ac:dyDescent="0.2">
      <c r="A1216" s="124" t="s">
        <v>1121</v>
      </c>
      <c r="C1216" s="122">
        <f t="shared" ref="C1216:H1216" si="89">SUBTOTAL(9,C1204:C1215)</f>
        <v>13182690.98</v>
      </c>
      <c r="D1216" s="122">
        <f t="shared" si="89"/>
        <v>4788.5600000000004</v>
      </c>
      <c r="E1216" s="122">
        <f t="shared" si="89"/>
        <v>-10601440.890000001</v>
      </c>
      <c r="F1216" s="122">
        <f t="shared" si="89"/>
        <v>655754.14</v>
      </c>
      <c r="G1216" s="122">
        <f t="shared" si="89"/>
        <v>0</v>
      </c>
      <c r="H1216" s="122">
        <f t="shared" si="89"/>
        <v>3241792.7899999996</v>
      </c>
      <c r="J1216" s="122">
        <f>+L1211+L1212</f>
        <v>3241792.79</v>
      </c>
      <c r="K1216" s="126"/>
      <c r="L1216" s="25">
        <f>+H1216+-+J1216-+K1216</f>
        <v>-4.6566128730773926E-10</v>
      </c>
      <c r="M1216" s="25"/>
    </row>
    <row r="1217" spans="1:13" outlineLevel="2" x14ac:dyDescent="0.2">
      <c r="A1217" s="79">
        <v>39500</v>
      </c>
      <c r="B1217">
        <v>2024</v>
      </c>
      <c r="H1217" s="122">
        <f>SUM(C1217:G1217)</f>
        <v>0</v>
      </c>
      <c r="M1217" s="25"/>
    </row>
    <row r="1218" spans="1:13" outlineLevel="2" x14ac:dyDescent="0.2">
      <c r="A1218" s="79">
        <v>39500</v>
      </c>
      <c r="B1218">
        <v>2023</v>
      </c>
      <c r="H1218" s="122">
        <f>SUM(C1218:G1218)</f>
        <v>0</v>
      </c>
      <c r="M1218" s="25"/>
    </row>
    <row r="1219" spans="1:13" outlineLevel="2" x14ac:dyDescent="0.2">
      <c r="A1219" s="79">
        <v>39500</v>
      </c>
      <c r="B1219">
        <v>2022</v>
      </c>
      <c r="H1219" s="122">
        <f>SUM(C1219:G1219)</f>
        <v>0</v>
      </c>
      <c r="M1219" s="25"/>
    </row>
    <row r="1220" spans="1:13" outlineLevel="1" x14ac:dyDescent="0.2">
      <c r="A1220" s="123" t="s">
        <v>1122</v>
      </c>
      <c r="C1220" s="122">
        <f t="shared" ref="C1220:H1220" si="90">SUBTOTAL(9,C1217:C1219)</f>
        <v>0</v>
      </c>
      <c r="D1220" s="122">
        <f t="shared" si="90"/>
        <v>0</v>
      </c>
      <c r="E1220" s="122">
        <f t="shared" si="90"/>
        <v>0</v>
      </c>
      <c r="F1220" s="122">
        <f t="shared" si="90"/>
        <v>0</v>
      </c>
      <c r="G1220" s="122">
        <f t="shared" si="90"/>
        <v>0</v>
      </c>
      <c r="H1220" s="122">
        <f t="shared" si="90"/>
        <v>0</v>
      </c>
      <c r="L1220" s="25">
        <f>+H1220+-+J1220-+K1220</f>
        <v>0</v>
      </c>
      <c r="M1220" s="25"/>
    </row>
    <row r="1221" spans="1:13" outlineLevel="2" x14ac:dyDescent="0.2">
      <c r="A1221" s="79">
        <v>39600</v>
      </c>
      <c r="B1221">
        <v>2024</v>
      </c>
      <c r="H1221" s="122">
        <f t="shared" ref="H1221:H1256" si="91">SUM(C1221:G1221)</f>
        <v>0</v>
      </c>
      <c r="M1221" s="25"/>
    </row>
    <row r="1222" spans="1:13" outlineLevel="2" x14ac:dyDescent="0.2">
      <c r="A1222" s="79">
        <v>39600</v>
      </c>
      <c r="B1222">
        <v>2023</v>
      </c>
      <c r="F1222" s="122">
        <v>484735.73791431397</v>
      </c>
      <c r="H1222" s="122">
        <f t="shared" si="91"/>
        <v>484735.73791431397</v>
      </c>
      <c r="M1222" s="25"/>
    </row>
    <row r="1223" spans="1:13" outlineLevel="2" x14ac:dyDescent="0.2">
      <c r="A1223" s="79">
        <v>39600</v>
      </c>
      <c r="B1223">
        <v>2022</v>
      </c>
      <c r="D1223" s="122">
        <v>10696.08</v>
      </c>
      <c r="H1223" s="122">
        <f t="shared" si="91"/>
        <v>10696.08</v>
      </c>
      <c r="M1223" s="25"/>
    </row>
    <row r="1224" spans="1:13" outlineLevel="2" x14ac:dyDescent="0.2">
      <c r="A1224" s="5">
        <v>39600</v>
      </c>
      <c r="B1224">
        <v>2021</v>
      </c>
      <c r="C1224" s="122">
        <v>48793.21</v>
      </c>
      <c r="H1224" s="122">
        <f t="shared" si="91"/>
        <v>48793.21</v>
      </c>
      <c r="M1224" s="25"/>
    </row>
    <row r="1225" spans="1:13" outlineLevel="2" x14ac:dyDescent="0.2">
      <c r="A1225" s="5">
        <v>39600</v>
      </c>
      <c r="B1225">
        <v>2020</v>
      </c>
      <c r="C1225" s="122">
        <v>74102.89</v>
      </c>
      <c r="H1225" s="122">
        <f t="shared" si="91"/>
        <v>74102.89</v>
      </c>
      <c r="M1225" s="25"/>
    </row>
    <row r="1226" spans="1:13" outlineLevel="2" x14ac:dyDescent="0.2">
      <c r="A1226" s="5">
        <v>39600</v>
      </c>
      <c r="B1226">
        <v>2019</v>
      </c>
      <c r="C1226" s="122">
        <v>76294.87</v>
      </c>
      <c r="H1226" s="122">
        <f t="shared" si="91"/>
        <v>76294.87</v>
      </c>
      <c r="M1226" s="25"/>
    </row>
    <row r="1227" spans="1:13" outlineLevel="2" x14ac:dyDescent="0.2">
      <c r="A1227" s="5">
        <v>39600</v>
      </c>
      <c r="B1227">
        <v>2018</v>
      </c>
      <c r="C1227" s="122">
        <v>212537.04</v>
      </c>
      <c r="H1227" s="122">
        <f t="shared" si="91"/>
        <v>212537.04</v>
      </c>
      <c r="M1227" s="25"/>
    </row>
    <row r="1228" spans="1:13" outlineLevel="2" x14ac:dyDescent="0.2">
      <c r="A1228" s="5">
        <v>39600</v>
      </c>
      <c r="B1228">
        <v>2017</v>
      </c>
      <c r="C1228" s="122">
        <v>91302.21</v>
      </c>
      <c r="H1228" s="122">
        <f t="shared" si="91"/>
        <v>91302.21</v>
      </c>
      <c r="M1228" s="25"/>
    </row>
    <row r="1229" spans="1:13" outlineLevel="2" x14ac:dyDescent="0.2">
      <c r="A1229" s="5">
        <v>39600</v>
      </c>
      <c r="B1229">
        <v>2016</v>
      </c>
      <c r="C1229" s="122">
        <v>78520.429999999993</v>
      </c>
      <c r="H1229" s="122">
        <f t="shared" si="91"/>
        <v>78520.429999999993</v>
      </c>
      <c r="M1229" s="25"/>
    </row>
    <row r="1230" spans="1:13" outlineLevel="2" x14ac:dyDescent="0.2">
      <c r="A1230" s="5">
        <v>39600</v>
      </c>
      <c r="B1230">
        <v>2015</v>
      </c>
      <c r="C1230" s="122">
        <v>22819.81</v>
      </c>
      <c r="H1230" s="122">
        <f t="shared" si="91"/>
        <v>22819.81</v>
      </c>
      <c r="M1230" s="25"/>
    </row>
    <row r="1231" spans="1:13" outlineLevel="2" x14ac:dyDescent="0.2">
      <c r="A1231" s="5">
        <v>39600</v>
      </c>
      <c r="B1231">
        <v>2014</v>
      </c>
      <c r="C1231" s="122">
        <v>926640.52</v>
      </c>
      <c r="H1231" s="122">
        <f t="shared" si="91"/>
        <v>926640.52</v>
      </c>
      <c r="M1231" s="25"/>
    </row>
    <row r="1232" spans="1:13" outlineLevel="2" x14ac:dyDescent="0.2">
      <c r="A1232" s="5">
        <v>39600</v>
      </c>
      <c r="B1232">
        <v>2013</v>
      </c>
      <c r="C1232" s="122">
        <v>76102.52</v>
      </c>
      <c r="H1232" s="122">
        <f t="shared" si="91"/>
        <v>76102.52</v>
      </c>
      <c r="M1232" s="25"/>
    </row>
    <row r="1233" spans="1:13" outlineLevel="2" x14ac:dyDescent="0.2">
      <c r="A1233" s="5">
        <v>39600</v>
      </c>
      <c r="B1233">
        <v>2012</v>
      </c>
      <c r="C1233" s="122">
        <v>79155.789999999994</v>
      </c>
      <c r="H1233" s="122">
        <f t="shared" si="91"/>
        <v>79155.789999999994</v>
      </c>
      <c r="M1233" s="25"/>
    </row>
    <row r="1234" spans="1:13" outlineLevel="2" x14ac:dyDescent="0.2">
      <c r="A1234" s="5">
        <v>39600</v>
      </c>
      <c r="B1234">
        <v>2011</v>
      </c>
      <c r="C1234" s="122">
        <v>225949.51</v>
      </c>
      <c r="H1234" s="122">
        <f t="shared" si="91"/>
        <v>225949.51</v>
      </c>
      <c r="M1234" s="25"/>
    </row>
    <row r="1235" spans="1:13" outlineLevel="2" x14ac:dyDescent="0.2">
      <c r="A1235" s="5">
        <v>39600</v>
      </c>
      <c r="B1235">
        <v>2010</v>
      </c>
      <c r="C1235" s="122">
        <v>218585.51</v>
      </c>
      <c r="H1235" s="122">
        <f t="shared" si="91"/>
        <v>218585.51</v>
      </c>
      <c r="M1235" s="25"/>
    </row>
    <row r="1236" spans="1:13" outlineLevel="2" x14ac:dyDescent="0.2">
      <c r="A1236" s="5">
        <v>39600</v>
      </c>
      <c r="B1236">
        <v>2009</v>
      </c>
      <c r="C1236" s="122">
        <v>86902.71</v>
      </c>
      <c r="H1236" s="122">
        <f t="shared" si="91"/>
        <v>86902.71</v>
      </c>
      <c r="M1236" s="25"/>
    </row>
    <row r="1237" spans="1:13" outlineLevel="2" x14ac:dyDescent="0.2">
      <c r="A1237" s="5">
        <v>39600</v>
      </c>
      <c r="B1237">
        <v>2008</v>
      </c>
      <c r="C1237" s="122">
        <v>74752.28</v>
      </c>
      <c r="H1237" s="122">
        <f t="shared" si="91"/>
        <v>74752.28</v>
      </c>
      <c r="M1237" s="25"/>
    </row>
    <row r="1238" spans="1:13" outlineLevel="2" x14ac:dyDescent="0.2">
      <c r="A1238" s="5">
        <v>39600</v>
      </c>
      <c r="B1238">
        <v>2007</v>
      </c>
      <c r="C1238" s="122">
        <v>9061.0300000000007</v>
      </c>
      <c r="H1238" s="122">
        <f t="shared" si="91"/>
        <v>9061.0300000000007</v>
      </c>
      <c r="M1238" s="25"/>
    </row>
    <row r="1239" spans="1:13" outlineLevel="2" x14ac:dyDescent="0.2">
      <c r="A1239" s="5">
        <v>39600</v>
      </c>
      <c r="B1239">
        <v>2006</v>
      </c>
      <c r="C1239" s="122">
        <v>41545.760000000002</v>
      </c>
      <c r="H1239" s="122">
        <f t="shared" si="91"/>
        <v>41545.760000000002</v>
      </c>
      <c r="M1239" s="25"/>
    </row>
    <row r="1240" spans="1:13" outlineLevel="2" x14ac:dyDescent="0.2">
      <c r="A1240" s="5">
        <v>39600</v>
      </c>
      <c r="B1240">
        <v>2005</v>
      </c>
      <c r="C1240" s="122">
        <v>5104.2700000000004</v>
      </c>
      <c r="H1240" s="122">
        <f t="shared" si="91"/>
        <v>5104.2700000000004</v>
      </c>
      <c r="M1240" s="25"/>
    </row>
    <row r="1241" spans="1:13" outlineLevel="2" x14ac:dyDescent="0.2">
      <c r="A1241" s="5">
        <v>39600</v>
      </c>
      <c r="B1241">
        <v>2004</v>
      </c>
      <c r="C1241" s="122">
        <v>49850.67</v>
      </c>
      <c r="H1241" s="122">
        <f t="shared" si="91"/>
        <v>49850.67</v>
      </c>
      <c r="M1241" s="25"/>
    </row>
    <row r="1242" spans="1:13" outlineLevel="2" x14ac:dyDescent="0.2">
      <c r="A1242" s="5">
        <v>39600</v>
      </c>
      <c r="B1242">
        <v>2002</v>
      </c>
      <c r="C1242" s="122">
        <v>58640.06</v>
      </c>
      <c r="H1242" s="122">
        <f t="shared" si="91"/>
        <v>58640.06</v>
      </c>
      <c r="M1242" s="25"/>
    </row>
    <row r="1243" spans="1:13" outlineLevel="2" x14ac:dyDescent="0.2">
      <c r="A1243" s="5">
        <v>39600</v>
      </c>
      <c r="B1243">
        <v>2001</v>
      </c>
      <c r="C1243" s="122">
        <v>55638.93</v>
      </c>
      <c r="H1243" s="122">
        <f t="shared" si="91"/>
        <v>55638.93</v>
      </c>
      <c r="M1243" s="25"/>
    </row>
    <row r="1244" spans="1:13" outlineLevel="2" x14ac:dyDescent="0.2">
      <c r="A1244" s="5">
        <v>39600</v>
      </c>
      <c r="B1244">
        <v>2000</v>
      </c>
      <c r="C1244" s="122">
        <v>36993.15</v>
      </c>
      <c r="H1244" s="122">
        <f t="shared" si="91"/>
        <v>36993.15</v>
      </c>
      <c r="M1244" s="25"/>
    </row>
    <row r="1245" spans="1:13" outlineLevel="2" x14ac:dyDescent="0.2">
      <c r="A1245" s="5">
        <v>39600</v>
      </c>
      <c r="B1245">
        <v>1999</v>
      </c>
      <c r="C1245" s="122">
        <v>12270.42</v>
      </c>
      <c r="H1245" s="122">
        <f t="shared" si="91"/>
        <v>12270.42</v>
      </c>
      <c r="M1245" s="25"/>
    </row>
    <row r="1246" spans="1:13" outlineLevel="2" x14ac:dyDescent="0.2">
      <c r="A1246" s="5">
        <v>39600</v>
      </c>
      <c r="B1246">
        <v>1998</v>
      </c>
      <c r="C1246" s="122">
        <v>194264.2</v>
      </c>
      <c r="H1246" s="122">
        <f t="shared" si="91"/>
        <v>194264.2</v>
      </c>
      <c r="M1246" s="25"/>
    </row>
    <row r="1247" spans="1:13" outlineLevel="2" x14ac:dyDescent="0.2">
      <c r="A1247" s="5">
        <v>39600</v>
      </c>
      <c r="B1247">
        <v>1997</v>
      </c>
      <c r="C1247" s="122">
        <v>42989.34</v>
      </c>
      <c r="H1247" s="122">
        <f t="shared" si="91"/>
        <v>42989.34</v>
      </c>
      <c r="M1247" s="25"/>
    </row>
    <row r="1248" spans="1:13" outlineLevel="2" x14ac:dyDescent="0.2">
      <c r="A1248" s="5">
        <v>39600</v>
      </c>
      <c r="B1248">
        <v>1996</v>
      </c>
      <c r="C1248" s="122">
        <v>76843.92</v>
      </c>
      <c r="H1248" s="122">
        <f t="shared" si="91"/>
        <v>76843.92</v>
      </c>
      <c r="M1248" s="25"/>
    </row>
    <row r="1249" spans="1:13" outlineLevel="2" x14ac:dyDescent="0.2">
      <c r="A1249" s="5">
        <v>39600</v>
      </c>
      <c r="B1249">
        <v>1995</v>
      </c>
      <c r="C1249" s="122">
        <v>43250.67</v>
      </c>
      <c r="H1249" s="122">
        <f t="shared" si="91"/>
        <v>43250.67</v>
      </c>
      <c r="M1249" s="25"/>
    </row>
    <row r="1250" spans="1:13" outlineLevel="2" x14ac:dyDescent="0.2">
      <c r="A1250" s="5">
        <v>39600</v>
      </c>
      <c r="B1250">
        <v>1994</v>
      </c>
      <c r="C1250" s="122">
        <v>62179.31</v>
      </c>
      <c r="H1250" s="122">
        <f t="shared" si="91"/>
        <v>62179.31</v>
      </c>
      <c r="M1250" s="25"/>
    </row>
    <row r="1251" spans="1:13" outlineLevel="2" x14ac:dyDescent="0.2">
      <c r="A1251" s="5">
        <v>39600</v>
      </c>
      <c r="B1251">
        <v>1993</v>
      </c>
      <c r="C1251" s="122">
        <v>3931.53</v>
      </c>
      <c r="H1251" s="122">
        <f t="shared" si="91"/>
        <v>3931.53</v>
      </c>
      <c r="M1251" s="25"/>
    </row>
    <row r="1252" spans="1:13" outlineLevel="2" x14ac:dyDescent="0.2">
      <c r="A1252" s="5">
        <v>39600</v>
      </c>
      <c r="B1252">
        <v>1992</v>
      </c>
      <c r="C1252" s="122">
        <v>42733.64</v>
      </c>
      <c r="H1252" s="122">
        <f t="shared" si="91"/>
        <v>42733.64</v>
      </c>
      <c r="M1252" s="25"/>
    </row>
    <row r="1253" spans="1:13" outlineLevel="2" x14ac:dyDescent="0.2">
      <c r="A1253" s="5">
        <v>39600</v>
      </c>
      <c r="B1253">
        <v>1990</v>
      </c>
      <c r="C1253" s="122">
        <v>20504.84</v>
      </c>
      <c r="H1253" s="122">
        <f t="shared" si="91"/>
        <v>20504.84</v>
      </c>
      <c r="M1253" s="25"/>
    </row>
    <row r="1254" spans="1:13" outlineLevel="2" x14ac:dyDescent="0.2">
      <c r="A1254" s="5">
        <v>39600</v>
      </c>
      <c r="B1254">
        <v>1987</v>
      </c>
      <c r="C1254" s="122">
        <v>7895.18</v>
      </c>
      <c r="G1254" s="122">
        <v>0</v>
      </c>
      <c r="H1254" s="122">
        <f t="shared" si="91"/>
        <v>7895.18</v>
      </c>
      <c r="M1254" s="25"/>
    </row>
    <row r="1255" spans="1:13" outlineLevel="2" x14ac:dyDescent="0.2">
      <c r="A1255" s="5">
        <v>39600</v>
      </c>
      <c r="B1255">
        <v>1986</v>
      </c>
      <c r="C1255" s="122">
        <v>28839.41</v>
      </c>
      <c r="G1255" s="122">
        <f>-38778.86+20364.4</f>
        <v>-18414.46</v>
      </c>
      <c r="H1255" s="122">
        <f t="shared" si="91"/>
        <v>10424.950000000001</v>
      </c>
      <c r="M1255" s="25"/>
    </row>
    <row r="1256" spans="1:13" outlineLevel="2" x14ac:dyDescent="0.2">
      <c r="A1256" s="5">
        <v>39600</v>
      </c>
      <c r="B1256">
        <v>1984</v>
      </c>
      <c r="C1256" s="122">
        <v>20364.400000000001</v>
      </c>
      <c r="G1256" s="122">
        <f>-C1256</f>
        <v>-20364.400000000001</v>
      </c>
      <c r="H1256" s="122">
        <f t="shared" si="91"/>
        <v>0</v>
      </c>
      <c r="M1256" s="25"/>
    </row>
    <row r="1257" spans="1:13" outlineLevel="1" x14ac:dyDescent="0.2">
      <c r="A1257" s="124" t="s">
        <v>1123</v>
      </c>
      <c r="C1257" s="122">
        <f t="shared" ref="C1257:H1257" si="92">SUBTOTAL(9,C1221:C1256)</f>
        <v>3105360.0299999993</v>
      </c>
      <c r="D1257" s="122">
        <f t="shared" si="92"/>
        <v>10696.08</v>
      </c>
      <c r="E1257" s="122">
        <f t="shared" si="92"/>
        <v>0</v>
      </c>
      <c r="F1257" s="122">
        <f t="shared" si="92"/>
        <v>484735.73791431397</v>
      </c>
      <c r="G1257" s="122">
        <f t="shared" si="92"/>
        <v>-38778.86</v>
      </c>
      <c r="H1257" s="122">
        <f t="shared" si="92"/>
        <v>3562012.9879143136</v>
      </c>
      <c r="J1257" s="122">
        <v>3562012.9888811684</v>
      </c>
      <c r="L1257" s="25">
        <f>+H1257+-+J1257-+K1257</f>
        <v>-9.6685485914349556E-4</v>
      </c>
      <c r="M1257" s="25"/>
    </row>
    <row r="1258" spans="1:13" outlineLevel="2" x14ac:dyDescent="0.2">
      <c r="A1258" s="79">
        <v>39700</v>
      </c>
      <c r="B1258">
        <v>2024</v>
      </c>
      <c r="H1258" s="122">
        <f t="shared" ref="H1258:H1272" si="93">SUM(C1258:G1258)</f>
        <v>0</v>
      </c>
      <c r="J1258" s="122">
        <v>3015264.3708000011</v>
      </c>
      <c r="M1258" s="25"/>
    </row>
    <row r="1259" spans="1:13" outlineLevel="2" x14ac:dyDescent="0.2">
      <c r="A1259" s="79">
        <v>39700</v>
      </c>
      <c r="B1259">
        <v>2023</v>
      </c>
      <c r="F1259" s="122">
        <v>59905.99</v>
      </c>
      <c r="H1259" s="122">
        <f t="shared" si="93"/>
        <v>59905.99</v>
      </c>
      <c r="J1259" s="122">
        <v>749276.97097417188</v>
      </c>
      <c r="M1259" s="25"/>
    </row>
    <row r="1260" spans="1:13" outlineLevel="2" x14ac:dyDescent="0.2">
      <c r="A1260" s="79">
        <v>39700</v>
      </c>
      <c r="B1260">
        <v>2022</v>
      </c>
      <c r="D1260" s="122">
        <v>0</v>
      </c>
      <c r="H1260" s="122">
        <f t="shared" si="93"/>
        <v>0</v>
      </c>
      <c r="M1260" s="25"/>
    </row>
    <row r="1261" spans="1:13" outlineLevel="2" x14ac:dyDescent="0.2">
      <c r="A1261" s="5">
        <v>39700</v>
      </c>
      <c r="B1261">
        <v>2017</v>
      </c>
      <c r="C1261" s="122">
        <v>386579.78</v>
      </c>
      <c r="H1261" s="122">
        <f t="shared" si="93"/>
        <v>386579.78</v>
      </c>
      <c r="M1261" s="25"/>
    </row>
    <row r="1262" spans="1:13" outlineLevel="2" x14ac:dyDescent="0.2">
      <c r="A1262" s="5">
        <v>39700</v>
      </c>
      <c r="B1262">
        <v>2016</v>
      </c>
      <c r="C1262" s="122">
        <v>163127.93</v>
      </c>
      <c r="H1262" s="122">
        <f t="shared" si="93"/>
        <v>163127.93</v>
      </c>
      <c r="M1262" s="25"/>
    </row>
    <row r="1263" spans="1:13" outlineLevel="2" x14ac:dyDescent="0.2">
      <c r="A1263" s="5">
        <v>39700</v>
      </c>
      <c r="B1263">
        <v>2014</v>
      </c>
      <c r="C1263" s="122">
        <v>63729.73</v>
      </c>
      <c r="H1263" s="122">
        <f t="shared" si="93"/>
        <v>63729.73</v>
      </c>
      <c r="M1263" s="25"/>
    </row>
    <row r="1264" spans="1:13" outlineLevel="2" x14ac:dyDescent="0.2">
      <c r="A1264" s="5">
        <v>39700</v>
      </c>
      <c r="B1264">
        <v>2013</v>
      </c>
      <c r="C1264" s="122">
        <v>799377.33</v>
      </c>
      <c r="H1264" s="122">
        <f t="shared" si="93"/>
        <v>799377.33</v>
      </c>
      <c r="M1264" s="25"/>
    </row>
    <row r="1265" spans="1:13" outlineLevel="2" x14ac:dyDescent="0.2">
      <c r="A1265" s="5">
        <v>39700</v>
      </c>
      <c r="B1265">
        <v>2012</v>
      </c>
      <c r="C1265" s="122">
        <v>178355.18</v>
      </c>
      <c r="H1265" s="122">
        <f t="shared" si="93"/>
        <v>178355.18</v>
      </c>
      <c r="M1265" s="25"/>
    </row>
    <row r="1266" spans="1:13" outlineLevel="2" x14ac:dyDescent="0.2">
      <c r="A1266" s="5">
        <v>39700</v>
      </c>
      <c r="B1266">
        <v>2011</v>
      </c>
      <c r="C1266" s="122">
        <v>559751.32999999996</v>
      </c>
      <c r="H1266" s="122">
        <f t="shared" si="93"/>
        <v>559751.32999999996</v>
      </c>
      <c r="M1266" s="25"/>
    </row>
    <row r="1267" spans="1:13" outlineLevel="2" x14ac:dyDescent="0.2">
      <c r="A1267" s="5">
        <v>39700</v>
      </c>
      <c r="B1267">
        <v>2010</v>
      </c>
      <c r="C1267" s="122">
        <v>274684.7</v>
      </c>
      <c r="H1267" s="122">
        <f t="shared" si="93"/>
        <v>274684.7</v>
      </c>
      <c r="M1267" s="25"/>
    </row>
    <row r="1268" spans="1:13" outlineLevel="2" x14ac:dyDescent="0.2">
      <c r="A1268" s="5">
        <v>39700</v>
      </c>
      <c r="B1268">
        <v>2009</v>
      </c>
      <c r="C1268" s="122">
        <v>613418.02</v>
      </c>
      <c r="D1268" s="122">
        <v>0</v>
      </c>
      <c r="E1268" s="122">
        <v>-100377.66</v>
      </c>
      <c r="G1268" s="125" t="s">
        <v>1074</v>
      </c>
      <c r="H1268" s="122">
        <f t="shared" si="93"/>
        <v>513040.36</v>
      </c>
      <c r="M1268" s="25"/>
    </row>
    <row r="1269" spans="1:13" outlineLevel="2" x14ac:dyDescent="0.2">
      <c r="A1269" s="5">
        <v>39700</v>
      </c>
      <c r="B1269">
        <v>2008</v>
      </c>
      <c r="C1269" s="122">
        <v>21504.52</v>
      </c>
      <c r="D1269" s="122">
        <v>0</v>
      </c>
      <c r="G1269" s="122">
        <v>-4792.4791999999998</v>
      </c>
      <c r="H1269" s="122">
        <f t="shared" si="93"/>
        <v>16712.040800000002</v>
      </c>
      <c r="M1269" s="25"/>
    </row>
    <row r="1270" spans="1:13" outlineLevel="2" x14ac:dyDescent="0.2">
      <c r="A1270" s="5">
        <v>39700</v>
      </c>
      <c r="B1270">
        <v>2007</v>
      </c>
      <c r="C1270" s="122">
        <v>0</v>
      </c>
      <c r="H1270" s="122">
        <f t="shared" si="93"/>
        <v>0</v>
      </c>
      <c r="M1270" s="25"/>
    </row>
    <row r="1271" spans="1:13" outlineLevel="2" x14ac:dyDescent="0.2">
      <c r="A1271" s="5">
        <v>39700</v>
      </c>
      <c r="B1271">
        <v>2006</v>
      </c>
      <c r="C1271" s="122">
        <v>0</v>
      </c>
      <c r="H1271" s="122">
        <f t="shared" si="93"/>
        <v>0</v>
      </c>
      <c r="M1271" s="25"/>
    </row>
    <row r="1272" spans="1:13" outlineLevel="2" x14ac:dyDescent="0.2">
      <c r="A1272" s="5">
        <v>39700</v>
      </c>
      <c r="B1272">
        <v>2005</v>
      </c>
      <c r="C1272" s="122">
        <v>0</v>
      </c>
      <c r="H1272" s="122">
        <f t="shared" si="93"/>
        <v>0</v>
      </c>
      <c r="M1272" s="25"/>
    </row>
    <row r="1273" spans="1:13" outlineLevel="1" x14ac:dyDescent="0.2">
      <c r="A1273" s="124" t="s">
        <v>1124</v>
      </c>
      <c r="C1273" s="122">
        <f t="shared" ref="C1273:H1273" si="94">SUBTOTAL(9,C1258:C1272)</f>
        <v>3060528.52</v>
      </c>
      <c r="D1273" s="122">
        <f t="shared" si="94"/>
        <v>0</v>
      </c>
      <c r="E1273" s="122">
        <f t="shared" si="94"/>
        <v>-100377.66</v>
      </c>
      <c r="F1273" s="122">
        <f t="shared" si="94"/>
        <v>59905.99</v>
      </c>
      <c r="G1273" s="122">
        <f t="shared" si="94"/>
        <v>-4792.4791999999998</v>
      </c>
      <c r="H1273" s="122">
        <f t="shared" si="94"/>
        <v>3015264.3707999997</v>
      </c>
      <c r="J1273" s="122">
        <v>3015264.3708000011</v>
      </c>
      <c r="K1273" s="25"/>
      <c r="L1273" s="25">
        <f>+H1273+-+J1273-+K1273</f>
        <v>-1.3969838619232178E-9</v>
      </c>
      <c r="M1273" s="25"/>
    </row>
    <row r="1274" spans="1:13" outlineLevel="2" x14ac:dyDescent="0.2">
      <c r="A1274" s="79">
        <v>39800</v>
      </c>
      <c r="B1274">
        <v>2024</v>
      </c>
      <c r="H1274" s="122">
        <f t="shared" ref="H1274:H1294" si="95">SUM(C1274:G1274)</f>
        <v>0</v>
      </c>
      <c r="J1274" s="122">
        <v>749276.97097417188</v>
      </c>
      <c r="M1274" s="25"/>
    </row>
    <row r="1275" spans="1:13" outlineLevel="2" x14ac:dyDescent="0.2">
      <c r="A1275" s="79">
        <v>39800</v>
      </c>
      <c r="B1275">
        <v>2023</v>
      </c>
      <c r="F1275" s="122">
        <v>583815.16410236084</v>
      </c>
      <c r="H1275" s="122">
        <f t="shared" si="95"/>
        <v>583815.16410236084</v>
      </c>
      <c r="M1275" s="25"/>
    </row>
    <row r="1276" spans="1:13" outlineLevel="2" x14ac:dyDescent="0.2">
      <c r="A1276" s="79">
        <v>39800</v>
      </c>
      <c r="B1276">
        <v>2022</v>
      </c>
      <c r="D1276" s="122">
        <v>0</v>
      </c>
      <c r="H1276" s="122">
        <f t="shared" si="95"/>
        <v>0</v>
      </c>
      <c r="M1276" s="25"/>
    </row>
    <row r="1277" spans="1:13" outlineLevel="2" x14ac:dyDescent="0.2">
      <c r="A1277" s="5">
        <v>39800</v>
      </c>
      <c r="B1277">
        <v>2020</v>
      </c>
      <c r="C1277" s="122">
        <v>8108.69</v>
      </c>
      <c r="H1277" s="122">
        <f t="shared" si="95"/>
        <v>8108.69</v>
      </c>
      <c r="M1277" s="25"/>
    </row>
    <row r="1278" spans="1:13" outlineLevel="2" x14ac:dyDescent="0.2">
      <c r="A1278" s="5">
        <v>39800</v>
      </c>
      <c r="B1278">
        <v>2019</v>
      </c>
      <c r="C1278" s="122">
        <v>9100.7900000000009</v>
      </c>
      <c r="H1278" s="122">
        <f t="shared" si="95"/>
        <v>9100.7900000000009</v>
      </c>
      <c r="M1278" s="25"/>
    </row>
    <row r="1279" spans="1:13" outlineLevel="2" x14ac:dyDescent="0.2">
      <c r="A1279" s="5">
        <v>39800</v>
      </c>
      <c r="B1279">
        <v>2016</v>
      </c>
      <c r="C1279" s="122">
        <v>4275.45</v>
      </c>
      <c r="H1279" s="122">
        <f t="shared" si="95"/>
        <v>4275.45</v>
      </c>
      <c r="M1279" s="25"/>
    </row>
    <row r="1280" spans="1:13" outlineLevel="2" x14ac:dyDescent="0.2">
      <c r="A1280" s="5">
        <v>39800</v>
      </c>
      <c r="B1280">
        <v>2015</v>
      </c>
      <c r="C1280" s="122">
        <v>8249.33</v>
      </c>
      <c r="H1280" s="122">
        <f t="shared" si="95"/>
        <v>8249.33</v>
      </c>
      <c r="M1280" s="25"/>
    </row>
    <row r="1281" spans="1:13" outlineLevel="2" x14ac:dyDescent="0.2">
      <c r="A1281" s="5">
        <v>39800</v>
      </c>
      <c r="B1281">
        <v>2014</v>
      </c>
      <c r="C1281" s="122">
        <v>10833.74</v>
      </c>
      <c r="H1281" s="122">
        <f t="shared" si="95"/>
        <v>10833.74</v>
      </c>
      <c r="M1281" s="25"/>
    </row>
    <row r="1282" spans="1:13" outlineLevel="2" x14ac:dyDescent="0.2">
      <c r="A1282" s="5">
        <v>39800</v>
      </c>
      <c r="B1282">
        <v>2013</v>
      </c>
      <c r="C1282" s="122">
        <v>655.68</v>
      </c>
      <c r="H1282" s="122">
        <f t="shared" si="95"/>
        <v>655.68</v>
      </c>
      <c r="M1282" s="25"/>
    </row>
    <row r="1283" spans="1:13" outlineLevel="2" x14ac:dyDescent="0.2">
      <c r="A1283" s="5">
        <v>39800</v>
      </c>
      <c r="B1283">
        <v>2012</v>
      </c>
      <c r="C1283" s="122">
        <v>1158.3499999999999</v>
      </c>
      <c r="H1283" s="122">
        <f t="shared" si="95"/>
        <v>1158.3499999999999</v>
      </c>
      <c r="M1283" s="25"/>
    </row>
    <row r="1284" spans="1:13" outlineLevel="2" x14ac:dyDescent="0.2">
      <c r="A1284" s="5">
        <v>39800</v>
      </c>
      <c r="B1284">
        <v>2011</v>
      </c>
      <c r="C1284" s="122">
        <v>20642.52</v>
      </c>
      <c r="H1284" s="122">
        <f t="shared" si="95"/>
        <v>20642.52</v>
      </c>
      <c r="M1284" s="25"/>
    </row>
    <row r="1285" spans="1:13" outlineLevel="2" x14ac:dyDescent="0.2">
      <c r="A1285" s="5">
        <v>39800</v>
      </c>
      <c r="B1285">
        <v>2010</v>
      </c>
      <c r="C1285" s="122">
        <v>5655.92</v>
      </c>
      <c r="H1285" s="122">
        <f t="shared" si="95"/>
        <v>5655.92</v>
      </c>
      <c r="M1285" s="25"/>
    </row>
    <row r="1286" spans="1:13" outlineLevel="2" x14ac:dyDescent="0.2">
      <c r="A1286" s="5">
        <v>39800</v>
      </c>
      <c r="B1286">
        <v>2008</v>
      </c>
      <c r="C1286" s="122">
        <v>2887.48</v>
      </c>
      <c r="H1286" s="122">
        <f t="shared" si="95"/>
        <v>2887.48</v>
      </c>
      <c r="M1286" s="25"/>
    </row>
    <row r="1287" spans="1:13" outlineLevel="2" x14ac:dyDescent="0.2">
      <c r="A1287" s="5">
        <v>39800</v>
      </c>
      <c r="B1287">
        <v>2007</v>
      </c>
      <c r="C1287" s="122">
        <v>3361.02</v>
      </c>
      <c r="H1287" s="122">
        <f t="shared" si="95"/>
        <v>3361.02</v>
      </c>
      <c r="M1287" s="25"/>
    </row>
    <row r="1288" spans="1:13" outlineLevel="2" x14ac:dyDescent="0.2">
      <c r="A1288" s="5">
        <v>39800</v>
      </c>
      <c r="B1288">
        <v>2006</v>
      </c>
      <c r="C1288" s="122">
        <v>38674.550000000003</v>
      </c>
      <c r="H1288" s="122">
        <f t="shared" si="95"/>
        <v>38674.550000000003</v>
      </c>
      <c r="M1288" s="25"/>
    </row>
    <row r="1289" spans="1:13" outlineLevel="2" x14ac:dyDescent="0.2">
      <c r="A1289" s="5">
        <v>39800</v>
      </c>
      <c r="B1289">
        <v>2004</v>
      </c>
      <c r="C1289" s="122">
        <v>3032.14</v>
      </c>
      <c r="H1289" s="122">
        <f t="shared" si="95"/>
        <v>3032.14</v>
      </c>
      <c r="M1289" s="25"/>
    </row>
    <row r="1290" spans="1:13" outlineLevel="2" x14ac:dyDescent="0.2">
      <c r="A1290" s="5">
        <v>39800</v>
      </c>
      <c r="B1290">
        <v>2003</v>
      </c>
      <c r="C1290" s="122">
        <v>73661.59</v>
      </c>
      <c r="G1290" s="122">
        <f>-46705.21+21869.77</f>
        <v>-24835.439999999999</v>
      </c>
      <c r="H1290" s="122">
        <f t="shared" si="95"/>
        <v>48826.149999999994</v>
      </c>
      <c r="M1290" s="25"/>
    </row>
    <row r="1291" spans="1:13" outlineLevel="2" x14ac:dyDescent="0.2">
      <c r="A1291" s="5">
        <v>39800</v>
      </c>
      <c r="B1291">
        <v>2002</v>
      </c>
      <c r="C1291" s="122">
        <v>6307.77</v>
      </c>
      <c r="G1291" s="122">
        <f t="shared" ref="G1291:G1293" si="96">-C1291</f>
        <v>-6307.77</v>
      </c>
      <c r="H1291" s="122">
        <f t="shared" si="95"/>
        <v>0</v>
      </c>
      <c r="M1291" s="25"/>
    </row>
    <row r="1292" spans="1:13" outlineLevel="2" x14ac:dyDescent="0.2">
      <c r="A1292" s="5">
        <v>39800</v>
      </c>
      <c r="B1292">
        <v>2001</v>
      </c>
      <c r="C1292" s="122">
        <v>7541.59</v>
      </c>
      <c r="G1292" s="122">
        <f t="shared" si="96"/>
        <v>-7541.59</v>
      </c>
      <c r="H1292" s="122">
        <f t="shared" si="95"/>
        <v>0</v>
      </c>
      <c r="M1292" s="25"/>
    </row>
    <row r="1293" spans="1:13" outlineLevel="2" x14ac:dyDescent="0.2">
      <c r="A1293" s="5">
        <v>39800</v>
      </c>
      <c r="B1293">
        <v>2000</v>
      </c>
      <c r="C1293" s="122">
        <v>4853.66</v>
      </c>
      <c r="G1293" s="122">
        <f t="shared" si="96"/>
        <v>-4853.66</v>
      </c>
      <c r="H1293" s="122">
        <f t="shared" si="95"/>
        <v>0</v>
      </c>
      <c r="M1293" s="25"/>
    </row>
    <row r="1294" spans="1:13" outlineLevel="2" x14ac:dyDescent="0.2">
      <c r="A1294" s="5">
        <v>39800</v>
      </c>
      <c r="B1294">
        <v>1999</v>
      </c>
      <c r="C1294" s="122">
        <v>3166.75</v>
      </c>
      <c r="G1294" s="122">
        <f>-C1294</f>
        <v>-3166.75</v>
      </c>
      <c r="H1294" s="122">
        <f t="shared" si="95"/>
        <v>0</v>
      </c>
      <c r="M1294" s="25"/>
    </row>
    <row r="1295" spans="1:13" outlineLevel="1" x14ac:dyDescent="0.2">
      <c r="A1295" s="124" t="s">
        <v>1125</v>
      </c>
      <c r="C1295" s="122">
        <f t="shared" ref="C1295:H1295" si="97">SUBTOTAL(9,C1274:C1294)</f>
        <v>212167.02</v>
      </c>
      <c r="D1295" s="122">
        <f t="shared" si="97"/>
        <v>0</v>
      </c>
      <c r="E1295" s="122">
        <f>SUM(E1276:E1294)</f>
        <v>0</v>
      </c>
      <c r="F1295" s="122">
        <f t="shared" si="97"/>
        <v>583815.16410236084</v>
      </c>
      <c r="G1295" s="122">
        <f t="shared" si="97"/>
        <v>-46705.210000000006</v>
      </c>
      <c r="H1295" s="122">
        <f t="shared" si="97"/>
        <v>749276.97410236089</v>
      </c>
      <c r="J1295" s="122">
        <v>749276.97097417188</v>
      </c>
      <c r="L1295" s="25">
        <f>+H1295+-+J1295-+K1295</f>
        <v>3.128189011476934E-3</v>
      </c>
      <c r="M1295" s="25"/>
    </row>
    <row r="1296" spans="1:13" outlineLevel="2" x14ac:dyDescent="0.2">
      <c r="A1296" s="79">
        <v>39900</v>
      </c>
      <c r="B1296">
        <v>2024</v>
      </c>
      <c r="H1296" s="122">
        <f>SUM(C1296:G1296)</f>
        <v>0</v>
      </c>
    </row>
    <row r="1297" spans="1:12" outlineLevel="2" x14ac:dyDescent="0.2">
      <c r="A1297" s="79">
        <v>39900</v>
      </c>
      <c r="B1297">
        <v>2023</v>
      </c>
      <c r="H1297" s="122">
        <f t="shared" ref="H1297:H1302" si="98">SUM(C1297:G1297)</f>
        <v>0</v>
      </c>
    </row>
    <row r="1298" spans="1:12" outlineLevel="2" x14ac:dyDescent="0.2">
      <c r="A1298" s="79">
        <v>39900</v>
      </c>
      <c r="B1298">
        <v>2022</v>
      </c>
      <c r="H1298" s="122">
        <f t="shared" si="98"/>
        <v>0</v>
      </c>
    </row>
    <row r="1299" spans="1:12" outlineLevel="1" x14ac:dyDescent="0.2">
      <c r="A1299" s="123" t="s">
        <v>1126</v>
      </c>
      <c r="C1299" s="122">
        <f t="shared" ref="C1299:G1299" si="99">SUBTOTAL(9,C1296:C1298)</f>
        <v>0</v>
      </c>
      <c r="D1299" s="122">
        <f t="shared" si="99"/>
        <v>0</v>
      </c>
      <c r="E1299" s="122">
        <f t="shared" si="99"/>
        <v>0</v>
      </c>
      <c r="F1299" s="122">
        <f t="shared" si="99"/>
        <v>0</v>
      </c>
      <c r="G1299" s="122">
        <f t="shared" si="99"/>
        <v>0</v>
      </c>
      <c r="H1299" s="122">
        <f t="shared" si="98"/>
        <v>0</v>
      </c>
    </row>
    <row r="1300" spans="1:12" outlineLevel="1" x14ac:dyDescent="0.2">
      <c r="A1300" s="123">
        <v>33601</v>
      </c>
      <c r="B1300">
        <v>2024</v>
      </c>
      <c r="H1300" s="122">
        <f t="shared" si="98"/>
        <v>0</v>
      </c>
    </row>
    <row r="1301" spans="1:12" outlineLevel="1" x14ac:dyDescent="0.2">
      <c r="A1301" s="123">
        <v>33601</v>
      </c>
      <c r="B1301">
        <v>2023</v>
      </c>
      <c r="F1301" s="122">
        <v>35668591.620000005</v>
      </c>
      <c r="G1301" s="122">
        <v>0</v>
      </c>
      <c r="H1301" s="122">
        <f t="shared" si="98"/>
        <v>35668591.620000005</v>
      </c>
      <c r="J1301" s="122">
        <v>35668591.620000005</v>
      </c>
    </row>
    <row r="1302" spans="1:12" outlineLevel="1" x14ac:dyDescent="0.2">
      <c r="A1302" s="123">
        <v>33601</v>
      </c>
      <c r="B1302">
        <v>2022</v>
      </c>
      <c r="H1302" s="122">
        <f t="shared" si="98"/>
        <v>0</v>
      </c>
    </row>
    <row r="1303" spans="1:12" outlineLevel="1" x14ac:dyDescent="0.2">
      <c r="A1303" s="123">
        <v>33601</v>
      </c>
      <c r="C1303" s="122">
        <f t="shared" ref="C1303:H1303" si="100">SUBTOTAL(9,C1300:C1302)</f>
        <v>0</v>
      </c>
      <c r="D1303" s="122">
        <f t="shared" si="100"/>
        <v>0</v>
      </c>
      <c r="E1303" s="122">
        <f t="shared" si="100"/>
        <v>0</v>
      </c>
      <c r="F1303" s="122">
        <f t="shared" si="100"/>
        <v>35668591.620000005</v>
      </c>
      <c r="G1303" s="122">
        <f t="shared" si="100"/>
        <v>0</v>
      </c>
      <c r="H1303" s="122">
        <f t="shared" si="100"/>
        <v>35668591.620000005</v>
      </c>
      <c r="J1303" s="122">
        <v>35668591.620000005</v>
      </c>
      <c r="L1303" s="25">
        <f>+H1303+-+J1303-+K1303</f>
        <v>0</v>
      </c>
    </row>
    <row r="1304" spans="1:12" outlineLevel="1" x14ac:dyDescent="0.2">
      <c r="A1304" s="123"/>
    </row>
    <row r="1305" spans="1:12" outlineLevel="1" x14ac:dyDescent="0.2">
      <c r="A1305" s="123"/>
    </row>
    <row r="1306" spans="1:12" outlineLevel="1" x14ac:dyDescent="0.2">
      <c r="A1306" s="123"/>
    </row>
    <row r="1307" spans="1:12" outlineLevel="1" x14ac:dyDescent="0.2">
      <c r="A1307" s="123"/>
      <c r="L1307" s="25">
        <f>SUM(H1274:H1291)</f>
        <v>749276.97410236089</v>
      </c>
    </row>
    <row r="1308" spans="1:12" outlineLevel="1" x14ac:dyDescent="0.2">
      <c r="A1308" s="123"/>
    </row>
    <row r="1309" spans="1:12" outlineLevel="1" x14ac:dyDescent="0.2">
      <c r="A1309" s="123"/>
    </row>
    <row r="1310" spans="1:12" outlineLevel="1" x14ac:dyDescent="0.2">
      <c r="A1310" s="123"/>
    </row>
    <row r="1311" spans="1:12" outlineLevel="1" x14ac:dyDescent="0.2">
      <c r="A1311" s="124" t="s">
        <v>87</v>
      </c>
      <c r="C1311" s="122">
        <f>+C1303+C1299+C1295+C1273+C1257+C1220+C1216+C1203+C1179+C1174+C1155+C1114+C1110+C1088+C1064+C1060+C1038+C1024+C1006+C1002+C991+C945+C941+C937+C887+C820+C756+C688+C662+C600+C505+C444+C376+C371+C309+C214+C150+C109+C63+C59+C55+C51+C27+C20+C16+C12+C8</f>
        <v>2485687402.9899993</v>
      </c>
      <c r="D1311" s="122">
        <f t="shared" ref="D1311:J1311" si="101">+D1303+D1299+D1295+D1273+D1257+D1220+D1216+D1203+D1179+D1174+D1155+D1114+D1110+D1088+D1064+D1060+D1038+D1024+D1006+D1002+D991+D945+D941+D937+D887+D820+D756+D688+D662+D600+D505+D444+D376+D371+D309+D214+D150+D109+D63+D59+D55+D51+D27+D20+D16+D12+D8</f>
        <v>218175644.22</v>
      </c>
      <c r="E1311" s="122">
        <f t="shared" si="101"/>
        <v>-16121300.630000005</v>
      </c>
      <c r="F1311" s="122">
        <f t="shared" si="101"/>
        <v>550582923.63448691</v>
      </c>
      <c r="G1311" s="122">
        <f t="shared" si="101"/>
        <v>-28670298.068</v>
      </c>
      <c r="H1311" s="122">
        <f t="shared" si="101"/>
        <v>3209654372.1464882</v>
      </c>
      <c r="I1311" s="122">
        <f t="shared" si="101"/>
        <v>0</v>
      </c>
      <c r="J1311" s="122">
        <f t="shared" si="101"/>
        <v>3209654372.1502409</v>
      </c>
    </row>
    <row r="1315" spans="3:12" x14ac:dyDescent="0.2">
      <c r="C1315" s="122">
        <v>2485687402.9900002</v>
      </c>
      <c r="F1315"/>
      <c r="G1315" s="122">
        <v>-28670298.064244971</v>
      </c>
      <c r="H1315" s="122">
        <v>3209654372.1502409</v>
      </c>
    </row>
    <row r="1316" spans="3:12" x14ac:dyDescent="0.2">
      <c r="L1316" s="126"/>
    </row>
    <row r="1317" spans="3:12" x14ac:dyDescent="0.2">
      <c r="C1317" s="122">
        <f>+C1311-C1315</f>
        <v>0</v>
      </c>
      <c r="L1317" s="126"/>
    </row>
    <row r="1318" spans="3:12" x14ac:dyDescent="0.2">
      <c r="H1318" s="122">
        <f>+H1311-H1315</f>
        <v>-3.7527084350585938E-3</v>
      </c>
      <c r="L1318" s="126"/>
    </row>
    <row r="1324" spans="3:12" x14ac:dyDescent="0.2">
      <c r="J1324" s="122" t="s">
        <v>1127</v>
      </c>
      <c r="L1324" t="s">
        <v>1127</v>
      </c>
    </row>
    <row r="1330" spans="10:10" x14ac:dyDescent="0.2">
      <c r="J1330" s="122" t="s">
        <v>1127</v>
      </c>
    </row>
  </sheetData>
  <sortState xmlns:xlrd2="http://schemas.microsoft.com/office/spreadsheetml/2017/richdata2" ref="A6:C1299">
    <sortCondition ref="A6:A1299"/>
    <sortCondition descending="1" ref="B6:B1299"/>
  </sortState>
  <mergeCells count="2">
    <mergeCell ref="A1:L1"/>
    <mergeCell ref="A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CFC7A-5324-4AC4-BE78-7E81DB9CEAB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8" ma:contentTypeDescription="Create a new document." ma:contentTypeScope="" ma:versionID="45849dd9197746f20f4ab6a8c6450c2b">
  <xsd:schema xmlns:xsd="http://www.w3.org/2001/XMLSchema" xmlns:xs="http://www.w3.org/2001/XMLSchema" xmlns:p="http://schemas.microsoft.com/office/2006/metadata/properties" xmlns:ns2="9bbac886-2f20-4c15-ac8f-bd6773befed2" xmlns:ns3="f5f9a743-18e3-40ef-b0a4-47096f190587" targetNamespace="http://schemas.microsoft.com/office/2006/metadata/properties" ma:root="true" ma:fieldsID="52adc7b104ba52613c2eddb51410fe75" ns2:_="" ns3:_="">
    <xsd:import namespace="9bbac886-2f20-4c15-ac8f-bd6773befed2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90dcfc-fae9-4e4b-a5af-fefb3c7f5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0eab9-6703-42af-a6a2-7b4a6e090421}" ma:internalName="TaxCatchAll" ma:showField="CatchAllData" ma:web="f5f9a743-18e3-40ef-b0a4-47096f1905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bac886-2f20-4c15-ac8f-bd6773befed2">
      <Terms xmlns="http://schemas.microsoft.com/office/infopath/2007/PartnerControls"/>
    </lcf76f155ced4ddcb4097134ff3c332f>
    <TaxCatchAll xmlns="f5f9a743-18e3-40ef-b0a4-47096f190587" xsi:nil="true"/>
  </documentManagement>
</p:properties>
</file>

<file path=customXml/itemProps1.xml><?xml version="1.0" encoding="utf-8"?>
<ds:datastoreItem xmlns:ds="http://schemas.openxmlformats.org/officeDocument/2006/customXml" ds:itemID="{9ADD0449-2979-4D1F-9B06-B11D5CE861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20B888-B652-4780-9F06-154F26529F60}"/>
</file>

<file path=customXml/itemProps3.xml><?xml version="1.0" encoding="utf-8"?>
<ds:datastoreItem xmlns:ds="http://schemas.openxmlformats.org/officeDocument/2006/customXml" ds:itemID="{21FE4E68-C8C5-41F6-85F1-C1D2CB303A32}">
  <ds:schemaRefs>
    <ds:schemaRef ds:uri="ce9d3abe-bc67-4c3a-8bb7-62a662d1f451"/>
    <ds:schemaRef ds:uri="http://purl.org/dc/elements/1.1/"/>
    <ds:schemaRef ds:uri="http://schemas.microsoft.com/office/2006/metadata/properties"/>
    <ds:schemaRef ds:uri="94791C15-4105-42DF-B17E-66B53D20FDE0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4791c15-4105-42df-b17e-66b53d20fde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Comparative</vt:lpstr>
      <vt:lpstr>Annual Status</vt:lpstr>
      <vt:lpstr>ASR Assets</vt:lpstr>
      <vt:lpstr>ASR Reserves</vt:lpstr>
      <vt:lpstr>COR Reserve</vt:lpstr>
      <vt:lpstr>Theoreitcal Reserve</vt:lpstr>
      <vt:lpstr>Sheet1</vt:lpstr>
      <vt:lpstr>'ASR Assets'!Print_Area</vt:lpstr>
      <vt:lpstr>'ASR Reserves'!Print_Area</vt:lpstr>
      <vt:lpstr>Comparative!Print_Area</vt:lpstr>
      <vt:lpstr>Comparative!Print_Titles</vt:lpstr>
    </vt:vector>
  </TitlesOfParts>
  <Company>TECO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TECO</dc:creator>
  <cp:lastModifiedBy>Vega, Tison</cp:lastModifiedBy>
  <cp:lastPrinted>2018-08-02T15:25:18Z</cp:lastPrinted>
  <dcterms:created xsi:type="dcterms:W3CDTF">1999-02-11T16:03:43Z</dcterms:created>
  <dcterms:modified xsi:type="dcterms:W3CDTF">2023-05-22T18:15:56Z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0x0101001B9469E761E20748A773F85B33816D32</vt:lpwstr>
  </property>
</Properties>
</file>