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UDGET_FIN\Regulatory\Rate Case 2023\Discovery\OPC 9th SET IRRs\IRR 238\"/>
    </mc:Choice>
  </mc:AlternateContent>
  <xr:revisionPtr revIDLastSave="0" documentId="13_ncr:1_{9285BA3F-8B1B-46A0-BD40-4BB7444754B9}" xr6:coauthVersionLast="47" xr6:coauthVersionMax="47" xr10:uidLastSave="{00000000-0000-0000-0000-000000000000}"/>
  <bookViews>
    <workbookView xWindow="-108" yWindow="-108" windowWidth="41496" windowHeight="16896" xr2:uid="{C1B336BB-C44B-4B47-9313-0C44DEE35A4A}"/>
  </bookViews>
  <sheets>
    <sheet name="IRR 23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0" i="1" l="1"/>
  <c r="N17" i="1"/>
  <c r="N16" i="1"/>
  <c r="N15" i="1"/>
  <c r="N14" i="1"/>
  <c r="N13" i="1"/>
  <c r="N12" i="1"/>
  <c r="N11" i="1"/>
  <c r="N10" i="1"/>
  <c r="N9" i="1"/>
  <c r="N8" i="1"/>
  <c r="N7" i="1"/>
  <c r="N6" i="1"/>
  <c r="L17" i="1"/>
  <c r="L16" i="1"/>
  <c r="L15" i="1"/>
  <c r="L14" i="1"/>
  <c r="L13" i="1"/>
  <c r="L12" i="1"/>
  <c r="L11" i="1"/>
  <c r="L10" i="1"/>
  <c r="L9" i="1"/>
  <c r="L8" i="1"/>
  <c r="L7" i="1"/>
  <c r="L6" i="1"/>
  <c r="J7" i="1"/>
  <c r="J8" i="1"/>
  <c r="J9" i="1"/>
  <c r="J10" i="1"/>
  <c r="J11" i="1"/>
  <c r="J12" i="1"/>
  <c r="J13" i="1"/>
  <c r="J14" i="1"/>
  <c r="J15" i="1"/>
  <c r="J16" i="1"/>
  <c r="J17" i="1"/>
  <c r="J6" i="1"/>
  <c r="H7" i="1"/>
  <c r="H8" i="1"/>
  <c r="H9" i="1"/>
  <c r="H10" i="1"/>
  <c r="H11" i="1"/>
  <c r="H12" i="1"/>
  <c r="H13" i="1"/>
  <c r="H14" i="1"/>
  <c r="H15" i="1"/>
  <c r="H16" i="1"/>
  <c r="H17" i="1"/>
  <c r="H6" i="1"/>
  <c r="F7" i="1"/>
  <c r="F8" i="1"/>
  <c r="F9" i="1"/>
  <c r="F10" i="1"/>
  <c r="F11" i="1"/>
  <c r="F12" i="1"/>
  <c r="F13" i="1"/>
  <c r="F14" i="1"/>
  <c r="F15" i="1"/>
  <c r="F16" i="1"/>
  <c r="F17" i="1"/>
  <c r="F6" i="1"/>
  <c r="D7" i="1"/>
  <c r="D8" i="1"/>
  <c r="D9" i="1"/>
  <c r="D10" i="1"/>
  <c r="D11" i="1"/>
  <c r="D12" i="1"/>
  <c r="D13" i="1"/>
  <c r="D14" i="1"/>
  <c r="D15" i="1"/>
  <c r="D16" i="1"/>
  <c r="D6" i="1"/>
  <c r="B17" i="1"/>
  <c r="D17" i="1" s="1"/>
  <c r="B18" i="1" l="1"/>
  <c r="B21" i="1" s="1"/>
  <c r="K18" i="1"/>
  <c r="I18" i="1"/>
  <c r="G18" i="1"/>
  <c r="G21" i="1" s="1"/>
  <c r="E18" i="1"/>
  <c r="E21" i="1" s="1"/>
  <c r="C18" i="1"/>
  <c r="M18" i="1"/>
  <c r="N18" i="1" l="1"/>
  <c r="M21" i="1"/>
  <c r="J18" i="1"/>
  <c r="I21" i="1"/>
  <c r="J21" i="1" s="1"/>
  <c r="L18" i="1"/>
  <c r="K21" i="1"/>
  <c r="L21" i="1" s="1"/>
  <c r="D18" i="1"/>
  <c r="C21" i="1"/>
  <c r="D21" i="1" s="1"/>
  <c r="H18" i="1"/>
  <c r="H21" i="1"/>
  <c r="F18" i="1"/>
  <c r="N21" i="1" l="1"/>
  <c r="F21" i="1"/>
</calcChain>
</file>

<file path=xl/sharedStrings.xml><?xml version="1.0" encoding="utf-8"?>
<sst xmlns="http://schemas.openxmlformats.org/spreadsheetml/2006/main" count="24" uniqueCount="24">
  <si>
    <t>Gas Operations</t>
  </si>
  <si>
    <t>Alliance</t>
  </si>
  <si>
    <t>Engineering and Construction</t>
  </si>
  <si>
    <t>Pipeline Safety</t>
  </si>
  <si>
    <t>Strategy Marketing &amp; Communication</t>
  </si>
  <si>
    <t>Commercial Development &amp; Fuels</t>
  </si>
  <si>
    <t>Customer Experience</t>
  </si>
  <si>
    <t>IT</t>
  </si>
  <si>
    <t>Legal</t>
  </si>
  <si>
    <t>Executive</t>
  </si>
  <si>
    <t>Finance</t>
  </si>
  <si>
    <t>Human Resources</t>
  </si>
  <si>
    <t>2023 Bud</t>
  </si>
  <si>
    <t>2024 Bud</t>
  </si>
  <si>
    <t>Other</t>
  </si>
  <si>
    <t>Peoples Gas System, Inc.</t>
  </si>
  <si>
    <t>Source: BPC Expense Variance Report</t>
  </si>
  <si>
    <t>*</t>
  </si>
  <si>
    <t>O&amp;M Expense - Outside Services</t>
  </si>
  <si>
    <t>2023 Budget</t>
  </si>
  <si>
    <t>2024 Budget</t>
  </si>
  <si>
    <t>OPC Interrogatory No. 238</t>
  </si>
  <si>
    <t>Total without Alliance</t>
  </si>
  <si>
    <t>Total with Alliance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</si>
</sst>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/>
    </xf>
    <xf numFmtId="9" fontId="3" fillId="0" borderId="0" xfId="2" applyFont="1" applyAlignment="1">
      <alignment horizontal="center"/>
    </xf>
    <xf numFmtId="9" fontId="3" fillId="0" borderId="0" xfId="2" applyFont="1" applyBorder="1" applyAlignment="1">
      <alignment horizontal="center"/>
    </xf>
    <xf numFmtId="9" fontId="3" fillId="0" borderId="2" xfId="2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43" fontId="3" fillId="0" borderId="0" xfId="1" applyNumberFormat="1" applyFont="1"/>
    <xf numFmtId="43" fontId="3" fillId="0" borderId="0" xfId="2" applyNumberFormat="1" applyFont="1" applyAlignment="1">
      <alignment horizontal="center"/>
    </xf>
    <xf numFmtId="43" fontId="3" fillId="0" borderId="2" xfId="1" applyNumberFormat="1" applyFont="1" applyBorder="1"/>
    <xf numFmtId="43" fontId="3" fillId="0" borderId="2" xfId="2" applyNumberFormat="1" applyFont="1" applyBorder="1" applyAlignment="1">
      <alignment horizontal="center"/>
    </xf>
    <xf numFmtId="43" fontId="3" fillId="0" borderId="0" xfId="1" applyNumberFormat="1" applyFont="1" applyBorder="1"/>
    <xf numFmtId="43" fontId="3" fillId="0" borderId="0" xfId="2" applyNumberFormat="1" applyFont="1" applyBorder="1" applyAlignment="1">
      <alignment horizontal="center"/>
    </xf>
    <xf numFmtId="43" fontId="3" fillId="0" borderId="3" xfId="0" applyNumberFormat="1" applyFont="1" applyBorder="1"/>
    <xf numFmtId="43" fontId="3" fillId="0" borderId="3" xfId="2" applyNumberFormat="1" applyFont="1" applyBorder="1" applyAlignment="1">
      <alignment horizontal="center"/>
    </xf>
    <xf numFmtId="0" fontId="0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813C9-0FA7-44AA-8FDD-0A72363271A7}">
  <dimension ref="A1:O23"/>
  <sheetViews>
    <sheetView showGridLines="0" tabSelected="1" workbookViewId="0">
      <selection sqref="A1:N21"/>
    </sheetView>
  </sheetViews>
  <sheetFormatPr defaultRowHeight="14.4" x14ac:dyDescent="0.3"/>
  <cols>
    <col min="1" max="1" width="34.88671875" bestFit="1" customWidth="1"/>
    <col min="2" max="3" width="15.44140625" customWidth="1"/>
    <col min="4" max="4" width="9.6640625" hidden="1" customWidth="1"/>
    <col min="5" max="5" width="15.44140625" customWidth="1"/>
    <col min="6" max="6" width="9.6640625" hidden="1" customWidth="1"/>
    <col min="7" max="7" width="15.44140625" customWidth="1"/>
    <col min="8" max="8" width="9.6640625" hidden="1" customWidth="1"/>
    <col min="9" max="9" width="15.44140625" customWidth="1"/>
    <col min="10" max="10" width="9.6640625" hidden="1" customWidth="1"/>
    <col min="11" max="11" width="15.44140625" customWidth="1"/>
    <col min="12" max="12" width="8.6640625" hidden="1" customWidth="1"/>
    <col min="13" max="13" width="15.44140625" customWidth="1"/>
    <col min="14" max="14" width="9.6640625" hidden="1" customWidth="1"/>
  </cols>
  <sheetData>
    <row r="1" spans="1:14" x14ac:dyDescent="0.3">
      <c r="A1" s="7" t="s">
        <v>15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x14ac:dyDescent="0.3">
      <c r="A2" s="7" t="s">
        <v>18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x14ac:dyDescent="0.3">
      <c r="A3" s="7" t="s">
        <v>21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">
      <c r="A5" s="1"/>
      <c r="B5" s="2">
        <v>2018</v>
      </c>
      <c r="C5" s="2">
        <v>2019</v>
      </c>
      <c r="D5" s="2">
        <v>2019</v>
      </c>
      <c r="E5" s="2">
        <v>2020</v>
      </c>
      <c r="F5" s="2">
        <v>2020</v>
      </c>
      <c r="G5" s="2">
        <v>2021</v>
      </c>
      <c r="H5" s="2">
        <v>2021</v>
      </c>
      <c r="I5" s="2">
        <v>2022</v>
      </c>
      <c r="J5" s="2">
        <v>2022</v>
      </c>
      <c r="K5" s="2" t="s">
        <v>19</v>
      </c>
      <c r="L5" s="2" t="s">
        <v>12</v>
      </c>
      <c r="M5" s="2" t="s">
        <v>20</v>
      </c>
      <c r="N5" s="6" t="s">
        <v>13</v>
      </c>
    </row>
    <row r="6" spans="1:14" x14ac:dyDescent="0.3">
      <c r="A6" s="1" t="s">
        <v>0</v>
      </c>
      <c r="B6" s="8">
        <v>5511480.1299999999</v>
      </c>
      <c r="C6" s="8">
        <v>6250041.4800000004</v>
      </c>
      <c r="D6" s="8">
        <f>C6/B6-1</f>
        <v>0.13400417539017795</v>
      </c>
      <c r="E6" s="8">
        <v>6510275.4400000004</v>
      </c>
      <c r="F6" s="9">
        <f>E6/C6-1</f>
        <v>4.1637157262514712E-2</v>
      </c>
      <c r="G6" s="8">
        <v>7282840.5700000003</v>
      </c>
      <c r="H6" s="9">
        <f>G6/E6-1</f>
        <v>0.11866857817616383</v>
      </c>
      <c r="I6" s="8">
        <v>9300420.3699999992</v>
      </c>
      <c r="J6" s="9">
        <f>I6/G6-1</f>
        <v>0.27703198780857008</v>
      </c>
      <c r="K6" s="8">
        <v>7606170.3399999999</v>
      </c>
      <c r="L6" s="9">
        <f>K6/I6-1</f>
        <v>-0.18216918833745144</v>
      </c>
      <c r="M6" s="8">
        <v>8279210.4299999997</v>
      </c>
      <c r="N6" s="3">
        <f>M6/K6-1</f>
        <v>8.8486065906328237E-2</v>
      </c>
    </row>
    <row r="7" spans="1:14" x14ac:dyDescent="0.3">
      <c r="A7" s="1" t="s">
        <v>2</v>
      </c>
      <c r="B7" s="8">
        <v>2458790.42</v>
      </c>
      <c r="C7" s="8">
        <v>1008866.91</v>
      </c>
      <c r="D7" s="8">
        <f t="shared" ref="D7:D18" si="0">C7/B7-1</f>
        <v>-0.58968975078404606</v>
      </c>
      <c r="E7" s="8">
        <v>909027.56</v>
      </c>
      <c r="F7" s="9">
        <f t="shared" ref="F7:N18" si="1">E7/C7-1</f>
        <v>-9.8961864057965809E-2</v>
      </c>
      <c r="G7" s="8">
        <v>918096.84</v>
      </c>
      <c r="H7" s="9">
        <f t="shared" ref="H7:H17" si="2">G7/E7-1</f>
        <v>9.9769032305245808E-3</v>
      </c>
      <c r="I7" s="8">
        <v>1540564.62</v>
      </c>
      <c r="J7" s="9">
        <f t="shared" ref="J7:N17" si="3">I7/G7-1</f>
        <v>0.6779979549869708</v>
      </c>
      <c r="K7" s="8">
        <v>1435148.55</v>
      </c>
      <c r="L7" s="9">
        <f t="shared" si="3"/>
        <v>-6.8426905714607411E-2</v>
      </c>
      <c r="M7" s="8">
        <v>1466721.82</v>
      </c>
      <c r="N7" s="3">
        <f t="shared" si="3"/>
        <v>2.2000001323904783E-2</v>
      </c>
    </row>
    <row r="8" spans="1:14" x14ac:dyDescent="0.3">
      <c r="A8" s="1" t="s">
        <v>3</v>
      </c>
      <c r="B8" s="8">
        <v>345927.21</v>
      </c>
      <c r="C8" s="8">
        <v>389657.37</v>
      </c>
      <c r="D8" s="8">
        <f t="shared" si="0"/>
        <v>0.12641434017289344</v>
      </c>
      <c r="E8" s="8">
        <v>513062.97</v>
      </c>
      <c r="F8" s="9">
        <f t="shared" si="1"/>
        <v>0.31670285102011531</v>
      </c>
      <c r="G8" s="8">
        <v>894635.21</v>
      </c>
      <c r="H8" s="9">
        <f t="shared" si="2"/>
        <v>0.74371424622595539</v>
      </c>
      <c r="I8" s="8">
        <v>957570.38</v>
      </c>
      <c r="J8" s="9">
        <f t="shared" si="3"/>
        <v>7.0347298313912843E-2</v>
      </c>
      <c r="K8" s="8">
        <v>806210.46</v>
      </c>
      <c r="L8" s="9">
        <f t="shared" si="3"/>
        <v>-0.15806662691467133</v>
      </c>
      <c r="M8" s="8">
        <v>1083947.0900000001</v>
      </c>
      <c r="N8" s="3">
        <f t="shared" si="3"/>
        <v>0.34449643583140821</v>
      </c>
    </row>
    <row r="9" spans="1:14" x14ac:dyDescent="0.3">
      <c r="A9" s="1" t="s">
        <v>4</v>
      </c>
      <c r="B9" s="8">
        <v>223404.84</v>
      </c>
      <c r="C9" s="8">
        <v>332145.44</v>
      </c>
      <c r="D9" s="8">
        <f t="shared" si="0"/>
        <v>0.48674236422093631</v>
      </c>
      <c r="E9" s="8">
        <v>595487.43999999994</v>
      </c>
      <c r="F9" s="9">
        <f t="shared" si="1"/>
        <v>0.79285146892277059</v>
      </c>
      <c r="G9" s="8">
        <v>1204793.3899999999</v>
      </c>
      <c r="H9" s="9">
        <f t="shared" si="2"/>
        <v>1.0232053760865218</v>
      </c>
      <c r="I9" s="8">
        <v>1833971.07</v>
      </c>
      <c r="J9" s="9">
        <f t="shared" si="3"/>
        <v>0.5222286951624131</v>
      </c>
      <c r="K9" s="8">
        <v>900000.1</v>
      </c>
      <c r="L9" s="9">
        <f t="shared" si="3"/>
        <v>-0.50926156103432973</v>
      </c>
      <c r="M9" s="8">
        <v>1139800.1000000001</v>
      </c>
      <c r="N9" s="3">
        <f t="shared" si="3"/>
        <v>0.26644441483950954</v>
      </c>
    </row>
    <row r="10" spans="1:14" x14ac:dyDescent="0.3">
      <c r="A10" s="1" t="s">
        <v>5</v>
      </c>
      <c r="B10" s="8">
        <v>106121.57</v>
      </c>
      <c r="C10" s="8">
        <v>68736.429999999993</v>
      </c>
      <c r="D10" s="8">
        <f t="shared" si="0"/>
        <v>-0.35228596787627631</v>
      </c>
      <c r="E10" s="8">
        <v>89630.81</v>
      </c>
      <c r="F10" s="9">
        <f t="shared" si="1"/>
        <v>0.30397825432598125</v>
      </c>
      <c r="G10" s="8">
        <v>126651.45</v>
      </c>
      <c r="H10" s="9">
        <f t="shared" si="2"/>
        <v>0.41303475891827812</v>
      </c>
      <c r="I10" s="8">
        <v>288473.24</v>
      </c>
      <c r="J10" s="9">
        <f t="shared" si="3"/>
        <v>1.2776939387586954</v>
      </c>
      <c r="K10" s="8">
        <v>145157.79999999999</v>
      </c>
      <c r="L10" s="9">
        <f t="shared" si="3"/>
        <v>-0.49680670553705431</v>
      </c>
      <c r="M10" s="8">
        <v>148351.26999999999</v>
      </c>
      <c r="N10" s="3">
        <f t="shared" si="3"/>
        <v>2.1999988977512652E-2</v>
      </c>
    </row>
    <row r="11" spans="1:14" x14ac:dyDescent="0.3">
      <c r="A11" s="1" t="s">
        <v>6</v>
      </c>
      <c r="B11" s="8">
        <v>1273109.49</v>
      </c>
      <c r="C11" s="8">
        <v>1483804.42</v>
      </c>
      <c r="D11" s="8">
        <f t="shared" si="0"/>
        <v>0.1654963156389635</v>
      </c>
      <c r="E11" s="8">
        <v>972080.54</v>
      </c>
      <c r="F11" s="9">
        <f t="shared" si="1"/>
        <v>-0.34487286403958817</v>
      </c>
      <c r="G11" s="8">
        <v>1465953.72</v>
      </c>
      <c r="H11" s="9">
        <f t="shared" si="2"/>
        <v>0.50805788170597466</v>
      </c>
      <c r="I11" s="8">
        <v>1170001.6100000001</v>
      </c>
      <c r="J11" s="9">
        <f t="shared" si="3"/>
        <v>-0.20188366519510581</v>
      </c>
      <c r="K11" s="8">
        <v>1297303.8899999999</v>
      </c>
      <c r="L11" s="9">
        <f t="shared" si="3"/>
        <v>0.10880521779794794</v>
      </c>
      <c r="M11" s="8">
        <v>1425844.58</v>
      </c>
      <c r="N11" s="3">
        <f t="shared" si="3"/>
        <v>9.9082945014525636E-2</v>
      </c>
    </row>
    <row r="12" spans="1:14" x14ac:dyDescent="0.3">
      <c r="A12" s="1" t="s">
        <v>7</v>
      </c>
      <c r="B12" s="8">
        <v>2430818.89</v>
      </c>
      <c r="C12" s="8">
        <v>1898927.2</v>
      </c>
      <c r="D12" s="8">
        <f t="shared" si="0"/>
        <v>-0.21881173138324594</v>
      </c>
      <c r="E12" s="8">
        <v>2384806.94</v>
      </c>
      <c r="F12" s="9">
        <f t="shared" si="1"/>
        <v>0.25587065159738609</v>
      </c>
      <c r="G12" s="8">
        <v>1896372.31</v>
      </c>
      <c r="H12" s="9">
        <f t="shared" si="2"/>
        <v>-0.20481097308447116</v>
      </c>
      <c r="I12" s="8">
        <v>2251022.64</v>
      </c>
      <c r="J12" s="9">
        <f t="shared" si="3"/>
        <v>0.18701513839336759</v>
      </c>
      <c r="K12" s="8">
        <v>2714921.76</v>
      </c>
      <c r="L12" s="9">
        <f t="shared" si="3"/>
        <v>0.20608372024192501</v>
      </c>
      <c r="M12" s="8">
        <v>2899650.04</v>
      </c>
      <c r="N12" s="3">
        <f t="shared" si="3"/>
        <v>6.8041842944306596E-2</v>
      </c>
    </row>
    <row r="13" spans="1:14" x14ac:dyDescent="0.3">
      <c r="A13" s="1" t="s">
        <v>8</v>
      </c>
      <c r="B13" s="8">
        <v>1212261.42</v>
      </c>
      <c r="C13" s="8">
        <v>2633685.9700000002</v>
      </c>
      <c r="D13" s="8">
        <f t="shared" si="0"/>
        <v>1.1725396243328441</v>
      </c>
      <c r="E13" s="8">
        <v>1272363.0900000001</v>
      </c>
      <c r="F13" s="9">
        <f t="shared" si="1"/>
        <v>-0.51688883773793282</v>
      </c>
      <c r="G13" s="8">
        <v>806346.42</v>
      </c>
      <c r="H13" s="9">
        <f t="shared" si="2"/>
        <v>-0.36626075816141446</v>
      </c>
      <c r="I13" s="8">
        <v>388334.1</v>
      </c>
      <c r="J13" s="9">
        <f t="shared" si="3"/>
        <v>-0.51840289685914409</v>
      </c>
      <c r="K13" s="8">
        <v>1396091</v>
      </c>
      <c r="L13" s="9">
        <f t="shared" si="3"/>
        <v>2.5950770225947197</v>
      </c>
      <c r="M13" s="8">
        <v>1426805</v>
      </c>
      <c r="N13" s="3">
        <f t="shared" si="3"/>
        <v>2.1999998567428625E-2</v>
      </c>
    </row>
    <row r="14" spans="1:14" x14ac:dyDescent="0.3">
      <c r="A14" s="1" t="s">
        <v>9</v>
      </c>
      <c r="B14" s="8">
        <v>248213.6</v>
      </c>
      <c r="C14" s="8">
        <v>255301.92</v>
      </c>
      <c r="D14" s="8">
        <f t="shared" si="0"/>
        <v>2.8557339323872721E-2</v>
      </c>
      <c r="E14" s="8">
        <v>220556.48</v>
      </c>
      <c r="F14" s="9">
        <f t="shared" si="1"/>
        <v>-0.13609549039035818</v>
      </c>
      <c r="G14" s="8">
        <v>467799.79</v>
      </c>
      <c r="H14" s="9">
        <f t="shared" si="2"/>
        <v>1.1209977145083196</v>
      </c>
      <c r="I14" s="8">
        <v>1011696.13</v>
      </c>
      <c r="J14" s="9">
        <f t="shared" si="3"/>
        <v>1.1626690554948733</v>
      </c>
      <c r="K14" s="8">
        <v>668668</v>
      </c>
      <c r="L14" s="9">
        <f t="shared" si="3"/>
        <v>-0.33906241195169939</v>
      </c>
      <c r="M14" s="8">
        <v>2006206.7</v>
      </c>
      <c r="N14" s="3">
        <f t="shared" si="3"/>
        <v>2.0003031399737985</v>
      </c>
    </row>
    <row r="15" spans="1:14" x14ac:dyDescent="0.3">
      <c r="A15" s="1" t="s">
        <v>10</v>
      </c>
      <c r="B15" s="8">
        <v>63135.16</v>
      </c>
      <c r="C15" s="8">
        <v>119367.47</v>
      </c>
      <c r="D15" s="8">
        <f t="shared" si="0"/>
        <v>0.89066551823104589</v>
      </c>
      <c r="E15" s="8">
        <v>122173.99</v>
      </c>
      <c r="F15" s="9">
        <f t="shared" si="1"/>
        <v>2.351159826039706E-2</v>
      </c>
      <c r="G15" s="8">
        <v>95098.08</v>
      </c>
      <c r="H15" s="9">
        <f t="shared" si="2"/>
        <v>-0.22161762908782801</v>
      </c>
      <c r="I15" s="8">
        <v>87182.62</v>
      </c>
      <c r="J15" s="9">
        <f t="shared" si="3"/>
        <v>-8.3234698324088252E-2</v>
      </c>
      <c r="K15" s="8">
        <v>470250</v>
      </c>
      <c r="L15" s="9">
        <f t="shared" si="3"/>
        <v>4.3938502880505315</v>
      </c>
      <c r="M15" s="8">
        <v>480595.5</v>
      </c>
      <c r="N15" s="3">
        <f t="shared" si="3"/>
        <v>2.200000000000002E-2</v>
      </c>
    </row>
    <row r="16" spans="1:14" x14ac:dyDescent="0.3">
      <c r="A16" s="1" t="s">
        <v>11</v>
      </c>
      <c r="B16" s="8">
        <v>28497.5</v>
      </c>
      <c r="C16" s="8">
        <v>55756.43</v>
      </c>
      <c r="D16" s="8">
        <f t="shared" si="0"/>
        <v>0.95653759101675595</v>
      </c>
      <c r="E16" s="8">
        <v>71025.14</v>
      </c>
      <c r="F16" s="9">
        <f t="shared" si="1"/>
        <v>0.27384662181563635</v>
      </c>
      <c r="G16" s="8">
        <v>343548.18</v>
      </c>
      <c r="H16" s="9">
        <f t="shared" si="2"/>
        <v>3.8369940559075282</v>
      </c>
      <c r="I16" s="8">
        <v>876599.07</v>
      </c>
      <c r="J16" s="9">
        <f t="shared" si="3"/>
        <v>1.5516044649108602</v>
      </c>
      <c r="K16" s="8">
        <v>282791</v>
      </c>
      <c r="L16" s="9">
        <f t="shared" si="3"/>
        <v>-0.67739984027133404</v>
      </c>
      <c r="M16" s="8">
        <v>289012.40000000002</v>
      </c>
      <c r="N16" s="3">
        <f t="shared" si="3"/>
        <v>2.1999992927639322E-2</v>
      </c>
    </row>
    <row r="17" spans="1:14" x14ac:dyDescent="0.3">
      <c r="A17" s="1" t="s">
        <v>14</v>
      </c>
      <c r="B17" s="8">
        <f>17158840.31-13901760.23-1220216.46-1442697.66</f>
        <v>594165.95999999833</v>
      </c>
      <c r="C17" s="8">
        <v>332218.59000000003</v>
      </c>
      <c r="D17" s="8">
        <f t="shared" si="0"/>
        <v>-0.44086566318945475</v>
      </c>
      <c r="E17" s="8">
        <v>464199.28</v>
      </c>
      <c r="F17" s="9">
        <f t="shared" si="1"/>
        <v>0.39727063437359122</v>
      </c>
      <c r="G17" s="8">
        <v>578415.99</v>
      </c>
      <c r="H17" s="9">
        <f t="shared" si="2"/>
        <v>0.24605102791197764</v>
      </c>
      <c r="I17" s="8">
        <v>462801.76</v>
      </c>
      <c r="J17" s="9">
        <f t="shared" si="3"/>
        <v>-0.19988076401553145</v>
      </c>
      <c r="K17" s="8">
        <v>564664.36</v>
      </c>
      <c r="L17" s="9">
        <f t="shared" si="3"/>
        <v>0.22009985441714819</v>
      </c>
      <c r="M17" s="8">
        <v>577086.98</v>
      </c>
      <c r="N17" s="3">
        <f t="shared" si="3"/>
        <v>2.2000007225531304E-2</v>
      </c>
    </row>
    <row r="18" spans="1:14" x14ac:dyDescent="0.3">
      <c r="A18" s="1" t="s">
        <v>22</v>
      </c>
      <c r="B18" s="10">
        <f t="shared" ref="B18:I18" si="4">SUM(B6:B17)</f>
        <v>14495926.189999999</v>
      </c>
      <c r="C18" s="10">
        <f t="shared" si="4"/>
        <v>14828509.630000001</v>
      </c>
      <c r="D18" s="10">
        <f t="shared" si="0"/>
        <v>2.2943234922749189E-2</v>
      </c>
      <c r="E18" s="10">
        <f t="shared" si="4"/>
        <v>14124689.680000002</v>
      </c>
      <c r="F18" s="11">
        <f t="shared" si="1"/>
        <v>-4.7463970929086496E-2</v>
      </c>
      <c r="G18" s="10">
        <f t="shared" si="4"/>
        <v>16080551.950000001</v>
      </c>
      <c r="H18" s="11">
        <f t="shared" si="1"/>
        <v>0.1384711674600132</v>
      </c>
      <c r="I18" s="10">
        <f t="shared" si="4"/>
        <v>20168637.610000003</v>
      </c>
      <c r="J18" s="11">
        <f t="shared" si="1"/>
        <v>0.25422545648378714</v>
      </c>
      <c r="K18" s="10">
        <f>SUM(K6:K17)+0.01</f>
        <v>18287377.270000003</v>
      </c>
      <c r="L18" s="11">
        <f t="shared" si="1"/>
        <v>-9.3276520525473416E-2</v>
      </c>
      <c r="M18" s="10">
        <f>SUM(M6:M17)</f>
        <v>21223231.909999996</v>
      </c>
      <c r="N18" s="5">
        <f t="shared" si="1"/>
        <v>0.16053995040700508</v>
      </c>
    </row>
    <row r="19" spans="1:14" x14ac:dyDescent="0.3">
      <c r="A19" s="1"/>
      <c r="B19" s="12"/>
      <c r="C19" s="12"/>
      <c r="D19" s="12"/>
      <c r="E19" s="12"/>
      <c r="F19" s="13"/>
      <c r="G19" s="12"/>
      <c r="H19" s="13"/>
      <c r="I19" s="12"/>
      <c r="J19" s="13"/>
      <c r="K19" s="12"/>
      <c r="L19" s="13"/>
      <c r="M19" s="12"/>
      <c r="N19" s="4"/>
    </row>
    <row r="20" spans="1:14" x14ac:dyDescent="0.3">
      <c r="A20" s="1" t="s">
        <v>1</v>
      </c>
      <c r="B20" s="8">
        <v>0</v>
      </c>
      <c r="C20" s="8">
        <v>0</v>
      </c>
      <c r="D20" s="8">
        <v>0</v>
      </c>
      <c r="E20" s="8">
        <v>0</v>
      </c>
      <c r="F20" s="9">
        <v>0</v>
      </c>
      <c r="G20" s="8">
        <v>0</v>
      </c>
      <c r="H20" s="9">
        <v>0</v>
      </c>
      <c r="I20" s="8">
        <v>0</v>
      </c>
      <c r="J20" s="9">
        <v>0</v>
      </c>
      <c r="K20" s="8">
        <v>3166051.43</v>
      </c>
      <c r="L20" s="9" t="s">
        <v>17</v>
      </c>
      <c r="M20" s="8">
        <v>3956652.53</v>
      </c>
      <c r="N20" s="3">
        <f>M20/K20-1</f>
        <v>0.24971202062879927</v>
      </c>
    </row>
    <row r="21" spans="1:14" ht="15" thickBot="1" x14ac:dyDescent="0.35">
      <c r="A21" s="1" t="s">
        <v>23</v>
      </c>
      <c r="B21" s="14">
        <f>+B18+B20</f>
        <v>14495926.189999999</v>
      </c>
      <c r="C21" s="14">
        <f>+C18+C20</f>
        <v>14828509.630000001</v>
      </c>
      <c r="D21" s="14">
        <f t="shared" ref="D21" si="5">C21/B21-1</f>
        <v>2.2943234922749189E-2</v>
      </c>
      <c r="E21" s="14">
        <f>+E18+E20</f>
        <v>14124689.680000002</v>
      </c>
      <c r="F21" s="15">
        <f t="shared" ref="F21" si="6">E21/C21-1</f>
        <v>-4.7463970929086496E-2</v>
      </c>
      <c r="G21" s="14">
        <f>+G18+G20</f>
        <v>16080551.950000001</v>
      </c>
      <c r="H21" s="15">
        <f t="shared" ref="H21" si="7">G21/E21-1</f>
        <v>0.1384711674600132</v>
      </c>
      <c r="I21" s="14">
        <f>+I18+I20</f>
        <v>20168637.610000003</v>
      </c>
      <c r="J21" s="15">
        <f t="shared" ref="J21" si="8">I21/G21-1</f>
        <v>0.25422545648378714</v>
      </c>
      <c r="K21" s="14">
        <f>+K18+K20</f>
        <v>21453428.700000003</v>
      </c>
      <c r="L21" s="15">
        <f t="shared" ref="L21" si="9">K21/I21-1</f>
        <v>6.3702423279348164E-2</v>
      </c>
      <c r="M21" s="14">
        <f>+M18+M20</f>
        <v>25179884.439999998</v>
      </c>
      <c r="N21" s="5">
        <f t="shared" ref="N21" si="10">M21/K21-1</f>
        <v>0.17369977508536882</v>
      </c>
    </row>
    <row r="22" spans="1:14" ht="15" thickTop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3">
      <c r="A23" s="16" t="s">
        <v>16</v>
      </c>
    </row>
  </sheetData>
  <mergeCells count="3">
    <mergeCell ref="A1:N1"/>
    <mergeCell ref="A2:N2"/>
    <mergeCell ref="A3:N3"/>
  </mergeCells>
  <pageMargins left="0.7" right="0.7" top="0.75" bottom="0.75" header="0.3" footer="0.3"/>
  <pageSetup orientation="portrait" r:id="rId1"/>
  <customProperties>
    <customPr name="EpmWorksheetKeyString_GUID" r:id="rId2"/>
  </customProperties>
  <ignoredErrors>
    <ignoredError sqref="C18:F18" formulaRange="1"/>
    <ignoredError sqref="G18:M18" formula="1" formulaRange="1"/>
    <ignoredError sqref="G19:M21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12" ma:contentTypeDescription="Create a new document." ma:contentTypeScope="" ma:versionID="353573394bfe4efdf11efafb0b6d345e">
  <xsd:schema xmlns:xsd="http://www.w3.org/2001/XMLSchema" xmlns:xs="http://www.w3.org/2001/XMLSchema" xmlns:p="http://schemas.microsoft.com/office/2006/metadata/properties" xmlns:ns2="9bbac886-2f20-4c15-ac8f-bd6773befed2" xmlns:ns3="f5f9a743-18e3-40ef-b0a4-47096f190587" targetNamespace="http://schemas.microsoft.com/office/2006/metadata/properties" ma:root="true" ma:fieldsID="180217f2ceed3abe3d75e38eff728366" ns2:_="" ns3:_="">
    <xsd:import namespace="9bbac886-2f20-4c15-ac8f-bd6773befed2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d90dcfc-fae9-4e4b-a5af-fefb3c7f5e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ab0eab9-6703-42af-a6a2-7b4a6e090421}" ma:internalName="TaxCatchAll" ma:showField="CatchAllData" ma:web="f5f9a743-18e3-40ef-b0a4-47096f1905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bac886-2f20-4c15-ac8f-bd6773befed2">
      <Terms xmlns="http://schemas.microsoft.com/office/infopath/2007/PartnerControls"/>
    </lcf76f155ced4ddcb4097134ff3c332f>
    <TaxCatchAll xmlns="f5f9a743-18e3-40ef-b0a4-47096f19058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24CC0D-EA0D-4B5C-82F8-249A4EF974AF}"/>
</file>

<file path=customXml/itemProps2.xml><?xml version="1.0" encoding="utf-8"?>
<ds:datastoreItem xmlns:ds="http://schemas.openxmlformats.org/officeDocument/2006/customXml" ds:itemID="{8AF77F19-7CA2-4AC5-9941-A160ACE1B6F0}"/>
</file>

<file path=customXml/itemProps3.xml><?xml version="1.0" encoding="utf-8"?>
<ds:datastoreItem xmlns:ds="http://schemas.openxmlformats.org/officeDocument/2006/customXml" ds:itemID="{0DDEAD99-1E8D-4803-9860-BD49385CA1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IRR 238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Elliott, Matthew E.</dc:creator>
  <cp:lastModifiedBy>Ascroft, Sean M.</cp:lastModifiedBy>
  <dcterms:created xsi:type="dcterms:W3CDTF">2023-05-09T00:31:35Z</dcterms:created>
  <dcterms:modified xsi:type="dcterms:W3CDTF">2023-05-18T17:22:01Z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2023-05-09T00:31:38Z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d88d4725-fd85-448a-b2f1-2e0992937229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0x0101001B9469E761E20748A773F85B33816D32</vt:lpwstr>
  </property>
  <property fmtid="{D5CDD505-2E9C-101B-9397-08002B2CF9AE}" pid="10" name="SV_QUERY_LIST_4F35BF76-6C0D-4D9B-82B2-816C12CF3733">
    <vt:lpwstr>empty_477D106A-C0D6-4607-AEBD-E2C9D60EA279</vt:lpwstr>
  </property>
  <property fmtid="{D5CDD505-2E9C-101B-9397-08002B2CF9AE}" pid="11" name="SV_HIDDEN_GRID_QUERY_LIST_4F35BF76-6C0D-4D9B-82B2-816C12CF3733">
    <vt:lpwstr>empty_477D106A-C0D6-4607-AEBD-E2C9D60EA279</vt:lpwstr>
  </property>
</Properties>
</file>