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5125CDE7-2A6D-48EA-B1EE-C7E1796A82D7}" xr6:coauthVersionLast="47" xr6:coauthVersionMax="47" xr10:uidLastSave="{00000000-0000-0000-0000-000000000000}"/>
  <bookViews>
    <workbookView xWindow="870" yWindow="285" windowWidth="24600" windowHeight="14355" xr2:uid="{E818193F-D353-4131-9B73-B92D0B04193D}"/>
  </bookViews>
  <sheets>
    <sheet name="CostEff Summary" sheetId="1" r:id="rId1"/>
    <sheet name="IT Costs" sheetId="3" r:id="rId2"/>
    <sheet name="Payment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M49" i="1" s="1"/>
  <c r="C6" i="3"/>
  <c r="B9" i="3"/>
  <c r="B10" i="3"/>
  <c r="B11" i="3"/>
  <c r="B8" i="3"/>
  <c r="D11" i="2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B22" i="2"/>
  <c r="B32" i="2" s="1"/>
  <c r="B42" i="2" s="1"/>
  <c r="B52" i="2" s="1"/>
  <c r="B62" i="2" s="1"/>
  <c r="B23" i="2"/>
  <c r="B33" i="2" s="1"/>
  <c r="B43" i="2" s="1"/>
  <c r="B53" i="2" s="1"/>
  <c r="B63" i="2" s="1"/>
  <c r="B24" i="2"/>
  <c r="B34" i="2" s="1"/>
  <c r="B44" i="2" s="1"/>
  <c r="B54" i="2" s="1"/>
  <c r="B64" i="2" s="1"/>
  <c r="B25" i="2"/>
  <c r="B35" i="2" s="1"/>
  <c r="B45" i="2" s="1"/>
  <c r="B55" i="2" s="1"/>
  <c r="B65" i="2" s="1"/>
  <c r="B26" i="2"/>
  <c r="B36" i="2" s="1"/>
  <c r="B46" i="2" s="1"/>
  <c r="B56" i="2" s="1"/>
  <c r="B66" i="2" s="1"/>
  <c r="B27" i="2"/>
  <c r="B37" i="2" s="1"/>
  <c r="B47" i="2" s="1"/>
  <c r="B57" i="2" s="1"/>
  <c r="B67" i="2" s="1"/>
  <c r="B28" i="2"/>
  <c r="B38" i="2" s="1"/>
  <c r="B48" i="2" s="1"/>
  <c r="B58" i="2" s="1"/>
  <c r="B68" i="2" s="1"/>
  <c r="B29" i="2"/>
  <c r="B39" i="2" s="1"/>
  <c r="B49" i="2" s="1"/>
  <c r="B59" i="2" s="1"/>
  <c r="B30" i="2"/>
  <c r="B40" i="2" s="1"/>
  <c r="B50" i="2" s="1"/>
  <c r="B60" i="2" s="1"/>
  <c r="B21" i="2"/>
  <c r="B31" i="2" s="1"/>
  <c r="B41" i="2" s="1"/>
  <c r="B51" i="2" s="1"/>
  <c r="B61" i="2" s="1"/>
  <c r="L49" i="1" l="1"/>
  <c r="J49" i="1"/>
  <c r="K49" i="1"/>
  <c r="L11" i="2"/>
  <c r="K11" i="2"/>
  <c r="J11" i="2"/>
  <c r="I11" i="2"/>
  <c r="J5" i="2"/>
  <c r="K5" i="2"/>
  <c r="L5" i="2"/>
  <c r="I5" i="2"/>
  <c r="F6" i="2" l="1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9" i="2"/>
  <c r="E7" i="2" l="1"/>
  <c r="C7" i="2"/>
  <c r="H52" i="1" l="1"/>
  <c r="F51" i="1"/>
  <c r="E51" i="1"/>
  <c r="D51" i="1"/>
  <c r="C51" i="1"/>
  <c r="H51" i="1"/>
  <c r="F54" i="1"/>
  <c r="E54" i="1"/>
  <c r="D54" i="1"/>
  <c r="C54" i="1"/>
  <c r="F52" i="1"/>
  <c r="E52" i="1"/>
  <c r="D52" i="1"/>
  <c r="C52" i="1"/>
  <c r="M48" i="1"/>
  <c r="M47" i="1"/>
  <c r="M46" i="1"/>
  <c r="M54" i="1" s="1"/>
  <c r="M45" i="1"/>
  <c r="M44" i="1"/>
  <c r="M52" i="1" s="1"/>
  <c r="M43" i="1"/>
  <c r="L48" i="1"/>
  <c r="L47" i="1"/>
  <c r="L46" i="1"/>
  <c r="L54" i="1" s="1"/>
  <c r="L45" i="1"/>
  <c r="L44" i="1"/>
  <c r="L43" i="1"/>
  <c r="K48" i="1"/>
  <c r="K47" i="1"/>
  <c r="K46" i="1"/>
  <c r="K54" i="1" s="1"/>
  <c r="K45" i="1"/>
  <c r="K44" i="1"/>
  <c r="K52" i="1" s="1"/>
  <c r="K43" i="1"/>
  <c r="J48" i="1"/>
  <c r="J47" i="1"/>
  <c r="J46" i="1"/>
  <c r="J54" i="1" s="1"/>
  <c r="J45" i="1"/>
  <c r="J44" i="1"/>
  <c r="J52" i="1" s="1"/>
  <c r="J43" i="1"/>
  <c r="M10" i="1"/>
  <c r="L10" i="1"/>
  <c r="K10" i="1"/>
  <c r="M9" i="1"/>
  <c r="L9" i="1"/>
  <c r="K9" i="1"/>
  <c r="M8" i="1"/>
  <c r="L8" i="1"/>
  <c r="K8" i="1"/>
  <c r="M7" i="1"/>
  <c r="L7" i="1"/>
  <c r="K7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10" i="1"/>
  <c r="J9" i="1"/>
  <c r="J8" i="1"/>
  <c r="J7" i="1"/>
  <c r="F58" i="1"/>
  <c r="E58" i="1"/>
  <c r="D58" i="1"/>
  <c r="C58" i="1"/>
  <c r="H40" i="1"/>
  <c r="F40" i="1"/>
  <c r="F57" i="1" s="1"/>
  <c r="E40" i="1"/>
  <c r="D40" i="1"/>
  <c r="D57" i="1" s="1"/>
  <c r="C40" i="1"/>
  <c r="K51" i="1" l="1"/>
  <c r="M51" i="1"/>
  <c r="L51" i="1"/>
  <c r="E57" i="1"/>
  <c r="J51" i="1"/>
  <c r="H57" i="1"/>
  <c r="C57" i="1"/>
  <c r="K40" i="1"/>
  <c r="L58" i="1"/>
  <c r="J58" i="1"/>
  <c r="L52" i="1"/>
  <c r="K56" i="1"/>
  <c r="J40" i="1"/>
  <c r="M40" i="1"/>
  <c r="M61" i="1" s="1"/>
  <c r="H56" i="1"/>
  <c r="L40" i="1"/>
  <c r="K6" i="2" s="1"/>
  <c r="K7" i="2" s="1"/>
  <c r="F56" i="1"/>
  <c r="M58" i="1"/>
  <c r="K58" i="1"/>
  <c r="J6" i="2"/>
  <c r="J7" i="2" s="1"/>
  <c r="K61" i="1"/>
  <c r="K57" i="1"/>
  <c r="D56" i="1"/>
  <c r="C56" i="1"/>
  <c r="E56" i="1"/>
  <c r="B15" i="1"/>
  <c r="B16" i="1" s="1"/>
  <c r="B17" i="1" s="1"/>
  <c r="B18" i="1" s="1"/>
  <c r="B19" i="1" s="1"/>
  <c r="B20" i="1" s="1"/>
  <c r="B21" i="1" s="1"/>
  <c r="I6" i="2" l="1"/>
  <c r="I7" i="2" s="1"/>
  <c r="L6" i="2"/>
  <c r="L7" i="2" s="1"/>
  <c r="J57" i="1"/>
  <c r="M56" i="1"/>
  <c r="J61" i="1"/>
  <c r="J56" i="1"/>
  <c r="L56" i="1"/>
  <c r="L57" i="1"/>
  <c r="L61" i="1"/>
  <c r="M57" i="1"/>
</calcChain>
</file>

<file path=xl/sharedStrings.xml><?xml version="1.0" encoding="utf-8"?>
<sst xmlns="http://schemas.openxmlformats.org/spreadsheetml/2006/main" count="71" uniqueCount="65">
  <si>
    <t>Summer kW Reduction:</t>
  </si>
  <si>
    <t>Winter kW Reduction:</t>
  </si>
  <si>
    <t>Annual kWh Reduction:</t>
  </si>
  <si>
    <t>Central AC -  CEE Tier 2: 16.8 SEER/16 SEER2</t>
  </si>
  <si>
    <t>Central AC - 24 SEER/22.9 SEER2</t>
  </si>
  <si>
    <t>Central AC - CEE Advanced Tier: 17.8 SEER/17 SEER2</t>
  </si>
  <si>
    <t>Central AC - ENERGY STAR/CEE Tier 1:  16 SEER/15.2 SEER2</t>
  </si>
  <si>
    <t>Incremental Cost:</t>
  </si>
  <si>
    <t>Life of Measure:</t>
  </si>
  <si>
    <t>Participation:</t>
  </si>
  <si>
    <t>Benefits CPVRR $(000):</t>
  </si>
  <si>
    <t>Avoided Gen Unit Capacity Cost</t>
  </si>
  <si>
    <t>Avoided Gen Unit  Fixed O&amp;M</t>
  </si>
  <si>
    <t>Avoided Gen Unit  Variable O&amp;M</t>
  </si>
  <si>
    <t>Avoided Gen Unit Fuel Cost</t>
  </si>
  <si>
    <t>Replacement Fuel Cost</t>
  </si>
  <si>
    <t>Avoided Transmission Cap Cost</t>
  </si>
  <si>
    <t>Avoided Transmission O&amp;M Cost</t>
  </si>
  <si>
    <t>Avoided Distribution Cap Cost</t>
  </si>
  <si>
    <t>Avoided Distribution O&amp;M Cost</t>
  </si>
  <si>
    <t>Program Fuel Savings</t>
  </si>
  <si>
    <t>Program Off-Peak Payback</t>
  </si>
  <si>
    <t>Avoided Gen Unit Emission Benefit</t>
  </si>
  <si>
    <t>Replacement Emission Cost</t>
  </si>
  <si>
    <t>Program Emission Benefit</t>
  </si>
  <si>
    <t>Off-Peak Emissions Payback Cost</t>
  </si>
  <si>
    <t>Total RIM and TRC Benefits =</t>
  </si>
  <si>
    <t>Costs CPVRR $(000):</t>
  </si>
  <si>
    <t>Utility Program Cost</t>
  </si>
  <si>
    <t>Participant Equipment Costs</t>
  </si>
  <si>
    <t>Incentive Cost</t>
  </si>
  <si>
    <t>Savings in Participants Bills</t>
  </si>
  <si>
    <t>Energy Charge Revenue Losses</t>
  </si>
  <si>
    <t>Demand Charge Revenue Losses</t>
  </si>
  <si>
    <t>Total RIM Costs =</t>
  </si>
  <si>
    <t>Total TRC Costs =</t>
  </si>
  <si>
    <t>Total Participant Benefits =</t>
  </si>
  <si>
    <t>RIM Ratio =</t>
  </si>
  <si>
    <t>TRC Ratio =</t>
  </si>
  <si>
    <t>Participant Test Ratio =</t>
  </si>
  <si>
    <t>Residential HVAC Measures</t>
  </si>
  <si>
    <t>Residential On-Call - AC Shed</t>
  </si>
  <si>
    <t>16 SEER + ROC</t>
  </si>
  <si>
    <t>16.8 SEER + ROC</t>
  </si>
  <si>
    <t>17.8 SEER + ROC</t>
  </si>
  <si>
    <t>24 SEER + ROC</t>
  </si>
  <si>
    <t>Residential HVAC Measures w/ AC Shed</t>
  </si>
  <si>
    <t>---</t>
  </si>
  <si>
    <t>NPV:</t>
  </si>
  <si>
    <t>Payments</t>
  </si>
  <si>
    <t>Cumulative Part.</t>
  </si>
  <si>
    <t>One-time Payment:</t>
  </si>
  <si>
    <t>Annual Payment:</t>
  </si>
  <si>
    <t>Participant Signups</t>
  </si>
  <si>
    <t>Monthly Payment:</t>
  </si>
  <si>
    <t>CPVRR Differential:</t>
  </si>
  <si>
    <t>CPVRR Differential for RIM = 1.01:</t>
  </si>
  <si>
    <t>One-time Payment at Signup:</t>
  </si>
  <si>
    <t>IT Costs</t>
  </si>
  <si>
    <t>CPVRR:</t>
  </si>
  <si>
    <t>Cost-Effectiveness Results:</t>
  </si>
  <si>
    <t>FPL 003331</t>
  </si>
  <si>
    <t>Docket No. 20240012-EG</t>
  </si>
  <si>
    <t>FPL 003332</t>
  </si>
  <si>
    <t>FPL 003333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</si>
</sst>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&quot;$&quot;#,##0"/>
    <numFmt numFmtId="166" formatCode="&quot;$&quot;#,##0.00"/>
    <numFmt numFmtId="167" formatCode="0.0000"/>
  </numFmts>
  <fonts count="10" x14ac:knownFonts="1"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37" fontId="4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5" fillId="0" borderId="1" xfId="0" quotePrefix="1" applyNumberFormat="1" applyFont="1" applyBorder="1" applyAlignment="1">
      <alignment horizontal="center"/>
    </xf>
    <xf numFmtId="165" fontId="0" fillId="0" borderId="0" xfId="0" applyNumberFormat="1"/>
    <xf numFmtId="37" fontId="0" fillId="0" borderId="0" xfId="0" applyNumberFormat="1"/>
    <xf numFmtId="0" fontId="6" fillId="0" borderId="0" xfId="0" applyFont="1" applyAlignment="1">
      <alignment horizontal="center" wrapText="1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Alignment="1">
      <alignment horizontal="center"/>
    </xf>
    <xf numFmtId="1" fontId="0" fillId="0" borderId="0" xfId="0" applyNumberFormat="1"/>
    <xf numFmtId="0" fontId="7" fillId="0" borderId="0" xfId="0" applyFont="1" applyAlignment="1">
      <alignment horizontal="right"/>
    </xf>
    <xf numFmtId="37" fontId="7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quotePrefix="1" applyAlignment="1">
      <alignment horizontal="center"/>
    </xf>
    <xf numFmtId="0" fontId="3" fillId="0" borderId="2" xfId="0" applyFont="1" applyBorder="1" applyAlignment="1">
      <alignment horizontal="center"/>
    </xf>
    <xf numFmtId="49" fontId="9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A8F2E-07A2-46B0-8A90-86E672B309C5}">
  <sheetPr>
    <pageSetUpPr fitToPage="1"/>
  </sheetPr>
  <dimension ref="A1:N61"/>
  <sheetViews>
    <sheetView showGridLines="0" tabSelected="1" zoomScale="145" zoomScaleNormal="145" workbookViewId="0">
      <selection sqref="A1:A2"/>
    </sheetView>
  </sheetViews>
  <sheetFormatPr defaultRowHeight="15" x14ac:dyDescent="0.25"/>
  <cols>
    <col min="2" max="2" width="22.140625" bestFit="1" customWidth="1"/>
    <col min="3" max="6" width="18.5703125" customWidth="1"/>
    <col min="8" max="8" width="18.5703125" customWidth="1"/>
    <col min="10" max="13" width="18.5703125" customWidth="1"/>
  </cols>
  <sheetData>
    <row r="1" spans="1:14" x14ac:dyDescent="0.25">
      <c r="A1" s="35" t="s">
        <v>61</v>
      </c>
    </row>
    <row r="2" spans="1:14" x14ac:dyDescent="0.25">
      <c r="A2" s="35" t="s">
        <v>62</v>
      </c>
    </row>
    <row r="5" spans="1:14" ht="18.75" x14ac:dyDescent="0.3">
      <c r="C5" s="34" t="s">
        <v>40</v>
      </c>
      <c r="D5" s="34"/>
      <c r="E5" s="34"/>
      <c r="F5" s="34"/>
      <c r="J5" s="34" t="s">
        <v>46</v>
      </c>
      <c r="K5" s="34"/>
      <c r="L5" s="34"/>
      <c r="M5" s="34"/>
    </row>
    <row r="6" spans="1:14" ht="60" x14ac:dyDescent="0.25">
      <c r="C6" s="9" t="s">
        <v>6</v>
      </c>
      <c r="D6" s="9" t="s">
        <v>3</v>
      </c>
      <c r="E6" s="9" t="s">
        <v>5</v>
      </c>
      <c r="F6" s="9" t="s">
        <v>4</v>
      </c>
      <c r="H6" s="1" t="s">
        <v>41</v>
      </c>
      <c r="J6" s="9" t="s">
        <v>42</v>
      </c>
      <c r="K6" s="9" t="s">
        <v>43</v>
      </c>
      <c r="L6" s="9" t="s">
        <v>44</v>
      </c>
      <c r="M6" s="9" t="s">
        <v>45</v>
      </c>
    </row>
    <row r="7" spans="1:14" x14ac:dyDescent="0.25">
      <c r="B7" t="s">
        <v>0</v>
      </c>
      <c r="C7" s="10">
        <v>0.127</v>
      </c>
      <c r="D7" s="10">
        <v>0.218</v>
      </c>
      <c r="E7" s="10">
        <v>0.32</v>
      </c>
      <c r="F7" s="10">
        <v>0.76400000000000001</v>
      </c>
      <c r="H7" s="18">
        <v>2.4060893810902679</v>
      </c>
      <c r="J7" s="18">
        <f>C7+$H7</f>
        <v>2.5330893810902682</v>
      </c>
      <c r="K7" s="18">
        <f t="shared" ref="K7:M10" si="0">D7+$H7</f>
        <v>2.6240893810902679</v>
      </c>
      <c r="L7" s="18">
        <f t="shared" si="0"/>
        <v>2.7260893810902678</v>
      </c>
      <c r="M7" s="18">
        <f t="shared" si="0"/>
        <v>3.1700893810902677</v>
      </c>
    </row>
    <row r="8" spans="1:14" x14ac:dyDescent="0.25">
      <c r="B8" t="s">
        <v>1</v>
      </c>
      <c r="C8" s="10">
        <v>1E-3</v>
      </c>
      <c r="D8" s="10">
        <v>1E-3</v>
      </c>
      <c r="E8" s="10">
        <v>2E-3</v>
      </c>
      <c r="F8" s="10">
        <v>4.0000000000000001E-3</v>
      </c>
      <c r="H8" s="31">
        <v>2.9131506218839136</v>
      </c>
      <c r="J8" s="10">
        <f t="shared" ref="J8:J10" si="1">C8+$H8</f>
        <v>2.9141506218839135</v>
      </c>
      <c r="K8" s="10">
        <f t="shared" si="0"/>
        <v>2.9141506218839135</v>
      </c>
      <c r="L8" s="10">
        <f t="shared" si="0"/>
        <v>2.9151506218839134</v>
      </c>
      <c r="M8" s="10">
        <f t="shared" si="0"/>
        <v>2.9171506218839136</v>
      </c>
    </row>
    <row r="9" spans="1:14" x14ac:dyDescent="0.25">
      <c r="B9" t="s">
        <v>2</v>
      </c>
      <c r="C9" s="10">
        <v>305.94</v>
      </c>
      <c r="D9" s="10">
        <v>524.47</v>
      </c>
      <c r="E9" s="10">
        <v>770.02</v>
      </c>
      <c r="F9" s="10">
        <v>1835.66</v>
      </c>
      <c r="H9" s="18">
        <v>2.31</v>
      </c>
      <c r="J9" s="10">
        <f t="shared" si="1"/>
        <v>308.25</v>
      </c>
      <c r="K9" s="10">
        <f t="shared" si="0"/>
        <v>526.78</v>
      </c>
      <c r="L9" s="10">
        <f t="shared" si="0"/>
        <v>772.32999999999993</v>
      </c>
      <c r="M9" s="10">
        <f t="shared" si="0"/>
        <v>1837.97</v>
      </c>
    </row>
    <row r="10" spans="1:14" x14ac:dyDescent="0.25">
      <c r="B10" t="s">
        <v>7</v>
      </c>
      <c r="C10" s="10">
        <v>408</v>
      </c>
      <c r="D10" s="10">
        <v>2280</v>
      </c>
      <c r="E10" s="10">
        <v>3414</v>
      </c>
      <c r="F10" s="10">
        <v>10008</v>
      </c>
      <c r="H10" s="10">
        <v>0</v>
      </c>
      <c r="J10" s="10">
        <f t="shared" si="1"/>
        <v>408</v>
      </c>
      <c r="K10" s="10">
        <f t="shared" si="0"/>
        <v>2280</v>
      </c>
      <c r="L10" s="10">
        <f t="shared" si="0"/>
        <v>3414</v>
      </c>
      <c r="M10" s="10">
        <f t="shared" si="0"/>
        <v>10008</v>
      </c>
    </row>
    <row r="11" spans="1:14" x14ac:dyDescent="0.25">
      <c r="B11" t="s">
        <v>8</v>
      </c>
      <c r="C11" s="10">
        <v>18</v>
      </c>
      <c r="D11" s="10">
        <v>18</v>
      </c>
      <c r="E11" s="10">
        <v>18</v>
      </c>
      <c r="F11" s="10">
        <v>18</v>
      </c>
      <c r="H11" s="10">
        <v>40</v>
      </c>
      <c r="J11" s="10"/>
      <c r="K11" s="10"/>
      <c r="L11" s="10"/>
      <c r="M11" s="10"/>
    </row>
    <row r="12" spans="1:14" x14ac:dyDescent="0.25">
      <c r="C12" s="7"/>
      <c r="D12" s="7"/>
      <c r="E12" s="7"/>
      <c r="F12" s="7"/>
      <c r="H12" s="7"/>
    </row>
    <row r="13" spans="1:14" x14ac:dyDescent="0.25">
      <c r="B13" t="s">
        <v>9</v>
      </c>
      <c r="C13" s="7"/>
      <c r="D13" s="7"/>
      <c r="E13" s="7"/>
      <c r="F13" s="7"/>
      <c r="H13" s="7"/>
    </row>
    <row r="14" spans="1:14" x14ac:dyDescent="0.25">
      <c r="B14">
        <v>2025</v>
      </c>
      <c r="C14" s="30">
        <v>300</v>
      </c>
      <c r="D14" s="30">
        <v>300</v>
      </c>
      <c r="E14" s="30">
        <v>300</v>
      </c>
      <c r="F14" s="30">
        <v>300</v>
      </c>
      <c r="H14" s="30">
        <v>300</v>
      </c>
      <c r="J14" s="30">
        <v>300</v>
      </c>
      <c r="K14" s="30">
        <v>300</v>
      </c>
      <c r="L14" s="30">
        <v>300</v>
      </c>
      <c r="M14" s="30">
        <v>300</v>
      </c>
    </row>
    <row r="15" spans="1:14" x14ac:dyDescent="0.25">
      <c r="B15">
        <f>B14+1</f>
        <v>2026</v>
      </c>
      <c r="C15" s="30">
        <v>500</v>
      </c>
      <c r="D15" s="30">
        <v>500</v>
      </c>
      <c r="E15" s="30">
        <v>500</v>
      </c>
      <c r="F15" s="30">
        <v>500</v>
      </c>
      <c r="H15" s="30">
        <v>500</v>
      </c>
      <c r="J15" s="30">
        <v>500</v>
      </c>
      <c r="K15" s="30">
        <v>500</v>
      </c>
      <c r="L15" s="30">
        <v>500</v>
      </c>
      <c r="M15" s="30">
        <v>500</v>
      </c>
      <c r="N15" s="27"/>
    </row>
    <row r="16" spans="1:14" x14ac:dyDescent="0.25">
      <c r="B16">
        <f t="shared" ref="B16:B21" si="2">B15+1</f>
        <v>2027</v>
      </c>
      <c r="C16" s="30">
        <v>750</v>
      </c>
      <c r="D16" s="30">
        <v>750</v>
      </c>
      <c r="E16" s="30">
        <v>750</v>
      </c>
      <c r="F16" s="30">
        <v>750</v>
      </c>
      <c r="H16" s="30">
        <v>750</v>
      </c>
      <c r="J16" s="30">
        <v>750</v>
      </c>
      <c r="K16" s="30">
        <v>750</v>
      </c>
      <c r="L16" s="30">
        <v>750</v>
      </c>
      <c r="M16" s="30">
        <v>750</v>
      </c>
      <c r="N16" s="27"/>
    </row>
    <row r="17" spans="2:14" x14ac:dyDescent="0.25">
      <c r="B17">
        <f t="shared" si="2"/>
        <v>2028</v>
      </c>
      <c r="C17" s="30">
        <v>825</v>
      </c>
      <c r="D17" s="30">
        <v>825</v>
      </c>
      <c r="E17" s="30">
        <v>825</v>
      </c>
      <c r="F17" s="30">
        <v>825</v>
      </c>
      <c r="H17" s="30">
        <v>825</v>
      </c>
      <c r="J17" s="30">
        <v>825</v>
      </c>
      <c r="K17" s="30">
        <v>825</v>
      </c>
      <c r="L17" s="30">
        <v>825</v>
      </c>
      <c r="M17" s="30">
        <v>825</v>
      </c>
      <c r="N17" s="27"/>
    </row>
    <row r="18" spans="2:14" x14ac:dyDescent="0.25">
      <c r="B18">
        <f t="shared" si="2"/>
        <v>2029</v>
      </c>
      <c r="C18" s="30">
        <v>908</v>
      </c>
      <c r="D18" s="30">
        <v>908</v>
      </c>
      <c r="E18" s="30">
        <v>908</v>
      </c>
      <c r="F18" s="30">
        <v>908</v>
      </c>
      <c r="H18" s="30">
        <v>908</v>
      </c>
      <c r="J18" s="30">
        <v>908</v>
      </c>
      <c r="K18" s="30">
        <v>908</v>
      </c>
      <c r="L18" s="30">
        <v>908</v>
      </c>
      <c r="M18" s="30">
        <v>908</v>
      </c>
      <c r="N18" s="27"/>
    </row>
    <row r="19" spans="2:14" x14ac:dyDescent="0.25">
      <c r="B19">
        <f t="shared" si="2"/>
        <v>2030</v>
      </c>
      <c r="C19" s="30">
        <v>998</v>
      </c>
      <c r="D19" s="30">
        <v>998</v>
      </c>
      <c r="E19" s="30">
        <v>998</v>
      </c>
      <c r="F19" s="30">
        <v>998</v>
      </c>
      <c r="H19" s="30">
        <v>998</v>
      </c>
      <c r="J19" s="30">
        <v>998</v>
      </c>
      <c r="K19" s="30">
        <v>998</v>
      </c>
      <c r="L19" s="30">
        <v>998</v>
      </c>
      <c r="M19" s="30">
        <v>998</v>
      </c>
      <c r="N19" s="27"/>
    </row>
    <row r="20" spans="2:14" x14ac:dyDescent="0.25">
      <c r="B20">
        <f t="shared" si="2"/>
        <v>2031</v>
      </c>
      <c r="C20" s="30">
        <v>1098</v>
      </c>
      <c r="D20" s="30">
        <v>1098</v>
      </c>
      <c r="E20" s="30">
        <v>1098</v>
      </c>
      <c r="F20" s="30">
        <v>1098</v>
      </c>
      <c r="H20" s="30">
        <v>1098</v>
      </c>
      <c r="J20" s="30">
        <v>1098</v>
      </c>
      <c r="K20" s="30">
        <v>1098</v>
      </c>
      <c r="L20" s="30">
        <v>1098</v>
      </c>
      <c r="M20" s="30">
        <v>1098</v>
      </c>
      <c r="N20" s="27"/>
    </row>
    <row r="21" spans="2:14" x14ac:dyDescent="0.25">
      <c r="B21">
        <f t="shared" si="2"/>
        <v>2032</v>
      </c>
      <c r="C21" s="30">
        <v>1208</v>
      </c>
      <c r="D21" s="30">
        <v>1208</v>
      </c>
      <c r="E21" s="30">
        <v>1208</v>
      </c>
      <c r="F21" s="30">
        <v>1208</v>
      </c>
      <c r="H21" s="30">
        <v>1208</v>
      </c>
      <c r="J21" s="30">
        <v>1208</v>
      </c>
      <c r="K21" s="30">
        <v>1208</v>
      </c>
      <c r="L21" s="30">
        <v>1208</v>
      </c>
      <c r="M21" s="30">
        <v>1208</v>
      </c>
      <c r="N21" s="27"/>
    </row>
    <row r="23" spans="2:14" x14ac:dyDescent="0.25">
      <c r="B23" s="2" t="s">
        <v>10</v>
      </c>
      <c r="C23" s="3"/>
      <c r="H23" s="3"/>
    </row>
    <row r="24" spans="2:14" x14ac:dyDescent="0.25">
      <c r="B24" s="4" t="s">
        <v>11</v>
      </c>
      <c r="C24" s="11">
        <v>602.81359147396006</v>
      </c>
      <c r="D24" s="11">
        <v>1034.1515313491757</v>
      </c>
      <c r="E24" s="11">
        <v>1518.4656887914837</v>
      </c>
      <c r="F24" s="11">
        <v>3624.6885703799644</v>
      </c>
      <c r="H24" s="11">
        <v>13841.562371613238</v>
      </c>
      <c r="J24" s="11">
        <f t="shared" ref="J24:M38" si="3">C24+$H24</f>
        <v>14444.375963087197</v>
      </c>
      <c r="K24" s="11">
        <f t="shared" si="3"/>
        <v>14875.713902962414</v>
      </c>
      <c r="L24" s="11">
        <f t="shared" si="3"/>
        <v>15360.028060404722</v>
      </c>
      <c r="M24" s="11">
        <f t="shared" si="3"/>
        <v>17466.250941993203</v>
      </c>
    </row>
    <row r="25" spans="2:14" x14ac:dyDescent="0.25">
      <c r="B25" s="4" t="s">
        <v>12</v>
      </c>
      <c r="C25" s="11">
        <v>114.91307700549574</v>
      </c>
      <c r="D25" s="11">
        <v>197.13811406724517</v>
      </c>
      <c r="E25" s="11">
        <v>289.46189517665596</v>
      </c>
      <c r="F25" s="11">
        <v>690.96669799789299</v>
      </c>
      <c r="H25" s="11">
        <v>2638.5876914228024</v>
      </c>
      <c r="J25" s="11">
        <f t="shared" si="3"/>
        <v>2753.5007684282982</v>
      </c>
      <c r="K25" s="11">
        <f t="shared" si="3"/>
        <v>2835.7258054900476</v>
      </c>
      <c r="L25" s="11">
        <f t="shared" si="3"/>
        <v>2928.0495865994585</v>
      </c>
      <c r="M25" s="11">
        <f t="shared" si="3"/>
        <v>3329.5543894206953</v>
      </c>
    </row>
    <row r="26" spans="2:14" x14ac:dyDescent="0.25">
      <c r="B26" s="4" t="s">
        <v>13</v>
      </c>
      <c r="C26" s="11">
        <v>5.4511568255358291</v>
      </c>
      <c r="D26" s="11">
        <v>9.3516839342795546</v>
      </c>
      <c r="E26" s="11">
        <v>13.73126737829238</v>
      </c>
      <c r="F26" s="11">
        <v>32.777538728938843</v>
      </c>
      <c r="H26" s="11">
        <v>125.16726275797441</v>
      </c>
      <c r="J26" s="11">
        <f t="shared" si="3"/>
        <v>130.61841958351025</v>
      </c>
      <c r="K26" s="11">
        <f t="shared" si="3"/>
        <v>134.51894669225396</v>
      </c>
      <c r="L26" s="11">
        <f t="shared" si="3"/>
        <v>138.8985301362668</v>
      </c>
      <c r="M26" s="11">
        <f t="shared" si="3"/>
        <v>157.94480148691326</v>
      </c>
    </row>
    <row r="27" spans="2:14" x14ac:dyDescent="0.25">
      <c r="B27" s="4" t="s">
        <v>14</v>
      </c>
      <c r="C27" s="11">
        <v>2820.9977340440992</v>
      </c>
      <c r="D27" s="11">
        <v>4839.5377407814785</v>
      </c>
      <c r="E27" s="11">
        <v>7105.9915169306951</v>
      </c>
      <c r="F27" s="11">
        <v>16962.521065020021</v>
      </c>
      <c r="H27" s="11">
        <v>64774.611319688112</v>
      </c>
      <c r="J27" s="11">
        <f t="shared" si="3"/>
        <v>67595.609053732216</v>
      </c>
      <c r="K27" s="11">
        <f t="shared" si="3"/>
        <v>69614.149060469586</v>
      </c>
      <c r="L27" s="11">
        <f t="shared" si="3"/>
        <v>71880.602836618811</v>
      </c>
      <c r="M27" s="11">
        <f t="shared" si="3"/>
        <v>81737.132384708137</v>
      </c>
    </row>
    <row r="28" spans="2:14" x14ac:dyDescent="0.25">
      <c r="B28" s="4" t="s">
        <v>15</v>
      </c>
      <c r="C28" s="11">
        <v>-3101.823249220186</v>
      </c>
      <c r="D28" s="11">
        <v>-5321.3054724133544</v>
      </c>
      <c r="E28" s="11">
        <v>-7813.3808581189314</v>
      </c>
      <c r="F28" s="11">
        <v>-18651.111119270314</v>
      </c>
      <c r="H28" s="11">
        <v>-71222.813448551547</v>
      </c>
      <c r="J28" s="11">
        <f t="shared" si="3"/>
        <v>-74324.636697771726</v>
      </c>
      <c r="K28" s="11">
        <f t="shared" si="3"/>
        <v>-76544.118920964902</v>
      </c>
      <c r="L28" s="11">
        <f t="shared" si="3"/>
        <v>-79036.194306670484</v>
      </c>
      <c r="M28" s="11">
        <f t="shared" si="3"/>
        <v>-89873.924567821858</v>
      </c>
    </row>
    <row r="29" spans="2:14" x14ac:dyDescent="0.25">
      <c r="B29" s="4" t="s">
        <v>16</v>
      </c>
      <c r="C29" s="11">
        <v>423.14483394310435</v>
      </c>
      <c r="D29" s="11">
        <v>725.92238163504885</v>
      </c>
      <c r="E29" s="11">
        <v>1065.8865706078388</v>
      </c>
      <c r="F29" s="11">
        <v>2544.3491402684358</v>
      </c>
      <c r="H29" s="11">
        <v>0</v>
      </c>
      <c r="J29" s="11">
        <f t="shared" si="3"/>
        <v>423.14483394310435</v>
      </c>
      <c r="K29" s="11">
        <f t="shared" si="3"/>
        <v>725.92238163504885</v>
      </c>
      <c r="L29" s="11">
        <f t="shared" si="3"/>
        <v>1065.8865706078388</v>
      </c>
      <c r="M29" s="11">
        <f t="shared" si="3"/>
        <v>2544.3491402684358</v>
      </c>
    </row>
    <row r="30" spans="2:14" x14ac:dyDescent="0.25">
      <c r="B30" s="4" t="s">
        <v>17</v>
      </c>
      <c r="C30" s="11">
        <v>40.122910137974415</v>
      </c>
      <c r="D30" s="11">
        <v>68.832504024859915</v>
      </c>
      <c r="E30" s="11">
        <v>101.06816309500864</v>
      </c>
      <c r="F30" s="11">
        <v>241.2570914864327</v>
      </c>
      <c r="H30" s="11">
        <v>0</v>
      </c>
      <c r="J30" s="11">
        <f t="shared" si="3"/>
        <v>40.122910137974415</v>
      </c>
      <c r="K30" s="11">
        <f t="shared" si="3"/>
        <v>68.832504024859915</v>
      </c>
      <c r="L30" s="11">
        <f t="shared" si="3"/>
        <v>101.06816309500864</v>
      </c>
      <c r="M30" s="11">
        <f t="shared" si="3"/>
        <v>241.2570914864327</v>
      </c>
    </row>
    <row r="31" spans="2:14" x14ac:dyDescent="0.25">
      <c r="B31" s="4" t="s">
        <v>18</v>
      </c>
      <c r="C31" s="11">
        <v>132.45031161174907</v>
      </c>
      <c r="D31" s="11">
        <v>227.22396196483675</v>
      </c>
      <c r="E31" s="11">
        <v>333.63755644661671</v>
      </c>
      <c r="F31" s="11">
        <v>796.41722985788033</v>
      </c>
      <c r="H31" s="11">
        <v>0</v>
      </c>
      <c r="J31" s="11">
        <f t="shared" si="3"/>
        <v>132.45031161174907</v>
      </c>
      <c r="K31" s="11">
        <f t="shared" si="3"/>
        <v>227.22396196483675</v>
      </c>
      <c r="L31" s="11">
        <f t="shared" si="3"/>
        <v>333.63755644661671</v>
      </c>
      <c r="M31" s="11">
        <f t="shared" si="3"/>
        <v>796.41722985788033</v>
      </c>
    </row>
    <row r="32" spans="2:14" x14ac:dyDescent="0.25">
      <c r="B32" s="4" t="s">
        <v>19</v>
      </c>
      <c r="C32" s="11">
        <v>40.373513718541425</v>
      </c>
      <c r="D32" s="11">
        <v>69.262424783566232</v>
      </c>
      <c r="E32" s="11">
        <v>101.69942447325467</v>
      </c>
      <c r="F32" s="11">
        <v>242.76395852961994</v>
      </c>
      <c r="H32" s="11">
        <v>0</v>
      </c>
      <c r="J32" s="11">
        <f t="shared" si="3"/>
        <v>40.373513718541425</v>
      </c>
      <c r="K32" s="11">
        <f t="shared" si="3"/>
        <v>69.262424783566232</v>
      </c>
      <c r="L32" s="11">
        <f t="shared" si="3"/>
        <v>101.69942447325467</v>
      </c>
      <c r="M32" s="11">
        <f t="shared" si="3"/>
        <v>242.76395852961994</v>
      </c>
    </row>
    <row r="33" spans="1:13" x14ac:dyDescent="0.25">
      <c r="B33" s="4" t="s">
        <v>20</v>
      </c>
      <c r="C33" s="11">
        <v>985.45428573710126</v>
      </c>
      <c r="D33" s="11">
        <v>1689.3548056499237</v>
      </c>
      <c r="E33" s="11">
        <v>2480.2886484385263</v>
      </c>
      <c r="F33" s="11">
        <v>5912.7901358311019</v>
      </c>
      <c r="H33" s="11">
        <v>7.3305274882683058</v>
      </c>
      <c r="J33" s="11">
        <f t="shared" si="3"/>
        <v>992.78481322536959</v>
      </c>
      <c r="K33" s="11">
        <f t="shared" si="3"/>
        <v>1696.6853331381919</v>
      </c>
      <c r="L33" s="11">
        <f t="shared" si="3"/>
        <v>2487.6191759267945</v>
      </c>
      <c r="M33" s="11">
        <f t="shared" si="3"/>
        <v>5920.1206633193706</v>
      </c>
    </row>
    <row r="34" spans="1:13" x14ac:dyDescent="0.25">
      <c r="B34" s="4" t="s">
        <v>21</v>
      </c>
      <c r="C34" s="11">
        <v>0</v>
      </c>
      <c r="D34" s="11">
        <v>0</v>
      </c>
      <c r="E34" s="11">
        <v>0</v>
      </c>
      <c r="F34" s="11">
        <v>0</v>
      </c>
      <c r="H34" s="11">
        <v>-3.6438124769579487</v>
      </c>
      <c r="J34" s="11">
        <f t="shared" si="3"/>
        <v>-3.6438124769579487</v>
      </c>
      <c r="K34" s="11">
        <f t="shared" si="3"/>
        <v>-3.6438124769579487</v>
      </c>
      <c r="L34" s="11">
        <f t="shared" si="3"/>
        <v>-3.6438124769579487</v>
      </c>
      <c r="M34" s="11">
        <f t="shared" si="3"/>
        <v>-3.6438124769579487</v>
      </c>
    </row>
    <row r="35" spans="1:13" x14ac:dyDescent="0.25">
      <c r="B35" s="4" t="s">
        <v>22</v>
      </c>
      <c r="C35" s="11">
        <v>471.00091215260716</v>
      </c>
      <c r="D35" s="11">
        <v>808.02145382702122</v>
      </c>
      <c r="E35" s="11">
        <v>1186.434305080064</v>
      </c>
      <c r="F35" s="11">
        <v>2832.1053922219662</v>
      </c>
      <c r="H35" s="11">
        <v>10814.932833060811</v>
      </c>
      <c r="J35" s="11">
        <f t="shared" si="3"/>
        <v>11285.933745213419</v>
      </c>
      <c r="K35" s="11">
        <f t="shared" si="3"/>
        <v>11622.954286887832</v>
      </c>
      <c r="L35" s="11">
        <f t="shared" si="3"/>
        <v>12001.367138140875</v>
      </c>
      <c r="M35" s="11">
        <f t="shared" si="3"/>
        <v>13647.038225282777</v>
      </c>
    </row>
    <row r="36" spans="1:13" x14ac:dyDescent="0.25">
      <c r="B36" s="4" t="s">
        <v>23</v>
      </c>
      <c r="C36" s="11">
        <v>-529.36358313359688</v>
      </c>
      <c r="D36" s="11">
        <v>-908.14501842854327</v>
      </c>
      <c r="E36" s="11">
        <v>-1333.4477676899016</v>
      </c>
      <c r="F36" s="11">
        <v>-3183.0372713861043</v>
      </c>
      <c r="H36" s="11">
        <v>-12155.032926992102</v>
      </c>
      <c r="J36" s="11">
        <f t="shared" si="3"/>
        <v>-12684.396510125698</v>
      </c>
      <c r="K36" s="11">
        <f t="shared" si="3"/>
        <v>-13063.177945420646</v>
      </c>
      <c r="L36" s="11">
        <f t="shared" si="3"/>
        <v>-13488.480694682004</v>
      </c>
      <c r="M36" s="11">
        <f t="shared" si="3"/>
        <v>-15338.070198378206</v>
      </c>
    </row>
    <row r="37" spans="1:13" x14ac:dyDescent="0.25">
      <c r="B37" s="4" t="s">
        <v>24</v>
      </c>
      <c r="C37" s="11">
        <v>159.1176084834986</v>
      </c>
      <c r="D37" s="11">
        <v>272.77378610623168</v>
      </c>
      <c r="E37" s="11">
        <v>400.48290803577027</v>
      </c>
      <c r="F37" s="11">
        <v>954.71605278426875</v>
      </c>
      <c r="H37" s="11">
        <v>1.2014175184574813</v>
      </c>
      <c r="J37" s="11">
        <f t="shared" si="3"/>
        <v>160.31902600195608</v>
      </c>
      <c r="K37" s="11">
        <f t="shared" si="3"/>
        <v>273.97520362468919</v>
      </c>
      <c r="L37" s="11">
        <f t="shared" si="3"/>
        <v>401.68432555422777</v>
      </c>
      <c r="M37" s="11">
        <f t="shared" si="3"/>
        <v>955.9174703027262</v>
      </c>
    </row>
    <row r="38" spans="1:13" x14ac:dyDescent="0.25">
      <c r="B38" s="4" t="s">
        <v>25</v>
      </c>
      <c r="C38" s="11">
        <v>0</v>
      </c>
      <c r="D38" s="11">
        <v>0</v>
      </c>
      <c r="E38" s="11">
        <v>0</v>
      </c>
      <c r="F38" s="11">
        <v>0</v>
      </c>
      <c r="H38" s="11">
        <v>-0.67519664537310464</v>
      </c>
      <c r="J38" s="11">
        <f t="shared" si="3"/>
        <v>-0.67519664537310464</v>
      </c>
      <c r="K38" s="11">
        <f t="shared" si="3"/>
        <v>-0.67519664537310464</v>
      </c>
      <c r="L38" s="11">
        <f t="shared" si="3"/>
        <v>-0.67519664537310464</v>
      </c>
      <c r="M38" s="11">
        <f t="shared" si="3"/>
        <v>-0.67519664537310464</v>
      </c>
    </row>
    <row r="39" spans="1:13" x14ac:dyDescent="0.25">
      <c r="B39" s="4"/>
      <c r="C39" s="5"/>
      <c r="D39" s="5"/>
      <c r="E39" s="5"/>
      <c r="F39" s="5"/>
      <c r="H39" s="5"/>
    </row>
    <row r="40" spans="1:13" x14ac:dyDescent="0.25">
      <c r="A40" s="15"/>
      <c r="B40" s="13" t="s">
        <v>26</v>
      </c>
      <c r="C40" s="14">
        <f>SUM(C24:C38)</f>
        <v>2164.6531027798846</v>
      </c>
      <c r="D40" s="14">
        <f t="shared" ref="D40:F40" si="4">SUM(D24:D38)</f>
        <v>3712.1198972817692</v>
      </c>
      <c r="E40" s="14">
        <f t="shared" si="4"/>
        <v>5450.3193186453727</v>
      </c>
      <c r="F40" s="14">
        <f t="shared" si="4"/>
        <v>13001.204482450106</v>
      </c>
      <c r="H40" s="14">
        <f>SUM(H24:H38)</f>
        <v>8821.2280388836825</v>
      </c>
      <c r="J40" s="14">
        <f>SUM(J24:J38)</f>
        <v>10985.881141663582</v>
      </c>
      <c r="K40" s="14">
        <f t="shared" ref="K40:M40" si="5">SUM(K24:K38)</f>
        <v>12533.347936165448</v>
      </c>
      <c r="L40" s="14">
        <f t="shared" si="5"/>
        <v>14271.547357529053</v>
      </c>
      <c r="M40" s="14">
        <f t="shared" si="5"/>
        <v>21822.432521333791</v>
      </c>
    </row>
    <row r="41" spans="1:13" x14ac:dyDescent="0.25">
      <c r="B41" s="3"/>
      <c r="C41" s="5"/>
      <c r="D41" s="5"/>
      <c r="E41" s="5"/>
      <c r="F41" s="5"/>
      <c r="H41" s="5"/>
    </row>
    <row r="42" spans="1:13" x14ac:dyDescent="0.25">
      <c r="B42" s="2" t="s">
        <v>27</v>
      </c>
      <c r="C42" s="5"/>
      <c r="D42" s="5"/>
      <c r="E42" s="5"/>
      <c r="F42" s="5"/>
      <c r="H42" s="5"/>
    </row>
    <row r="43" spans="1:13" x14ac:dyDescent="0.25">
      <c r="B43" s="4" t="s">
        <v>28</v>
      </c>
      <c r="C43" s="11">
        <v>0</v>
      </c>
      <c r="D43" s="11">
        <v>0</v>
      </c>
      <c r="E43" s="11">
        <v>0</v>
      </c>
      <c r="F43" s="11">
        <v>0</v>
      </c>
      <c r="H43" s="11">
        <v>1180.0467964008603</v>
      </c>
      <c r="J43" s="11">
        <f t="shared" ref="J43:M48" si="6">C43+$H43</f>
        <v>1180.0467964008603</v>
      </c>
      <c r="K43" s="11">
        <f t="shared" si="6"/>
        <v>1180.0467964008603</v>
      </c>
      <c r="L43" s="11">
        <f t="shared" si="6"/>
        <v>1180.0467964008603</v>
      </c>
      <c r="M43" s="11">
        <f t="shared" si="6"/>
        <v>1180.0467964008603</v>
      </c>
    </row>
    <row r="44" spans="1:13" x14ac:dyDescent="0.25">
      <c r="B44" s="4" t="s">
        <v>29</v>
      </c>
      <c r="C44" s="11">
        <v>3012.674890107407</v>
      </c>
      <c r="D44" s="11">
        <v>16835.536150600223</v>
      </c>
      <c r="E44" s="11">
        <v>25209.000183398755</v>
      </c>
      <c r="F44" s="11">
        <v>73899.142892634656</v>
      </c>
      <c r="H44" s="11">
        <v>0</v>
      </c>
      <c r="J44" s="11">
        <f t="shared" si="6"/>
        <v>3012.674890107407</v>
      </c>
      <c r="K44" s="11">
        <f t="shared" si="6"/>
        <v>16835.536150600223</v>
      </c>
      <c r="L44" s="11">
        <f t="shared" si="6"/>
        <v>25209.000183398755</v>
      </c>
      <c r="M44" s="11">
        <f t="shared" si="6"/>
        <v>73899.142892634656</v>
      </c>
    </row>
    <row r="45" spans="1:13" x14ac:dyDescent="0.25">
      <c r="B45" s="4" t="s">
        <v>30</v>
      </c>
      <c r="C45" s="11">
        <v>0</v>
      </c>
      <c r="D45" s="11">
        <v>0</v>
      </c>
      <c r="E45" s="11">
        <v>0</v>
      </c>
      <c r="F45" s="11">
        <v>0</v>
      </c>
      <c r="H45" s="11">
        <v>0</v>
      </c>
      <c r="J45" s="11">
        <f t="shared" si="6"/>
        <v>0</v>
      </c>
      <c r="K45" s="11">
        <f t="shared" si="6"/>
        <v>0</v>
      </c>
      <c r="L45" s="11">
        <f t="shared" si="6"/>
        <v>0</v>
      </c>
      <c r="M45" s="11">
        <f t="shared" si="6"/>
        <v>0</v>
      </c>
    </row>
    <row r="46" spans="1:13" x14ac:dyDescent="0.25">
      <c r="B46" s="4" t="s">
        <v>31</v>
      </c>
      <c r="C46" s="11">
        <v>3802.0043326647296</v>
      </c>
      <c r="D46" s="11">
        <v>6517.7394664073709</v>
      </c>
      <c r="E46" s="11">
        <v>9569.2599079508909</v>
      </c>
      <c r="F46" s="11">
        <v>22812.27454173805</v>
      </c>
      <c r="H46" s="11">
        <v>12.573680929932408</v>
      </c>
      <c r="J46" s="11">
        <f t="shared" si="6"/>
        <v>3814.578013594662</v>
      </c>
      <c r="K46" s="11">
        <f t="shared" si="6"/>
        <v>6530.3131473373032</v>
      </c>
      <c r="L46" s="11">
        <f t="shared" si="6"/>
        <v>9581.8335888808233</v>
      </c>
      <c r="M46" s="11">
        <f t="shared" si="6"/>
        <v>22824.848222667984</v>
      </c>
    </row>
    <row r="47" spans="1:13" x14ac:dyDescent="0.25">
      <c r="B47" s="4" t="s">
        <v>32</v>
      </c>
      <c r="C47" s="11">
        <v>2889.5232928251944</v>
      </c>
      <c r="D47" s="11">
        <v>4953.4819944696046</v>
      </c>
      <c r="E47" s="11">
        <v>7272.6375300426726</v>
      </c>
      <c r="F47" s="11">
        <v>17337.328651720913</v>
      </c>
      <c r="H47" s="11">
        <v>9.5559975067486302</v>
      </c>
      <c r="J47" s="11">
        <f t="shared" si="6"/>
        <v>2899.079290331943</v>
      </c>
      <c r="K47" s="11">
        <f t="shared" si="6"/>
        <v>4963.0379919763536</v>
      </c>
      <c r="L47" s="11">
        <f t="shared" si="6"/>
        <v>7282.1935275494216</v>
      </c>
      <c r="M47" s="11">
        <f t="shared" si="6"/>
        <v>17346.884649227661</v>
      </c>
    </row>
    <row r="48" spans="1:13" x14ac:dyDescent="0.25">
      <c r="B48" s="4" t="s">
        <v>33</v>
      </c>
      <c r="C48" s="11">
        <v>0</v>
      </c>
      <c r="D48" s="11">
        <v>0</v>
      </c>
      <c r="E48" s="11">
        <v>0</v>
      </c>
      <c r="F48" s="11">
        <v>0</v>
      </c>
      <c r="H48" s="11">
        <v>0</v>
      </c>
      <c r="J48" s="11">
        <f t="shared" si="6"/>
        <v>0</v>
      </c>
      <c r="K48" s="11">
        <f t="shared" si="6"/>
        <v>0</v>
      </c>
      <c r="L48" s="11">
        <f t="shared" si="6"/>
        <v>0</v>
      </c>
      <c r="M48" s="11">
        <f t="shared" si="6"/>
        <v>0</v>
      </c>
    </row>
    <row r="49" spans="1:13" x14ac:dyDescent="0.25">
      <c r="B49" s="4" t="s">
        <v>58</v>
      </c>
      <c r="C49" s="11">
        <v>0</v>
      </c>
      <c r="D49" s="11">
        <v>0</v>
      </c>
      <c r="E49" s="11">
        <v>0</v>
      </c>
      <c r="F49" s="11">
        <v>0</v>
      </c>
      <c r="H49" s="11">
        <f>'IT Costs'!$C$6/1000</f>
        <v>2503.1379450482391</v>
      </c>
      <c r="J49" s="11">
        <f t="shared" ref="J49" si="7">C49+$H49</f>
        <v>2503.1379450482391</v>
      </c>
      <c r="K49" s="11">
        <f t="shared" ref="K49" si="8">D49+$H49</f>
        <v>2503.1379450482391</v>
      </c>
      <c r="L49" s="11">
        <f t="shared" ref="L49" si="9">E49+$H49</f>
        <v>2503.1379450482391</v>
      </c>
      <c r="M49" s="11">
        <f t="shared" ref="M49" si="10">F49+$H49</f>
        <v>2503.1379450482391</v>
      </c>
    </row>
    <row r="50" spans="1:13" x14ac:dyDescent="0.25">
      <c r="B50" s="4"/>
      <c r="C50" s="5"/>
      <c r="D50" s="5"/>
      <c r="E50" s="5"/>
      <c r="F50" s="5"/>
      <c r="H50" s="5"/>
    </row>
    <row r="51" spans="1:13" x14ac:dyDescent="0.25">
      <c r="A51" s="15"/>
      <c r="B51" s="13" t="s">
        <v>34</v>
      </c>
      <c r="C51" s="14">
        <f t="shared" ref="C51:F51" si="11">C43+C45+C47</f>
        <v>2889.5232928251944</v>
      </c>
      <c r="D51" s="14">
        <f t="shared" si="11"/>
        <v>4953.4819944696046</v>
      </c>
      <c r="E51" s="14">
        <f t="shared" si="11"/>
        <v>7272.6375300426726</v>
      </c>
      <c r="F51" s="14">
        <f t="shared" si="11"/>
        <v>17337.328651720913</v>
      </c>
      <c r="H51" s="14">
        <f>H43+H45+H47</f>
        <v>1189.6027939076089</v>
      </c>
      <c r="J51" s="14">
        <f>J43+J45+J47+J49</f>
        <v>6582.2640317810419</v>
      </c>
      <c r="K51" s="14">
        <f t="shared" ref="K51:M51" si="12">K43+K45+K47+K49</f>
        <v>8646.222733425453</v>
      </c>
      <c r="L51" s="14">
        <f t="shared" si="12"/>
        <v>10965.37826899852</v>
      </c>
      <c r="M51" s="14">
        <f t="shared" si="12"/>
        <v>21030.069390676759</v>
      </c>
    </row>
    <row r="52" spans="1:13" x14ac:dyDescent="0.25">
      <c r="B52" s="4" t="s">
        <v>35</v>
      </c>
      <c r="C52" s="11">
        <f>C44</f>
        <v>3012.674890107407</v>
      </c>
      <c r="D52" s="11">
        <f t="shared" ref="D52:F52" si="13">D44</f>
        <v>16835.536150600223</v>
      </c>
      <c r="E52" s="11">
        <f t="shared" si="13"/>
        <v>25209.000183398755</v>
      </c>
      <c r="F52" s="11">
        <f t="shared" si="13"/>
        <v>73899.142892634656</v>
      </c>
      <c r="H52" s="11">
        <f>H43</f>
        <v>1180.0467964008603</v>
      </c>
      <c r="J52" s="11">
        <f>J44</f>
        <v>3012.674890107407</v>
      </c>
      <c r="K52" s="11">
        <f t="shared" ref="K52:M52" si="14">K44</f>
        <v>16835.536150600223</v>
      </c>
      <c r="L52" s="11">
        <f t="shared" si="14"/>
        <v>25209.000183398755</v>
      </c>
      <c r="M52" s="11">
        <f t="shared" si="14"/>
        <v>73899.142892634656</v>
      </c>
    </row>
    <row r="53" spans="1:13" x14ac:dyDescent="0.25">
      <c r="B53" s="3"/>
      <c r="C53" s="5"/>
      <c r="D53" s="5"/>
      <c r="E53" s="5"/>
      <c r="F53" s="5"/>
      <c r="H53" s="5"/>
    </row>
    <row r="54" spans="1:13" x14ac:dyDescent="0.25">
      <c r="B54" s="4" t="s">
        <v>36</v>
      </c>
      <c r="C54" s="11">
        <f>C46</f>
        <v>3802.0043326647296</v>
      </c>
      <c r="D54" s="11">
        <f t="shared" ref="D54:F54" si="15">D46</f>
        <v>6517.7394664073709</v>
      </c>
      <c r="E54" s="11">
        <f t="shared" si="15"/>
        <v>9569.2599079508909</v>
      </c>
      <c r="F54" s="11">
        <f t="shared" si="15"/>
        <v>22812.27454173805</v>
      </c>
      <c r="H54" s="11">
        <v>4839.1761304535194</v>
      </c>
      <c r="J54" s="11">
        <f>J46</f>
        <v>3814.578013594662</v>
      </c>
      <c r="K54" s="11">
        <f t="shared" ref="K54:M54" si="16">K46</f>
        <v>6530.3131473373032</v>
      </c>
      <c r="L54" s="11">
        <f t="shared" si="16"/>
        <v>9581.8335888808233</v>
      </c>
      <c r="M54" s="11">
        <f t="shared" si="16"/>
        <v>22824.848222667984</v>
      </c>
    </row>
    <row r="55" spans="1:13" x14ac:dyDescent="0.25">
      <c r="B55" s="3"/>
      <c r="C55" s="6"/>
      <c r="D55" s="6"/>
      <c r="E55" s="6"/>
      <c r="F55" s="6"/>
      <c r="H55" s="6"/>
    </row>
    <row r="56" spans="1:13" ht="18.75" x14ac:dyDescent="0.3">
      <c r="B56" s="16" t="s">
        <v>37</v>
      </c>
      <c r="C56" s="17">
        <f>C40/C51</f>
        <v>0.74913848528399396</v>
      </c>
      <c r="D56" s="17">
        <f t="shared" ref="D56:F56" si="17">D40/D51</f>
        <v>0.74939606148285709</v>
      </c>
      <c r="E56" s="17">
        <f t="shared" si="17"/>
        <v>0.74942815397172591</v>
      </c>
      <c r="F56" s="17">
        <f t="shared" si="17"/>
        <v>0.74989663884347024</v>
      </c>
      <c r="H56" s="17">
        <f>H40/H51</f>
        <v>7.4152717899288891</v>
      </c>
      <c r="J56" s="17">
        <f>J40/J51</f>
        <v>1.6690125295218521</v>
      </c>
      <c r="K56" s="17">
        <f>K40/K51</f>
        <v>1.4495749557448652</v>
      </c>
      <c r="L56" s="17">
        <f>L40/L51</f>
        <v>1.3015098072701954</v>
      </c>
      <c r="M56" s="17">
        <f>M40/M51</f>
        <v>1.0376776279686604</v>
      </c>
    </row>
    <row r="57" spans="1:13" ht="18.75" x14ac:dyDescent="0.3">
      <c r="B57" s="8" t="s">
        <v>38</v>
      </c>
      <c r="C57" s="12">
        <f>C40/C52</f>
        <v>0.71851533329662098</v>
      </c>
      <c r="D57" s="12">
        <f t="shared" ref="D57:F57" si="18">D40/D52</f>
        <v>0.22049312027104193</v>
      </c>
      <c r="E57" s="12">
        <f t="shared" si="18"/>
        <v>0.21620529489442622</v>
      </c>
      <c r="F57" s="12">
        <f t="shared" si="18"/>
        <v>0.17593173578939986</v>
      </c>
      <c r="H57" s="12">
        <f>H40/H52</f>
        <v>7.4753205260913429</v>
      </c>
      <c r="J57" s="12">
        <f t="shared" ref="J57:M57" si="19">J40/J52</f>
        <v>3.6465538242236009</v>
      </c>
      <c r="K57" s="12">
        <f t="shared" si="19"/>
        <v>0.74445790285797386</v>
      </c>
      <c r="L57" s="12">
        <f t="shared" si="19"/>
        <v>0.56612905127937196</v>
      </c>
      <c r="M57" s="12">
        <f t="shared" si="19"/>
        <v>0.295300211438701</v>
      </c>
    </row>
    <row r="58" spans="1:13" ht="18.75" x14ac:dyDescent="0.3">
      <c r="B58" s="8" t="s">
        <v>39</v>
      </c>
      <c r="C58" s="12">
        <f>C46/C44</f>
        <v>1.2620028616925145</v>
      </c>
      <c r="D58" s="12">
        <f t="shared" ref="D58:F58" si="20">D46/D44</f>
        <v>0.38714178200823141</v>
      </c>
      <c r="E58" s="12">
        <f t="shared" si="20"/>
        <v>0.37959696292329248</v>
      </c>
      <c r="F58" s="12">
        <f t="shared" si="20"/>
        <v>0.30869471077467248</v>
      </c>
      <c r="H58" s="19" t="s">
        <v>47</v>
      </c>
      <c r="J58" s="12">
        <f t="shared" ref="J58:M58" si="21">J46/J44</f>
        <v>1.2661764553886747</v>
      </c>
      <c r="K58" s="12">
        <f t="shared" si="21"/>
        <v>0.38788863561701797</v>
      </c>
      <c r="L58" s="12">
        <f t="shared" si="21"/>
        <v>0.38009574037731514</v>
      </c>
      <c r="M58" s="12">
        <f t="shared" si="21"/>
        <v>0.30886485728027141</v>
      </c>
    </row>
    <row r="61" spans="1:13" x14ac:dyDescent="0.25">
      <c r="I61" s="28" t="s">
        <v>55</v>
      </c>
      <c r="J61" s="29">
        <f>(J40-J51)*1000</f>
        <v>4403617.1098825401</v>
      </c>
      <c r="K61" s="29">
        <f t="shared" ref="K61:M61" si="22">(K40-K51)*1000</f>
        <v>3887125.202739995</v>
      </c>
      <c r="L61" s="29">
        <f t="shared" si="22"/>
        <v>3306169.0885305326</v>
      </c>
      <c r="M61" s="29">
        <f t="shared" si="22"/>
        <v>792363.13065703143</v>
      </c>
    </row>
  </sheetData>
  <mergeCells count="2">
    <mergeCell ref="C5:F5"/>
    <mergeCell ref="J5:M5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2268D-BA67-4354-8606-5334DA6EDE3A}">
  <dimension ref="A1:C11"/>
  <sheetViews>
    <sheetView showGridLines="0" workbookViewId="0">
      <selection sqref="A1:A2"/>
    </sheetView>
  </sheetViews>
  <sheetFormatPr defaultRowHeight="15" x14ac:dyDescent="0.25"/>
  <cols>
    <col min="3" max="3" width="12.7109375" bestFit="1" customWidth="1"/>
  </cols>
  <sheetData>
    <row r="1" spans="1:3" x14ac:dyDescent="0.25">
      <c r="A1" s="35" t="s">
        <v>63</v>
      </c>
    </row>
    <row r="2" spans="1:3" x14ac:dyDescent="0.25">
      <c r="A2" s="35" t="s">
        <v>62</v>
      </c>
    </row>
    <row r="6" spans="1:3" x14ac:dyDescent="0.25">
      <c r="B6" t="s">
        <v>59</v>
      </c>
      <c r="C6" s="20">
        <f>NPV(0.081,C8:C10)+C7</f>
        <v>2503137.9450482391</v>
      </c>
    </row>
    <row r="7" spans="1:3" x14ac:dyDescent="0.25">
      <c r="B7">
        <v>2023</v>
      </c>
      <c r="C7" s="20">
        <v>0</v>
      </c>
    </row>
    <row r="8" spans="1:3" x14ac:dyDescent="0.25">
      <c r="B8">
        <f>B7+1</f>
        <v>2024</v>
      </c>
      <c r="C8" s="20">
        <v>0</v>
      </c>
    </row>
    <row r="9" spans="1:3" x14ac:dyDescent="0.25">
      <c r="B9">
        <f t="shared" ref="B9:B11" si="0">B8+1</f>
        <v>2025</v>
      </c>
      <c r="C9" s="20">
        <v>2000000</v>
      </c>
    </row>
    <row r="10" spans="1:3" x14ac:dyDescent="0.25">
      <c r="B10">
        <f t="shared" si="0"/>
        <v>2026</v>
      </c>
      <c r="C10" s="20">
        <v>1000000</v>
      </c>
    </row>
    <row r="11" spans="1:3" x14ac:dyDescent="0.25">
      <c r="B11">
        <f t="shared" si="0"/>
        <v>2027</v>
      </c>
      <c r="C11" s="20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ED755-FC11-4E80-90E0-61BD47889513}">
  <sheetPr>
    <pageSetUpPr fitToPage="1"/>
  </sheetPr>
  <dimension ref="A1:L68"/>
  <sheetViews>
    <sheetView zoomScale="145" zoomScaleNormal="145" workbookViewId="0">
      <selection activeCell="C3" sqref="C3"/>
    </sheetView>
  </sheetViews>
  <sheetFormatPr defaultRowHeight="15" x14ac:dyDescent="0.25"/>
  <cols>
    <col min="2" max="3" width="12.7109375" bestFit="1" customWidth="1"/>
    <col min="4" max="4" width="15.85546875" bestFit="1" customWidth="1"/>
    <col min="5" max="5" width="12.7109375" bestFit="1" customWidth="1"/>
    <col min="6" max="7" width="11.28515625" customWidth="1"/>
    <col min="8" max="8" width="31.140625" bestFit="1" customWidth="1"/>
    <col min="9" max="12" width="18.5703125" customWidth="1"/>
  </cols>
  <sheetData>
    <row r="1" spans="1:12" x14ac:dyDescent="0.25">
      <c r="A1" s="35" t="s">
        <v>64</v>
      </c>
    </row>
    <row r="2" spans="1:12" x14ac:dyDescent="0.25">
      <c r="A2" s="35" t="s">
        <v>62</v>
      </c>
    </row>
    <row r="5" spans="1:12" ht="33.75" customHeight="1" x14ac:dyDescent="0.25">
      <c r="C5" s="22" t="s">
        <v>51</v>
      </c>
      <c r="E5" s="22" t="s">
        <v>52</v>
      </c>
      <c r="F5" s="22" t="s">
        <v>54</v>
      </c>
      <c r="G5" s="22"/>
      <c r="H5" s="32" t="s">
        <v>60</v>
      </c>
      <c r="I5" s="7" t="str">
        <f>'CostEff Summary'!J6</f>
        <v>16 SEER + ROC</v>
      </c>
      <c r="J5" s="7" t="str">
        <f>'CostEff Summary'!K6</f>
        <v>16.8 SEER + ROC</v>
      </c>
      <c r="K5" s="7" t="str">
        <f>'CostEff Summary'!L6</f>
        <v>17.8 SEER + ROC</v>
      </c>
      <c r="L5" s="7" t="str">
        <f>'CostEff Summary'!M6</f>
        <v>24 SEER + ROC</v>
      </c>
    </row>
    <row r="6" spans="1:12" x14ac:dyDescent="0.25">
      <c r="C6" s="23">
        <v>231.54351436273774</v>
      </c>
      <c r="E6" s="23">
        <v>32.250238862725809</v>
      </c>
      <c r="F6" s="23">
        <f>E6/12</f>
        <v>2.6875199052271506</v>
      </c>
      <c r="G6" s="23"/>
      <c r="H6" s="25" t="s">
        <v>55</v>
      </c>
      <c r="I6" s="26">
        <f>('CostEff Summary'!J40-'CostEff Summary'!J51)*1000</f>
        <v>4403617.1098825401</v>
      </c>
      <c r="J6" s="26">
        <f>('CostEff Summary'!K40-'CostEff Summary'!K51)*1000</f>
        <v>3887125.202739995</v>
      </c>
      <c r="K6" s="26">
        <f>('CostEff Summary'!L40-'CostEff Summary'!L51)*1000</f>
        <v>3306169.0885305326</v>
      </c>
      <c r="L6" s="26">
        <f>('CostEff Summary'!M40-'CostEff Summary'!M51)*1000</f>
        <v>792363.13065703143</v>
      </c>
    </row>
    <row r="7" spans="1:12" x14ac:dyDescent="0.25">
      <c r="A7" t="s">
        <v>48</v>
      </c>
      <c r="C7" s="20">
        <f>NPV(0.081,C10:C68)+C9</f>
        <v>1736602.0000000009</v>
      </c>
      <c r="E7" s="20">
        <f>NPV(0.081,E10:E68)+E9</f>
        <v>1736602.0000000042</v>
      </c>
      <c r="H7" s="25" t="s">
        <v>56</v>
      </c>
      <c r="I7" s="26">
        <f>I6/1.01</f>
        <v>4360016.9404777624</v>
      </c>
      <c r="J7" s="26">
        <f t="shared" ref="J7:L7" si="0">J6/1.01</f>
        <v>3848638.8145940546</v>
      </c>
      <c r="K7" s="26">
        <f t="shared" si="0"/>
        <v>3273434.7411193391</v>
      </c>
      <c r="L7" s="26">
        <f t="shared" si="0"/>
        <v>784517.95114557561</v>
      </c>
    </row>
    <row r="8" spans="1:12" ht="30" x14ac:dyDescent="0.25">
      <c r="B8" s="1" t="s">
        <v>53</v>
      </c>
      <c r="C8" s="24" t="s">
        <v>49</v>
      </c>
      <c r="D8" s="7" t="s">
        <v>50</v>
      </c>
      <c r="E8" s="24" t="s">
        <v>49</v>
      </c>
      <c r="I8" s="21"/>
      <c r="J8" s="21"/>
      <c r="K8" s="21"/>
      <c r="L8" s="21"/>
    </row>
    <row r="9" spans="1:12" x14ac:dyDescent="0.25">
      <c r="A9">
        <v>2023</v>
      </c>
      <c r="B9">
        <v>0</v>
      </c>
      <c r="C9" s="20">
        <f>B9*$C$6</f>
        <v>0</v>
      </c>
      <c r="D9">
        <v>0</v>
      </c>
      <c r="E9" s="20">
        <f>D9*$E$6</f>
        <v>0</v>
      </c>
      <c r="H9" s="25" t="s">
        <v>57</v>
      </c>
      <c r="I9" s="23">
        <v>581.32701612763344</v>
      </c>
      <c r="J9" s="23">
        <v>513.14428958016424</v>
      </c>
      <c r="K9" s="23">
        <v>436.45155535810068</v>
      </c>
      <c r="L9" s="23">
        <v>104.60085546419177</v>
      </c>
    </row>
    <row r="10" spans="1:12" x14ac:dyDescent="0.25">
      <c r="A10">
        <v>2024</v>
      </c>
      <c r="B10">
        <v>0</v>
      </c>
      <c r="C10" s="20">
        <f t="shared" ref="C10:C68" si="1">B10*$C$6</f>
        <v>0</v>
      </c>
      <c r="D10">
        <v>0</v>
      </c>
      <c r="E10" s="20">
        <f t="shared" ref="E10:E68" si="2">D10*$E$6</f>
        <v>0</v>
      </c>
      <c r="H10" s="25" t="s">
        <v>52</v>
      </c>
      <c r="I10" s="23">
        <v>80.969381410101363</v>
      </c>
      <c r="J10" s="23">
        <v>71.472638547233004</v>
      </c>
      <c r="K10" s="23">
        <v>60.790590274344154</v>
      </c>
      <c r="L10" s="23">
        <v>14.569194836875615</v>
      </c>
    </row>
    <row r="11" spans="1:12" x14ac:dyDescent="0.25">
      <c r="A11">
        <v>2025</v>
      </c>
      <c r="B11">
        <v>300</v>
      </c>
      <c r="C11" s="20">
        <f t="shared" si="1"/>
        <v>69463.054308821316</v>
      </c>
      <c r="D11">
        <f>B11</f>
        <v>300</v>
      </c>
      <c r="E11" s="20">
        <f t="shared" si="2"/>
        <v>9675.071658817742</v>
      </c>
      <c r="H11" s="25" t="s">
        <v>54</v>
      </c>
      <c r="I11" s="23">
        <f>I10/12</f>
        <v>6.7474484508417802</v>
      </c>
      <c r="J11" s="23">
        <f t="shared" ref="J11:L11" si="3">J10/12</f>
        <v>5.956053212269417</v>
      </c>
      <c r="K11" s="23">
        <f t="shared" si="3"/>
        <v>5.0658825228620126</v>
      </c>
      <c r="L11" s="23">
        <f t="shared" si="3"/>
        <v>1.2140995697396346</v>
      </c>
    </row>
    <row r="12" spans="1:12" x14ac:dyDescent="0.25">
      <c r="A12">
        <v>2026</v>
      </c>
      <c r="B12">
        <v>500</v>
      </c>
      <c r="C12" s="20">
        <f t="shared" si="1"/>
        <v>115771.75718136887</v>
      </c>
      <c r="D12">
        <f>D11+B12</f>
        <v>800</v>
      </c>
      <c r="E12" s="20">
        <f t="shared" si="2"/>
        <v>25800.191090180648</v>
      </c>
    </row>
    <row r="13" spans="1:12" x14ac:dyDescent="0.25">
      <c r="A13">
        <v>2027</v>
      </c>
      <c r="B13">
        <v>750</v>
      </c>
      <c r="C13" s="20">
        <f t="shared" si="1"/>
        <v>173657.6357720533</v>
      </c>
      <c r="D13">
        <f t="shared" ref="D13:D18" si="4">D12+B13</f>
        <v>1550</v>
      </c>
      <c r="E13" s="20">
        <f t="shared" si="2"/>
        <v>49987.870237225005</v>
      </c>
      <c r="H13" s="32"/>
    </row>
    <row r="14" spans="1:12" x14ac:dyDescent="0.25">
      <c r="A14">
        <v>2028</v>
      </c>
      <c r="B14">
        <v>825</v>
      </c>
      <c r="C14" s="20">
        <f t="shared" si="1"/>
        <v>191023.39934925863</v>
      </c>
      <c r="D14">
        <f t="shared" si="4"/>
        <v>2375</v>
      </c>
      <c r="E14" s="20">
        <f t="shared" si="2"/>
        <v>76594.317298973794</v>
      </c>
      <c r="H14" s="25"/>
      <c r="I14" s="26"/>
      <c r="J14" s="26"/>
      <c r="K14" s="26"/>
      <c r="L14" s="26"/>
    </row>
    <row r="15" spans="1:12" x14ac:dyDescent="0.25">
      <c r="A15">
        <v>2029</v>
      </c>
      <c r="B15">
        <v>908</v>
      </c>
      <c r="C15" s="20">
        <f t="shared" si="1"/>
        <v>210241.51104136585</v>
      </c>
      <c r="D15">
        <f t="shared" si="4"/>
        <v>3283</v>
      </c>
      <c r="E15" s="20">
        <f t="shared" si="2"/>
        <v>105877.53418632883</v>
      </c>
      <c r="H15" s="25"/>
      <c r="I15" s="26"/>
      <c r="J15" s="26"/>
      <c r="K15" s="26"/>
      <c r="L15" s="33"/>
    </row>
    <row r="16" spans="1:12" x14ac:dyDescent="0.25">
      <c r="A16">
        <v>2030</v>
      </c>
      <c r="B16">
        <v>998</v>
      </c>
      <c r="C16" s="20">
        <f t="shared" si="1"/>
        <v>231080.42733401226</v>
      </c>
      <c r="D16">
        <f t="shared" si="4"/>
        <v>4281</v>
      </c>
      <c r="E16" s="20">
        <f t="shared" si="2"/>
        <v>138063.27257132917</v>
      </c>
    </row>
    <row r="17" spans="1:12" x14ac:dyDescent="0.25">
      <c r="A17">
        <v>2031</v>
      </c>
      <c r="B17">
        <v>1098</v>
      </c>
      <c r="C17" s="20">
        <f t="shared" si="1"/>
        <v>254234.77877028604</v>
      </c>
      <c r="D17">
        <f t="shared" si="4"/>
        <v>5379</v>
      </c>
      <c r="E17" s="20">
        <f t="shared" si="2"/>
        <v>173474.03484260212</v>
      </c>
      <c r="H17" s="25"/>
      <c r="I17" s="23"/>
      <c r="J17" s="23"/>
      <c r="K17" s="23"/>
      <c r="L17" s="33"/>
    </row>
    <row r="18" spans="1:12" x14ac:dyDescent="0.25">
      <c r="A18">
        <v>2032</v>
      </c>
      <c r="B18">
        <v>1208</v>
      </c>
      <c r="C18" s="20">
        <f t="shared" si="1"/>
        <v>279704.56535018719</v>
      </c>
      <c r="D18">
        <f t="shared" si="4"/>
        <v>6587</v>
      </c>
      <c r="E18" s="20">
        <f t="shared" si="2"/>
        <v>212432.32338877491</v>
      </c>
      <c r="H18" s="25"/>
      <c r="I18" s="23"/>
      <c r="J18" s="23"/>
      <c r="K18" s="23"/>
      <c r="L18" s="33"/>
    </row>
    <row r="19" spans="1:12" x14ac:dyDescent="0.25">
      <c r="A19">
        <v>2033</v>
      </c>
      <c r="B19">
        <v>0</v>
      </c>
      <c r="C19" s="20">
        <f t="shared" si="1"/>
        <v>0</v>
      </c>
      <c r="D19">
        <f>D18</f>
        <v>6587</v>
      </c>
      <c r="E19" s="20">
        <f t="shared" si="2"/>
        <v>212432.32338877491</v>
      </c>
      <c r="H19" s="25"/>
      <c r="I19" s="23"/>
      <c r="J19" s="23"/>
      <c r="K19" s="23"/>
      <c r="L19" s="33"/>
    </row>
    <row r="20" spans="1:12" x14ac:dyDescent="0.25">
      <c r="A20">
        <v>2034</v>
      </c>
      <c r="B20">
        <v>0</v>
      </c>
      <c r="C20" s="20">
        <f t="shared" si="1"/>
        <v>0</v>
      </c>
      <c r="D20">
        <f t="shared" ref="D20:D68" si="5">D19</f>
        <v>6587</v>
      </c>
      <c r="E20" s="20">
        <f t="shared" si="2"/>
        <v>212432.32338877491</v>
      </c>
    </row>
    <row r="21" spans="1:12" x14ac:dyDescent="0.25">
      <c r="A21">
        <v>2035</v>
      </c>
      <c r="B21">
        <f>B11</f>
        <v>300</v>
      </c>
      <c r="C21" s="20">
        <f t="shared" si="1"/>
        <v>69463.054308821316</v>
      </c>
      <c r="D21">
        <f t="shared" si="5"/>
        <v>6587</v>
      </c>
      <c r="E21" s="20">
        <f t="shared" si="2"/>
        <v>212432.32338877491</v>
      </c>
    </row>
    <row r="22" spans="1:12" x14ac:dyDescent="0.25">
      <c r="A22">
        <v>2036</v>
      </c>
      <c r="B22">
        <f t="shared" ref="B22:B68" si="6">B12</f>
        <v>500</v>
      </c>
      <c r="C22" s="20">
        <f t="shared" si="1"/>
        <v>115771.75718136887</v>
      </c>
      <c r="D22">
        <f t="shared" si="5"/>
        <v>6587</v>
      </c>
      <c r="E22" s="20">
        <f t="shared" si="2"/>
        <v>212432.32338877491</v>
      </c>
    </row>
    <row r="23" spans="1:12" x14ac:dyDescent="0.25">
      <c r="A23">
        <v>2037</v>
      </c>
      <c r="B23">
        <f t="shared" si="6"/>
        <v>750</v>
      </c>
      <c r="C23" s="20">
        <f t="shared" si="1"/>
        <v>173657.6357720533</v>
      </c>
      <c r="D23">
        <f t="shared" si="5"/>
        <v>6587</v>
      </c>
      <c r="E23" s="20">
        <f t="shared" si="2"/>
        <v>212432.32338877491</v>
      </c>
    </row>
    <row r="24" spans="1:12" x14ac:dyDescent="0.25">
      <c r="A24">
        <v>2038</v>
      </c>
      <c r="B24">
        <f t="shared" si="6"/>
        <v>825</v>
      </c>
      <c r="C24" s="20">
        <f t="shared" si="1"/>
        <v>191023.39934925863</v>
      </c>
      <c r="D24">
        <f t="shared" si="5"/>
        <v>6587</v>
      </c>
      <c r="E24" s="20">
        <f t="shared" si="2"/>
        <v>212432.32338877491</v>
      </c>
    </row>
    <row r="25" spans="1:12" x14ac:dyDescent="0.25">
      <c r="A25">
        <v>2039</v>
      </c>
      <c r="B25">
        <f t="shared" si="6"/>
        <v>908</v>
      </c>
      <c r="C25" s="20">
        <f t="shared" si="1"/>
        <v>210241.51104136585</v>
      </c>
      <c r="D25">
        <f t="shared" si="5"/>
        <v>6587</v>
      </c>
      <c r="E25" s="20">
        <f t="shared" si="2"/>
        <v>212432.32338877491</v>
      </c>
    </row>
    <row r="26" spans="1:12" x14ac:dyDescent="0.25">
      <c r="A26">
        <v>2040</v>
      </c>
      <c r="B26">
        <f t="shared" si="6"/>
        <v>998</v>
      </c>
      <c r="C26" s="20">
        <f t="shared" si="1"/>
        <v>231080.42733401226</v>
      </c>
      <c r="D26">
        <f t="shared" si="5"/>
        <v>6587</v>
      </c>
      <c r="E26" s="20">
        <f t="shared" si="2"/>
        <v>212432.32338877491</v>
      </c>
    </row>
    <row r="27" spans="1:12" x14ac:dyDescent="0.25">
      <c r="A27">
        <v>2041</v>
      </c>
      <c r="B27">
        <f t="shared" si="6"/>
        <v>1098</v>
      </c>
      <c r="C27" s="20">
        <f t="shared" si="1"/>
        <v>254234.77877028604</v>
      </c>
      <c r="D27">
        <f t="shared" si="5"/>
        <v>6587</v>
      </c>
      <c r="E27" s="20">
        <f t="shared" si="2"/>
        <v>212432.32338877491</v>
      </c>
    </row>
    <row r="28" spans="1:12" x14ac:dyDescent="0.25">
      <c r="A28">
        <v>2042</v>
      </c>
      <c r="B28">
        <f t="shared" si="6"/>
        <v>1208</v>
      </c>
      <c r="C28" s="20">
        <f t="shared" si="1"/>
        <v>279704.56535018719</v>
      </c>
      <c r="D28">
        <f t="shared" si="5"/>
        <v>6587</v>
      </c>
      <c r="E28" s="20">
        <f t="shared" si="2"/>
        <v>212432.32338877491</v>
      </c>
    </row>
    <row r="29" spans="1:12" x14ac:dyDescent="0.25">
      <c r="A29">
        <v>2043</v>
      </c>
      <c r="B29">
        <f t="shared" si="6"/>
        <v>0</v>
      </c>
      <c r="C29" s="20">
        <f t="shared" si="1"/>
        <v>0</v>
      </c>
      <c r="D29">
        <f t="shared" si="5"/>
        <v>6587</v>
      </c>
      <c r="E29" s="20">
        <f t="shared" si="2"/>
        <v>212432.32338877491</v>
      </c>
    </row>
    <row r="30" spans="1:12" x14ac:dyDescent="0.25">
      <c r="A30">
        <v>2044</v>
      </c>
      <c r="B30">
        <f t="shared" si="6"/>
        <v>0</v>
      </c>
      <c r="C30" s="20">
        <f t="shared" si="1"/>
        <v>0</v>
      </c>
      <c r="D30">
        <f t="shared" si="5"/>
        <v>6587</v>
      </c>
      <c r="E30" s="20">
        <f t="shared" si="2"/>
        <v>212432.32338877491</v>
      </c>
    </row>
    <row r="31" spans="1:12" x14ac:dyDescent="0.25">
      <c r="A31">
        <v>2045</v>
      </c>
      <c r="B31">
        <f t="shared" si="6"/>
        <v>300</v>
      </c>
      <c r="C31" s="20">
        <f t="shared" si="1"/>
        <v>69463.054308821316</v>
      </c>
      <c r="D31">
        <f t="shared" si="5"/>
        <v>6587</v>
      </c>
      <c r="E31" s="20">
        <f t="shared" si="2"/>
        <v>212432.32338877491</v>
      </c>
    </row>
    <row r="32" spans="1:12" x14ac:dyDescent="0.25">
      <c r="A32">
        <v>2046</v>
      </c>
      <c r="B32">
        <f t="shared" si="6"/>
        <v>500</v>
      </c>
      <c r="C32" s="20">
        <f t="shared" si="1"/>
        <v>115771.75718136887</v>
      </c>
      <c r="D32">
        <f t="shared" si="5"/>
        <v>6587</v>
      </c>
      <c r="E32" s="20">
        <f t="shared" si="2"/>
        <v>212432.32338877491</v>
      </c>
    </row>
    <row r="33" spans="1:5" x14ac:dyDescent="0.25">
      <c r="A33">
        <v>2047</v>
      </c>
      <c r="B33">
        <f t="shared" si="6"/>
        <v>750</v>
      </c>
      <c r="C33" s="20">
        <f t="shared" si="1"/>
        <v>173657.6357720533</v>
      </c>
      <c r="D33">
        <f t="shared" si="5"/>
        <v>6587</v>
      </c>
      <c r="E33" s="20">
        <f t="shared" si="2"/>
        <v>212432.32338877491</v>
      </c>
    </row>
    <row r="34" spans="1:5" x14ac:dyDescent="0.25">
      <c r="A34">
        <v>2048</v>
      </c>
      <c r="B34">
        <f t="shared" si="6"/>
        <v>825</v>
      </c>
      <c r="C34" s="20">
        <f t="shared" si="1"/>
        <v>191023.39934925863</v>
      </c>
      <c r="D34">
        <f t="shared" si="5"/>
        <v>6587</v>
      </c>
      <c r="E34" s="20">
        <f t="shared" si="2"/>
        <v>212432.32338877491</v>
      </c>
    </row>
    <row r="35" spans="1:5" x14ac:dyDescent="0.25">
      <c r="A35">
        <v>2049</v>
      </c>
      <c r="B35">
        <f t="shared" si="6"/>
        <v>908</v>
      </c>
      <c r="C35" s="20">
        <f t="shared" si="1"/>
        <v>210241.51104136585</v>
      </c>
      <c r="D35">
        <f t="shared" si="5"/>
        <v>6587</v>
      </c>
      <c r="E35" s="20">
        <f t="shared" si="2"/>
        <v>212432.32338877491</v>
      </c>
    </row>
    <row r="36" spans="1:5" x14ac:dyDescent="0.25">
      <c r="A36">
        <v>2050</v>
      </c>
      <c r="B36">
        <f t="shared" si="6"/>
        <v>998</v>
      </c>
      <c r="C36" s="20">
        <f t="shared" si="1"/>
        <v>231080.42733401226</v>
      </c>
      <c r="D36">
        <f t="shared" si="5"/>
        <v>6587</v>
      </c>
      <c r="E36" s="20">
        <f t="shared" si="2"/>
        <v>212432.32338877491</v>
      </c>
    </row>
    <row r="37" spans="1:5" x14ac:dyDescent="0.25">
      <c r="A37">
        <v>2051</v>
      </c>
      <c r="B37">
        <f t="shared" si="6"/>
        <v>1098</v>
      </c>
      <c r="C37" s="20">
        <f t="shared" si="1"/>
        <v>254234.77877028604</v>
      </c>
      <c r="D37">
        <f t="shared" si="5"/>
        <v>6587</v>
      </c>
      <c r="E37" s="20">
        <f t="shared" si="2"/>
        <v>212432.32338877491</v>
      </c>
    </row>
    <row r="38" spans="1:5" x14ac:dyDescent="0.25">
      <c r="A38">
        <v>2052</v>
      </c>
      <c r="B38">
        <f t="shared" si="6"/>
        <v>1208</v>
      </c>
      <c r="C38" s="20">
        <f t="shared" si="1"/>
        <v>279704.56535018719</v>
      </c>
      <c r="D38">
        <f t="shared" si="5"/>
        <v>6587</v>
      </c>
      <c r="E38" s="20">
        <f t="shared" si="2"/>
        <v>212432.32338877491</v>
      </c>
    </row>
    <row r="39" spans="1:5" x14ac:dyDescent="0.25">
      <c r="A39">
        <v>2053</v>
      </c>
      <c r="B39">
        <f t="shared" si="6"/>
        <v>0</v>
      </c>
      <c r="C39" s="20">
        <f t="shared" si="1"/>
        <v>0</v>
      </c>
      <c r="D39">
        <f t="shared" si="5"/>
        <v>6587</v>
      </c>
      <c r="E39" s="20">
        <f t="shared" si="2"/>
        <v>212432.32338877491</v>
      </c>
    </row>
    <row r="40" spans="1:5" x14ac:dyDescent="0.25">
      <c r="A40">
        <v>2054</v>
      </c>
      <c r="B40">
        <f t="shared" si="6"/>
        <v>0</v>
      </c>
      <c r="C40" s="20">
        <f t="shared" si="1"/>
        <v>0</v>
      </c>
      <c r="D40">
        <f t="shared" si="5"/>
        <v>6587</v>
      </c>
      <c r="E40" s="20">
        <f t="shared" si="2"/>
        <v>212432.32338877491</v>
      </c>
    </row>
    <row r="41" spans="1:5" x14ac:dyDescent="0.25">
      <c r="A41">
        <v>2055</v>
      </c>
      <c r="B41">
        <f t="shared" si="6"/>
        <v>300</v>
      </c>
      <c r="C41" s="20">
        <f t="shared" si="1"/>
        <v>69463.054308821316</v>
      </c>
      <c r="D41">
        <f t="shared" si="5"/>
        <v>6587</v>
      </c>
      <c r="E41" s="20">
        <f t="shared" si="2"/>
        <v>212432.32338877491</v>
      </c>
    </row>
    <row r="42" spans="1:5" x14ac:dyDescent="0.25">
      <c r="A42">
        <v>2056</v>
      </c>
      <c r="B42">
        <f t="shared" si="6"/>
        <v>500</v>
      </c>
      <c r="C42" s="20">
        <f t="shared" si="1"/>
        <v>115771.75718136887</v>
      </c>
      <c r="D42">
        <f t="shared" si="5"/>
        <v>6587</v>
      </c>
      <c r="E42" s="20">
        <f t="shared" si="2"/>
        <v>212432.32338877491</v>
      </c>
    </row>
    <row r="43" spans="1:5" x14ac:dyDescent="0.25">
      <c r="A43">
        <v>2057</v>
      </c>
      <c r="B43">
        <f t="shared" si="6"/>
        <v>750</v>
      </c>
      <c r="C43" s="20">
        <f t="shared" si="1"/>
        <v>173657.6357720533</v>
      </c>
      <c r="D43">
        <f t="shared" si="5"/>
        <v>6587</v>
      </c>
      <c r="E43" s="20">
        <f t="shared" si="2"/>
        <v>212432.32338877491</v>
      </c>
    </row>
    <row r="44" spans="1:5" x14ac:dyDescent="0.25">
      <c r="A44">
        <v>2058</v>
      </c>
      <c r="B44">
        <f t="shared" si="6"/>
        <v>825</v>
      </c>
      <c r="C44" s="20">
        <f t="shared" si="1"/>
        <v>191023.39934925863</v>
      </c>
      <c r="D44">
        <f t="shared" si="5"/>
        <v>6587</v>
      </c>
      <c r="E44" s="20">
        <f t="shared" si="2"/>
        <v>212432.32338877491</v>
      </c>
    </row>
    <row r="45" spans="1:5" x14ac:dyDescent="0.25">
      <c r="A45">
        <v>2059</v>
      </c>
      <c r="B45">
        <f t="shared" si="6"/>
        <v>908</v>
      </c>
      <c r="C45" s="20">
        <f t="shared" si="1"/>
        <v>210241.51104136585</v>
      </c>
      <c r="D45">
        <f t="shared" si="5"/>
        <v>6587</v>
      </c>
      <c r="E45" s="20">
        <f t="shared" si="2"/>
        <v>212432.32338877491</v>
      </c>
    </row>
    <row r="46" spans="1:5" x14ac:dyDescent="0.25">
      <c r="A46">
        <v>2060</v>
      </c>
      <c r="B46">
        <f t="shared" si="6"/>
        <v>998</v>
      </c>
      <c r="C46" s="20">
        <f t="shared" si="1"/>
        <v>231080.42733401226</v>
      </c>
      <c r="D46">
        <f t="shared" si="5"/>
        <v>6587</v>
      </c>
      <c r="E46" s="20">
        <f t="shared" si="2"/>
        <v>212432.32338877491</v>
      </c>
    </row>
    <row r="47" spans="1:5" x14ac:dyDescent="0.25">
      <c r="A47">
        <v>2061</v>
      </c>
      <c r="B47">
        <f t="shared" si="6"/>
        <v>1098</v>
      </c>
      <c r="C47" s="20">
        <f t="shared" si="1"/>
        <v>254234.77877028604</v>
      </c>
      <c r="D47">
        <f t="shared" si="5"/>
        <v>6587</v>
      </c>
      <c r="E47" s="20">
        <f t="shared" si="2"/>
        <v>212432.32338877491</v>
      </c>
    </row>
    <row r="48" spans="1:5" x14ac:dyDescent="0.25">
      <c r="A48">
        <v>2062</v>
      </c>
      <c r="B48">
        <f t="shared" si="6"/>
        <v>1208</v>
      </c>
      <c r="C48" s="20">
        <f t="shared" si="1"/>
        <v>279704.56535018719</v>
      </c>
      <c r="D48">
        <f t="shared" si="5"/>
        <v>6587</v>
      </c>
      <c r="E48" s="20">
        <f t="shared" si="2"/>
        <v>212432.32338877491</v>
      </c>
    </row>
    <row r="49" spans="1:5" x14ac:dyDescent="0.25">
      <c r="A49">
        <v>2063</v>
      </c>
      <c r="B49">
        <f t="shared" si="6"/>
        <v>0</v>
      </c>
      <c r="C49" s="20">
        <f t="shared" si="1"/>
        <v>0</v>
      </c>
      <c r="D49">
        <f t="shared" si="5"/>
        <v>6587</v>
      </c>
      <c r="E49" s="20">
        <f t="shared" si="2"/>
        <v>212432.32338877491</v>
      </c>
    </row>
    <row r="50" spans="1:5" x14ac:dyDescent="0.25">
      <c r="A50">
        <v>2064</v>
      </c>
      <c r="B50">
        <f t="shared" si="6"/>
        <v>0</v>
      </c>
      <c r="C50" s="20">
        <f t="shared" si="1"/>
        <v>0</v>
      </c>
      <c r="D50">
        <f t="shared" si="5"/>
        <v>6587</v>
      </c>
      <c r="E50" s="20">
        <f t="shared" si="2"/>
        <v>212432.32338877491</v>
      </c>
    </row>
    <row r="51" spans="1:5" x14ac:dyDescent="0.25">
      <c r="A51">
        <v>2065</v>
      </c>
      <c r="B51">
        <f t="shared" si="6"/>
        <v>300</v>
      </c>
      <c r="C51" s="20">
        <f t="shared" si="1"/>
        <v>69463.054308821316</v>
      </c>
      <c r="D51">
        <f t="shared" si="5"/>
        <v>6587</v>
      </c>
      <c r="E51" s="20">
        <f t="shared" si="2"/>
        <v>212432.32338877491</v>
      </c>
    </row>
    <row r="52" spans="1:5" x14ac:dyDescent="0.25">
      <c r="A52">
        <v>2066</v>
      </c>
      <c r="B52">
        <f t="shared" si="6"/>
        <v>500</v>
      </c>
      <c r="C52" s="20">
        <f t="shared" si="1"/>
        <v>115771.75718136887</v>
      </c>
      <c r="D52">
        <f t="shared" si="5"/>
        <v>6587</v>
      </c>
      <c r="E52" s="20">
        <f t="shared" si="2"/>
        <v>212432.32338877491</v>
      </c>
    </row>
    <row r="53" spans="1:5" x14ac:dyDescent="0.25">
      <c r="A53">
        <v>2067</v>
      </c>
      <c r="B53">
        <f t="shared" si="6"/>
        <v>750</v>
      </c>
      <c r="C53" s="20">
        <f t="shared" si="1"/>
        <v>173657.6357720533</v>
      </c>
      <c r="D53">
        <f t="shared" si="5"/>
        <v>6587</v>
      </c>
      <c r="E53" s="20">
        <f t="shared" si="2"/>
        <v>212432.32338877491</v>
      </c>
    </row>
    <row r="54" spans="1:5" x14ac:dyDescent="0.25">
      <c r="A54">
        <v>2068</v>
      </c>
      <c r="B54">
        <f t="shared" si="6"/>
        <v>825</v>
      </c>
      <c r="C54" s="20">
        <f t="shared" si="1"/>
        <v>191023.39934925863</v>
      </c>
      <c r="D54">
        <f t="shared" si="5"/>
        <v>6587</v>
      </c>
      <c r="E54" s="20">
        <f t="shared" si="2"/>
        <v>212432.32338877491</v>
      </c>
    </row>
    <row r="55" spans="1:5" x14ac:dyDescent="0.25">
      <c r="A55">
        <v>2069</v>
      </c>
      <c r="B55">
        <f t="shared" si="6"/>
        <v>908</v>
      </c>
      <c r="C55" s="20">
        <f t="shared" si="1"/>
        <v>210241.51104136585</v>
      </c>
      <c r="D55">
        <f t="shared" si="5"/>
        <v>6587</v>
      </c>
      <c r="E55" s="20">
        <f t="shared" si="2"/>
        <v>212432.32338877491</v>
      </c>
    </row>
    <row r="56" spans="1:5" x14ac:dyDescent="0.25">
      <c r="A56">
        <v>2070</v>
      </c>
      <c r="B56">
        <f t="shared" si="6"/>
        <v>998</v>
      </c>
      <c r="C56" s="20">
        <f t="shared" si="1"/>
        <v>231080.42733401226</v>
      </c>
      <c r="D56">
        <f t="shared" si="5"/>
        <v>6587</v>
      </c>
      <c r="E56" s="20">
        <f t="shared" si="2"/>
        <v>212432.32338877491</v>
      </c>
    </row>
    <row r="57" spans="1:5" x14ac:dyDescent="0.25">
      <c r="A57">
        <v>2071</v>
      </c>
      <c r="B57">
        <f t="shared" si="6"/>
        <v>1098</v>
      </c>
      <c r="C57" s="20">
        <f t="shared" si="1"/>
        <v>254234.77877028604</v>
      </c>
      <c r="D57">
        <f t="shared" si="5"/>
        <v>6587</v>
      </c>
      <c r="E57" s="20">
        <f t="shared" si="2"/>
        <v>212432.32338877491</v>
      </c>
    </row>
    <row r="58" spans="1:5" x14ac:dyDescent="0.25">
      <c r="A58">
        <v>2072</v>
      </c>
      <c r="B58">
        <f t="shared" si="6"/>
        <v>1208</v>
      </c>
      <c r="C58" s="20">
        <f t="shared" si="1"/>
        <v>279704.56535018719</v>
      </c>
      <c r="D58">
        <f t="shared" si="5"/>
        <v>6587</v>
      </c>
      <c r="E58" s="20">
        <f t="shared" si="2"/>
        <v>212432.32338877491</v>
      </c>
    </row>
    <row r="59" spans="1:5" x14ac:dyDescent="0.25">
      <c r="A59">
        <v>2073</v>
      </c>
      <c r="B59">
        <f t="shared" si="6"/>
        <v>0</v>
      </c>
      <c r="C59" s="20">
        <f t="shared" si="1"/>
        <v>0</v>
      </c>
      <c r="D59">
        <f t="shared" si="5"/>
        <v>6587</v>
      </c>
      <c r="E59" s="20">
        <f t="shared" si="2"/>
        <v>212432.32338877491</v>
      </c>
    </row>
    <row r="60" spans="1:5" x14ac:dyDescent="0.25">
      <c r="A60">
        <v>2074</v>
      </c>
      <c r="B60">
        <f t="shared" si="6"/>
        <v>0</v>
      </c>
      <c r="C60" s="20">
        <f t="shared" si="1"/>
        <v>0</v>
      </c>
      <c r="D60">
        <f t="shared" si="5"/>
        <v>6587</v>
      </c>
      <c r="E60" s="20">
        <f t="shared" si="2"/>
        <v>212432.32338877491</v>
      </c>
    </row>
    <row r="61" spans="1:5" x14ac:dyDescent="0.25">
      <c r="A61">
        <v>2075</v>
      </c>
      <c r="B61">
        <f t="shared" si="6"/>
        <v>300</v>
      </c>
      <c r="C61" s="20">
        <f t="shared" si="1"/>
        <v>69463.054308821316</v>
      </c>
      <c r="D61">
        <f t="shared" si="5"/>
        <v>6587</v>
      </c>
      <c r="E61" s="20">
        <f t="shared" si="2"/>
        <v>212432.32338877491</v>
      </c>
    </row>
    <row r="62" spans="1:5" x14ac:dyDescent="0.25">
      <c r="A62">
        <v>2076</v>
      </c>
      <c r="B62">
        <f t="shared" si="6"/>
        <v>500</v>
      </c>
      <c r="C62" s="20">
        <f t="shared" si="1"/>
        <v>115771.75718136887</v>
      </c>
      <c r="D62">
        <f t="shared" si="5"/>
        <v>6587</v>
      </c>
      <c r="E62" s="20">
        <f t="shared" si="2"/>
        <v>212432.32338877491</v>
      </c>
    </row>
    <row r="63" spans="1:5" x14ac:dyDescent="0.25">
      <c r="A63">
        <v>2077</v>
      </c>
      <c r="B63">
        <f t="shared" si="6"/>
        <v>750</v>
      </c>
      <c r="C63" s="20">
        <f t="shared" si="1"/>
        <v>173657.6357720533</v>
      </c>
      <c r="D63">
        <f t="shared" si="5"/>
        <v>6587</v>
      </c>
      <c r="E63" s="20">
        <f t="shared" si="2"/>
        <v>212432.32338877491</v>
      </c>
    </row>
    <row r="64" spans="1:5" x14ac:dyDescent="0.25">
      <c r="A64">
        <v>2078</v>
      </c>
      <c r="B64">
        <f t="shared" si="6"/>
        <v>825</v>
      </c>
      <c r="C64" s="20">
        <f t="shared" si="1"/>
        <v>191023.39934925863</v>
      </c>
      <c r="D64">
        <f t="shared" si="5"/>
        <v>6587</v>
      </c>
      <c r="E64" s="20">
        <f t="shared" si="2"/>
        <v>212432.32338877491</v>
      </c>
    </row>
    <row r="65" spans="1:5" x14ac:dyDescent="0.25">
      <c r="A65">
        <v>2079</v>
      </c>
      <c r="B65">
        <f t="shared" si="6"/>
        <v>908</v>
      </c>
      <c r="C65" s="20">
        <f t="shared" si="1"/>
        <v>210241.51104136585</v>
      </c>
      <c r="D65">
        <f t="shared" si="5"/>
        <v>6587</v>
      </c>
      <c r="E65" s="20">
        <f t="shared" si="2"/>
        <v>212432.32338877491</v>
      </c>
    </row>
    <row r="66" spans="1:5" x14ac:dyDescent="0.25">
      <c r="A66">
        <v>2080</v>
      </c>
      <c r="B66">
        <f t="shared" si="6"/>
        <v>998</v>
      </c>
      <c r="C66" s="20">
        <f t="shared" si="1"/>
        <v>231080.42733401226</v>
      </c>
      <c r="D66">
        <f t="shared" si="5"/>
        <v>6587</v>
      </c>
      <c r="E66" s="20">
        <f t="shared" si="2"/>
        <v>212432.32338877491</v>
      </c>
    </row>
    <row r="67" spans="1:5" x14ac:dyDescent="0.25">
      <c r="A67">
        <v>2081</v>
      </c>
      <c r="B67">
        <f t="shared" si="6"/>
        <v>1098</v>
      </c>
      <c r="C67" s="20">
        <f t="shared" si="1"/>
        <v>254234.77877028604</v>
      </c>
      <c r="D67">
        <f t="shared" si="5"/>
        <v>6587</v>
      </c>
      <c r="E67" s="20">
        <f t="shared" si="2"/>
        <v>212432.32338877491</v>
      </c>
    </row>
    <row r="68" spans="1:5" x14ac:dyDescent="0.25">
      <c r="A68">
        <v>2082</v>
      </c>
      <c r="B68">
        <f t="shared" si="6"/>
        <v>1208</v>
      </c>
      <c r="C68" s="20">
        <f t="shared" si="1"/>
        <v>279704.56535018719</v>
      </c>
      <c r="D68">
        <f t="shared" si="5"/>
        <v>6587</v>
      </c>
      <c r="E68" s="20">
        <f t="shared" si="2"/>
        <v>212432.32338877491</v>
      </c>
    </row>
  </sheetData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CostEff Summary</vt:lpstr>
      <vt:lpstr>IT Costs</vt:lpstr>
      <vt:lpstr>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2024-05-16T15:15:39Z</dcterms:created>
  <dcterms:modified xsi:type="dcterms:W3CDTF">2024-05-16T15:15:42Z</dcterms:modified>
</cp:coreProperties>
</file>