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4 DSM Goals\FEL's First PODs (Nos. 1-2)\POD No. 1\Jim Herdon\RI Files\DR Analysis\"/>
    </mc:Choice>
  </mc:AlternateContent>
  <xr:revisionPtr revIDLastSave="0" documentId="13_ncr:1_{0B02F05C-504D-4027-BF7D-76B6BD00537A}" xr6:coauthVersionLast="47" xr6:coauthVersionMax="47" xr10:uidLastSave="{00000000-0000-0000-0000-000000000000}"/>
  <bookViews>
    <workbookView xWindow="5385" yWindow="735" windowWidth="22395" windowHeight="14175" activeTab="1" xr2:uid="{1BA005E3-BF15-4E33-8EDD-BFA9AFCEB51C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J16" i="2"/>
  <c r="I16" i="2"/>
  <c r="J15" i="2"/>
  <c r="I15" i="2"/>
  <c r="I12" i="2"/>
  <c r="J12" i="2"/>
  <c r="I13" i="2"/>
  <c r="J13" i="2"/>
  <c r="I14" i="2"/>
  <c r="J14" i="2"/>
  <c r="J11" i="2"/>
  <c r="I11" i="2"/>
  <c r="H12" i="2"/>
  <c r="H13" i="2"/>
  <c r="H14" i="2"/>
  <c r="H11" i="2"/>
  <c r="G12" i="2"/>
  <c r="G13" i="2"/>
  <c r="G14" i="2"/>
  <c r="G11" i="2"/>
  <c r="J8" i="2"/>
  <c r="I8" i="2"/>
  <c r="J7" i="2"/>
  <c r="I7" i="2"/>
  <c r="J5" i="2"/>
  <c r="J6" i="2"/>
  <c r="J4" i="2"/>
  <c r="I5" i="2"/>
  <c r="I6" i="2"/>
  <c r="I4" i="2"/>
  <c r="H6" i="2"/>
  <c r="H5" i="2"/>
  <c r="H4" i="2"/>
  <c r="G6" i="2"/>
  <c r="G5" i="2"/>
  <c r="G4" i="2"/>
  <c r="U6" i="1"/>
  <c r="O15" i="1"/>
  <c r="O16" i="1"/>
  <c r="O17" i="1"/>
  <c r="O18" i="1"/>
  <c r="O19" i="1"/>
  <c r="O20" i="1"/>
  <c r="O21" i="1"/>
  <c r="O14" i="1"/>
  <c r="O9" i="1"/>
  <c r="O10" i="1"/>
  <c r="O11" i="1"/>
  <c r="O8" i="1"/>
  <c r="Q14" i="1"/>
  <c r="P14" i="1"/>
  <c r="Q18" i="1" l="1"/>
  <c r="P18" i="1"/>
  <c r="Q4" i="1"/>
  <c r="T4" i="1" s="1"/>
  <c r="U14" i="1" s="1"/>
  <c r="Q8" i="1"/>
  <c r="T8" i="1" s="1"/>
  <c r="U18" i="1" s="1"/>
  <c r="P8" i="1"/>
  <c r="R8" i="1" s="1"/>
  <c r="S18" i="1" s="1"/>
  <c r="R4" i="1"/>
  <c r="S15" i="1" s="1"/>
  <c r="U21" i="1" l="1"/>
  <c r="U19" i="1"/>
  <c r="R14" i="1"/>
  <c r="R18" i="1"/>
  <c r="T14" i="1"/>
  <c r="T18" i="1"/>
  <c r="S16" i="1"/>
  <c r="U15" i="1"/>
  <c r="U16" i="1"/>
  <c r="S19" i="1"/>
  <c r="S17" i="1"/>
  <c r="S14" i="1"/>
  <c r="U17" i="1"/>
  <c r="S20" i="1"/>
  <c r="U20" i="1"/>
  <c r="S21" i="1"/>
  <c r="S7" i="1"/>
  <c r="S5" i="1"/>
  <c r="S4" i="1"/>
  <c r="S6" i="1"/>
  <c r="S9" i="1"/>
  <c r="S11" i="1"/>
  <c r="S8" i="1"/>
  <c r="S10" i="1"/>
  <c r="U9" i="1"/>
  <c r="U10" i="1"/>
  <c r="U11" i="1"/>
  <c r="U8" i="1"/>
  <c r="U5" i="1"/>
  <c r="U7" i="1"/>
  <c r="U4" i="1"/>
  <c r="V8" i="1" l="1"/>
  <c r="V18" i="1"/>
  <c r="V4" i="1"/>
  <c r="V14" i="1"/>
</calcChain>
</file>

<file path=xl/sharedStrings.xml><?xml version="1.0" encoding="utf-8"?>
<sst xmlns="http://schemas.openxmlformats.org/spreadsheetml/2006/main" count="106" uniqueCount="55">
  <si>
    <t>FPL On Call Data</t>
  </si>
  <si>
    <t>Single Family Detached</t>
  </si>
  <si>
    <t>High</t>
  </si>
  <si>
    <t>Medium</t>
  </si>
  <si>
    <t>Low</t>
  </si>
  <si>
    <t>Gross</t>
  </si>
  <si>
    <t>Net</t>
  </si>
  <si>
    <t>RI estimated</t>
  </si>
  <si>
    <t>Commercial</t>
  </si>
  <si>
    <t>FPL Business On Call</t>
  </si>
  <si>
    <t>RI Average</t>
  </si>
  <si>
    <t>RI Weighted Average</t>
  </si>
  <si>
    <t>Adj. Factor</t>
  </si>
  <si>
    <t>RI estimated after adj.</t>
  </si>
  <si>
    <t>Weighted adj. factor</t>
  </si>
  <si>
    <t>RI estimate after weighted adj.</t>
  </si>
  <si>
    <t>Check</t>
  </si>
  <si>
    <t>Cooling - cycle</t>
  </si>
  <si>
    <t>0-15,000 kWh</t>
  </si>
  <si>
    <t>Heating - cycle</t>
  </si>
  <si>
    <t>15,001-25,000 kWh</t>
  </si>
  <si>
    <t>Cooling - shed</t>
  </si>
  <si>
    <t>25,001-50,000 kWh</t>
  </si>
  <si>
    <t>Heating - shed</t>
  </si>
  <si>
    <t>50,001 kWh +</t>
  </si>
  <si>
    <t>Water Heating - summer</t>
  </si>
  <si>
    <t>Water Heating - winter</t>
  </si>
  <si>
    <t>Pool Pump - summer</t>
  </si>
  <si>
    <t>Pool Pump - winter</t>
  </si>
  <si>
    <t>Single Family Attached</t>
  </si>
  <si>
    <t>FPL On Call</t>
  </si>
  <si>
    <t>N/A</t>
  </si>
  <si>
    <t>Mobile Home</t>
  </si>
  <si>
    <t>Notes:</t>
  </si>
  <si>
    <t>Unlighted FPL residential values are per device (kW/appliance)</t>
  </si>
  <si>
    <t>Highlighted FPL residential values are per participant</t>
  </si>
  <si>
    <t>RI estimated values are per participant</t>
  </si>
  <si>
    <r>
      <t>FPL commercial values are days where the weighted average temperature at Hour 1600 is in the 90-94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F range</t>
    </r>
  </si>
  <si>
    <r>
      <t>FPL residential winter values are days where average temperature at Hour 700 is in the 36-46</t>
    </r>
    <r>
      <rPr>
        <sz val="11"/>
        <color theme="1"/>
        <rFont val="Calibri"/>
        <family val="2"/>
      </rPr>
      <t>°F range</t>
    </r>
  </si>
  <si>
    <r>
      <t>FPL residential summer values are days where average temperature at Hour 1600 is in the 90-96</t>
    </r>
    <r>
      <rPr>
        <sz val="11"/>
        <color theme="1"/>
        <rFont val="Calibri"/>
        <family val="2"/>
      </rPr>
      <t>°F range</t>
    </r>
  </si>
  <si>
    <t>FPL commercial values are "At the Meter" and include the application of an estimated 8.45 percent failure rate to the gross impact estimates</t>
  </si>
  <si>
    <t>For comparison, FPL’s Single Family Attached is considered multi-family</t>
  </si>
  <si>
    <t>Residential Segment</t>
  </si>
  <si>
    <t># Customers</t>
  </si>
  <si>
    <t>On Call - Cooling</t>
  </si>
  <si>
    <t>On Call - Heating</t>
  </si>
  <si>
    <t>Cooling Shed Total</t>
  </si>
  <si>
    <t>Heating Shed Total</t>
  </si>
  <si>
    <t>Single Family</t>
  </si>
  <si>
    <t>Multi-Family</t>
  </si>
  <si>
    <t>Small C&amp;I Segment</t>
  </si>
  <si>
    <t>50,000 kWh+</t>
  </si>
  <si>
    <t>20240012-EG</t>
  </si>
  <si>
    <t>FPL 000862</t>
  </si>
  <si>
    <t>FPL 000863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</si>
</sst>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Franklin Gothic Book"/>
      <family val="2"/>
    </font>
    <font>
      <sz val="12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7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2" fontId="2" fillId="2" borderId="1" xfId="0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2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2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0" xfId="0" applyNumberFormat="1"/>
    <xf numFmtId="2" fontId="0" fillId="0" borderId="1" xfId="0" applyNumberFormat="1" applyBorder="1"/>
    <xf numFmtId="3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5" applyFont="1"/>
    <xf numFmtId="0" fontId="8" fillId="0" borderId="0" xfId="5" applyFont="1"/>
  </cellXfs>
  <cellStyles count="6">
    <cellStyle name="Comma 2" xfId="3" xr:uid="{E30915C4-E0B9-45C5-AD74-35D9799C5D16}"/>
    <cellStyle name="Normal" xfId="0" builtinId="0"/>
    <cellStyle name="Normal 2" xfId="4" xr:uid="{4459D91A-CBE0-4412-BF91-884FA2DCF5B6}"/>
    <cellStyle name="Normal 3" xfId="1" xr:uid="{0407434B-0589-465F-9F23-42F7C4B7F8B1}"/>
    <cellStyle name="Normal 8" xfId="5" xr:uid="{9E075329-E3E7-4A64-8894-640896380D42}"/>
    <cellStyle name="Percent 2" xfId="2" xr:uid="{E188A9EA-7B05-4DA6-856F-3927436CFA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DF2D-E21E-44BA-B3DD-9C01E4FDB388}">
  <dimension ref="A1:V31"/>
  <sheetViews>
    <sheetView workbookViewId="0">
      <selection sqref="A1:A2"/>
    </sheetView>
  </sheetViews>
  <sheetFormatPr defaultRowHeight="15" x14ac:dyDescent="0.25"/>
  <cols>
    <col min="2" max="2" width="23" bestFit="1" customWidth="1"/>
    <col min="3" max="3" width="10.7109375" bestFit="1" customWidth="1"/>
    <col min="4" max="4" width="12.140625" bestFit="1" customWidth="1"/>
    <col min="6" max="6" width="12.140625" bestFit="1" customWidth="1"/>
    <col min="8" max="8" width="12.140625" bestFit="1" customWidth="1"/>
    <col min="9" max="10" width="3.140625" customWidth="1"/>
    <col min="11" max="11" width="13.85546875" bestFit="1" customWidth="1"/>
    <col min="12" max="12" width="19.140625" bestFit="1" customWidth="1"/>
    <col min="13" max="13" width="12.140625" bestFit="1" customWidth="1"/>
    <col min="14" max="14" width="17.42578125" bestFit="1" customWidth="1"/>
    <col min="15" max="15" width="12.7109375" customWidth="1"/>
    <col min="16" max="16" width="8.28515625" bestFit="1" customWidth="1"/>
    <col min="17" max="17" width="11.85546875" bestFit="1" customWidth="1"/>
    <col min="18" max="18" width="6.42578125" bestFit="1" customWidth="1"/>
    <col min="19" max="19" width="10" bestFit="1" customWidth="1"/>
    <col min="20" max="20" width="11.140625" customWidth="1"/>
    <col min="21" max="21" width="13" customWidth="1"/>
  </cols>
  <sheetData>
    <row r="1" spans="1:22" x14ac:dyDescent="0.25">
      <c r="A1" s="38" t="s">
        <v>53</v>
      </c>
    </row>
    <row r="2" spans="1:22" x14ac:dyDescent="0.25">
      <c r="A2" s="38" t="s">
        <v>52</v>
      </c>
      <c r="C2" s="37" t="s">
        <v>0</v>
      </c>
      <c r="D2" s="37"/>
      <c r="E2" s="37"/>
      <c r="F2" s="3"/>
      <c r="G2" s="3"/>
    </row>
    <row r="3" spans="1:22" s="15" customFormat="1" ht="60" x14ac:dyDescent="0.25">
      <c r="B3" s="12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4" t="s">
        <v>7</v>
      </c>
      <c r="K3" s="15" t="s">
        <v>8</v>
      </c>
      <c r="L3" s="13" t="s">
        <v>9</v>
      </c>
      <c r="M3" s="14" t="s">
        <v>7</v>
      </c>
      <c r="P3" s="14" t="s">
        <v>10</v>
      </c>
      <c r="Q3" s="14" t="s">
        <v>11</v>
      </c>
      <c r="R3" s="14" t="s">
        <v>12</v>
      </c>
      <c r="S3" s="14" t="s">
        <v>13</v>
      </c>
      <c r="T3" s="14" t="s">
        <v>14</v>
      </c>
      <c r="U3" s="14" t="s">
        <v>15</v>
      </c>
      <c r="V3" s="14" t="s">
        <v>16</v>
      </c>
    </row>
    <row r="4" spans="1:22" x14ac:dyDescent="0.25">
      <c r="B4" s="2" t="s">
        <v>17</v>
      </c>
      <c r="C4" s="4">
        <v>1.1000000000000001</v>
      </c>
      <c r="D4" s="4">
        <v>0.88</v>
      </c>
      <c r="E4" s="4">
        <v>0.59</v>
      </c>
      <c r="F4" s="25">
        <v>0.76433798318254675</v>
      </c>
      <c r="G4" s="9">
        <v>0.69975142360362153</v>
      </c>
      <c r="H4" s="10">
        <v>1.96</v>
      </c>
      <c r="K4" s="33" t="s">
        <v>17</v>
      </c>
      <c r="L4" s="34">
        <v>1.83</v>
      </c>
      <c r="M4" s="6">
        <v>0.56999999999999995</v>
      </c>
      <c r="N4" s="7" t="s">
        <v>18</v>
      </c>
      <c r="O4" s="11">
        <v>351908.65276296856</v>
      </c>
      <c r="P4" s="35">
        <f>AVERAGE(M4:M7)</f>
        <v>1.075</v>
      </c>
      <c r="Q4" s="36">
        <f>SUMPRODUCT(O4:O7,M4:M7)/SUM(O4:O7)</f>
        <v>0.81292140540504876</v>
      </c>
      <c r="R4" s="36">
        <f>L4/P4</f>
        <v>1.7023255813953491</v>
      </c>
      <c r="S4" s="16">
        <f>M4*$R$4</f>
        <v>0.97032558139534886</v>
      </c>
      <c r="T4" s="32">
        <f>L4/Q4</f>
        <v>2.2511401321609665</v>
      </c>
      <c r="U4" s="26">
        <f>M4*$T$4</f>
        <v>1.2831498753317507</v>
      </c>
      <c r="V4" s="32">
        <f>SUMPRODUCT(O4:O7,U4:U7)/SUM(O4:O7)</f>
        <v>1.83</v>
      </c>
    </row>
    <row r="5" spans="1:22" x14ac:dyDescent="0.25">
      <c r="B5" s="2" t="s">
        <v>19</v>
      </c>
      <c r="C5" s="4">
        <v>0.86</v>
      </c>
      <c r="D5" s="4">
        <v>0.78</v>
      </c>
      <c r="E5" s="4">
        <v>0.54</v>
      </c>
      <c r="F5" s="25">
        <v>0.73672164434559151</v>
      </c>
      <c r="G5" s="9">
        <v>0.67446866539838901</v>
      </c>
      <c r="H5" s="10">
        <v>0.8</v>
      </c>
      <c r="K5" s="33"/>
      <c r="L5" s="34"/>
      <c r="M5" s="6">
        <v>1.0900000000000001</v>
      </c>
      <c r="N5" s="7" t="s">
        <v>20</v>
      </c>
      <c r="O5" s="11">
        <v>79808.333159672067</v>
      </c>
      <c r="P5" s="32"/>
      <c r="Q5" s="36"/>
      <c r="R5" s="36"/>
      <c r="S5" s="16">
        <f t="shared" ref="S5:S7" si="0">M5*$R$4</f>
        <v>1.8555348837209307</v>
      </c>
      <c r="T5" s="32"/>
      <c r="U5" s="26">
        <f t="shared" ref="U5:U7" si="1">M5*$T$4</f>
        <v>2.4537427440554538</v>
      </c>
      <c r="V5" s="32"/>
    </row>
    <row r="6" spans="1:22" x14ac:dyDescent="0.25">
      <c r="B6" s="2" t="s">
        <v>21</v>
      </c>
      <c r="C6" s="4">
        <v>2.89</v>
      </c>
      <c r="D6" s="4">
        <v>2.5</v>
      </c>
      <c r="E6" s="4">
        <v>1.94</v>
      </c>
      <c r="F6" s="25">
        <v>2.4940421835412141</v>
      </c>
      <c r="G6" s="9">
        <v>2.2832956190319815</v>
      </c>
      <c r="H6" s="10">
        <v>3.91</v>
      </c>
      <c r="K6" s="33"/>
      <c r="L6" s="34"/>
      <c r="M6" s="6">
        <v>1.47</v>
      </c>
      <c r="N6" s="7" t="s">
        <v>22</v>
      </c>
      <c r="O6" s="11">
        <v>77031.047717254274</v>
      </c>
      <c r="P6" s="32"/>
      <c r="Q6" s="36"/>
      <c r="R6" s="36"/>
      <c r="S6" s="16">
        <f t="shared" si="0"/>
        <v>2.5024186046511629</v>
      </c>
      <c r="T6" s="32"/>
      <c r="U6" s="26">
        <f>M6*$T$4</f>
        <v>3.3091759942766208</v>
      </c>
      <c r="V6" s="32"/>
    </row>
    <row r="7" spans="1:22" x14ac:dyDescent="0.25">
      <c r="B7" s="2" t="s">
        <v>23</v>
      </c>
      <c r="C7" s="4">
        <v>3.6</v>
      </c>
      <c r="D7" s="4">
        <v>3.31</v>
      </c>
      <c r="E7" s="4">
        <v>2.95</v>
      </c>
      <c r="F7" s="25">
        <v>3.525991571021609</v>
      </c>
      <c r="G7" s="9">
        <v>3.2280452832702831</v>
      </c>
      <c r="H7" s="10">
        <v>1.59</v>
      </c>
      <c r="K7" s="33"/>
      <c r="L7" s="34"/>
      <c r="M7" s="6">
        <v>1.17</v>
      </c>
      <c r="N7" s="7" t="s">
        <v>24</v>
      </c>
      <c r="O7" s="11">
        <v>35727.459818114578</v>
      </c>
      <c r="P7" s="32"/>
      <c r="Q7" s="36"/>
      <c r="R7" s="36"/>
      <c r="S7" s="16">
        <f t="shared" si="0"/>
        <v>1.9917209302325583</v>
      </c>
      <c r="T7" s="32"/>
      <c r="U7" s="26">
        <f t="shared" si="1"/>
        <v>2.6338339546283307</v>
      </c>
      <c r="V7" s="32"/>
    </row>
    <row r="8" spans="1:22" x14ac:dyDescent="0.25">
      <c r="B8" s="2" t="s">
        <v>25</v>
      </c>
      <c r="C8" s="4">
        <v>0.27</v>
      </c>
      <c r="D8" s="4">
        <v>0.2</v>
      </c>
      <c r="E8" s="4">
        <v>0.15</v>
      </c>
      <c r="F8" s="25">
        <v>0.20378806607730254</v>
      </c>
      <c r="G8" s="9">
        <v>0.18656797449377047</v>
      </c>
      <c r="H8" s="10">
        <v>0.22</v>
      </c>
      <c r="K8" s="33" t="s">
        <v>21</v>
      </c>
      <c r="L8" s="34">
        <v>4.8699006652031702</v>
      </c>
      <c r="M8" s="6">
        <v>1.1299999999999999</v>
      </c>
      <c r="N8" s="7" t="s">
        <v>18</v>
      </c>
      <c r="O8" s="11">
        <f>O4</f>
        <v>351908.65276296856</v>
      </c>
      <c r="P8" s="35">
        <f>AVERAGE(M8:M11)</f>
        <v>2.1475</v>
      </c>
      <c r="Q8" s="36">
        <f>SUMPRODUCT(O8:O11,M8:M11)/SUM(O8:O11)</f>
        <v>1.6193795510859919</v>
      </c>
      <c r="R8" s="36">
        <f>L8/P8</f>
        <v>2.2677069453798233</v>
      </c>
      <c r="S8" s="16">
        <f>M8*$R$8</f>
        <v>2.5625088482792</v>
      </c>
      <c r="T8" s="32">
        <f>L8/Q8</f>
        <v>3.0072632829884181</v>
      </c>
      <c r="U8" s="26">
        <f>M8*$T$8</f>
        <v>3.398207509776912</v>
      </c>
      <c r="V8" s="35">
        <f>SUMPRODUCT(O8:O11,U8:U11)/SUM(O8:O11)</f>
        <v>4.8699006652031702</v>
      </c>
    </row>
    <row r="9" spans="1:22" x14ac:dyDescent="0.25">
      <c r="B9" s="2" t="s">
        <v>26</v>
      </c>
      <c r="C9" s="4">
        <v>0.73</v>
      </c>
      <c r="D9" s="4">
        <v>0.56000000000000005</v>
      </c>
      <c r="E9" s="4">
        <v>0.44</v>
      </c>
      <c r="F9" s="25">
        <v>0.57719326780926417</v>
      </c>
      <c r="G9" s="9">
        <v>0.52842043667938132</v>
      </c>
      <c r="H9" s="10">
        <v>0.54</v>
      </c>
      <c r="K9" s="33"/>
      <c r="L9" s="34"/>
      <c r="M9" s="6">
        <v>2.1800000000000002</v>
      </c>
      <c r="N9" s="7" t="s">
        <v>20</v>
      </c>
      <c r="O9" s="11">
        <f t="shared" ref="O9:O11" si="2">O5</f>
        <v>79808.333159672067</v>
      </c>
      <c r="P9" s="32"/>
      <c r="Q9" s="36"/>
      <c r="R9" s="36"/>
      <c r="S9" s="16">
        <f t="shared" ref="S9:S11" si="3">M9*$R$8</f>
        <v>4.9436011409280152</v>
      </c>
      <c r="T9" s="32"/>
      <c r="U9" s="26">
        <f t="shared" ref="U9:U11" si="4">M9*$T$8</f>
        <v>6.5558339569147517</v>
      </c>
      <c r="V9" s="35"/>
    </row>
    <row r="10" spans="1:22" x14ac:dyDescent="0.25">
      <c r="B10" s="2" t="s">
        <v>27</v>
      </c>
      <c r="C10" s="4">
        <v>0.67</v>
      </c>
      <c r="D10" s="4">
        <v>0.67</v>
      </c>
      <c r="E10" s="4">
        <v>0.67</v>
      </c>
      <c r="F10" s="25">
        <v>0.66681592183630412</v>
      </c>
      <c r="G10" s="9">
        <v>0.61046997644113643</v>
      </c>
      <c r="H10" s="10">
        <v>0.73</v>
      </c>
      <c r="K10" s="33"/>
      <c r="L10" s="34"/>
      <c r="M10" s="6">
        <v>2.94</v>
      </c>
      <c r="N10" s="7" t="s">
        <v>22</v>
      </c>
      <c r="O10" s="11">
        <f t="shared" si="2"/>
        <v>77031.047717254274</v>
      </c>
      <c r="P10" s="32"/>
      <c r="Q10" s="36"/>
      <c r="R10" s="36"/>
      <c r="S10" s="16">
        <f t="shared" si="3"/>
        <v>6.66705841941668</v>
      </c>
      <c r="T10" s="32"/>
      <c r="U10" s="26">
        <f t="shared" si="4"/>
        <v>8.8413540519859488</v>
      </c>
      <c r="V10" s="35"/>
    </row>
    <row r="11" spans="1:22" x14ac:dyDescent="0.25">
      <c r="B11" s="2" t="s">
        <v>28</v>
      </c>
      <c r="C11" s="4">
        <v>0.13</v>
      </c>
      <c r="D11" s="4">
        <v>0.13</v>
      </c>
      <c r="E11" s="4">
        <v>0.13</v>
      </c>
      <c r="F11" s="25">
        <v>0.12965685852156755</v>
      </c>
      <c r="G11" s="9">
        <v>0.11870085397649509</v>
      </c>
      <c r="H11" s="10">
        <v>0.22</v>
      </c>
      <c r="K11" s="33"/>
      <c r="L11" s="34"/>
      <c r="M11" s="6">
        <v>2.34</v>
      </c>
      <c r="N11" s="7" t="s">
        <v>24</v>
      </c>
      <c r="O11" s="11">
        <f t="shared" si="2"/>
        <v>35727.459818114578</v>
      </c>
      <c r="P11" s="32"/>
      <c r="Q11" s="36"/>
      <c r="R11" s="36"/>
      <c r="S11" s="16">
        <f t="shared" si="3"/>
        <v>5.3064342521887866</v>
      </c>
      <c r="T11" s="32"/>
      <c r="U11" s="26">
        <f t="shared" si="4"/>
        <v>7.0369960821928981</v>
      </c>
      <c r="V11" s="35"/>
    </row>
    <row r="12" spans="1:22" x14ac:dyDescent="0.25">
      <c r="B12" s="1"/>
      <c r="C12" s="1"/>
      <c r="D12" s="1"/>
      <c r="E12" s="1"/>
      <c r="F12" s="1"/>
      <c r="G12" s="1"/>
      <c r="H12" s="1"/>
    </row>
    <row r="13" spans="1:22" x14ac:dyDescent="0.25">
      <c r="B13" s="1" t="s">
        <v>29</v>
      </c>
      <c r="C13" s="3" t="s">
        <v>30</v>
      </c>
      <c r="D13" s="3" t="s">
        <v>5</v>
      </c>
      <c r="E13" s="3" t="s">
        <v>6</v>
      </c>
      <c r="F13" s="5" t="s">
        <v>7</v>
      </c>
      <c r="G13" s="1"/>
      <c r="H13" s="1"/>
      <c r="I13" s="1"/>
      <c r="J13" s="1"/>
    </row>
    <row r="14" spans="1:22" x14ac:dyDescent="0.25">
      <c r="B14" s="2" t="s">
        <v>17</v>
      </c>
      <c r="C14" s="4">
        <v>0.48</v>
      </c>
      <c r="D14" s="25">
        <v>0.44154533584210187</v>
      </c>
      <c r="E14" s="9">
        <v>0.40423475496344424</v>
      </c>
      <c r="F14" s="6">
        <v>0.38</v>
      </c>
      <c r="G14" s="1"/>
      <c r="H14" s="1"/>
      <c r="I14" s="1"/>
      <c r="J14" s="1"/>
      <c r="K14" s="33" t="s">
        <v>19</v>
      </c>
      <c r="L14" s="34" t="s">
        <v>31</v>
      </c>
      <c r="M14" s="6">
        <v>0.12787760000000001</v>
      </c>
      <c r="N14" s="7" t="s">
        <v>18</v>
      </c>
      <c r="O14" s="11">
        <f>O4</f>
        <v>351908.65276296856</v>
      </c>
      <c r="P14" s="35">
        <f>AVERAGE(M14:M17)</f>
        <v>0.39231846250000002</v>
      </c>
      <c r="Q14" s="36">
        <f>SUMPRODUCT(O14:O17,M14:M17)/SUM(O14:O17)</f>
        <v>0.23800122814373431</v>
      </c>
      <c r="R14" s="36">
        <f>R4</f>
        <v>1.7023255813953491</v>
      </c>
      <c r="S14" s="16">
        <f>M14*$R$4</f>
        <v>0.21768930976744191</v>
      </c>
      <c r="T14" s="32">
        <f>T4</f>
        <v>2.2511401321609665</v>
      </c>
      <c r="U14" s="26">
        <f>M14*$T$4</f>
        <v>0.28787039736442721</v>
      </c>
      <c r="V14" s="32">
        <f>SUMPRODUCT(O14:O17,U14:U17)/SUM(O14:O17)</f>
        <v>0.53577411617795845</v>
      </c>
    </row>
    <row r="15" spans="1:22" x14ac:dyDescent="0.25">
      <c r="B15" s="2" t="s">
        <v>19</v>
      </c>
      <c r="C15" s="4">
        <v>0.5</v>
      </c>
      <c r="D15" s="25">
        <v>0.36613133316387841</v>
      </c>
      <c r="E15" s="9">
        <v>0.33519323551153068</v>
      </c>
      <c r="F15" s="6">
        <v>0.23</v>
      </c>
      <c r="G15" s="1"/>
      <c r="H15" s="1"/>
      <c r="I15" s="1"/>
      <c r="J15" s="1"/>
      <c r="K15" s="33"/>
      <c r="L15" s="34"/>
      <c r="M15" s="6">
        <v>0.3062416</v>
      </c>
      <c r="N15" s="7" t="s">
        <v>20</v>
      </c>
      <c r="O15" s="11">
        <f t="shared" ref="O15:O21" si="5">O5</f>
        <v>79808.333159672067</v>
      </c>
      <c r="P15" s="32"/>
      <c r="Q15" s="36"/>
      <c r="R15" s="36"/>
      <c r="S15" s="16">
        <f t="shared" ref="S15:S17" si="6">M15*$R$4</f>
        <v>0.52132290976744189</v>
      </c>
      <c r="T15" s="32"/>
      <c r="U15" s="26">
        <f t="shared" ref="U15:U17" si="7">M15*$T$4</f>
        <v>0.68939275589718585</v>
      </c>
      <c r="V15" s="32"/>
    </row>
    <row r="16" spans="1:22" x14ac:dyDescent="0.25">
      <c r="B16" s="2" t="s">
        <v>21</v>
      </c>
      <c r="C16" s="4">
        <v>1.66</v>
      </c>
      <c r="D16" s="25">
        <v>1.6187428898258422</v>
      </c>
      <c r="E16" s="9">
        <v>1.4819591156355585</v>
      </c>
      <c r="F16" s="6">
        <v>0.77</v>
      </c>
      <c r="G16" s="1"/>
      <c r="H16" s="1"/>
      <c r="I16" s="1"/>
      <c r="J16" s="1"/>
      <c r="K16" s="33"/>
      <c r="L16" s="34"/>
      <c r="M16" s="6">
        <v>0.47423915</v>
      </c>
      <c r="N16" s="7" t="s">
        <v>22</v>
      </c>
      <c r="O16" s="11">
        <f t="shared" si="5"/>
        <v>77031.047717254274</v>
      </c>
      <c r="P16" s="32"/>
      <c r="Q16" s="36"/>
      <c r="R16" s="36"/>
      <c r="S16" s="16">
        <f t="shared" si="6"/>
        <v>0.8073094367441862</v>
      </c>
      <c r="T16" s="32"/>
      <c r="U16" s="26">
        <f t="shared" si="7"/>
        <v>1.0675787828069043</v>
      </c>
      <c r="V16" s="32"/>
    </row>
    <row r="17" spans="2:22" x14ac:dyDescent="0.25">
      <c r="B17" s="2" t="s">
        <v>23</v>
      </c>
      <c r="C17" s="4">
        <v>2.2999999999999998</v>
      </c>
      <c r="D17" s="25">
        <v>2.0046467862994248</v>
      </c>
      <c r="E17" s="9">
        <v>1.8352541328571235</v>
      </c>
      <c r="F17" s="6">
        <v>0.45</v>
      </c>
      <c r="G17" s="1"/>
      <c r="H17" s="1"/>
      <c r="I17" s="1"/>
      <c r="J17" s="1"/>
      <c r="K17" s="33"/>
      <c r="L17" s="34"/>
      <c r="M17" s="6">
        <v>0.66091549999999999</v>
      </c>
      <c r="N17" s="7" t="s">
        <v>24</v>
      </c>
      <c r="O17" s="11">
        <f t="shared" si="5"/>
        <v>35727.459818114578</v>
      </c>
      <c r="P17" s="32"/>
      <c r="Q17" s="36"/>
      <c r="R17" s="36"/>
      <c r="S17" s="16">
        <f t="shared" si="6"/>
        <v>1.1250933627906978</v>
      </c>
      <c r="T17" s="32"/>
      <c r="U17" s="26">
        <f t="shared" si="7"/>
        <v>1.4878134060172312</v>
      </c>
      <c r="V17" s="32"/>
    </row>
    <row r="18" spans="2:22" x14ac:dyDescent="0.25">
      <c r="B18" s="2" t="s">
        <v>25</v>
      </c>
      <c r="C18" s="4">
        <v>0.15</v>
      </c>
      <c r="D18" s="25">
        <v>0.15420315432585269</v>
      </c>
      <c r="E18" s="9">
        <v>0.14117298778531814</v>
      </c>
      <c r="F18" s="6">
        <v>0.22</v>
      </c>
      <c r="G18" s="1"/>
      <c r="H18" s="1"/>
      <c r="I18" s="1"/>
      <c r="J18" s="1"/>
      <c r="K18" s="33" t="s">
        <v>23</v>
      </c>
      <c r="L18" s="34" t="s">
        <v>31</v>
      </c>
      <c r="M18" s="6">
        <v>0.25575520000000002</v>
      </c>
      <c r="N18" s="7" t="s">
        <v>18</v>
      </c>
      <c r="O18" s="11">
        <f t="shared" si="5"/>
        <v>351908.65276296856</v>
      </c>
      <c r="P18" s="35">
        <f>AVERAGE(M18:M21)</f>
        <v>0.78463692500000004</v>
      </c>
      <c r="Q18" s="36">
        <f>SUMPRODUCT(O18:O21,M18:M21)/SUM(O18:O21)</f>
        <v>0.47600245628746862</v>
      </c>
      <c r="R18" s="36">
        <f>R8</f>
        <v>2.2677069453798233</v>
      </c>
      <c r="S18" s="16">
        <f>M18*$R$8</f>
        <v>0.57997784335700586</v>
      </c>
      <c r="T18" s="32">
        <f>T8</f>
        <v>3.0072632829884181</v>
      </c>
      <c r="U18" s="26">
        <f>M18*$T$8</f>
        <v>0.76912322239335951</v>
      </c>
      <c r="V18" s="35">
        <f>SUMPRODUCT(O18:O21,U18:U21)/SUM(O18:O21)</f>
        <v>1.4314647094056043</v>
      </c>
    </row>
    <row r="19" spans="2:22" x14ac:dyDescent="0.25">
      <c r="B19" s="2" t="s">
        <v>26</v>
      </c>
      <c r="C19" s="4">
        <v>0.4</v>
      </c>
      <c r="D19" s="25">
        <v>0.39649786208881005</v>
      </c>
      <c r="E19" s="9">
        <v>0.36299379274230559</v>
      </c>
      <c r="F19" s="6">
        <v>0.54</v>
      </c>
      <c r="G19" s="1"/>
      <c r="H19" s="1"/>
      <c r="I19" s="1"/>
      <c r="J19" s="1"/>
      <c r="K19" s="33"/>
      <c r="L19" s="34"/>
      <c r="M19" s="6">
        <v>0.61248320000000001</v>
      </c>
      <c r="N19" s="7" t="s">
        <v>20</v>
      </c>
      <c r="O19" s="11">
        <f t="shared" si="5"/>
        <v>79808.333159672067</v>
      </c>
      <c r="P19" s="32"/>
      <c r="Q19" s="36"/>
      <c r="R19" s="36"/>
      <c r="S19" s="16">
        <f t="shared" ref="S19:S21" si="8">M19*$R$8</f>
        <v>1.3889324065684594</v>
      </c>
      <c r="T19" s="32"/>
      <c r="U19" s="26">
        <f t="shared" ref="U19:U21" si="9">M19*$T$8</f>
        <v>1.8418982388072518</v>
      </c>
      <c r="V19" s="35"/>
    </row>
    <row r="20" spans="2:22" x14ac:dyDescent="0.25">
      <c r="B20" s="2" t="s">
        <v>27</v>
      </c>
      <c r="C20" s="4">
        <v>0.67</v>
      </c>
      <c r="D20" s="25">
        <v>0.66759714509433965</v>
      </c>
      <c r="E20" s="9">
        <v>0.61118518633386798</v>
      </c>
      <c r="F20" s="6">
        <v>0.73</v>
      </c>
      <c r="G20" s="1"/>
      <c r="H20" s="1"/>
      <c r="I20" s="1"/>
      <c r="J20" s="1"/>
      <c r="K20" s="33"/>
      <c r="L20" s="34"/>
      <c r="M20" s="6">
        <v>0.9484783</v>
      </c>
      <c r="N20" s="7" t="s">
        <v>22</v>
      </c>
      <c r="O20" s="11">
        <f t="shared" si="5"/>
        <v>77031.047717254274</v>
      </c>
      <c r="P20" s="32"/>
      <c r="Q20" s="36"/>
      <c r="R20" s="36"/>
      <c r="S20" s="16">
        <f t="shared" si="8"/>
        <v>2.1508708284520477</v>
      </c>
      <c r="T20" s="32"/>
      <c r="U20" s="26">
        <f t="shared" si="9"/>
        <v>2.8523239663012738</v>
      </c>
      <c r="V20" s="35"/>
    </row>
    <row r="21" spans="2:22" x14ac:dyDescent="0.25">
      <c r="B21" s="2" t="s">
        <v>28</v>
      </c>
      <c r="C21" s="4">
        <v>0.13</v>
      </c>
      <c r="D21" s="25">
        <v>0.12980876094339622</v>
      </c>
      <c r="E21" s="9">
        <v>0.11883992064367924</v>
      </c>
      <c r="F21" s="6">
        <v>0.22</v>
      </c>
      <c r="G21" s="1"/>
      <c r="H21" s="1"/>
      <c r="I21" s="1"/>
      <c r="J21" s="1"/>
      <c r="K21" s="33"/>
      <c r="L21" s="34"/>
      <c r="M21" s="6">
        <v>1.321831</v>
      </c>
      <c r="N21" s="7" t="s">
        <v>24</v>
      </c>
      <c r="O21" s="11">
        <f t="shared" si="5"/>
        <v>35727.459818114578</v>
      </c>
      <c r="P21" s="32"/>
      <c r="Q21" s="36"/>
      <c r="R21" s="36"/>
      <c r="S21" s="16">
        <f t="shared" si="8"/>
        <v>2.997525339318357</v>
      </c>
      <c r="T21" s="32"/>
      <c r="U21" s="26">
        <f t="shared" si="9"/>
        <v>3.9750938326158636</v>
      </c>
      <c r="V21" s="35"/>
    </row>
    <row r="22" spans="2:22" x14ac:dyDescent="0.25">
      <c r="B22" s="1"/>
      <c r="C22" s="1"/>
      <c r="D22" s="1"/>
      <c r="E22" s="1"/>
      <c r="F22" s="1"/>
      <c r="G22" s="1"/>
      <c r="H22" s="1"/>
      <c r="I22" s="1"/>
      <c r="J22" s="1"/>
      <c r="K22" s="17"/>
      <c r="L22" s="18"/>
      <c r="M22" s="19"/>
      <c r="N22" s="20"/>
      <c r="O22" s="21"/>
      <c r="P22" s="22"/>
      <c r="Q22" s="23"/>
      <c r="R22" s="23"/>
      <c r="V22" s="24"/>
    </row>
    <row r="23" spans="2:22" x14ac:dyDescent="0.25">
      <c r="B23" s="1" t="s">
        <v>32</v>
      </c>
      <c r="C23" s="3" t="s">
        <v>30</v>
      </c>
      <c r="D23" s="3" t="s">
        <v>5</v>
      </c>
      <c r="E23" s="3" t="s">
        <v>6</v>
      </c>
      <c r="F23" s="5" t="s">
        <v>7</v>
      </c>
      <c r="G23" s="1"/>
      <c r="H23" s="1"/>
      <c r="I23" s="1"/>
      <c r="J23" s="1"/>
      <c r="K23" s="8" t="s">
        <v>33</v>
      </c>
    </row>
    <row r="24" spans="2:22" x14ac:dyDescent="0.25">
      <c r="B24" s="2" t="s">
        <v>17</v>
      </c>
      <c r="C24" s="4">
        <v>0.66</v>
      </c>
      <c r="D24" s="25">
        <v>0.5052655945769412</v>
      </c>
      <c r="E24" s="9">
        <v>0.46257065183518964</v>
      </c>
      <c r="F24" s="6">
        <v>0.98</v>
      </c>
      <c r="G24" s="1"/>
      <c r="H24" s="1"/>
      <c r="I24" s="1"/>
      <c r="J24" s="1"/>
      <c r="L24" t="s">
        <v>34</v>
      </c>
    </row>
    <row r="25" spans="2:22" x14ac:dyDescent="0.25">
      <c r="B25" s="2" t="s">
        <v>19</v>
      </c>
      <c r="C25" s="4">
        <v>0.54</v>
      </c>
      <c r="D25" s="25">
        <v>0.64201064815304498</v>
      </c>
      <c r="E25" s="9">
        <v>0.58776074838411263</v>
      </c>
      <c r="F25" s="6">
        <v>0.78</v>
      </c>
      <c r="G25" s="1"/>
      <c r="H25" s="1"/>
      <c r="I25" s="1"/>
      <c r="J25" s="1"/>
      <c r="L25" t="s">
        <v>35</v>
      </c>
    </row>
    <row r="26" spans="2:22" x14ac:dyDescent="0.25">
      <c r="B26" s="2" t="s">
        <v>21</v>
      </c>
      <c r="C26" s="4">
        <v>2.2000000000000002</v>
      </c>
      <c r="D26" s="25">
        <v>1.9568045306189881</v>
      </c>
      <c r="E26" s="9">
        <v>1.7914545477816834</v>
      </c>
      <c r="F26" s="6">
        <v>1.96</v>
      </c>
      <c r="G26" s="1"/>
      <c r="H26" s="1"/>
      <c r="I26" s="1"/>
      <c r="J26" s="1"/>
      <c r="L26" t="s">
        <v>36</v>
      </c>
    </row>
    <row r="27" spans="2:22" x14ac:dyDescent="0.25">
      <c r="B27" s="2" t="s">
        <v>23</v>
      </c>
      <c r="C27" s="4">
        <v>2.95</v>
      </c>
      <c r="D27" s="25">
        <v>3.3151157647670519</v>
      </c>
      <c r="E27" s="9">
        <v>3.0349884826442359</v>
      </c>
      <c r="F27" s="6">
        <v>1.57</v>
      </c>
      <c r="G27" s="1"/>
      <c r="H27" s="1"/>
      <c r="I27" s="1"/>
      <c r="J27" s="1"/>
      <c r="L27" t="s">
        <v>37</v>
      </c>
    </row>
    <row r="28" spans="2:22" x14ac:dyDescent="0.25">
      <c r="B28" s="2" t="s">
        <v>25</v>
      </c>
      <c r="C28" s="4">
        <v>0.15</v>
      </c>
      <c r="D28" s="25">
        <v>0.15410375745639501</v>
      </c>
      <c r="E28" s="9">
        <v>0.14108198995132964</v>
      </c>
      <c r="F28" s="6">
        <v>0.22</v>
      </c>
      <c r="G28" s="1"/>
      <c r="H28" s="1"/>
      <c r="I28" s="1"/>
      <c r="J28" s="1"/>
      <c r="L28" t="s">
        <v>38</v>
      </c>
    </row>
    <row r="29" spans="2:22" x14ac:dyDescent="0.25">
      <c r="B29" s="2" t="s">
        <v>26</v>
      </c>
      <c r="C29" s="4">
        <v>0.4</v>
      </c>
      <c r="D29" s="25">
        <v>0.3962422859534801</v>
      </c>
      <c r="E29" s="9">
        <v>0.36275981279041103</v>
      </c>
      <c r="F29" s="6">
        <v>0.54</v>
      </c>
      <c r="G29" s="1"/>
      <c r="H29" s="1"/>
      <c r="I29" s="1"/>
      <c r="J29" s="1"/>
      <c r="L29" t="s">
        <v>39</v>
      </c>
    </row>
    <row r="30" spans="2:22" x14ac:dyDescent="0.25">
      <c r="B30" s="2" t="s">
        <v>27</v>
      </c>
      <c r="C30" s="4">
        <v>0.67</v>
      </c>
      <c r="D30" s="25">
        <v>0.66633989999999987</v>
      </c>
      <c r="E30" s="9">
        <v>0.61003417844999985</v>
      </c>
      <c r="F30" s="6">
        <v>0.73</v>
      </c>
      <c r="G30" s="1"/>
      <c r="H30" s="1"/>
      <c r="I30" s="1"/>
      <c r="J30" s="1"/>
      <c r="L30" t="s">
        <v>40</v>
      </c>
    </row>
    <row r="31" spans="2:22" x14ac:dyDescent="0.25">
      <c r="B31" s="2" t="s">
        <v>28</v>
      </c>
      <c r="C31" s="4">
        <v>0.13</v>
      </c>
      <c r="D31" s="25">
        <v>0.12956429999999999</v>
      </c>
      <c r="E31" s="9">
        <v>0.11861611664999999</v>
      </c>
      <c r="F31" s="6">
        <v>0.22</v>
      </c>
      <c r="G31" s="1"/>
      <c r="H31" s="1"/>
      <c r="I31" s="1"/>
      <c r="J31" s="1"/>
      <c r="L31" t="s">
        <v>41</v>
      </c>
    </row>
  </sheetData>
  <mergeCells count="29">
    <mergeCell ref="P8:P11"/>
    <mergeCell ref="P4:P7"/>
    <mergeCell ref="Q4:Q7"/>
    <mergeCell ref="Q8:Q11"/>
    <mergeCell ref="V4:V7"/>
    <mergeCell ref="V8:V11"/>
    <mergeCell ref="R4:R7"/>
    <mergeCell ref="R8:R11"/>
    <mergeCell ref="T4:T7"/>
    <mergeCell ref="T8:T11"/>
    <mergeCell ref="C2:E2"/>
    <mergeCell ref="L4:L7"/>
    <mergeCell ref="L8:L11"/>
    <mergeCell ref="K4:K7"/>
    <mergeCell ref="K8:K11"/>
    <mergeCell ref="T14:T17"/>
    <mergeCell ref="V14:V17"/>
    <mergeCell ref="K18:K21"/>
    <mergeCell ref="L18:L21"/>
    <mergeCell ref="P18:P21"/>
    <mergeCell ref="Q18:Q21"/>
    <mergeCell ref="R18:R21"/>
    <mergeCell ref="T18:T21"/>
    <mergeCell ref="V18:V21"/>
    <mergeCell ref="K14:K17"/>
    <mergeCell ref="L14:L17"/>
    <mergeCell ref="P14:P17"/>
    <mergeCell ref="Q14:Q17"/>
    <mergeCell ref="R14:R1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FE8D4-B55F-44D0-B20E-46F84A9739DF}">
  <dimension ref="A1:J16"/>
  <sheetViews>
    <sheetView tabSelected="1" workbookViewId="0">
      <selection activeCell="C20" sqref="C20"/>
    </sheetView>
  </sheetViews>
  <sheetFormatPr defaultRowHeight="15" x14ac:dyDescent="0.25"/>
  <cols>
    <col min="5" max="5" width="19.5703125" bestFit="1" customWidth="1"/>
    <col min="6" max="6" width="11.85546875" bestFit="1" customWidth="1"/>
    <col min="7" max="7" width="15.7109375" bestFit="1" customWidth="1"/>
    <col min="8" max="8" width="15.85546875" bestFit="1" customWidth="1"/>
    <col min="9" max="9" width="17.7109375" bestFit="1" customWidth="1"/>
    <col min="10" max="10" width="17.85546875" bestFit="1" customWidth="1"/>
  </cols>
  <sheetData>
    <row r="1" spans="1:10" x14ac:dyDescent="0.25">
      <c r="A1" s="39" t="s">
        <v>54</v>
      </c>
    </row>
    <row r="2" spans="1:10" x14ac:dyDescent="0.25">
      <c r="A2" s="39" t="s">
        <v>52</v>
      </c>
    </row>
    <row r="3" spans="1:10" x14ac:dyDescent="0.25">
      <c r="E3" t="s">
        <v>42</v>
      </c>
      <c r="F3" t="s">
        <v>43</v>
      </c>
      <c r="G3" t="s">
        <v>44</v>
      </c>
      <c r="H3" t="s">
        <v>45</v>
      </c>
      <c r="I3" t="s">
        <v>46</v>
      </c>
      <c r="J3" t="s">
        <v>47</v>
      </c>
    </row>
    <row r="4" spans="1:10" x14ac:dyDescent="0.25">
      <c r="E4" s="28" t="s">
        <v>48</v>
      </c>
      <c r="F4" s="27">
        <v>3025932.8346336889</v>
      </c>
      <c r="G4" s="30">
        <f>Sheet1!F6</f>
        <v>2.4940421835412141</v>
      </c>
      <c r="H4" s="30">
        <f>Sheet1!F7</f>
        <v>3.525991571021609</v>
      </c>
      <c r="I4" s="31">
        <f>F4*G4</f>
        <v>7546804.1341388607</v>
      </c>
      <c r="J4" s="31">
        <f>F4*H4</f>
        <v>10669413.669395911</v>
      </c>
    </row>
    <row r="5" spans="1:10" x14ac:dyDescent="0.25">
      <c r="E5" s="28" t="s">
        <v>49</v>
      </c>
      <c r="F5" s="27">
        <v>1825765.8051412911</v>
      </c>
      <c r="G5" s="30">
        <f>Sheet1!D16</f>
        <v>1.6187428898258422</v>
      </c>
      <c r="H5" s="30">
        <f>Sheet1!D17</f>
        <v>2.0046467862994248</v>
      </c>
      <c r="I5" s="31">
        <f t="shared" ref="I5:I6" si="0">F5*G5</f>
        <v>2955445.4155596192</v>
      </c>
      <c r="J5" s="31">
        <f t="shared" ref="J5:J6" si="1">F5*H5</f>
        <v>3660015.553811871</v>
      </c>
    </row>
    <row r="6" spans="1:10" x14ac:dyDescent="0.25">
      <c r="E6" s="28" t="s">
        <v>32</v>
      </c>
      <c r="F6" s="27">
        <v>466965.36022501974</v>
      </c>
      <c r="G6" s="30">
        <f>Sheet1!D26</f>
        <v>1.9568045306189881</v>
      </c>
      <c r="H6" s="30">
        <f>Sheet1!D27</f>
        <v>3.3151157647670519</v>
      </c>
      <c r="I6" s="31">
        <f t="shared" si="0"/>
        <v>913759.93253044644</v>
      </c>
      <c r="J6" s="31">
        <f t="shared" si="1"/>
        <v>1548044.2272820882</v>
      </c>
    </row>
    <row r="7" spans="1:10" x14ac:dyDescent="0.25">
      <c r="I7" s="29">
        <f>SUM(I4:I6)</f>
        <v>11416009.482228925</v>
      </c>
      <c r="J7" s="29">
        <f>SUM(J4:J6)</f>
        <v>15877473.450489869</v>
      </c>
    </row>
    <row r="8" spans="1:10" x14ac:dyDescent="0.25">
      <c r="I8" s="29">
        <f>I7/1000</f>
        <v>11416.009482228925</v>
      </c>
      <c r="J8" s="29">
        <f>J7/1000</f>
        <v>15877.47345048987</v>
      </c>
    </row>
    <row r="10" spans="1:10" x14ac:dyDescent="0.25">
      <c r="E10" t="s">
        <v>50</v>
      </c>
      <c r="F10" t="s">
        <v>43</v>
      </c>
      <c r="G10" t="s">
        <v>44</v>
      </c>
      <c r="H10" t="s">
        <v>45</v>
      </c>
      <c r="I10" t="s">
        <v>46</v>
      </c>
      <c r="J10" t="s">
        <v>47</v>
      </c>
    </row>
    <row r="11" spans="1:10" x14ac:dyDescent="0.25">
      <c r="E11" s="28" t="s">
        <v>18</v>
      </c>
      <c r="F11" s="27">
        <v>360182.15001633135</v>
      </c>
      <c r="G11" s="30">
        <f>Sheet1!U8</f>
        <v>3.398207509776912</v>
      </c>
      <c r="H11" s="30">
        <f>Sheet1!U18</f>
        <v>0.76912322239335951</v>
      </c>
      <c r="I11" s="31">
        <f>F11*G11</f>
        <v>1223973.6870730915</v>
      </c>
      <c r="J11" s="31">
        <f>F11*H11</f>
        <v>277024.45586912922</v>
      </c>
    </row>
    <row r="12" spans="1:10" x14ac:dyDescent="0.25">
      <c r="E12" s="28" t="s">
        <v>20</v>
      </c>
      <c r="F12" s="27">
        <v>81684.655381384408</v>
      </c>
      <c r="G12" s="30">
        <f>Sheet1!U9</f>
        <v>6.5558339569147517</v>
      </c>
      <c r="H12" s="30">
        <f>Sheet1!U19</f>
        <v>1.8418982388072518</v>
      </c>
      <c r="I12" s="31">
        <f t="shared" ref="I12:I14" si="2">F12*G12</f>
        <v>535511.03750815918</v>
      </c>
      <c r="J12" s="31">
        <f t="shared" ref="J12:J14" si="3">F12*H12</f>
        <v>150454.82288454924</v>
      </c>
    </row>
    <row r="13" spans="1:10" x14ac:dyDescent="0.25">
      <c r="E13" s="28" t="s">
        <v>22</v>
      </c>
      <c r="F13" s="27">
        <v>78842.074973073512</v>
      </c>
      <c r="G13" s="30">
        <f>Sheet1!U10</f>
        <v>8.8413540519859488</v>
      </c>
      <c r="H13" s="30">
        <f>Sheet1!U20</f>
        <v>2.8523239663012738</v>
      </c>
      <c r="I13" s="31">
        <f t="shared" si="2"/>
        <v>697070.69903016347</v>
      </c>
      <c r="J13" s="31">
        <f t="shared" si="3"/>
        <v>224883.13999861944</v>
      </c>
    </row>
    <row r="14" spans="1:10" x14ac:dyDescent="0.25">
      <c r="E14" s="28" t="s">
        <v>51</v>
      </c>
      <c r="F14" s="27">
        <v>36567.425071466554</v>
      </c>
      <c r="G14" s="30">
        <f>Sheet1!U11</f>
        <v>7.0369960821928981</v>
      </c>
      <c r="H14" s="30">
        <f>Sheet1!U21</f>
        <v>3.9750938326158636</v>
      </c>
      <c r="I14" s="31">
        <f t="shared" si="2"/>
        <v>257324.8269637925</v>
      </c>
      <c r="J14" s="31">
        <f t="shared" si="3"/>
        <v>145358.94587622941</v>
      </c>
    </row>
    <row r="15" spans="1:10" x14ac:dyDescent="0.25">
      <c r="I15" s="29">
        <f>SUM(I11:I14)</f>
        <v>2713880.2505752067</v>
      </c>
      <c r="J15" s="29">
        <f>SUM(J11:J14)</f>
        <v>797721.36462852731</v>
      </c>
    </row>
    <row r="16" spans="1:10" x14ac:dyDescent="0.25">
      <c r="I16" s="29">
        <f>I15/1000</f>
        <v>2713.8802505752069</v>
      </c>
      <c r="J16" s="29">
        <f>J15/1000</f>
        <v>797.72136462852734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equence_x0020_Number xmlns="1BE9DD14-F38E-437E-B66C-8615BA9B37D9" xsi:nil="true"/>
    <SRCH_ObjectType xmlns="8b86ae58-4ff9-4300-8876-bb89783e485c">DRI</SRCH_ObjectType>
    <SRCH_DRSetNumber xmlns="8b86ae58-4ff9-4300-8876-bb89783e485c" xsi:nil="true"/>
    <SRCH_DocketId xmlns="8b86ae58-4ff9-4300-8876-bb89783e485c">260</SRCH_DocketId>
    <CaseType xmlns="8b86ae58-4ff9-4300-8876-bb89783e485c" xsi:nil="true"/>
    <Pgs xmlns="1BE9DD14-F38E-437E-B66C-8615BA9B37D9" xsi:nil="true"/>
    <Document_x0020_Type xmlns="c85253b9-0a55-49a1-98ad-b5b6252d7079">Question</Document_x0020_Type>
    <CasePracticeArea xmlns="8b86ae58-4ff9-4300-8876-bb89783e485c" xsi:nil="true"/>
    <MB xmlns="1BE9DD14-F38E-437E-B66C-8615BA9B37D9" xsi:nil="true"/>
    <SRCH_DrSiteId xmlns="8b86ae58-4ff9-4300-8876-bb89783e48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E9EFD402A5E54E9D51A546E616213A" ma:contentTypeVersion="" ma:contentTypeDescription="Create a new document." ma:contentTypeScope="" ma:versionID="a9f5022cabfbf7d6346a8862a9a7b55b">
  <xsd:schema xmlns:xsd="http://www.w3.org/2001/XMLSchema" xmlns:xs="http://www.w3.org/2001/XMLSchema" xmlns:p="http://schemas.microsoft.com/office/2006/metadata/properties" xmlns:ns2="c85253b9-0a55-49a1-98ad-b5b6252d7079" xmlns:ns3="1BE9DD14-F38E-437E-B66C-8615BA9B37D9" xmlns:ns4="8b86ae58-4ff9-4300-8876-bb89783e485c" xmlns:ns5="d45cdb80-29a5-403f-961d-5d96f3e310b8" targetNamespace="http://schemas.microsoft.com/office/2006/metadata/properties" ma:root="true" ma:fieldsID="769745b5dc2da6e0bdf5dd0e60ecbd2e" ns2:_="" ns3:_="" ns4:_="" ns5:_="">
    <xsd:import namespace="c85253b9-0a55-49a1-98ad-b5b6252d7079"/>
    <xsd:import namespace="1BE9DD14-F38E-437E-B66C-8615BA9B37D9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9DD14-F38E-437E-B66C-8615BA9B37D9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094C97-1689-4C35-B71A-CA3901C6ACC6}">
  <ds:schemaRefs>
    <ds:schemaRef ds:uri="http://schemas.microsoft.com/office/2006/metadata/properties"/>
    <ds:schemaRef ds:uri="http://schemas.microsoft.com/office/infopath/2007/PartnerControls"/>
    <ds:schemaRef ds:uri="8b86ae58-4ff9-4300-8876-bb89783e485c"/>
    <ds:schemaRef ds:uri="c85253b9-0a55-49a1-98ad-b5b6252d7079"/>
    <ds:schemaRef ds:uri="1BE9DD14-F38E-437E-B66C-8615BA9B37D9"/>
  </ds:schemaRefs>
</ds:datastoreItem>
</file>

<file path=customXml/itemProps2.xml><?xml version="1.0" encoding="utf-8"?>
<ds:datastoreItem xmlns:ds="http://schemas.openxmlformats.org/officeDocument/2006/customXml" ds:itemID="{D60B0225-87BA-48DF-AED5-695DD7804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1BE9DD14-F38E-437E-B66C-8615BA9B37D9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E11BBC-2F23-48DA-8E07-0B87BDE3D8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Sidorov</dc:creator>
  <cp:keywords/>
  <dc:description/>
  <cp:lastModifiedBy>Adams, Starr</cp:lastModifiedBy>
  <cp:revision/>
  <dcterms:created xsi:type="dcterms:W3CDTF">2023-10-06T13:28:15Z</dcterms:created>
  <dcterms:modified xsi:type="dcterms:W3CDTF">2024-05-10T20:09:07Z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0x01010018E9EFD402A5E54E9D51A546E616213A</vt:lpwstr>
  </property>
  <property fmtid="{D5CDD505-2E9C-101B-9397-08002B2CF9AE}" pid="3" name="MediaServiceImageTags">
    <vt:lpwstr/>
  </property>
</Properties>
</file>