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69E21DBF-1AB9-422B-9546-F646B8898033}" xr6:coauthVersionLast="47" xr6:coauthVersionMax="47" xr10:uidLastSave="{00000000-0000-0000-0000-000000000000}"/>
  <bookViews>
    <workbookView xWindow="6810" yWindow="600" windowWidth="21975" windowHeight="13530" activeTab="1" xr2:uid="{7F34FFC6-6AAA-4B61-9931-246AB3E58EF2}"/>
  </bookViews>
  <sheets>
    <sheet name="BOC" sheetId="2" r:id="rId1"/>
    <sheet name="ROC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1" l="1"/>
  <c r="C65" i="1" s="1"/>
  <c r="D65" i="1" s="1"/>
  <c r="E65" i="1" s="1"/>
  <c r="F65" i="1" s="1"/>
  <c r="G65" i="1" s="1"/>
  <c r="H65" i="1" s="1"/>
  <c r="I65" i="1" s="1"/>
  <c r="J65" i="1" s="1"/>
  <c r="K65" i="1" s="1"/>
  <c r="B65" i="2"/>
  <c r="C65" i="2" s="1"/>
  <c r="D65" i="2" s="1"/>
  <c r="B51" i="1"/>
  <c r="B8" i="2"/>
  <c r="B62" i="2" s="1"/>
  <c r="K51" i="2"/>
  <c r="J51" i="2"/>
  <c r="I51" i="2"/>
  <c r="H51" i="2"/>
  <c r="G51" i="2"/>
  <c r="F51" i="2"/>
  <c r="E51" i="2"/>
  <c r="D51" i="2"/>
  <c r="C51" i="2"/>
  <c r="B51" i="2"/>
  <c r="F35" i="2"/>
  <c r="F37" i="2" s="1"/>
  <c r="F37" i="1"/>
  <c r="F35" i="1"/>
  <c r="E65" i="2" l="1"/>
  <c r="F65" i="2" s="1"/>
  <c r="G65" i="2" s="1"/>
  <c r="H65" i="2" s="1"/>
  <c r="I65" i="2" s="1"/>
  <c r="J65" i="2" s="1"/>
  <c r="K65" i="2" s="1"/>
  <c r="B52" i="2"/>
  <c r="B61" i="2"/>
  <c r="B63" i="2" s="1"/>
  <c r="B66" i="2" s="1"/>
  <c r="C5" i="2"/>
  <c r="C8" i="2" s="1"/>
  <c r="C53" i="2"/>
  <c r="B53" i="2"/>
  <c r="B54" i="2" s="1"/>
  <c r="B57" i="2" s="1"/>
  <c r="C61" i="2" l="1"/>
  <c r="C62" i="2"/>
  <c r="C52" i="2"/>
  <c r="C54" i="2" s="1"/>
  <c r="C57" i="2" s="1"/>
  <c r="D5" i="2"/>
  <c r="D8" i="2" s="1"/>
  <c r="K51" i="1"/>
  <c r="C51" i="1"/>
  <c r="D51" i="1"/>
  <c r="E51" i="1"/>
  <c r="F51" i="1"/>
  <c r="G51" i="1"/>
  <c r="H51" i="1"/>
  <c r="I51" i="1"/>
  <c r="J51" i="1"/>
  <c r="O21" i="2"/>
  <c r="O19" i="2"/>
  <c r="B22" i="2"/>
  <c r="G19" i="2"/>
  <c r="G22" i="2" s="1"/>
  <c r="F19" i="2"/>
  <c r="F22" i="2" s="1"/>
  <c r="E19" i="2"/>
  <c r="E22" i="2" s="1"/>
  <c r="D19" i="2"/>
  <c r="D22" i="2" s="1"/>
  <c r="C19" i="2"/>
  <c r="C22" i="2" s="1"/>
  <c r="H19" i="2"/>
  <c r="N19" i="2"/>
  <c r="M19" i="2"/>
  <c r="D61" i="2" l="1"/>
  <c r="D62" i="2"/>
  <c r="C63" i="2"/>
  <c r="C66" i="2" s="1"/>
  <c r="E5" i="2"/>
  <c r="E8" i="2" s="1"/>
  <c r="D52" i="2"/>
  <c r="D53" i="2"/>
  <c r="D54" i="2" s="1"/>
  <c r="D57" i="2" s="1"/>
  <c r="H22" i="2"/>
  <c r="O20" i="2"/>
  <c r="N22" i="2"/>
  <c r="M22" i="2"/>
  <c r="L19" i="2"/>
  <c r="L22" i="2" s="1"/>
  <c r="K19" i="2"/>
  <c r="K22" i="2" s="1"/>
  <c r="J19" i="2"/>
  <c r="J22" i="2" s="1"/>
  <c r="I19" i="2"/>
  <c r="I22" i="2" s="1"/>
  <c r="I21" i="1"/>
  <c r="I17" i="1"/>
  <c r="E62" i="2" l="1"/>
  <c r="E61" i="2"/>
  <c r="E63" i="2" s="1"/>
  <c r="E66" i="2" s="1"/>
  <c r="D63" i="2"/>
  <c r="D66" i="2" s="1"/>
  <c r="E53" i="2"/>
  <c r="F5" i="2"/>
  <c r="F8" i="2" s="1"/>
  <c r="E52" i="2"/>
  <c r="E54" i="2" s="1"/>
  <c r="E57" i="2" s="1"/>
  <c r="O22" i="2"/>
  <c r="F61" i="2" l="1"/>
  <c r="F62" i="2"/>
  <c r="G5" i="2"/>
  <c r="G8" i="2" s="1"/>
  <c r="F53" i="2"/>
  <c r="F52" i="2"/>
  <c r="O23" i="2"/>
  <c r="G61" i="2" l="1"/>
  <c r="G62" i="2"/>
  <c r="F63" i="2"/>
  <c r="F66" i="2" s="1"/>
  <c r="F54" i="2"/>
  <c r="F57" i="2" s="1"/>
  <c r="G52" i="2"/>
  <c r="G53" i="2"/>
  <c r="G54" i="2" s="1"/>
  <c r="G57" i="2" s="1"/>
  <c r="H5" i="2"/>
  <c r="H8" i="2" s="1"/>
  <c r="I20" i="1"/>
  <c r="H61" i="2" l="1"/>
  <c r="H62" i="2"/>
  <c r="G63" i="2"/>
  <c r="G66" i="2" s="1"/>
  <c r="H52" i="2"/>
  <c r="H53" i="2"/>
  <c r="H54" i="2" s="1"/>
  <c r="H57" i="2" s="1"/>
  <c r="I5" i="2"/>
  <c r="I8" i="2" s="1"/>
  <c r="C19" i="1"/>
  <c r="C22" i="1" s="1"/>
  <c r="D19" i="1"/>
  <c r="D22" i="1" s="1"/>
  <c r="E19" i="1"/>
  <c r="E22" i="1" s="1"/>
  <c r="F19" i="1"/>
  <c r="F22" i="1" s="1"/>
  <c r="G19" i="1"/>
  <c r="G22" i="1" s="1"/>
  <c r="H19" i="1"/>
  <c r="H22" i="1" s="1"/>
  <c r="I61" i="2" l="1"/>
  <c r="I63" i="2" s="1"/>
  <c r="I66" i="2" s="1"/>
  <c r="I62" i="2"/>
  <c r="H63" i="2"/>
  <c r="H66" i="2" s="1"/>
  <c r="I52" i="2"/>
  <c r="J5" i="2"/>
  <c r="J8" i="2" s="1"/>
  <c r="I53" i="2"/>
  <c r="I54" i="2" s="1"/>
  <c r="I57" i="2" s="1"/>
  <c r="B22" i="1"/>
  <c r="I19" i="1"/>
  <c r="I22" i="1" s="1"/>
  <c r="J61" i="2" l="1"/>
  <c r="J63" i="2" s="1"/>
  <c r="J66" i="2" s="1"/>
  <c r="J62" i="2"/>
  <c r="K5" i="2"/>
  <c r="K8" i="2" s="1"/>
  <c r="J53" i="2"/>
  <c r="J52" i="2"/>
  <c r="I23" i="1"/>
  <c r="I24" i="1" s="1"/>
  <c r="K61" i="2" l="1"/>
  <c r="K63" i="2" s="1"/>
  <c r="K66" i="2" s="1"/>
  <c r="K62" i="2"/>
  <c r="J54" i="2"/>
  <c r="J57" i="2" s="1"/>
  <c r="K52" i="2"/>
  <c r="K53" i="2"/>
  <c r="K54" i="2" s="1"/>
  <c r="K57" i="2" s="1"/>
  <c r="B8" i="1"/>
  <c r="B62" i="1" l="1"/>
  <c r="B61" i="1"/>
  <c r="B63" i="1" s="1"/>
  <c r="B66" i="1" s="1"/>
  <c r="C5" i="1"/>
  <c r="C8" i="1" s="1"/>
  <c r="B53" i="1"/>
  <c r="B52" i="1"/>
  <c r="B54" i="1" s="1"/>
  <c r="B57" i="1" s="1"/>
  <c r="C62" i="1" l="1"/>
  <c r="C61" i="1"/>
  <c r="C63" i="1" s="1"/>
  <c r="C66" i="1" s="1"/>
  <c r="D5" i="1"/>
  <c r="D8" i="1" s="1"/>
  <c r="C53" i="1"/>
  <c r="C52" i="1"/>
  <c r="C54" i="1" s="1"/>
  <c r="C57" i="1" s="1"/>
  <c r="D61" i="1" l="1"/>
  <c r="D62" i="1"/>
  <c r="E5" i="1"/>
  <c r="E8" i="1" s="1"/>
  <c r="D53" i="1"/>
  <c r="D52" i="1"/>
  <c r="D54" i="1" s="1"/>
  <c r="D57" i="1" s="1"/>
  <c r="E61" i="1" l="1"/>
  <c r="E62" i="1"/>
  <c r="D63" i="1"/>
  <c r="D66" i="1" s="1"/>
  <c r="F5" i="1"/>
  <c r="F8" i="1" s="1"/>
  <c r="E53" i="1"/>
  <c r="E52" i="1"/>
  <c r="E54" i="1" s="1"/>
  <c r="E57" i="1" s="1"/>
  <c r="F61" i="1" l="1"/>
  <c r="F63" i="1" s="1"/>
  <c r="F66" i="1" s="1"/>
  <c r="F62" i="1"/>
  <c r="E63" i="1"/>
  <c r="E66" i="1" s="1"/>
  <c r="G5" i="1"/>
  <c r="G8" i="1" s="1"/>
  <c r="F53" i="1"/>
  <c r="F52" i="1"/>
  <c r="F54" i="1" s="1"/>
  <c r="F57" i="1" s="1"/>
  <c r="G61" i="1" l="1"/>
  <c r="G62" i="1"/>
  <c r="H5" i="1"/>
  <c r="H8" i="1" s="1"/>
  <c r="G53" i="1"/>
  <c r="G52" i="1"/>
  <c r="G54" i="1" s="1"/>
  <c r="G57" i="1" s="1"/>
  <c r="H61" i="1" l="1"/>
  <c r="H62" i="1"/>
  <c r="G63" i="1"/>
  <c r="G66" i="1" s="1"/>
  <c r="I5" i="1"/>
  <c r="I8" i="1" s="1"/>
  <c r="H53" i="1"/>
  <c r="H52" i="1"/>
  <c r="H54" i="1" s="1"/>
  <c r="H57" i="1" s="1"/>
  <c r="I61" i="1" l="1"/>
  <c r="I63" i="1" s="1"/>
  <c r="I66" i="1" s="1"/>
  <c r="I62" i="1"/>
  <c r="H63" i="1"/>
  <c r="H66" i="1" s="1"/>
  <c r="J5" i="1"/>
  <c r="J8" i="1" s="1"/>
  <c r="I53" i="1"/>
  <c r="I52" i="1"/>
  <c r="I54" i="1" s="1"/>
  <c r="I57" i="1" s="1"/>
  <c r="J62" i="1" l="1"/>
  <c r="J61" i="1"/>
  <c r="J63" i="1" s="1"/>
  <c r="J66" i="1" s="1"/>
  <c r="K5" i="1"/>
  <c r="K8" i="1" s="1"/>
  <c r="J53" i="1"/>
  <c r="J52" i="1"/>
  <c r="J54" i="1" s="1"/>
  <c r="J57" i="1" s="1"/>
  <c r="K62" i="1" l="1"/>
  <c r="K61" i="1"/>
  <c r="K63" i="1" s="1"/>
  <c r="K66" i="1" s="1"/>
  <c r="K53" i="1"/>
  <c r="K52" i="1"/>
  <c r="K54" i="1" s="1"/>
  <c r="K57" i="1" s="1"/>
</calcChain>
</file>

<file path=xl/sharedStrings.xml><?xml version="1.0" encoding="utf-8"?>
<sst xmlns="http://schemas.openxmlformats.org/spreadsheetml/2006/main" count="98" uniqueCount="51">
  <si>
    <t>Business OnCall</t>
  </si>
  <si>
    <t>Summer kW at meter</t>
  </si>
  <si>
    <r>
      <t xml:space="preserve">Beg # of participants </t>
    </r>
    <r>
      <rPr>
        <b/>
        <vertAlign val="superscript"/>
        <sz val="11"/>
        <color rgb="FFFF0000"/>
        <rFont val="Calibri"/>
        <family val="2"/>
        <scheme val="minor"/>
      </rPr>
      <t>(1)</t>
    </r>
  </si>
  <si>
    <r>
      <t>+ New Installs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rgb="FFFF0000"/>
        <rFont val="Calibri"/>
        <family val="2"/>
        <scheme val="minor"/>
      </rPr>
      <t>(2)</t>
    </r>
  </si>
  <si>
    <r>
      <t>-Drop Outs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rgb="FFFF0000"/>
        <rFont val="Calibri"/>
        <family val="2"/>
        <scheme val="minor"/>
      </rPr>
      <t>(3)</t>
    </r>
  </si>
  <si>
    <t xml:space="preserve">End # of participants </t>
  </si>
  <si>
    <t>Sources</t>
  </si>
  <si>
    <t>(1) YE 2023 Indicators for Beg of Participants in 2024</t>
  </si>
  <si>
    <t>(2) 2024 = forecast; 2025 and further "FPL 2022-2024 Integrated DSM Plan Tables"</t>
  </si>
  <si>
    <t>(3) Drop Outs - used the last 7 months to obtain the most current trend</t>
  </si>
  <si>
    <t>Monthly Drop Rate Analysis</t>
  </si>
  <si>
    <t>Days</t>
  </si>
  <si>
    <t>Last 12 months</t>
  </si>
  <si>
    <t>Beg # of participants</t>
  </si>
  <si>
    <t>End # of Participants</t>
  </si>
  <si>
    <t># of Installs</t>
  </si>
  <si>
    <t>Drops</t>
  </si>
  <si>
    <t>Summer kW drops per day</t>
  </si>
  <si>
    <t>Source:  On Call Indicators</t>
  </si>
  <si>
    <t>FPL Cost (Per Participant)</t>
  </si>
  <si>
    <t>1. FPL Admin Cost</t>
  </si>
  <si>
    <t>a. One-time - at installation</t>
  </si>
  <si>
    <t>End Participants</t>
  </si>
  <si>
    <t>b. Recurring - all years</t>
  </si>
  <si>
    <t>Beg Partipants</t>
  </si>
  <si>
    <t>3. Participant Incentives</t>
  </si>
  <si>
    <t>avg participation</t>
  </si>
  <si>
    <t>incentives (BOC)</t>
  </si>
  <si>
    <t>b. Recurring - all years post-installation</t>
  </si>
  <si>
    <t>CapEx Rev Reqs</t>
  </si>
  <si>
    <t>Admin Cost-new installs</t>
  </si>
  <si>
    <t>Admin Cost-recurring/existing</t>
  </si>
  <si>
    <t>Incentives</t>
  </si>
  <si>
    <t>SUBTOTAL</t>
  </si>
  <si>
    <t>Cap Ex Rev = New Installs</t>
  </si>
  <si>
    <t>Depreciation on existing</t>
  </si>
  <si>
    <t>TOTAL</t>
  </si>
  <si>
    <t>Residential OnCall</t>
  </si>
  <si>
    <t>Last 7 months</t>
  </si>
  <si>
    <t>drops per day</t>
  </si>
  <si>
    <t xml:space="preserve">Source:  On Call Indicators - developing reports in Salesforce </t>
  </si>
  <si>
    <t>annualized</t>
  </si>
  <si>
    <t>Notes:</t>
  </si>
  <si>
    <t>The numbers differ slightly from the OnCall Credits forecast for a couple of reasons: 1. the ending # of participants in 2023 was 8,365 less than forecasted</t>
  </si>
  <si>
    <t xml:space="preserve">2. the # of new installs for 2024 - 2029 is now forecasted to be less than in the "On Call Credits Forecast file " from July </t>
  </si>
  <si>
    <t xml:space="preserve">3. The drops per day is slighly higher than in the "On Call Credits Forecast File" from 42 per day.  </t>
  </si>
  <si>
    <t>incentives</t>
  </si>
  <si>
    <t>No new installs</t>
  </si>
  <si>
    <t>20240012-EG</t>
  </si>
  <si>
    <t>FPL 002733</t>
  </si>
  <si>
    <t>FPL 002734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</si>
</sst>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rgb="FF0000CC"/>
      <name val="Times New Roman"/>
      <family val="1"/>
    </font>
    <font>
      <sz val="8"/>
      <name val="Times New Roman"/>
      <family val="1"/>
    </font>
    <font>
      <sz val="9"/>
      <color rgb="FFFF0000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2"/>
      <name val="Arial"/>
      <family val="2"/>
    </font>
    <font>
      <sz val="10"/>
      <name val="Courier"/>
    </font>
  </fonts>
  <fills count="3">
    <fill>
      <patternFill patternType="none"/>
    </fill>
    <fill>
      <patternFill patternType="gray125"/>
    </fill>
    <fill>
      <patternFill patternType="solid">
        <fgColor rgb="FF0000CC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6" fillId="0" borderId="0"/>
    <xf numFmtId="0" fontId="17" fillId="0" borderId="0"/>
  </cellStyleXfs>
  <cellXfs count="33">
    <xf numFmtId="0" fontId="0" fillId="0" borderId="0" xfId="0"/>
    <xf numFmtId="0" fontId="0" fillId="0" borderId="0" xfId="0" quotePrefix="1"/>
    <xf numFmtId="0" fontId="3" fillId="0" borderId="0" xfId="0" applyFont="1"/>
    <xf numFmtId="164" fontId="0" fillId="0" borderId="0" xfId="1" applyNumberFormat="1" applyFont="1" applyBorder="1"/>
    <xf numFmtId="17" fontId="2" fillId="0" borderId="0" xfId="0" applyNumberFormat="1" applyFont="1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164" fontId="2" fillId="0" borderId="0" xfId="0" applyNumberFormat="1" applyFont="1"/>
    <xf numFmtId="164" fontId="2" fillId="0" borderId="0" xfId="1" applyNumberFormat="1" applyFont="1"/>
    <xf numFmtId="0" fontId="5" fillId="0" borderId="0" xfId="0" applyFont="1"/>
    <xf numFmtId="1" fontId="0" fillId="0" borderId="0" xfId="0" applyNumberFormat="1"/>
    <xf numFmtId="0" fontId="7" fillId="2" borderId="0" xfId="0" quotePrefix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0" xfId="0" applyFont="1"/>
    <xf numFmtId="0" fontId="9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44" fontId="0" fillId="0" borderId="0" xfId="2" applyFont="1"/>
    <xf numFmtId="0" fontId="9" fillId="0" borderId="2" xfId="3" quotePrefix="1" applyFont="1" applyBorder="1" applyAlignment="1">
      <alignment horizontal="center" wrapText="1"/>
    </xf>
    <xf numFmtId="43" fontId="0" fillId="0" borderId="0" xfId="0" applyNumberFormat="1"/>
    <xf numFmtId="165" fontId="0" fillId="0" borderId="0" xfId="2" applyNumberFormat="1" applyFont="1"/>
    <xf numFmtId="165" fontId="2" fillId="0" borderId="0" xfId="2" applyNumberFormat="1" applyFont="1"/>
    <xf numFmtId="164" fontId="13" fillId="0" borderId="0" xfId="1" applyNumberFormat="1" applyFont="1"/>
    <xf numFmtId="165" fontId="0" fillId="0" borderId="0" xfId="0" applyNumberFormat="1"/>
    <xf numFmtId="44" fontId="0" fillId="0" borderId="0" xfId="0" applyNumberFormat="1"/>
    <xf numFmtId="165" fontId="2" fillId="0" borderId="0" xfId="0" applyNumberFormat="1" applyFont="1"/>
    <xf numFmtId="7" fontId="8" fillId="0" borderId="1" xfId="2" applyNumberFormat="1" applyFont="1" applyFill="1" applyBorder="1"/>
    <xf numFmtId="7" fontId="8" fillId="0" borderId="0" xfId="0" applyNumberFormat="1" applyFont="1" applyFill="1"/>
    <xf numFmtId="7" fontId="10" fillId="0" borderId="1" xfId="2" applyNumberFormat="1" applyFont="1" applyFill="1" applyBorder="1"/>
    <xf numFmtId="7" fontId="12" fillId="0" borderId="1" xfId="2" applyNumberFormat="1" applyFont="1" applyFill="1" applyBorder="1"/>
    <xf numFmtId="165" fontId="0" fillId="0" borderId="0" xfId="2" applyNumberFormat="1" applyFont="1" applyFill="1"/>
    <xf numFmtId="0" fontId="15" fillId="0" borderId="0" xfId="11" applyFont="1"/>
    <xf numFmtId="0" fontId="15" fillId="0" borderId="0" xfId="11" applyFont="1"/>
  </cellXfs>
  <cellStyles count="13">
    <cellStyle name="Comma" xfId="1" builtinId="3"/>
    <cellStyle name="Currency" xfId="2" builtinId="4"/>
    <cellStyle name="Normal" xfId="0" builtinId="0"/>
    <cellStyle name="Normal 10 2 2" xfId="8" xr:uid="{5042EED9-F096-4DCE-AD79-AA6D1858595F}"/>
    <cellStyle name="Normal 102 2" xfId="9" xr:uid="{13482AD3-6C72-484E-A229-D9FF85B0FDD5}"/>
    <cellStyle name="Normal 2" xfId="10" xr:uid="{81A5D868-09E1-4931-8D57-92C9CA0E62AA}"/>
    <cellStyle name="Normal 2 6" xfId="12" xr:uid="{599D2127-F52A-4A97-B03A-FD1B6E19A86F}"/>
    <cellStyle name="Normal 360" xfId="6" xr:uid="{BA1A88CD-FF9E-4556-9C4B-2F70EC6E9A77}"/>
    <cellStyle name="Normal 373" xfId="5" xr:uid="{CAD2EEB3-DC78-4024-93FF-43445B5A08D1}"/>
    <cellStyle name="Normal 373 2" xfId="7" xr:uid="{A5D9311C-474C-48D5-9D99-2909981E197B}"/>
    <cellStyle name="Normal 8" xfId="11" xr:uid="{3885204B-B37B-4D07-BEC2-6376DEEDC506}"/>
    <cellStyle name="Normal_DB2005" xfId="3" xr:uid="{FCB3F135-6303-40B3-8EDF-04A7650E82EE}"/>
    <cellStyle name="Percent 2" xfId="4" xr:uid="{59C93DF0-20C3-4C19-A0FB-76396ABDB2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A750-E5D1-4997-B78C-C15B5A4DA912}">
  <dimension ref="A1:P66"/>
  <sheetViews>
    <sheetView workbookViewId="0">
      <selection sqref="A1:A2"/>
    </sheetView>
  </sheetViews>
  <sheetFormatPr defaultRowHeight="15" x14ac:dyDescent="0.25"/>
  <cols>
    <col min="1" max="1" width="25.7109375" customWidth="1"/>
    <col min="2" max="2" width="14.28515625" customWidth="1"/>
    <col min="3" max="11" width="14.42578125" customWidth="1"/>
  </cols>
  <sheetData>
    <row r="1" spans="1:12" x14ac:dyDescent="0.25">
      <c r="A1" s="31" t="s">
        <v>49</v>
      </c>
    </row>
    <row r="2" spans="1:12" x14ac:dyDescent="0.25">
      <c r="A2" s="31" t="s">
        <v>48</v>
      </c>
    </row>
    <row r="3" spans="1:12" x14ac:dyDescent="0.25">
      <c r="A3" s="5" t="s">
        <v>0</v>
      </c>
    </row>
    <row r="4" spans="1:12" x14ac:dyDescent="0.25">
      <c r="A4" t="s">
        <v>1</v>
      </c>
      <c r="B4" s="2">
        <v>2025</v>
      </c>
      <c r="C4" s="2">
        <v>2026</v>
      </c>
      <c r="D4" s="2">
        <v>2027</v>
      </c>
      <c r="E4" s="2">
        <v>2028</v>
      </c>
      <c r="F4" s="2">
        <v>2029</v>
      </c>
      <c r="G4" s="2">
        <v>2030</v>
      </c>
      <c r="H4" s="2">
        <v>2031</v>
      </c>
      <c r="I4" s="2">
        <v>2032</v>
      </c>
      <c r="J4" s="2">
        <v>2033</v>
      </c>
      <c r="K4" s="2">
        <v>2034</v>
      </c>
      <c r="L4" s="2"/>
    </row>
    <row r="5" spans="1:12" ht="17.25" x14ac:dyDescent="0.25">
      <c r="A5" t="s">
        <v>2</v>
      </c>
      <c r="B5" s="3">
        <v>61076.109688971104</v>
      </c>
      <c r="C5" s="3">
        <f>+B8</f>
        <v>60166.109688971104</v>
      </c>
      <c r="D5" s="3">
        <f t="shared" ref="D5:K5" si="0">+C8</f>
        <v>59247.109688971104</v>
      </c>
      <c r="E5" s="3">
        <f t="shared" si="0"/>
        <v>58319.109688971104</v>
      </c>
      <c r="F5" s="3">
        <f t="shared" si="0"/>
        <v>57384.109688971104</v>
      </c>
      <c r="G5" s="3">
        <f t="shared" si="0"/>
        <v>56442.109688971104</v>
      </c>
      <c r="H5" s="3">
        <f t="shared" si="0"/>
        <v>55994.109688971104</v>
      </c>
      <c r="I5" s="3">
        <f t="shared" si="0"/>
        <v>55540.109688971104</v>
      </c>
      <c r="J5" s="3">
        <f t="shared" si="0"/>
        <v>55081.109688971104</v>
      </c>
      <c r="K5" s="3">
        <f t="shared" si="0"/>
        <v>54617.109688971104</v>
      </c>
      <c r="L5" s="3"/>
    </row>
    <row r="6" spans="1:12" ht="17.25" x14ac:dyDescent="0.25">
      <c r="A6" s="1" t="s">
        <v>3</v>
      </c>
      <c r="B6" s="3">
        <v>1090</v>
      </c>
      <c r="C6" s="3">
        <v>1081</v>
      </c>
      <c r="D6" s="3">
        <v>1072</v>
      </c>
      <c r="E6" s="3">
        <v>1065</v>
      </c>
      <c r="F6" s="3">
        <v>1058</v>
      </c>
      <c r="G6" s="3">
        <v>1052</v>
      </c>
      <c r="H6" s="3">
        <v>1046</v>
      </c>
      <c r="I6" s="3">
        <v>1041</v>
      </c>
      <c r="J6" s="3">
        <v>1036</v>
      </c>
      <c r="K6" s="3">
        <v>1032</v>
      </c>
      <c r="L6" s="3"/>
    </row>
    <row r="7" spans="1:12" ht="17.25" x14ac:dyDescent="0.25">
      <c r="A7" s="1" t="s">
        <v>4</v>
      </c>
      <c r="B7" s="3">
        <v>2000</v>
      </c>
      <c r="C7" s="3">
        <v>2000</v>
      </c>
      <c r="D7" s="3">
        <v>2000</v>
      </c>
      <c r="E7" s="3">
        <v>2000</v>
      </c>
      <c r="F7" s="3">
        <v>2000</v>
      </c>
      <c r="G7" s="3">
        <v>1500</v>
      </c>
      <c r="H7" s="3">
        <v>1500</v>
      </c>
      <c r="I7" s="3">
        <v>1500</v>
      </c>
      <c r="J7" s="3">
        <v>1500</v>
      </c>
      <c r="K7" s="3">
        <v>1500</v>
      </c>
      <c r="L7" s="3"/>
    </row>
    <row r="8" spans="1:12" x14ac:dyDescent="0.25">
      <c r="A8" s="1" t="s">
        <v>5</v>
      </c>
      <c r="B8" s="3">
        <f t="shared" ref="B8:K8" si="1">+B5+B6-B7</f>
        <v>60166.109688971104</v>
      </c>
      <c r="C8" s="3">
        <f t="shared" si="1"/>
        <v>59247.109688971104</v>
      </c>
      <c r="D8" s="3">
        <f t="shared" si="1"/>
        <v>58319.109688971104</v>
      </c>
      <c r="E8" s="3">
        <f t="shared" si="1"/>
        <v>57384.109688971104</v>
      </c>
      <c r="F8" s="3">
        <f t="shared" si="1"/>
        <v>56442.109688971104</v>
      </c>
      <c r="G8" s="3">
        <f t="shared" si="1"/>
        <v>55994.109688971104</v>
      </c>
      <c r="H8" s="3">
        <f t="shared" si="1"/>
        <v>55540.109688971104</v>
      </c>
      <c r="I8" s="3">
        <f t="shared" si="1"/>
        <v>55081.109688971104</v>
      </c>
      <c r="J8" s="3">
        <f t="shared" si="1"/>
        <v>54617.109688971104</v>
      </c>
      <c r="K8" s="3">
        <f t="shared" si="1"/>
        <v>54149.109688971104</v>
      </c>
      <c r="L8" s="3"/>
    </row>
    <row r="11" spans="1:12" x14ac:dyDescent="0.25">
      <c r="A11" t="s">
        <v>6</v>
      </c>
    </row>
    <row r="12" spans="1:12" x14ac:dyDescent="0.25">
      <c r="A12" t="s">
        <v>7</v>
      </c>
    </row>
    <row r="13" spans="1:12" x14ac:dyDescent="0.25">
      <c r="A13" s="1" t="s">
        <v>8</v>
      </c>
    </row>
    <row r="14" spans="1:12" x14ac:dyDescent="0.25">
      <c r="A14" s="1" t="s">
        <v>9</v>
      </c>
    </row>
    <row r="15" spans="1:12" x14ac:dyDescent="0.25">
      <c r="A15" s="1"/>
    </row>
    <row r="16" spans="1:12" x14ac:dyDescent="0.25">
      <c r="A16" s="5" t="s">
        <v>10</v>
      </c>
    </row>
    <row r="17" spans="1:16" x14ac:dyDescent="0.25">
      <c r="A17" t="s">
        <v>11</v>
      </c>
    </row>
    <row r="18" spans="1:16" x14ac:dyDescent="0.25">
      <c r="B18" s="4">
        <v>44958</v>
      </c>
      <c r="C18" s="4">
        <v>44986</v>
      </c>
      <c r="D18" s="4">
        <v>45017</v>
      </c>
      <c r="E18" s="4">
        <v>45047</v>
      </c>
      <c r="F18" s="4">
        <v>45078</v>
      </c>
      <c r="G18" s="4">
        <v>45108</v>
      </c>
      <c r="H18" s="4">
        <v>45139</v>
      </c>
      <c r="I18" s="4">
        <v>45170</v>
      </c>
      <c r="J18" s="4">
        <v>45200</v>
      </c>
      <c r="K18" s="4">
        <v>45231</v>
      </c>
      <c r="L18" s="4">
        <v>45261</v>
      </c>
      <c r="M18" s="4">
        <v>45292</v>
      </c>
      <c r="N18" s="4">
        <v>45323</v>
      </c>
      <c r="O18" s="5" t="s">
        <v>12</v>
      </c>
    </row>
    <row r="19" spans="1:16" x14ac:dyDescent="0.25">
      <c r="A19" t="s">
        <v>13</v>
      </c>
      <c r="B19">
        <v>62486</v>
      </c>
      <c r="C19" s="7">
        <f t="shared" ref="C19:H19" si="2">+B20</f>
        <v>61997.626650835788</v>
      </c>
      <c r="D19" s="7">
        <f t="shared" si="2"/>
        <v>61911.627482199197</v>
      </c>
      <c r="E19" s="7">
        <f t="shared" si="2"/>
        <v>65360.987733841699</v>
      </c>
      <c r="F19" s="7">
        <f t="shared" si="2"/>
        <v>64954.475656105627</v>
      </c>
      <c r="G19" s="7">
        <f t="shared" si="2"/>
        <v>64650.644318323612</v>
      </c>
      <c r="H19" s="7">
        <f t="shared" si="2"/>
        <v>64678.500922853746</v>
      </c>
      <c r="I19" s="7">
        <f t="shared" ref="I19:N19" si="3">+H20</f>
        <v>68109.505173695812</v>
      </c>
      <c r="J19" s="7">
        <f t="shared" si="3"/>
        <v>64678.500922853746</v>
      </c>
      <c r="K19" s="7">
        <f t="shared" si="3"/>
        <v>63194.326946609399</v>
      </c>
      <c r="L19" s="7">
        <f t="shared" si="3"/>
        <v>63116.26367112383</v>
      </c>
      <c r="M19" s="7">
        <f t="shared" si="3"/>
        <v>62535.485858071435</v>
      </c>
      <c r="N19" s="7">
        <f t="shared" si="3"/>
        <v>61643.426685095248</v>
      </c>
      <c r="O19" s="8">
        <f>+B19</f>
        <v>62486</v>
      </c>
    </row>
    <row r="20" spans="1:16" x14ac:dyDescent="0.25">
      <c r="A20" t="s">
        <v>14</v>
      </c>
      <c r="B20" s="6">
        <v>61997.626650835788</v>
      </c>
      <c r="C20" s="6">
        <v>61911.627482199197</v>
      </c>
      <c r="D20" s="6">
        <v>65360.987733841699</v>
      </c>
      <c r="E20" s="6">
        <v>64954.475656105627</v>
      </c>
      <c r="F20" s="6">
        <v>64650.644318323612</v>
      </c>
      <c r="G20" s="6">
        <v>64678.500922853746</v>
      </c>
      <c r="H20" s="6">
        <v>68109.505173695812</v>
      </c>
      <c r="I20" s="6">
        <v>64678.500922853746</v>
      </c>
      <c r="J20" s="6">
        <v>63194.326946609399</v>
      </c>
      <c r="K20" s="6">
        <v>63116.26367112383</v>
      </c>
      <c r="L20" s="6">
        <v>62535.485858071435</v>
      </c>
      <c r="M20" s="6">
        <v>61643.426685095248</v>
      </c>
      <c r="N20" s="6">
        <v>60538.879924075351</v>
      </c>
      <c r="O20" s="9">
        <f>+N20</f>
        <v>60538.879924075351</v>
      </c>
    </row>
    <row r="21" spans="1:16" x14ac:dyDescent="0.25">
      <c r="A21" t="s">
        <v>15</v>
      </c>
      <c r="B21" s="11">
        <v>1.6195700308209651</v>
      </c>
      <c r="C21" s="11">
        <v>62.839317195853447</v>
      </c>
      <c r="D21" s="11">
        <v>73.528479399271816</v>
      </c>
      <c r="E21" s="11">
        <v>63.163231202017641</v>
      </c>
      <c r="F21" s="11">
        <v>105.59596600952693</v>
      </c>
      <c r="G21" s="11">
        <v>50.854498967778305</v>
      </c>
      <c r="H21" s="11">
        <v>36.926196702718002</v>
      </c>
      <c r="I21" s="11">
        <v>45.995788875315412</v>
      </c>
      <c r="J21" s="11">
        <v>52.474068998599272</v>
      </c>
      <c r="K21" s="11">
        <v>94.258975793780166</v>
      </c>
      <c r="L21" s="11">
        <v>0</v>
      </c>
      <c r="M21">
        <v>0</v>
      </c>
      <c r="N21">
        <v>25</v>
      </c>
      <c r="O21" s="8">
        <f>SUM(B21:N21)</f>
        <v>612.25609317568183</v>
      </c>
    </row>
    <row r="22" spans="1:16" x14ac:dyDescent="0.25">
      <c r="A22" t="s">
        <v>16</v>
      </c>
      <c r="B22" s="6">
        <f t="shared" ref="B22:G22" si="4">+B19+B21-B20</f>
        <v>489.99291919503594</v>
      </c>
      <c r="C22" s="6">
        <f t="shared" si="4"/>
        <v>148.83848583244253</v>
      </c>
      <c r="D22" s="6">
        <f t="shared" si="4"/>
        <v>-3375.831772243233</v>
      </c>
      <c r="E22" s="6">
        <f t="shared" si="4"/>
        <v>469.67530893808726</v>
      </c>
      <c r="F22" s="6">
        <f t="shared" si="4"/>
        <v>409.42730379154091</v>
      </c>
      <c r="G22" s="6">
        <f t="shared" si="4"/>
        <v>22.997894437641662</v>
      </c>
      <c r="H22" s="6">
        <f>+H19+H21-H20</f>
        <v>-3394.0780541393469</v>
      </c>
      <c r="I22" s="6">
        <f>+I19+I21-I20</f>
        <v>3477.000039717379</v>
      </c>
      <c r="J22" s="6">
        <f>+J19+J21-J20</f>
        <v>1536.648045242946</v>
      </c>
      <c r="K22" s="6">
        <f>+K19+K21-K20</f>
        <v>172.32225127935089</v>
      </c>
      <c r="L22" s="6">
        <f>+L19+L21-L20</f>
        <v>580.77781305239478</v>
      </c>
      <c r="M22" s="6">
        <f t="shared" ref="M22:O22" si="5">+M19+M21-M20</f>
        <v>892.05917297618726</v>
      </c>
      <c r="N22" s="6">
        <f t="shared" si="5"/>
        <v>1129.5467610198975</v>
      </c>
      <c r="O22" s="9">
        <f t="shared" si="5"/>
        <v>2559.376169100331</v>
      </c>
    </row>
    <row r="23" spans="1:16" x14ac:dyDescent="0.25">
      <c r="O23" s="11">
        <f>+O22/365</f>
        <v>7.0119895043844682</v>
      </c>
      <c r="P23" t="s">
        <v>17</v>
      </c>
    </row>
    <row r="24" spans="1:16" x14ac:dyDescent="0.25">
      <c r="A24" t="s">
        <v>18</v>
      </c>
      <c r="O24" s="9"/>
    </row>
    <row r="27" spans="1:16" x14ac:dyDescent="0.25">
      <c r="A27" s="10"/>
    </row>
    <row r="28" spans="1:16" x14ac:dyDescent="0.25">
      <c r="A28" s="10"/>
    </row>
    <row r="29" spans="1:16" x14ac:dyDescent="0.25">
      <c r="A29" s="10"/>
    </row>
    <row r="31" spans="1:16" x14ac:dyDescent="0.25">
      <c r="A31" s="12" t="s">
        <v>19</v>
      </c>
      <c r="B31" s="13"/>
      <c r="C31" s="14"/>
    </row>
    <row r="32" spans="1:16" ht="15.75" thickBot="1" x14ac:dyDescent="0.3">
      <c r="A32" s="15" t="s">
        <v>20</v>
      </c>
      <c r="B32" s="15"/>
      <c r="C32" s="14"/>
    </row>
    <row r="33" spans="1:8" ht="15.75" thickBot="1" x14ac:dyDescent="0.3">
      <c r="A33" s="14"/>
      <c r="B33" s="16" t="s">
        <v>21</v>
      </c>
      <c r="C33" s="26">
        <v>16.443982198952853</v>
      </c>
      <c r="F33" s="6">
        <v>62535</v>
      </c>
      <c r="G33" t="s">
        <v>22</v>
      </c>
      <c r="H33">
        <v>2023</v>
      </c>
    </row>
    <row r="34" spans="1:8" ht="18" thickBot="1" x14ac:dyDescent="0.45">
      <c r="A34" s="14"/>
      <c r="B34" s="16" t="s">
        <v>23</v>
      </c>
      <c r="C34" s="26">
        <v>1.2493558077414948</v>
      </c>
      <c r="F34" s="22">
        <v>69200</v>
      </c>
      <c r="G34" t="s">
        <v>24</v>
      </c>
      <c r="H34">
        <v>2023</v>
      </c>
    </row>
    <row r="35" spans="1:8" ht="15.75" thickBot="1" x14ac:dyDescent="0.3">
      <c r="A35" s="15" t="s">
        <v>25</v>
      </c>
      <c r="B35" s="15"/>
      <c r="C35" s="27"/>
      <c r="F35" s="6">
        <f>AVERAGE(F33:F34)</f>
        <v>65867.5</v>
      </c>
      <c r="G35" t="s">
        <v>26</v>
      </c>
    </row>
    <row r="36" spans="1:8" ht="15.75" thickBot="1" x14ac:dyDescent="0.3">
      <c r="A36" s="14"/>
      <c r="B36" s="16" t="s">
        <v>21</v>
      </c>
      <c r="C36" s="28">
        <v>0</v>
      </c>
      <c r="F36" s="20">
        <v>2563001.0099999998</v>
      </c>
      <c r="G36" t="s">
        <v>27</v>
      </c>
    </row>
    <row r="37" spans="1:8" ht="15.75" thickBot="1" x14ac:dyDescent="0.3">
      <c r="A37" s="14"/>
      <c r="B37" s="16" t="s">
        <v>28</v>
      </c>
      <c r="C37" s="29">
        <v>40.985064523866633</v>
      </c>
      <c r="F37" s="17">
        <f>+F36/F35</f>
        <v>38.91146635290545</v>
      </c>
    </row>
    <row r="38" spans="1:8" ht="15.75" thickBot="1" x14ac:dyDescent="0.3"/>
    <row r="39" spans="1:8" ht="15.75" thickBot="1" x14ac:dyDescent="0.3">
      <c r="B39" s="18" t="s">
        <v>29</v>
      </c>
    </row>
    <row r="40" spans="1:8" x14ac:dyDescent="0.25">
      <c r="A40">
        <v>2025</v>
      </c>
      <c r="B40" s="17">
        <v>29266.221208671086</v>
      </c>
    </row>
    <row r="41" spans="1:8" x14ac:dyDescent="0.25">
      <c r="A41">
        <v>2026</v>
      </c>
      <c r="B41" s="17">
        <v>57214.158967884025</v>
      </c>
    </row>
    <row r="42" spans="1:8" x14ac:dyDescent="0.25">
      <c r="A42">
        <v>2027</v>
      </c>
      <c r="B42" s="17">
        <v>83492.79450368791</v>
      </c>
    </row>
    <row r="43" spans="1:8" x14ac:dyDescent="0.25">
      <c r="A43">
        <v>2028</v>
      </c>
      <c r="B43" s="17">
        <v>108990.54240328455</v>
      </c>
    </row>
    <row r="44" spans="1:8" x14ac:dyDescent="0.25">
      <c r="A44">
        <v>2029</v>
      </c>
      <c r="B44" s="17">
        <v>133741.34236807103</v>
      </c>
    </row>
    <row r="45" spans="1:8" x14ac:dyDescent="0.25">
      <c r="A45">
        <v>2030</v>
      </c>
      <c r="B45" s="17">
        <v>139373.25628051467</v>
      </c>
    </row>
    <row r="46" spans="1:8" x14ac:dyDescent="0.25">
      <c r="A46">
        <v>2031</v>
      </c>
      <c r="B46" s="17">
        <v>144452.59433757552</v>
      </c>
    </row>
    <row r="47" spans="1:8" x14ac:dyDescent="0.25">
      <c r="A47">
        <v>2032</v>
      </c>
      <c r="B47" s="17">
        <v>149957.0536451051</v>
      </c>
    </row>
    <row r="48" spans="1:8" x14ac:dyDescent="0.25">
      <c r="A48">
        <v>2033</v>
      </c>
      <c r="B48" s="17">
        <v>155848.83427877448</v>
      </c>
    </row>
    <row r="49" spans="1:12" x14ac:dyDescent="0.25">
      <c r="A49">
        <v>2034</v>
      </c>
      <c r="B49" s="17">
        <v>161787.84247212426</v>
      </c>
    </row>
    <row r="51" spans="1:12" x14ac:dyDescent="0.25">
      <c r="A51" t="s">
        <v>30</v>
      </c>
      <c r="B51" s="20">
        <f>+$C$33*B6</f>
        <v>17923.940596858611</v>
      </c>
      <c r="C51" s="20">
        <f t="shared" ref="C51:K51" si="6">+$C$33*C6</f>
        <v>17775.944757068035</v>
      </c>
      <c r="D51" s="20">
        <f t="shared" si="6"/>
        <v>17627.948917277459</v>
      </c>
      <c r="E51" s="20">
        <f t="shared" si="6"/>
        <v>17512.841041884789</v>
      </c>
      <c r="F51" s="20">
        <f t="shared" si="6"/>
        <v>17397.733166492118</v>
      </c>
      <c r="G51" s="20">
        <f t="shared" si="6"/>
        <v>17299.069273298403</v>
      </c>
      <c r="H51" s="20">
        <f t="shared" si="6"/>
        <v>17200.405380104683</v>
      </c>
      <c r="I51" s="20">
        <f t="shared" si="6"/>
        <v>17118.185469109918</v>
      </c>
      <c r="J51" s="20">
        <f t="shared" si="6"/>
        <v>17035.965558115156</v>
      </c>
      <c r="K51" s="20">
        <f t="shared" si="6"/>
        <v>16970.189629319342</v>
      </c>
      <c r="L51" s="19"/>
    </row>
    <row r="52" spans="1:12" x14ac:dyDescent="0.25">
      <c r="A52" t="s">
        <v>31</v>
      </c>
      <c r="B52" s="20">
        <f>+$C$34*B8</f>
        <v>75168.878569127875</v>
      </c>
      <c r="C52" s="20">
        <f t="shared" ref="C52:K52" si="7">+$C$34*C8</f>
        <v>74020.720581813439</v>
      </c>
      <c r="D52" s="20">
        <f t="shared" si="7"/>
        <v>72861.318392229325</v>
      </c>
      <c r="E52" s="20">
        <f t="shared" si="7"/>
        <v>71693.170711991028</v>
      </c>
      <c r="F52" s="20">
        <f t="shared" si="7"/>
        <v>70516.277541098549</v>
      </c>
      <c r="G52" s="20">
        <f t="shared" si="7"/>
        <v>69956.566139230359</v>
      </c>
      <c r="H52" s="20">
        <f t="shared" si="7"/>
        <v>69389.358602515713</v>
      </c>
      <c r="I52" s="20">
        <f t="shared" si="7"/>
        <v>68815.904286762365</v>
      </c>
      <c r="J52" s="20">
        <f t="shared" si="7"/>
        <v>68236.203191970315</v>
      </c>
      <c r="K52" s="20">
        <f t="shared" si="7"/>
        <v>67651.504673947289</v>
      </c>
      <c r="L52" s="19"/>
    </row>
    <row r="53" spans="1:12" x14ac:dyDescent="0.25">
      <c r="A53" t="s">
        <v>32</v>
      </c>
      <c r="B53" s="20">
        <f>+$F$37*B8</f>
        <v>2341151.5527476175</v>
      </c>
      <c r="C53" s="20">
        <f t="shared" ref="C53:K53" si="8">+$F$37*C8</f>
        <v>2305391.9151692977</v>
      </c>
      <c r="D53" s="20">
        <f t="shared" si="8"/>
        <v>2269282.0743938014</v>
      </c>
      <c r="E53" s="20">
        <f t="shared" si="8"/>
        <v>2232899.8533538347</v>
      </c>
      <c r="F53" s="20">
        <f t="shared" si="8"/>
        <v>2196245.2520493977</v>
      </c>
      <c r="G53" s="20">
        <f t="shared" si="8"/>
        <v>2178812.915123296</v>
      </c>
      <c r="H53" s="20">
        <f t="shared" si="8"/>
        <v>2161147.109399077</v>
      </c>
      <c r="I53" s="20">
        <f t="shared" si="8"/>
        <v>2143286.7463430935</v>
      </c>
      <c r="J53" s="20">
        <f t="shared" si="8"/>
        <v>2125231.8259553453</v>
      </c>
      <c r="K53" s="20">
        <f t="shared" si="8"/>
        <v>2107021.2597021856</v>
      </c>
    </row>
    <row r="54" spans="1:12" x14ac:dyDescent="0.25">
      <c r="A54" s="5" t="s">
        <v>33</v>
      </c>
      <c r="B54" s="21">
        <f>SUM(B51:B53)</f>
        <v>2434244.371913604</v>
      </c>
      <c r="C54" s="21">
        <f t="shared" ref="C54:K54" si="9">SUM(C51:C53)</f>
        <v>2397188.580508179</v>
      </c>
      <c r="D54" s="21">
        <f t="shared" si="9"/>
        <v>2359771.3417033083</v>
      </c>
      <c r="E54" s="21">
        <f t="shared" si="9"/>
        <v>2322105.8651077105</v>
      </c>
      <c r="F54" s="21">
        <f t="shared" si="9"/>
        <v>2284159.2627569884</v>
      </c>
      <c r="G54" s="21">
        <f t="shared" si="9"/>
        <v>2266068.5505358246</v>
      </c>
      <c r="H54" s="21">
        <f t="shared" si="9"/>
        <v>2247736.8733816976</v>
      </c>
      <c r="I54" s="21">
        <f t="shared" si="9"/>
        <v>2229220.8360989657</v>
      </c>
      <c r="J54" s="21">
        <f t="shared" si="9"/>
        <v>2210503.9947054307</v>
      </c>
      <c r="K54" s="21">
        <f t="shared" si="9"/>
        <v>2191642.9540054523</v>
      </c>
    </row>
    <row r="55" spans="1:12" x14ac:dyDescent="0.25">
      <c r="A55" t="s">
        <v>34</v>
      </c>
      <c r="B55" s="20">
        <v>29266.221208671086</v>
      </c>
      <c r="C55" s="20">
        <v>57214.158967884025</v>
      </c>
      <c r="D55" s="20">
        <v>83492.79450368791</v>
      </c>
      <c r="E55" s="20">
        <v>108990.54240328455</v>
      </c>
      <c r="F55" s="20">
        <v>133741.34236807103</v>
      </c>
      <c r="G55" s="20">
        <v>139373.25628051467</v>
      </c>
      <c r="H55" s="20">
        <v>144452.59433757552</v>
      </c>
      <c r="I55" s="20">
        <v>149957.0536451051</v>
      </c>
      <c r="J55" s="20">
        <v>155848.83427877448</v>
      </c>
      <c r="K55" s="20">
        <v>161787.84247212426</v>
      </c>
    </row>
    <row r="56" spans="1:12" x14ac:dyDescent="0.25">
      <c r="A56" t="s">
        <v>35</v>
      </c>
      <c r="B56" s="20">
        <v>295393</v>
      </c>
      <c r="C56" s="20">
        <v>295393</v>
      </c>
      <c r="D56" s="20">
        <v>295393</v>
      </c>
      <c r="E56" s="20">
        <v>295393</v>
      </c>
      <c r="F56" s="20">
        <v>295393</v>
      </c>
      <c r="G56" s="20">
        <v>295393</v>
      </c>
      <c r="H56" s="20">
        <v>295393</v>
      </c>
      <c r="I56" s="20">
        <v>295393</v>
      </c>
      <c r="J56" s="20">
        <v>295393</v>
      </c>
      <c r="K56" s="20">
        <v>295393</v>
      </c>
    </row>
    <row r="57" spans="1:12" x14ac:dyDescent="0.25">
      <c r="A57" s="5" t="s">
        <v>36</v>
      </c>
      <c r="B57" s="21">
        <f>+B56+B55+B54</f>
        <v>2758903.5931222751</v>
      </c>
      <c r="C57" s="21">
        <f t="shared" ref="C57:K57" si="10">+C56+C55+C54</f>
        <v>2749795.7394760633</v>
      </c>
      <c r="D57" s="21">
        <f t="shared" si="10"/>
        <v>2738657.1362069962</v>
      </c>
      <c r="E57" s="21">
        <f t="shared" si="10"/>
        <v>2726489.4075109949</v>
      </c>
      <c r="F57" s="21">
        <f t="shared" si="10"/>
        <v>2713293.6051250594</v>
      </c>
      <c r="G57" s="21">
        <f t="shared" si="10"/>
        <v>2700834.8068163395</v>
      </c>
      <c r="H57" s="21">
        <f t="shared" si="10"/>
        <v>2687582.4677192732</v>
      </c>
      <c r="I57" s="21">
        <f t="shared" si="10"/>
        <v>2674570.8897440708</v>
      </c>
      <c r="J57" s="21">
        <f t="shared" si="10"/>
        <v>2661745.8289842051</v>
      </c>
      <c r="K57" s="21">
        <f t="shared" si="10"/>
        <v>2648823.7964775767</v>
      </c>
    </row>
    <row r="60" spans="1:12" x14ac:dyDescent="0.25">
      <c r="A60" t="s">
        <v>47</v>
      </c>
    </row>
    <row r="61" spans="1:12" x14ac:dyDescent="0.25">
      <c r="A61" t="s">
        <v>31</v>
      </c>
      <c r="B61" s="20">
        <f>(B8-B6)*$C$34</f>
        <v>73807.080738689634</v>
      </c>
      <c r="C61" s="20">
        <f t="shared" ref="C61:K61" si="11">(C8-C6)*$C$34</f>
        <v>72670.166953644875</v>
      </c>
      <c r="D61" s="20">
        <f t="shared" si="11"/>
        <v>71522.008966330453</v>
      </c>
      <c r="E61" s="20">
        <f t="shared" si="11"/>
        <v>70362.606776746339</v>
      </c>
      <c r="F61" s="20">
        <f t="shared" si="11"/>
        <v>69194.459096508042</v>
      </c>
      <c r="G61" s="20">
        <f t="shared" si="11"/>
        <v>68642.243829486295</v>
      </c>
      <c r="H61" s="20">
        <f t="shared" si="11"/>
        <v>68082.532427618105</v>
      </c>
      <c r="I61" s="20">
        <f t="shared" si="11"/>
        <v>67515.324890903474</v>
      </c>
      <c r="J61" s="20">
        <f t="shared" si="11"/>
        <v>66941.870575150126</v>
      </c>
      <c r="K61" s="20">
        <f t="shared" si="11"/>
        <v>66362.169480358076</v>
      </c>
    </row>
    <row r="62" spans="1:12" x14ac:dyDescent="0.25">
      <c r="A62" t="s">
        <v>32</v>
      </c>
      <c r="B62" s="20">
        <f>(B8-B6)*$F$37</f>
        <v>2298738.0544229508</v>
      </c>
      <c r="C62" s="20">
        <f t="shared" ref="C62:K62" si="12">(C8-C6)*$F$37</f>
        <v>2263328.6200418067</v>
      </c>
      <c r="D62" s="20">
        <f t="shared" si="12"/>
        <v>2227568.9824634865</v>
      </c>
      <c r="E62" s="20">
        <f t="shared" si="12"/>
        <v>2191459.1416879906</v>
      </c>
      <c r="F62" s="20">
        <f t="shared" si="12"/>
        <v>2155076.920648024</v>
      </c>
      <c r="G62" s="20">
        <f t="shared" si="12"/>
        <v>2137878.0525200395</v>
      </c>
      <c r="H62" s="20">
        <f t="shared" si="12"/>
        <v>2120445.7155939378</v>
      </c>
      <c r="I62" s="20">
        <f t="shared" si="12"/>
        <v>2102779.9098697188</v>
      </c>
      <c r="J62" s="20">
        <f t="shared" si="12"/>
        <v>2084919.5468137353</v>
      </c>
      <c r="K62" s="20">
        <f t="shared" si="12"/>
        <v>2066864.6264259871</v>
      </c>
    </row>
    <row r="63" spans="1:12" x14ac:dyDescent="0.25">
      <c r="A63" s="5" t="s">
        <v>33</v>
      </c>
      <c r="B63" s="25">
        <f>SUM(B61:B62)</f>
        <v>2372545.1351616406</v>
      </c>
      <c r="C63" s="25">
        <f t="shared" ref="C63:K63" si="13">SUM(C61:C62)</f>
        <v>2335998.7869954514</v>
      </c>
      <c r="D63" s="25">
        <f t="shared" si="13"/>
        <v>2299090.9914298169</v>
      </c>
      <c r="E63" s="25">
        <f t="shared" si="13"/>
        <v>2261821.7484647371</v>
      </c>
      <c r="F63" s="25">
        <f t="shared" si="13"/>
        <v>2224271.3797445321</v>
      </c>
      <c r="G63" s="25">
        <f t="shared" si="13"/>
        <v>2206520.2963495259</v>
      </c>
      <c r="H63" s="25">
        <f t="shared" si="13"/>
        <v>2188528.2480215561</v>
      </c>
      <c r="I63" s="25">
        <f t="shared" si="13"/>
        <v>2170295.2347606225</v>
      </c>
      <c r="J63" s="25">
        <f t="shared" si="13"/>
        <v>2151861.4173888853</v>
      </c>
      <c r="K63" s="25">
        <f t="shared" si="13"/>
        <v>2133226.7959063454</v>
      </c>
    </row>
    <row r="64" spans="1:12" x14ac:dyDescent="0.25">
      <c r="A64" t="s">
        <v>34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</row>
    <row r="65" spans="1:11" x14ac:dyDescent="0.25">
      <c r="A65" t="s">
        <v>35</v>
      </c>
      <c r="B65" s="23">
        <f>B56</f>
        <v>295393</v>
      </c>
      <c r="C65" s="24">
        <f>B65*0.8</f>
        <v>236314.40000000002</v>
      </c>
      <c r="D65" s="24">
        <f>C65*0.6</f>
        <v>141788.64000000001</v>
      </c>
      <c r="E65" s="24">
        <f>D65*0.4</f>
        <v>56715.456000000006</v>
      </c>
      <c r="F65" s="24">
        <f>E65*0.2</f>
        <v>11343.091200000003</v>
      </c>
      <c r="G65" s="24">
        <f>F65*0</f>
        <v>0</v>
      </c>
      <c r="H65" s="24">
        <f t="shared" ref="H65:K65" si="14">G65*0.8</f>
        <v>0</v>
      </c>
      <c r="I65" s="24">
        <f t="shared" si="14"/>
        <v>0</v>
      </c>
      <c r="J65" s="24">
        <f t="shared" si="14"/>
        <v>0</v>
      </c>
      <c r="K65" s="24">
        <f t="shared" si="14"/>
        <v>0</v>
      </c>
    </row>
    <row r="66" spans="1:11" x14ac:dyDescent="0.25">
      <c r="A66" s="5" t="s">
        <v>36</v>
      </c>
      <c r="B66" s="25">
        <f>SUM(B63:B65)</f>
        <v>2667938.1351616406</v>
      </c>
      <c r="C66" s="25">
        <f t="shared" ref="C66:K66" si="15">SUM(C63:C65)</f>
        <v>2572313.1869954513</v>
      </c>
      <c r="D66" s="25">
        <f t="shared" si="15"/>
        <v>2440879.6314298171</v>
      </c>
      <c r="E66" s="25">
        <f t="shared" si="15"/>
        <v>2318537.2044647373</v>
      </c>
      <c r="F66" s="25">
        <f t="shared" si="15"/>
        <v>2235614.4709445322</v>
      </c>
      <c r="G66" s="25">
        <f t="shared" si="15"/>
        <v>2206520.2963495259</v>
      </c>
      <c r="H66" s="25">
        <f t="shared" si="15"/>
        <v>2188528.2480215561</v>
      </c>
      <c r="I66" s="25">
        <f t="shared" si="15"/>
        <v>2170295.2347606225</v>
      </c>
      <c r="J66" s="25">
        <f t="shared" si="15"/>
        <v>2151861.4173888853</v>
      </c>
      <c r="K66" s="25">
        <f t="shared" si="15"/>
        <v>2133226.7959063454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1E00-8BD6-42AE-BA8B-9B992889F11D}">
  <dimension ref="A1:L66"/>
  <sheetViews>
    <sheetView tabSelected="1" workbookViewId="0">
      <selection sqref="A1:A2"/>
    </sheetView>
  </sheetViews>
  <sheetFormatPr defaultRowHeight="15" x14ac:dyDescent="0.25"/>
  <cols>
    <col min="1" max="1" width="25.7109375" customWidth="1"/>
    <col min="2" max="2" width="15.28515625" bestFit="1" customWidth="1"/>
    <col min="3" max="3" width="15.42578125" customWidth="1"/>
    <col min="4" max="10" width="14.140625" customWidth="1"/>
    <col min="11" max="11" width="17.5703125" customWidth="1"/>
    <col min="12" max="12" width="11.140625" bestFit="1" customWidth="1"/>
    <col min="15" max="15" width="14" customWidth="1"/>
  </cols>
  <sheetData>
    <row r="1" spans="1:11" x14ac:dyDescent="0.25">
      <c r="A1" s="32" t="s">
        <v>50</v>
      </c>
    </row>
    <row r="2" spans="1:11" x14ac:dyDescent="0.25">
      <c r="A2" s="32" t="s">
        <v>48</v>
      </c>
    </row>
    <row r="3" spans="1:11" x14ac:dyDescent="0.25">
      <c r="A3" s="5" t="s">
        <v>37</v>
      </c>
    </row>
    <row r="4" spans="1:11" x14ac:dyDescent="0.25">
      <c r="B4" s="2">
        <v>2025</v>
      </c>
      <c r="C4" s="2">
        <v>2026</v>
      </c>
      <c r="D4" s="2">
        <v>2027</v>
      </c>
      <c r="E4" s="2">
        <v>2028</v>
      </c>
      <c r="F4" s="2">
        <v>2029</v>
      </c>
      <c r="G4" s="2">
        <v>2030</v>
      </c>
      <c r="H4" s="2">
        <v>2031</v>
      </c>
      <c r="I4" s="2">
        <v>2032</v>
      </c>
      <c r="J4" s="2">
        <v>2033</v>
      </c>
      <c r="K4" s="2">
        <v>2034</v>
      </c>
    </row>
    <row r="5" spans="1:11" ht="17.25" x14ac:dyDescent="0.25">
      <c r="A5" t="s">
        <v>2</v>
      </c>
      <c r="B5" s="3">
        <v>639431</v>
      </c>
      <c r="C5" s="3">
        <f t="shared" ref="C5:K5" si="0">+B8</f>
        <v>627923</v>
      </c>
      <c r="D5" s="3">
        <f t="shared" si="0"/>
        <v>616503</v>
      </c>
      <c r="E5" s="3">
        <f t="shared" si="0"/>
        <v>605168</v>
      </c>
      <c r="F5" s="3">
        <f t="shared" si="0"/>
        <v>593915</v>
      </c>
      <c r="G5" s="3">
        <f t="shared" si="0"/>
        <v>587740</v>
      </c>
      <c r="H5" s="3">
        <f t="shared" si="0"/>
        <v>581639</v>
      </c>
      <c r="I5" s="3">
        <f t="shared" si="0"/>
        <v>575606</v>
      </c>
      <c r="J5" s="3">
        <f t="shared" si="0"/>
        <v>569637</v>
      </c>
      <c r="K5" s="3">
        <f t="shared" si="0"/>
        <v>563725</v>
      </c>
    </row>
    <row r="6" spans="1:11" ht="17.25" x14ac:dyDescent="0.25">
      <c r="A6" s="1" t="s">
        <v>3</v>
      </c>
      <c r="B6" s="3">
        <v>3492</v>
      </c>
      <c r="C6" s="3">
        <v>3580</v>
      </c>
      <c r="D6" s="3">
        <v>3665</v>
      </c>
      <c r="E6" s="3">
        <v>3747</v>
      </c>
      <c r="F6" s="3">
        <v>3825</v>
      </c>
      <c r="G6" s="3">
        <v>3899</v>
      </c>
      <c r="H6" s="3">
        <v>3967</v>
      </c>
      <c r="I6" s="3">
        <v>4031</v>
      </c>
      <c r="J6" s="3">
        <v>4088</v>
      </c>
      <c r="K6" s="3">
        <v>4141</v>
      </c>
    </row>
    <row r="7" spans="1:11" ht="17.25" x14ac:dyDescent="0.25">
      <c r="A7" s="1" t="s">
        <v>4</v>
      </c>
      <c r="B7" s="3">
        <v>15000</v>
      </c>
      <c r="C7" s="3">
        <v>15000</v>
      </c>
      <c r="D7" s="3">
        <v>15000</v>
      </c>
      <c r="E7" s="3">
        <v>15000</v>
      </c>
      <c r="F7" s="3">
        <v>10000</v>
      </c>
      <c r="G7" s="3">
        <v>10000</v>
      </c>
      <c r="H7" s="3">
        <v>10000</v>
      </c>
      <c r="I7" s="3">
        <v>10000</v>
      </c>
      <c r="J7" s="3">
        <v>10000</v>
      </c>
      <c r="K7" s="3">
        <v>10000</v>
      </c>
    </row>
    <row r="8" spans="1:11" x14ac:dyDescent="0.25">
      <c r="A8" s="1" t="s">
        <v>5</v>
      </c>
      <c r="B8" s="3">
        <f t="shared" ref="B8:K8" si="1">+B5+B6-B7</f>
        <v>627923</v>
      </c>
      <c r="C8" s="3">
        <f t="shared" si="1"/>
        <v>616503</v>
      </c>
      <c r="D8" s="3">
        <f t="shared" si="1"/>
        <v>605168</v>
      </c>
      <c r="E8" s="3">
        <f t="shared" si="1"/>
        <v>593915</v>
      </c>
      <c r="F8" s="3">
        <f t="shared" si="1"/>
        <v>587740</v>
      </c>
      <c r="G8" s="3">
        <f t="shared" si="1"/>
        <v>581639</v>
      </c>
      <c r="H8" s="3">
        <f t="shared" si="1"/>
        <v>575606</v>
      </c>
      <c r="I8" s="3">
        <f t="shared" si="1"/>
        <v>569637</v>
      </c>
      <c r="J8" s="3">
        <f t="shared" si="1"/>
        <v>563725</v>
      </c>
      <c r="K8" s="3">
        <f t="shared" si="1"/>
        <v>557866</v>
      </c>
    </row>
    <row r="11" spans="1:11" x14ac:dyDescent="0.25">
      <c r="A11" t="s">
        <v>6</v>
      </c>
    </row>
    <row r="12" spans="1:11" x14ac:dyDescent="0.25">
      <c r="A12" t="s">
        <v>7</v>
      </c>
    </row>
    <row r="13" spans="1:11" x14ac:dyDescent="0.25">
      <c r="A13" s="1" t="s">
        <v>8</v>
      </c>
    </row>
    <row r="14" spans="1:11" x14ac:dyDescent="0.25">
      <c r="A14" s="1" t="s">
        <v>9</v>
      </c>
    </row>
    <row r="15" spans="1:11" x14ac:dyDescent="0.25">
      <c r="A15" s="1"/>
    </row>
    <row r="16" spans="1:11" ht="14.1" customHeight="1" x14ac:dyDescent="0.25">
      <c r="A16" s="5" t="s">
        <v>10</v>
      </c>
    </row>
    <row r="17" spans="1:10" x14ac:dyDescent="0.25">
      <c r="A17" t="s">
        <v>11</v>
      </c>
      <c r="B17">
        <v>31</v>
      </c>
      <c r="C17">
        <v>30</v>
      </c>
      <c r="D17">
        <v>31</v>
      </c>
      <c r="E17">
        <v>30</v>
      </c>
      <c r="F17">
        <v>31</v>
      </c>
      <c r="G17">
        <v>31</v>
      </c>
      <c r="H17">
        <v>29</v>
      </c>
      <c r="I17">
        <f>SUM(B17:H17)</f>
        <v>213</v>
      </c>
    </row>
    <row r="18" spans="1:10" x14ac:dyDescent="0.25">
      <c r="B18" s="4">
        <v>45139</v>
      </c>
      <c r="C18" s="4">
        <v>45170</v>
      </c>
      <c r="D18" s="4">
        <v>45200</v>
      </c>
      <c r="E18" s="4">
        <v>45231</v>
      </c>
      <c r="F18" s="4">
        <v>45261</v>
      </c>
      <c r="G18" s="4">
        <v>45292</v>
      </c>
      <c r="H18" s="4">
        <v>45323</v>
      </c>
      <c r="I18" s="5" t="s">
        <v>38</v>
      </c>
    </row>
    <row r="19" spans="1:10" x14ac:dyDescent="0.25">
      <c r="A19" t="s">
        <v>13</v>
      </c>
      <c r="B19" s="7">
        <v>661048</v>
      </c>
      <c r="C19" s="7">
        <f t="shared" ref="C19:H19" si="2">+B20</f>
        <v>657721</v>
      </c>
      <c r="D19" s="7">
        <f t="shared" si="2"/>
        <v>656373</v>
      </c>
      <c r="E19" s="7">
        <f t="shared" si="2"/>
        <v>653391</v>
      </c>
      <c r="F19" s="7">
        <f t="shared" si="2"/>
        <v>652649</v>
      </c>
      <c r="G19" s="7">
        <f t="shared" si="2"/>
        <v>652942</v>
      </c>
      <c r="H19" s="7">
        <f t="shared" si="2"/>
        <v>651323</v>
      </c>
      <c r="I19" s="8">
        <f>+B19</f>
        <v>661048</v>
      </c>
    </row>
    <row r="20" spans="1:10" x14ac:dyDescent="0.25">
      <c r="A20" t="s">
        <v>14</v>
      </c>
      <c r="B20" s="6">
        <v>657721</v>
      </c>
      <c r="C20" s="6">
        <v>656373</v>
      </c>
      <c r="D20" s="6">
        <v>653391</v>
      </c>
      <c r="E20" s="6">
        <v>652649</v>
      </c>
      <c r="F20" s="6">
        <v>652942</v>
      </c>
      <c r="G20" s="6">
        <v>651323</v>
      </c>
      <c r="H20" s="6">
        <v>653545</v>
      </c>
      <c r="I20" s="9">
        <f>+H20</f>
        <v>653545</v>
      </c>
    </row>
    <row r="21" spans="1:10" x14ac:dyDescent="0.25">
      <c r="A21" t="s">
        <v>15</v>
      </c>
      <c r="B21">
        <v>408</v>
      </c>
      <c r="C21">
        <v>248</v>
      </c>
      <c r="D21">
        <v>481</v>
      </c>
      <c r="E21">
        <v>158</v>
      </c>
      <c r="F21">
        <v>429</v>
      </c>
      <c r="G21">
        <v>547</v>
      </c>
      <c r="H21">
        <v>375</v>
      </c>
      <c r="I21" s="8">
        <f>SUM(B21:H21)</f>
        <v>2646</v>
      </c>
    </row>
    <row r="22" spans="1:10" x14ac:dyDescent="0.25">
      <c r="A22" t="s">
        <v>16</v>
      </c>
      <c r="B22" s="6">
        <f>+B19+B21-B20</f>
        <v>3735</v>
      </c>
      <c r="C22" s="6">
        <f>+C19+C21-C20</f>
        <v>1596</v>
      </c>
      <c r="D22" s="6">
        <f>+D19+D21-D20</f>
        <v>3463</v>
      </c>
      <c r="E22" s="6">
        <f>+E19+E21-E20</f>
        <v>900</v>
      </c>
      <c r="F22" s="6">
        <f>+F19+F21-F20</f>
        <v>136</v>
      </c>
      <c r="G22" s="6">
        <f t="shared" ref="G22" si="3">+G19+G21-G20</f>
        <v>2166</v>
      </c>
      <c r="H22" s="6">
        <f t="shared" ref="H22:I22" si="4">+H19+H21-H20</f>
        <v>-1847</v>
      </c>
      <c r="I22" s="9">
        <f t="shared" si="4"/>
        <v>10149</v>
      </c>
    </row>
    <row r="23" spans="1:10" x14ac:dyDescent="0.25">
      <c r="I23" s="11">
        <f>+I22/I17</f>
        <v>47.647887323943664</v>
      </c>
      <c r="J23" t="s">
        <v>39</v>
      </c>
    </row>
    <row r="24" spans="1:10" x14ac:dyDescent="0.25">
      <c r="A24" t="s">
        <v>40</v>
      </c>
      <c r="I24" s="9">
        <f>+I23*365</f>
        <v>17391.478873239437</v>
      </c>
      <c r="J24" t="s">
        <v>41</v>
      </c>
    </row>
    <row r="26" spans="1:10" x14ac:dyDescent="0.25">
      <c r="A26" t="s">
        <v>42</v>
      </c>
    </row>
    <row r="27" spans="1:10" x14ac:dyDescent="0.25">
      <c r="A27" t="s">
        <v>43</v>
      </c>
    </row>
    <row r="28" spans="1:10" x14ac:dyDescent="0.25">
      <c r="A28" t="s">
        <v>44</v>
      </c>
    </row>
    <row r="29" spans="1:10" x14ac:dyDescent="0.25">
      <c r="A29" t="s">
        <v>45</v>
      </c>
    </row>
    <row r="31" spans="1:10" x14ac:dyDescent="0.25">
      <c r="A31" s="12" t="s">
        <v>19</v>
      </c>
      <c r="B31" s="13"/>
      <c r="C31" s="14"/>
    </row>
    <row r="32" spans="1:10" ht="15.75" thickBot="1" x14ac:dyDescent="0.3">
      <c r="A32" s="15" t="s">
        <v>20</v>
      </c>
      <c r="B32" s="15"/>
      <c r="C32" s="14"/>
    </row>
    <row r="33" spans="1:8" ht="15.75" thickBot="1" x14ac:dyDescent="0.3">
      <c r="A33" s="14"/>
      <c r="B33" s="16" t="s">
        <v>21</v>
      </c>
      <c r="C33" s="26">
        <v>125.8</v>
      </c>
      <c r="F33" s="6">
        <v>652942</v>
      </c>
      <c r="G33" t="s">
        <v>22</v>
      </c>
      <c r="H33">
        <v>2023</v>
      </c>
    </row>
    <row r="34" spans="1:8" ht="18" thickBot="1" x14ac:dyDescent="0.45">
      <c r="A34" s="14"/>
      <c r="B34" s="16" t="s">
        <v>23</v>
      </c>
      <c r="C34" s="26">
        <v>4.7299999999999995</v>
      </c>
      <c r="F34" s="22">
        <v>677825</v>
      </c>
      <c r="G34" t="s">
        <v>24</v>
      </c>
      <c r="H34">
        <v>2023</v>
      </c>
    </row>
    <row r="35" spans="1:8" ht="15.75" thickBot="1" x14ac:dyDescent="0.3">
      <c r="A35" s="15" t="s">
        <v>25</v>
      </c>
      <c r="B35" s="15"/>
      <c r="C35" s="27"/>
      <c r="F35" s="6">
        <f>AVERAGE(F33:F34)</f>
        <v>665383.5</v>
      </c>
      <c r="G35" t="s">
        <v>26</v>
      </c>
    </row>
    <row r="36" spans="1:8" ht="15.75" thickBot="1" x14ac:dyDescent="0.3">
      <c r="A36" s="14"/>
      <c r="B36" s="16" t="s">
        <v>21</v>
      </c>
      <c r="C36" s="28">
        <v>0</v>
      </c>
      <c r="F36" s="20">
        <v>27071845</v>
      </c>
      <c r="G36" t="s">
        <v>46</v>
      </c>
    </row>
    <row r="37" spans="1:8" ht="15.75" thickBot="1" x14ac:dyDescent="0.3">
      <c r="A37" s="14"/>
      <c r="B37" s="16" t="s">
        <v>28</v>
      </c>
      <c r="C37" s="29">
        <v>91.75</v>
      </c>
      <c r="F37" s="17">
        <f>+F36/F35</f>
        <v>40.686078028685714</v>
      </c>
    </row>
    <row r="38" spans="1:8" ht="15.75" thickBot="1" x14ac:dyDescent="0.3"/>
    <row r="39" spans="1:8" ht="15.75" thickBot="1" x14ac:dyDescent="0.3">
      <c r="B39" s="18" t="s">
        <v>29</v>
      </c>
    </row>
    <row r="40" spans="1:8" x14ac:dyDescent="0.25">
      <c r="A40">
        <v>2025</v>
      </c>
      <c r="B40" s="17">
        <v>259268.12514222058</v>
      </c>
    </row>
    <row r="41" spans="1:8" x14ac:dyDescent="0.25">
      <c r="A41">
        <v>2026</v>
      </c>
      <c r="B41" s="17">
        <v>516034.91618064081</v>
      </c>
    </row>
    <row r="42" spans="1:8" x14ac:dyDescent="0.25">
      <c r="A42">
        <v>2027</v>
      </c>
      <c r="B42" s="17">
        <v>766822.41305727698</v>
      </c>
    </row>
    <row r="43" spans="1:8" x14ac:dyDescent="0.25">
      <c r="A43">
        <v>2028</v>
      </c>
      <c r="B43" s="17">
        <v>1018481.0098956401</v>
      </c>
    </row>
    <row r="44" spans="1:8" x14ac:dyDescent="0.25">
      <c r="A44">
        <v>2029</v>
      </c>
      <c r="B44" s="17">
        <v>1270917.1061949376</v>
      </c>
    </row>
    <row r="45" spans="1:8" x14ac:dyDescent="0.25">
      <c r="A45">
        <v>2030</v>
      </c>
      <c r="B45" s="17">
        <v>1361197.1811418941</v>
      </c>
    </row>
    <row r="46" spans="1:8" x14ac:dyDescent="0.25">
      <c r="A46">
        <v>2031</v>
      </c>
      <c r="B46" s="17">
        <v>1447565.988662987</v>
      </c>
    </row>
    <row r="47" spans="1:8" x14ac:dyDescent="0.25">
      <c r="A47">
        <v>2032</v>
      </c>
      <c r="B47" s="17">
        <v>1538174.5407736069</v>
      </c>
    </row>
    <row r="48" spans="1:8" x14ac:dyDescent="0.25">
      <c r="A48">
        <v>2033</v>
      </c>
      <c r="B48" s="17">
        <v>1632266.9277253966</v>
      </c>
    </row>
    <row r="49" spans="1:12" x14ac:dyDescent="0.25">
      <c r="A49">
        <v>2034</v>
      </c>
      <c r="B49" s="17">
        <v>1726715.9020763675</v>
      </c>
    </row>
    <row r="51" spans="1:12" x14ac:dyDescent="0.25">
      <c r="A51" t="s">
        <v>30</v>
      </c>
      <c r="B51" s="20">
        <f t="shared" ref="B51:K51" si="5">+$C$33*B6</f>
        <v>439293.6</v>
      </c>
      <c r="C51" s="20">
        <f t="shared" si="5"/>
        <v>450364</v>
      </c>
      <c r="D51" s="20">
        <f t="shared" si="5"/>
        <v>461057</v>
      </c>
      <c r="E51" s="20">
        <f t="shared" si="5"/>
        <v>471372.6</v>
      </c>
      <c r="F51" s="20">
        <f t="shared" si="5"/>
        <v>481185</v>
      </c>
      <c r="G51" s="20">
        <f t="shared" si="5"/>
        <v>490494.2</v>
      </c>
      <c r="H51" s="20">
        <f t="shared" si="5"/>
        <v>499048.6</v>
      </c>
      <c r="I51" s="20">
        <f t="shared" si="5"/>
        <v>507099.8</v>
      </c>
      <c r="J51" s="20">
        <f t="shared" si="5"/>
        <v>514270.39999999997</v>
      </c>
      <c r="K51" s="20">
        <f t="shared" si="5"/>
        <v>520937.8</v>
      </c>
      <c r="L51" s="19"/>
    </row>
    <row r="52" spans="1:12" x14ac:dyDescent="0.25">
      <c r="A52" t="s">
        <v>31</v>
      </c>
      <c r="B52" s="20">
        <f>+$C$34*B8</f>
        <v>2970075.7899999996</v>
      </c>
      <c r="C52" s="20">
        <f t="shared" ref="C52:K52" si="6">+$C$34*C8</f>
        <v>2916059.19</v>
      </c>
      <c r="D52" s="20">
        <f t="shared" si="6"/>
        <v>2862444.6399999997</v>
      </c>
      <c r="E52" s="20">
        <f t="shared" si="6"/>
        <v>2809217.9499999997</v>
      </c>
      <c r="F52" s="20">
        <f t="shared" si="6"/>
        <v>2780010.1999999997</v>
      </c>
      <c r="G52" s="20">
        <f t="shared" si="6"/>
        <v>2751152.4699999997</v>
      </c>
      <c r="H52" s="20">
        <f t="shared" si="6"/>
        <v>2722616.38</v>
      </c>
      <c r="I52" s="20">
        <f t="shared" si="6"/>
        <v>2694383.01</v>
      </c>
      <c r="J52" s="20">
        <f t="shared" si="6"/>
        <v>2666419.2499999995</v>
      </c>
      <c r="K52" s="20">
        <f t="shared" si="6"/>
        <v>2638706.1799999997</v>
      </c>
      <c r="L52" s="19"/>
    </row>
    <row r="53" spans="1:12" x14ac:dyDescent="0.25">
      <c r="A53" t="s">
        <v>32</v>
      </c>
      <c r="B53" s="20">
        <f>+$F$37*B8</f>
        <v>25547724.174006421</v>
      </c>
      <c r="C53" s="20">
        <f t="shared" ref="C53:K53" si="7">+$F$37*C8</f>
        <v>25083089.162918828</v>
      </c>
      <c r="D53" s="20">
        <f t="shared" si="7"/>
        <v>24621912.468463674</v>
      </c>
      <c r="E53" s="20">
        <f t="shared" si="7"/>
        <v>24164072.032406874</v>
      </c>
      <c r="F53" s="20">
        <f t="shared" si="7"/>
        <v>23912835.500579741</v>
      </c>
      <c r="G53" s="20">
        <f t="shared" si="7"/>
        <v>23664609.738526728</v>
      </c>
      <c r="H53" s="20">
        <f t="shared" si="7"/>
        <v>23419150.62977967</v>
      </c>
      <c r="I53" s="20">
        <f t="shared" si="7"/>
        <v>23176295.430026446</v>
      </c>
      <c r="J53" s="20">
        <f t="shared" si="7"/>
        <v>22935759.336720854</v>
      </c>
      <c r="K53" s="20">
        <f t="shared" si="7"/>
        <v>22697379.605550785</v>
      </c>
    </row>
    <row r="54" spans="1:12" x14ac:dyDescent="0.25">
      <c r="A54" s="5" t="s">
        <v>33</v>
      </c>
      <c r="B54" s="21">
        <f>SUM(B51:B53)</f>
        <v>28957093.564006422</v>
      </c>
      <c r="C54" s="21">
        <f t="shared" ref="C54:K54" si="8">SUM(C51:C53)</f>
        <v>28449512.35291883</v>
      </c>
      <c r="D54" s="21">
        <f t="shared" si="8"/>
        <v>27945414.108463675</v>
      </c>
      <c r="E54" s="21">
        <f t="shared" si="8"/>
        <v>27444662.582406875</v>
      </c>
      <c r="F54" s="21">
        <f t="shared" si="8"/>
        <v>27174030.70057974</v>
      </c>
      <c r="G54" s="21">
        <f t="shared" si="8"/>
        <v>26906256.408526726</v>
      </c>
      <c r="H54" s="21">
        <f t="shared" si="8"/>
        <v>26640815.609779671</v>
      </c>
      <c r="I54" s="21">
        <f t="shared" si="8"/>
        <v>26377778.240026444</v>
      </c>
      <c r="J54" s="21">
        <f t="shared" si="8"/>
        <v>26116448.986720853</v>
      </c>
      <c r="K54" s="21">
        <f t="shared" si="8"/>
        <v>25857023.585550785</v>
      </c>
    </row>
    <row r="55" spans="1:12" x14ac:dyDescent="0.25">
      <c r="A55" t="s">
        <v>34</v>
      </c>
      <c r="B55" s="20">
        <v>259268.12514222058</v>
      </c>
      <c r="C55" s="20">
        <v>516034.91618064081</v>
      </c>
      <c r="D55" s="20">
        <v>766822.41305727698</v>
      </c>
      <c r="E55" s="20">
        <v>1018481.0098956401</v>
      </c>
      <c r="F55" s="20">
        <v>1270917.1061949376</v>
      </c>
      <c r="G55" s="20">
        <v>1361197.1811418941</v>
      </c>
      <c r="H55" s="20">
        <v>1447565.988662987</v>
      </c>
      <c r="I55" s="20">
        <v>1538174.5407736069</v>
      </c>
      <c r="J55" s="20">
        <v>1632266.9277253966</v>
      </c>
      <c r="K55" s="20">
        <v>1726715.9020763675</v>
      </c>
    </row>
    <row r="56" spans="1:12" x14ac:dyDescent="0.25">
      <c r="A56" t="s">
        <v>35</v>
      </c>
      <c r="B56" s="30">
        <v>6880623</v>
      </c>
      <c r="C56" s="30">
        <v>6880623</v>
      </c>
      <c r="D56" s="30">
        <v>6880623</v>
      </c>
      <c r="E56" s="30">
        <v>6880623</v>
      </c>
      <c r="F56" s="30">
        <v>6880623</v>
      </c>
      <c r="G56" s="30">
        <v>6880623</v>
      </c>
      <c r="H56" s="30">
        <v>6880623</v>
      </c>
      <c r="I56" s="30">
        <v>6880623</v>
      </c>
      <c r="J56" s="30">
        <v>6880623</v>
      </c>
      <c r="K56" s="30">
        <v>6880623</v>
      </c>
    </row>
    <row r="57" spans="1:12" x14ac:dyDescent="0.25">
      <c r="A57" s="5" t="s">
        <v>36</v>
      </c>
      <c r="B57" s="21">
        <f>+B56+B55+B54</f>
        <v>36096984.689148642</v>
      </c>
      <c r="C57" s="21">
        <f t="shared" ref="C57:K57" si="9">+C56+C55+C54</f>
        <v>35846170.269099474</v>
      </c>
      <c r="D57" s="21">
        <f t="shared" si="9"/>
        <v>35592859.52152095</v>
      </c>
      <c r="E57" s="21">
        <f t="shared" si="9"/>
        <v>35343766.592302516</v>
      </c>
      <c r="F57" s="21">
        <f t="shared" si="9"/>
        <v>35325570.806774676</v>
      </c>
      <c r="G57" s="21">
        <f t="shared" si="9"/>
        <v>35148076.589668617</v>
      </c>
      <c r="H57" s="21">
        <f t="shared" si="9"/>
        <v>34969004.598442659</v>
      </c>
      <c r="I57" s="21">
        <f t="shared" si="9"/>
        <v>34796575.780800052</v>
      </c>
      <c r="J57" s="21">
        <f t="shared" si="9"/>
        <v>34629338.91444625</v>
      </c>
      <c r="K57" s="21">
        <f t="shared" si="9"/>
        <v>34464362.487627149</v>
      </c>
    </row>
    <row r="60" spans="1:12" x14ac:dyDescent="0.25">
      <c r="A60" t="s">
        <v>47</v>
      </c>
    </row>
    <row r="61" spans="1:12" x14ac:dyDescent="0.25">
      <c r="A61" t="s">
        <v>31</v>
      </c>
      <c r="B61" s="20">
        <f>(B8-B6)*$C$34</f>
        <v>2953558.63</v>
      </c>
      <c r="C61" s="20">
        <f t="shared" ref="C61:K61" si="10">(C8-C6)*$C$34</f>
        <v>2899125.7899999996</v>
      </c>
      <c r="D61" s="20">
        <f t="shared" si="10"/>
        <v>2845109.19</v>
      </c>
      <c r="E61" s="20">
        <f t="shared" si="10"/>
        <v>2791494.6399999997</v>
      </c>
      <c r="F61" s="20">
        <f t="shared" si="10"/>
        <v>2761917.9499999997</v>
      </c>
      <c r="G61" s="20">
        <f t="shared" si="10"/>
        <v>2732710.1999999997</v>
      </c>
      <c r="H61" s="20">
        <f t="shared" si="10"/>
        <v>2703852.4699999997</v>
      </c>
      <c r="I61" s="20">
        <f t="shared" si="10"/>
        <v>2675316.38</v>
      </c>
      <c r="J61" s="20">
        <f t="shared" si="10"/>
        <v>2647083.0099999998</v>
      </c>
      <c r="K61" s="20">
        <f t="shared" si="10"/>
        <v>2619119.2499999995</v>
      </c>
    </row>
    <row r="62" spans="1:12" x14ac:dyDescent="0.25">
      <c r="A62" t="s">
        <v>32</v>
      </c>
      <c r="B62" s="20">
        <f>(B8-B6)*$F$37</f>
        <v>25405648.389530249</v>
      </c>
      <c r="C62" s="20">
        <f t="shared" ref="C62:K62" si="11">(C8-C6)*$F$37</f>
        <v>24937433.003576133</v>
      </c>
      <c r="D62" s="20">
        <f t="shared" si="11"/>
        <v>24472797.992488544</v>
      </c>
      <c r="E62" s="20">
        <f t="shared" si="11"/>
        <v>24011621.29803339</v>
      </c>
      <c r="F62" s="20">
        <f t="shared" si="11"/>
        <v>23757211.252120018</v>
      </c>
      <c r="G62" s="20">
        <f t="shared" si="11"/>
        <v>23505974.720292885</v>
      </c>
      <c r="H62" s="20">
        <f t="shared" si="11"/>
        <v>23257748.958239872</v>
      </c>
      <c r="I62" s="20">
        <f t="shared" si="11"/>
        <v>23012289.849492811</v>
      </c>
      <c r="J62" s="20">
        <f t="shared" si="11"/>
        <v>22769434.649739586</v>
      </c>
      <c r="K62" s="20">
        <f t="shared" si="11"/>
        <v>22528898.556433998</v>
      </c>
    </row>
    <row r="63" spans="1:12" x14ac:dyDescent="0.25">
      <c r="A63" s="5" t="s">
        <v>33</v>
      </c>
      <c r="B63" s="25">
        <f>SUM(B61:B62)</f>
        <v>28359207.019530248</v>
      </c>
      <c r="C63" s="25">
        <f t="shared" ref="C63:K63" si="12">SUM(C61:C62)</f>
        <v>27836558.793576133</v>
      </c>
      <c r="D63" s="25">
        <f t="shared" si="12"/>
        <v>27317907.182488546</v>
      </c>
      <c r="E63" s="25">
        <f t="shared" si="12"/>
        <v>26803115.938033391</v>
      </c>
      <c r="F63" s="25">
        <f t="shared" si="12"/>
        <v>26519129.202120017</v>
      </c>
      <c r="G63" s="25">
        <f t="shared" si="12"/>
        <v>26238684.920292884</v>
      </c>
      <c r="H63" s="25">
        <f t="shared" si="12"/>
        <v>25961601.428239871</v>
      </c>
      <c r="I63" s="25">
        <f t="shared" si="12"/>
        <v>25687606.22949281</v>
      </c>
      <c r="J63" s="25">
        <f t="shared" si="12"/>
        <v>25416517.659739584</v>
      </c>
      <c r="K63" s="25">
        <f t="shared" si="12"/>
        <v>25148017.806433998</v>
      </c>
    </row>
    <row r="64" spans="1:12" x14ac:dyDescent="0.25">
      <c r="A64" t="s">
        <v>34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</row>
    <row r="65" spans="1:11" x14ac:dyDescent="0.25">
      <c r="A65" t="s">
        <v>35</v>
      </c>
      <c r="B65" s="23">
        <f>B56</f>
        <v>6880623</v>
      </c>
      <c r="C65" s="24">
        <f>B65*0.8</f>
        <v>5504498.4000000004</v>
      </c>
      <c r="D65" s="24">
        <f>C65*0.6</f>
        <v>3302699.04</v>
      </c>
      <c r="E65" s="24">
        <f>D65*0.4</f>
        <v>1321079.6160000002</v>
      </c>
      <c r="F65" s="24">
        <f>E65*0.2</f>
        <v>264215.92320000002</v>
      </c>
      <c r="G65" s="24">
        <f>F65*0</f>
        <v>0</v>
      </c>
      <c r="H65" s="24">
        <f t="shared" ref="H65:K65" si="13">G65*0.8</f>
        <v>0</v>
      </c>
      <c r="I65" s="24">
        <f t="shared" si="13"/>
        <v>0</v>
      </c>
      <c r="J65" s="24">
        <f t="shared" si="13"/>
        <v>0</v>
      </c>
      <c r="K65" s="24">
        <f t="shared" si="13"/>
        <v>0</v>
      </c>
    </row>
    <row r="66" spans="1:11" x14ac:dyDescent="0.25">
      <c r="A66" s="5" t="s">
        <v>36</v>
      </c>
      <c r="B66" s="25">
        <f>SUM(B63:B65)</f>
        <v>35239830.019530252</v>
      </c>
      <c r="C66" s="25">
        <f t="shared" ref="C66:K66" si="14">SUM(C63:C65)</f>
        <v>33341057.193576135</v>
      </c>
      <c r="D66" s="25">
        <f t="shared" si="14"/>
        <v>30620606.222488545</v>
      </c>
      <c r="E66" s="25">
        <f t="shared" si="14"/>
        <v>28124195.554033391</v>
      </c>
      <c r="F66" s="25">
        <f t="shared" si="14"/>
        <v>26783345.125320017</v>
      </c>
      <c r="G66" s="25">
        <f t="shared" si="14"/>
        <v>26238684.920292884</v>
      </c>
      <c r="H66" s="25">
        <f t="shared" si="14"/>
        <v>25961601.428239871</v>
      </c>
      <c r="I66" s="25">
        <f t="shared" si="14"/>
        <v>25687606.22949281</v>
      </c>
      <c r="J66" s="25">
        <f t="shared" si="14"/>
        <v>25416517.659739584</v>
      </c>
      <c r="K66" s="25">
        <f t="shared" si="14"/>
        <v>25148017.806433998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BOC</vt:lpstr>
      <vt:lpstr>ROC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2024-05-11T02:41:00Z</dcterms:created>
  <dcterms:modified xsi:type="dcterms:W3CDTF">2024-05-11T02:41:39Z</dcterms:modified>
  <cp:category/>
  <cp:contentStatus/>
</cp:coreProperties>
</file>