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4 DSM Goals\FEL's First PODs (Nos. 1-2)\POD No. 1\John Floyd\"/>
    </mc:Choice>
  </mc:AlternateContent>
  <xr:revisionPtr revIDLastSave="0" documentId="13_ncr:1_{08A1ECD7-DBBF-475E-9EF1-7315B393DC7A}" xr6:coauthVersionLast="47" xr6:coauthVersionMax="47" xr10:uidLastSave="{00000000-0000-0000-0000-000000000000}"/>
  <bookViews>
    <workbookView xWindow="5340" yWindow="165" windowWidth="21975" windowHeight="13530" activeTab="2" xr2:uid="{3952A156-59F8-4C4A-B219-E27AD6C1EE02}"/>
  </bookViews>
  <sheets>
    <sheet name="Current Version ROC" sheetId="3" r:id="rId1"/>
    <sheet name="Current Version BOC" sheetId="2" r:id="rId2"/>
    <sheet name="Previous Version ROC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I25" i="2" l="1"/>
  <c r="G25" i="2"/>
  <c r="H25" i="2" l="1"/>
  <c r="J25" i="2" l="1"/>
  <c r="J26" i="2" s="1"/>
  <c r="J22" i="2" l="1"/>
  <c r="B7" i="2" l="1"/>
  <c r="B8" i="2" s="1"/>
  <c r="AH23" i="2"/>
  <c r="Z23" i="2"/>
  <c r="AA23" i="2"/>
  <c r="AB23" i="2"/>
  <c r="AC23" i="2"/>
  <c r="AD23" i="2"/>
  <c r="AE23" i="2"/>
  <c r="AF23" i="2"/>
  <c r="AG23" i="2"/>
  <c r="Y23" i="2"/>
  <c r="D11" i="2" l="1"/>
  <c r="E11" i="2"/>
  <c r="F11" i="2"/>
  <c r="G11" i="2"/>
  <c r="H11" i="2"/>
  <c r="I11" i="2"/>
  <c r="J11" i="2"/>
  <c r="K11" i="2"/>
  <c r="L11" i="2"/>
  <c r="M11" i="2"/>
  <c r="C11" i="2"/>
  <c r="D22" i="2"/>
  <c r="E22" i="2"/>
  <c r="F22" i="2"/>
  <c r="G22" i="2"/>
  <c r="H22" i="2"/>
  <c r="I22" i="2"/>
  <c r="K22" i="2"/>
  <c r="C22" i="2"/>
  <c r="L33" i="2" l="1"/>
  <c r="K12" i="2" s="1"/>
  <c r="M12" i="2"/>
  <c r="L12" i="2"/>
  <c r="AH29" i="3"/>
  <c r="Z29" i="3"/>
  <c r="AA29" i="3"/>
  <c r="AB29" i="3"/>
  <c r="AC29" i="3"/>
  <c r="AD29" i="3"/>
  <c r="AE29" i="3"/>
  <c r="AF29" i="3"/>
  <c r="AG29" i="3"/>
  <c r="Y29" i="3"/>
  <c r="D44" i="3"/>
  <c r="D43" i="3"/>
  <c r="H42" i="3"/>
  <c r="G42" i="3"/>
  <c r="D42" i="3"/>
  <c r="K28" i="3"/>
  <c r="J28" i="3"/>
  <c r="D11" i="3" s="1"/>
  <c r="I28" i="3"/>
  <c r="H28" i="3"/>
  <c r="G28" i="3"/>
  <c r="F28" i="3"/>
  <c r="E28" i="3"/>
  <c r="D28" i="3"/>
  <c r="C28" i="3"/>
  <c r="K27" i="3"/>
  <c r="J27" i="3"/>
  <c r="B17" i="3" s="1"/>
  <c r="B8" i="3" s="1"/>
  <c r="I27" i="3"/>
  <c r="H27" i="3"/>
  <c r="G27" i="3"/>
  <c r="F27" i="3"/>
  <c r="E27" i="3"/>
  <c r="D27" i="3"/>
  <c r="C27" i="3"/>
  <c r="B27" i="3"/>
  <c r="K25" i="3"/>
  <c r="J25" i="3"/>
  <c r="B16" i="3" s="1"/>
  <c r="B7" i="3" s="1"/>
  <c r="I25" i="3"/>
  <c r="H25" i="3"/>
  <c r="G25" i="3"/>
  <c r="F25" i="3"/>
  <c r="E25" i="3"/>
  <c r="D25" i="3"/>
  <c r="C25" i="3"/>
  <c r="B25" i="3"/>
  <c r="M12" i="3"/>
  <c r="L12" i="3"/>
  <c r="H42" i="1"/>
  <c r="G42" i="1"/>
  <c r="D28" i="1"/>
  <c r="E28" i="1"/>
  <c r="F28" i="1"/>
  <c r="G28" i="1"/>
  <c r="H28" i="1"/>
  <c r="I28" i="1"/>
  <c r="J28" i="1"/>
  <c r="K28" i="1"/>
  <c r="C28" i="1"/>
  <c r="D44" i="1"/>
  <c r="D43" i="1"/>
  <c r="D42" i="1"/>
  <c r="L12" i="1"/>
  <c r="M12" i="1"/>
  <c r="I33" i="2" l="1"/>
  <c r="H12" i="2" s="1"/>
  <c r="H14" i="2" s="1"/>
  <c r="K33" i="2"/>
  <c r="J12" i="2" s="1"/>
  <c r="H33" i="2"/>
  <c r="G12" i="2" s="1"/>
  <c r="G14" i="2" s="1"/>
  <c r="J33" i="2"/>
  <c r="I12" i="2" s="1"/>
  <c r="I14" i="2" s="1"/>
  <c r="F33" i="2"/>
  <c r="E12" i="2" s="1"/>
  <c r="C33" i="2"/>
  <c r="D33" i="2"/>
  <c r="C12" i="2" s="1"/>
  <c r="E33" i="2"/>
  <c r="D12" i="2" s="1"/>
  <c r="G33" i="2"/>
  <c r="F12" i="2" s="1"/>
  <c r="L14" i="2"/>
  <c r="M14" i="2"/>
  <c r="K14" i="2"/>
  <c r="I11" i="3"/>
  <c r="H11" i="3"/>
  <c r="J50" i="3"/>
  <c r="I12" i="3" s="1"/>
  <c r="I14" i="3" s="1"/>
  <c r="C50" i="3"/>
  <c r="K50" i="3"/>
  <c r="J12" i="3" s="1"/>
  <c r="E50" i="3"/>
  <c r="D12" i="3" s="1"/>
  <c r="D14" i="3" s="1"/>
  <c r="F50" i="3"/>
  <c r="E12" i="3" s="1"/>
  <c r="K11" i="3"/>
  <c r="D50" i="3"/>
  <c r="C12" i="3" s="1"/>
  <c r="L50" i="3"/>
  <c r="K12" i="3" s="1"/>
  <c r="J11" i="3"/>
  <c r="G50" i="3"/>
  <c r="F12" i="3" s="1"/>
  <c r="G11" i="3"/>
  <c r="F11" i="3"/>
  <c r="I50" i="3"/>
  <c r="H12" i="3" s="1"/>
  <c r="H14" i="3" s="1"/>
  <c r="M11" i="3"/>
  <c r="M14" i="3" s="1"/>
  <c r="E11" i="3"/>
  <c r="I42" i="3"/>
  <c r="H50" i="3"/>
  <c r="G12" i="3" s="1"/>
  <c r="C11" i="3"/>
  <c r="L11" i="3"/>
  <c r="L14" i="3" s="1"/>
  <c r="F29" i="1"/>
  <c r="J11" i="1" s="1"/>
  <c r="I42" i="1"/>
  <c r="K42" i="1" s="1"/>
  <c r="M28" i="1"/>
  <c r="B27" i="1"/>
  <c r="I11" i="1" l="1"/>
  <c r="F11" i="1"/>
  <c r="D11" i="1"/>
  <c r="L11" i="1"/>
  <c r="L14" i="1" s="1"/>
  <c r="J14" i="2"/>
  <c r="E14" i="2"/>
  <c r="D14" i="2"/>
  <c r="F14" i="2"/>
  <c r="C14" i="2"/>
  <c r="C6" i="2" s="1"/>
  <c r="K14" i="3"/>
  <c r="F14" i="3"/>
  <c r="G14" i="3"/>
  <c r="C14" i="3"/>
  <c r="C6" i="3" s="1"/>
  <c r="AI29" i="3" s="1"/>
  <c r="J14" i="3"/>
  <c r="E14" i="3"/>
  <c r="E11" i="1"/>
  <c r="H11" i="1"/>
  <c r="M11" i="1"/>
  <c r="M14" i="1" s="1"/>
  <c r="C11" i="1"/>
  <c r="G11" i="1"/>
  <c r="K11" i="1"/>
  <c r="C27" i="1"/>
  <c r="D27" i="1"/>
  <c r="E27" i="1"/>
  <c r="F27" i="1"/>
  <c r="G27" i="1"/>
  <c r="H27" i="1"/>
  <c r="I27" i="1"/>
  <c r="I25" i="1"/>
  <c r="H25" i="1"/>
  <c r="G25" i="1"/>
  <c r="F25" i="1"/>
  <c r="E25" i="1"/>
  <c r="D25" i="1"/>
  <c r="C25" i="1"/>
  <c r="B25" i="1"/>
  <c r="K25" i="1"/>
  <c r="K27" i="1"/>
  <c r="J27" i="1"/>
  <c r="B17" i="1" s="1"/>
  <c r="J25" i="1"/>
  <c r="B16" i="1" s="1"/>
  <c r="C7" i="2" l="1"/>
  <c r="C8" i="2" s="1"/>
  <c r="D6" i="2"/>
  <c r="AI23" i="2"/>
  <c r="C8" i="3"/>
  <c r="D6" i="3"/>
  <c r="AJ29" i="3" s="1"/>
  <c r="C7" i="3"/>
  <c r="E50" i="1"/>
  <c r="D12" i="1" s="1"/>
  <c r="D14" i="1" s="1"/>
  <c r="D50" i="1"/>
  <c r="C12" i="1" s="1"/>
  <c r="C14" i="1" s="1"/>
  <c r="F50" i="1"/>
  <c r="E12" i="1" s="1"/>
  <c r="E14" i="1" s="1"/>
  <c r="H50" i="1"/>
  <c r="G12" i="1" s="1"/>
  <c r="G14" i="1" s="1"/>
  <c r="I50" i="1"/>
  <c r="H12" i="1" s="1"/>
  <c r="H14" i="1" s="1"/>
  <c r="C50" i="1"/>
  <c r="L23" i="1" s="1"/>
  <c r="J50" i="1"/>
  <c r="I12" i="1" s="1"/>
  <c r="I14" i="1" s="1"/>
  <c r="K50" i="1"/>
  <c r="J12" i="1" s="1"/>
  <c r="J14" i="1" s="1"/>
  <c r="L50" i="1"/>
  <c r="K12" i="1" s="1"/>
  <c r="K14" i="1" s="1"/>
  <c r="G50" i="1"/>
  <c r="F12" i="1" s="1"/>
  <c r="F14" i="1" s="1"/>
  <c r="D7" i="2" l="1"/>
  <c r="D8" i="2" s="1"/>
  <c r="E6" i="2"/>
  <c r="AJ23" i="2"/>
  <c r="E6" i="3"/>
  <c r="AK29" i="3" s="1"/>
  <c r="D8" i="3"/>
  <c r="D7" i="3"/>
  <c r="M23" i="1"/>
  <c r="E7" i="2" l="1"/>
  <c r="E8" i="2" s="1"/>
  <c r="F6" i="2"/>
  <c r="AK23" i="2"/>
  <c r="E8" i="3"/>
  <c r="F6" i="3"/>
  <c r="AL29" i="3" s="1"/>
  <c r="E7" i="3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B8" i="1"/>
  <c r="B7" i="1"/>
  <c r="F7" i="2" l="1"/>
  <c r="F8" i="2" s="1"/>
  <c r="G6" i="2"/>
  <c r="AL23" i="2"/>
  <c r="F8" i="3"/>
  <c r="F7" i="3"/>
  <c r="G6" i="3"/>
  <c r="AM29" i="3" s="1"/>
  <c r="C7" i="1"/>
  <c r="C8" i="1"/>
  <c r="D7" i="1"/>
  <c r="D8" i="1"/>
  <c r="G7" i="2" l="1"/>
  <c r="G8" i="2" s="1"/>
  <c r="H6" i="2"/>
  <c r="AM23" i="2"/>
  <c r="G8" i="3"/>
  <c r="G7" i="3"/>
  <c r="H6" i="3"/>
  <c r="AN29" i="3" s="1"/>
  <c r="E8" i="1"/>
  <c r="E7" i="1"/>
  <c r="H7" i="2" l="1"/>
  <c r="H8" i="2" s="1"/>
  <c r="I6" i="2"/>
  <c r="AN23" i="2"/>
  <c r="H7" i="3"/>
  <c r="H8" i="3"/>
  <c r="I6" i="3"/>
  <c r="AO29" i="3" s="1"/>
  <c r="F7" i="1"/>
  <c r="F8" i="1"/>
  <c r="I7" i="2" l="1"/>
  <c r="I8" i="2" s="1"/>
  <c r="J6" i="2"/>
  <c r="AO23" i="2"/>
  <c r="I7" i="3"/>
  <c r="J6" i="3"/>
  <c r="AP29" i="3" s="1"/>
  <c r="I8" i="3"/>
  <c r="G8" i="1"/>
  <c r="G7" i="1"/>
  <c r="J7" i="2" l="1"/>
  <c r="J8" i="2" s="1"/>
  <c r="K6" i="2"/>
  <c r="AP23" i="2"/>
  <c r="K6" i="3"/>
  <c r="AQ29" i="3" s="1"/>
  <c r="J8" i="3"/>
  <c r="J7" i="3"/>
  <c r="H7" i="1"/>
  <c r="H8" i="1"/>
  <c r="K7" i="2" l="1"/>
  <c r="K8" i="2" s="1"/>
  <c r="L6" i="2"/>
  <c r="AQ23" i="2"/>
  <c r="K7" i="3"/>
  <c r="L6" i="3"/>
  <c r="AR29" i="3" s="1"/>
  <c r="K8" i="3"/>
  <c r="I7" i="1"/>
  <c r="I8" i="1"/>
  <c r="L7" i="2" l="1"/>
  <c r="L8" i="2" s="1"/>
  <c r="M6" i="2"/>
  <c r="AR23" i="2"/>
  <c r="M6" i="3"/>
  <c r="AS29" i="3" s="1"/>
  <c r="L7" i="3"/>
  <c r="L8" i="3"/>
  <c r="J8" i="1"/>
  <c r="J7" i="1"/>
  <c r="AS23" i="2" l="1"/>
  <c r="M7" i="2"/>
  <c r="M8" i="2" s="1"/>
  <c r="N8" i="2" s="1"/>
  <c r="N7" i="2" s="1"/>
  <c r="M8" i="3"/>
  <c r="M7" i="3"/>
  <c r="K8" i="1"/>
  <c r="K7" i="1"/>
  <c r="L8" i="1" l="1"/>
  <c r="L7" i="1"/>
  <c r="M7" i="1" l="1"/>
  <c r="M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Moral-Hernandez, Jeanne</author>
  </authors>
  <commentList>
    <comment ref="J26" authorId="0" shapeId="0" xr:uid="{4C7FD384-82D2-4618-A74D-E4A91FE2AC88}">
      <text>
        <r>
          <rPr>
            <b/>
            <sz val="9"/>
            <color indexed="81"/>
            <rFont val="Tahoma"/>
            <family val="2"/>
          </rPr>
          <t>Moral-Hernandez, Jeanne:</t>
        </r>
        <r>
          <rPr>
            <sz val="9"/>
            <color indexed="81"/>
            <rFont val="Tahoma"/>
            <family val="2"/>
          </rPr>
          <t xml:space="preserve">
do not include 2022
</t>
        </r>
      </text>
    </comment>
  </commentList>
</comments>
</file>

<file path=xl/sharedStrings.xml><?xml version="1.0" encoding="utf-8"?>
<sst xmlns="http://schemas.openxmlformats.org/spreadsheetml/2006/main" count="145" uniqueCount="77">
  <si>
    <t>Residential OnCall Program</t>
  </si>
  <si>
    <t>Installs</t>
  </si>
  <si>
    <t>Summer kW</t>
  </si>
  <si>
    <t>Winter kW</t>
  </si>
  <si>
    <t>Incremental Inc/(Dec) breakdown (still working on this):</t>
  </si>
  <si>
    <t>based on NSA Forecast</t>
  </si>
  <si>
    <t>Incremental Inc/Dec</t>
  </si>
  <si>
    <t>Summer kW factor</t>
  </si>
  <si>
    <t>based on latest kw factors (Itron 2021 factors)</t>
  </si>
  <si>
    <t>Winter kW factor</t>
  </si>
  <si>
    <t>Assumptions</t>
  </si>
  <si>
    <t>new tarriff</t>
  </si>
  <si>
    <t>Residential OnCall Customers</t>
  </si>
  <si>
    <t>2024 Goal</t>
  </si>
  <si>
    <t xml:space="preserve">Summer kW </t>
  </si>
  <si>
    <t>Summer kW/install</t>
  </si>
  <si>
    <t xml:space="preserve">Winter kW </t>
  </si>
  <si>
    <t>Winter kW/install</t>
  </si>
  <si>
    <t>Incremental Installs</t>
  </si>
  <si>
    <t>Average Year to Year 2017-2019</t>
  </si>
  <si>
    <t>File:2024 NSA Volume for 2024</t>
  </si>
  <si>
    <t>New Tarriff implemented 10/2020</t>
  </si>
  <si>
    <t>- Shed not cycle</t>
  </si>
  <si>
    <t>-Must enroll in Shed</t>
  </si>
  <si>
    <t>-Rates decrease for Shed:</t>
  </si>
  <si>
    <t xml:space="preserve"> Decrease</t>
  </si>
  <si>
    <t>Summer</t>
  </si>
  <si>
    <t>Winter</t>
  </si>
  <si>
    <t>Rates decrease for Pool</t>
  </si>
  <si>
    <t>Dining Card Promotion = 672 New Installs</t>
  </si>
  <si>
    <t>1. Before the tarrif changes, what was the year to year growth before the program was changed in 2019?  Price difference verus drop; adjust starting</t>
  </si>
  <si>
    <t>2. New customer growth rate (ask barbara santos) NSA;</t>
  </si>
  <si>
    <t>3. Reduction in the incentives and what do we think the impact of those reductions should have been - starting point</t>
  </si>
  <si>
    <t>4. Remove dining card promotion</t>
  </si>
  <si>
    <t>2018 - 2019 An increase in mass jobs</t>
  </si>
  <si>
    <t>2015 - 2016 PTS was implemented going from paper to electronic processing orders.</t>
  </si>
  <si>
    <t>2016 - 2017 Contractor (AES) was lost in the West and Broward; marketing was stopped in all areas until a replacement contrator was implemented.  Also a focus on repairs from 2016-2018.</t>
  </si>
  <si>
    <t>Key Drivers:</t>
  </si>
  <si>
    <t>(1) History</t>
  </si>
  <si>
    <t>(1) History steady state</t>
  </si>
  <si>
    <t>(2) New Tarriff implemented 10/2020</t>
  </si>
  <si>
    <t>(3) Dining Card Promotion = 672 New Installs</t>
  </si>
  <si>
    <t>(4) NSA forecast</t>
  </si>
  <si>
    <t>(4) NSA FORECAST</t>
  </si>
  <si>
    <t>Average Incremental Installs from 2016 - 2019</t>
  </si>
  <si>
    <t>Percent of dining card promotion/total installs</t>
  </si>
  <si>
    <t>2020 - Changes in tarriff 10/2020; Due to Pandemic we were not able to work inside only outside between March - Aug 2020.</t>
  </si>
  <si>
    <t>5. Market Saturation (what will be the potential market average bill of the customer )</t>
  </si>
  <si>
    <t>(5) Market Saturation</t>
  </si>
  <si>
    <t>Notes</t>
  </si>
  <si>
    <t>Baseline</t>
  </si>
  <si>
    <t>(5) Market Adjustment</t>
  </si>
  <si>
    <t xml:space="preserve">Incremental Inc/(Dec) breakdown </t>
  </si>
  <si>
    <t>(2) NSA FORECAST</t>
  </si>
  <si>
    <t>(3) MARKET ADJUSTMENT</t>
  </si>
  <si>
    <t>(1) Steady State</t>
  </si>
  <si>
    <t xml:space="preserve">2022 - Beginning of new work management system - Salesforce rollout </t>
  </si>
  <si>
    <t>2023 - Completion of rollout of new work management system and full marketing to all of the service territory; including a new dining card promotion</t>
  </si>
  <si>
    <t xml:space="preserve"> an</t>
  </si>
  <si>
    <t>Business On Call</t>
  </si>
  <si>
    <t>Summer kW @ generator</t>
  </si>
  <si>
    <t>Winter kW @ generator</t>
  </si>
  <si>
    <t>Business OnCall Customers</t>
  </si>
  <si>
    <t>Incremental Summer kW %</t>
  </si>
  <si>
    <t>2024 Goal - forecasting the impact of first ever promotions and changes on the backend process (from calling care center to filling out webform)</t>
  </si>
  <si>
    <t>2021 - 2022 - increase in Summer kW is mainly due to  the replacement of contractor (Langer) with Scope/Strategic</t>
  </si>
  <si>
    <t># of installs</t>
  </si>
  <si>
    <t># of Summer kW per install</t>
  </si>
  <si>
    <t>Average # of Summer kW per install</t>
  </si>
  <si>
    <t>kw/#of installs</t>
  </si>
  <si>
    <t>Starting to promote BOC in 2022….</t>
  </si>
  <si>
    <t>2024 Goals</t>
  </si>
  <si>
    <t>Summer kW @ meter</t>
  </si>
  <si>
    <t>20240012-EG</t>
  </si>
  <si>
    <t>FPL 002735</t>
  </si>
  <si>
    <t>FPL 002736</t>
  </si>
  <si>
    <t>FPL 002737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</si>
</sst>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Times New Roman"/>
      <family val="1"/>
    </font>
    <font>
      <sz val="12"/>
      <name val="Arial"/>
      <family val="2"/>
    </font>
    <font>
      <sz val="10"/>
      <name val="Courie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7" fillId="0" borderId="0"/>
    <xf numFmtId="0" fontId="18" fillId="0" borderId="0"/>
  </cellStyleXfs>
  <cellXfs count="52">
    <xf numFmtId="0" fontId="0" fillId="0" borderId="0" xfId="0"/>
    <xf numFmtId="43" fontId="2" fillId="0" borderId="0" xfId="1" applyFont="1" applyFill="1"/>
    <xf numFmtId="9" fontId="2" fillId="0" borderId="0" xfId="2" applyFont="1" applyFill="1"/>
    <xf numFmtId="165" fontId="0" fillId="0" borderId="0" xfId="2" applyNumberFormat="1" applyFont="1" applyFill="1"/>
    <xf numFmtId="0" fontId="0" fillId="0" borderId="0" xfId="0" applyFill="1"/>
    <xf numFmtId="0" fontId="0" fillId="0" borderId="0" xfId="0" applyFill="1" applyBorder="1"/>
    <xf numFmtId="9" fontId="0" fillId="0" borderId="0" xfId="0" applyNumberFormat="1" applyFill="1" applyBorder="1"/>
    <xf numFmtId="43" fontId="4" fillId="0" borderId="0" xfId="1" applyFont="1" applyFill="1"/>
    <xf numFmtId="43" fontId="4" fillId="0" borderId="0" xfId="0" applyNumberFormat="1" applyFont="1" applyFill="1"/>
    <xf numFmtId="10" fontId="7" fillId="0" borderId="0" xfId="2" applyNumberFormat="1" applyFont="1" applyFill="1"/>
    <xf numFmtId="0" fontId="3" fillId="0" borderId="0" xfId="0" applyFont="1" applyFill="1" applyAlignment="1">
      <alignment horizontal="center"/>
    </xf>
    <xf numFmtId="164" fontId="0" fillId="0" borderId="0" xfId="1" applyNumberFormat="1" applyFont="1" applyFill="1"/>
    <xf numFmtId="2" fontId="2" fillId="0" borderId="0" xfId="0" applyNumberFormat="1" applyFont="1" applyFill="1"/>
    <xf numFmtId="1" fontId="2" fillId="0" borderId="0" xfId="2" applyNumberFormat="1" applyFont="1" applyFill="1"/>
    <xf numFmtId="1" fontId="2" fillId="0" borderId="0" xfId="1" applyNumberFormat="1" applyFont="1" applyFill="1"/>
    <xf numFmtId="0" fontId="12" fillId="0" borderId="0" xfId="0" applyFont="1" applyFill="1"/>
    <xf numFmtId="43" fontId="0" fillId="0" borderId="0" xfId="0" applyNumberFormat="1" applyFill="1"/>
    <xf numFmtId="0" fontId="2" fillId="0" borderId="0" xfId="0" applyFont="1" applyFill="1"/>
    <xf numFmtId="9" fontId="0" fillId="0" borderId="0" xfId="0" applyNumberFormat="1" applyFill="1"/>
    <xf numFmtId="10" fontId="0" fillId="0" borderId="0" xfId="2" applyNumberFormat="1" applyFont="1" applyFill="1"/>
    <xf numFmtId="165" fontId="0" fillId="0" borderId="0" xfId="0" applyNumberFormat="1" applyFill="1"/>
    <xf numFmtId="0" fontId="2" fillId="0" borderId="0" xfId="0" quotePrefix="1" applyFont="1" applyFill="1"/>
    <xf numFmtId="0" fontId="10" fillId="0" borderId="0" xfId="0" applyFont="1" applyFill="1"/>
    <xf numFmtId="165" fontId="10" fillId="0" borderId="0" xfId="2" applyNumberFormat="1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4" fontId="6" fillId="0" borderId="0" xfId="1" applyNumberFormat="1" applyFont="1" applyFill="1"/>
    <xf numFmtId="1" fontId="0" fillId="0" borderId="0" xfId="0" applyNumberFormat="1" applyFill="1"/>
    <xf numFmtId="164" fontId="0" fillId="0" borderId="0" xfId="0" applyNumberFormat="1" applyFill="1"/>
    <xf numFmtId="43" fontId="2" fillId="0" borderId="0" xfId="0" applyNumberFormat="1" applyFont="1" applyFill="1"/>
    <xf numFmtId="0" fontId="4" fillId="0" borderId="0" xfId="0" quotePrefix="1" applyFont="1" applyFill="1"/>
    <xf numFmtId="0" fontId="0" fillId="0" borderId="0" xfId="0" quotePrefix="1" applyFill="1"/>
    <xf numFmtId="0" fontId="3" fillId="0" borderId="0" xfId="0" applyFont="1" applyFill="1"/>
    <xf numFmtId="0" fontId="6" fillId="0" borderId="0" xfId="0" quotePrefix="1" applyFont="1" applyFill="1"/>
    <xf numFmtId="44" fontId="0" fillId="0" borderId="0" xfId="3" applyFont="1" applyFill="1"/>
    <xf numFmtId="9" fontId="0" fillId="0" borderId="0" xfId="2" applyFont="1" applyFill="1"/>
    <xf numFmtId="0" fontId="6" fillId="0" borderId="0" xfId="0" applyFont="1" applyFill="1"/>
    <xf numFmtId="0" fontId="5" fillId="0" borderId="0" xfId="0" quotePrefix="1" applyFont="1" applyFill="1"/>
    <xf numFmtId="0" fontId="8" fillId="0" borderId="0" xfId="0" applyFont="1" applyFill="1"/>
    <xf numFmtId="0" fontId="0" fillId="0" borderId="0" xfId="0" applyFill="1" applyAlignment="1">
      <alignment horizontal="left"/>
    </xf>
    <xf numFmtId="43" fontId="0" fillId="0" borderId="0" xfId="0" applyNumberFormat="1" applyFill="1" applyAlignment="1">
      <alignment horizontal="left"/>
    </xf>
    <xf numFmtId="164" fontId="2" fillId="0" borderId="0" xfId="2" applyNumberFormat="1" applyFont="1" applyFill="1"/>
    <xf numFmtId="0" fontId="7" fillId="0" borderId="0" xfId="0" applyFont="1" applyFill="1"/>
    <xf numFmtId="9" fontId="7" fillId="0" borderId="0" xfId="2" applyFont="1" applyFill="1"/>
    <xf numFmtId="165" fontId="7" fillId="0" borderId="0" xfId="2" applyNumberFormat="1" applyFont="1" applyFill="1"/>
    <xf numFmtId="9" fontId="0" fillId="0" borderId="1" xfId="0" applyNumberFormat="1" applyFill="1" applyBorder="1"/>
    <xf numFmtId="0" fontId="11" fillId="0" borderId="0" xfId="0" applyFont="1" applyFill="1"/>
    <xf numFmtId="0" fontId="9" fillId="0" borderId="0" xfId="0" applyFont="1" applyFill="1" applyAlignment="1">
      <alignment horizontal="center"/>
    </xf>
    <xf numFmtId="0" fontId="16" fillId="0" borderId="0" xfId="11" applyFont="1"/>
    <xf numFmtId="0" fontId="16" fillId="0" borderId="0" xfId="11" applyFont="1"/>
    <xf numFmtId="0" fontId="16" fillId="0" borderId="0" xfId="11" applyFont="1"/>
  </cellXfs>
  <cellStyles count="13">
    <cellStyle name="Comma" xfId="1" builtinId="3"/>
    <cellStyle name="Currency" xfId="3" builtinId="4"/>
    <cellStyle name="Normal" xfId="0" builtinId="0"/>
    <cellStyle name="Normal 10 2 2" xfId="8" xr:uid="{548D854D-5AB2-4A42-807E-DD15A47034CE}"/>
    <cellStyle name="Normal 102 2" xfId="9" xr:uid="{0F745B34-4418-47E0-9755-DCCE6E44CDC5}"/>
    <cellStyle name="Normal 2" xfId="10" xr:uid="{2DD9F17F-08A2-471B-9A7B-2547B4E2752F}"/>
    <cellStyle name="Normal 2 6" xfId="12" xr:uid="{A6792EA6-D247-40C9-B86E-48C689EF5E23}"/>
    <cellStyle name="Normal 360" xfId="6" xr:uid="{560F63AB-7B8A-45CA-871B-6E56323F80A6}"/>
    <cellStyle name="Normal 373" xfId="5" xr:uid="{47658531-762C-4BAA-9936-18CF1BA5C90C}"/>
    <cellStyle name="Normal 373 2" xfId="7" xr:uid="{D085F24A-89DD-4C6A-9DEE-F674CF710F52}"/>
    <cellStyle name="Normal 8" xfId="11" xr:uid="{234681EC-5949-4890-B66A-224CCD7C62F7}"/>
    <cellStyle name="Percent" xfId="2" builtinId="5"/>
    <cellStyle name="Percent 2" xfId="4" xr:uid="{C7788415-7E5C-4058-B7C6-D37C1CC66B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Install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'Current Version ROC'!$C$5:$M$5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'Current Version ROC'!$C$6:$M$6</c:f>
              <c:numCache>
                <c:formatCode>_(* #,##0_);_(* \(#,##0\);_(* "-"??_);_(@_)</c:formatCode>
                <c:ptCount val="11"/>
                <c:pt idx="0">
                  <c:v>3491.5604140783985</c:v>
                </c:pt>
                <c:pt idx="1">
                  <c:v>3579.5874790593798</c:v>
                </c:pt>
                <c:pt idx="2">
                  <c:v>3664.7962034885495</c:v>
                </c:pt>
                <c:pt idx="3">
                  <c:v>3747.3618901384989</c:v>
                </c:pt>
                <c:pt idx="4">
                  <c:v>3825.4422846100551</c:v>
                </c:pt>
                <c:pt idx="5">
                  <c:v>3898.9288611191564</c:v>
                </c:pt>
                <c:pt idx="6">
                  <c:v>3967.4838599362024</c:v>
                </c:pt>
                <c:pt idx="7">
                  <c:v>4030.6354152561503</c:v>
                </c:pt>
                <c:pt idx="8">
                  <c:v>4088.0717486804601</c:v>
                </c:pt>
                <c:pt idx="9">
                  <c:v>4140.5972766028999</c:v>
                </c:pt>
                <c:pt idx="10">
                  <c:v>4187.1476278034961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6-4324-AF76-2F80EAEA3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853080"/>
        <c:axId val="933117104"/>
      </c:lineChart>
      <c:catAx>
        <c:axId val="86085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117104"/>
        <c:crosses val="autoZero"/>
        <c:auto val="1"/>
        <c:lblAlgn val="ctr"/>
        <c:lblOffset val="100"/>
        <c:noMultiLvlLbl val="0"/>
      </c:catAx>
      <c:valAx>
        <c:axId val="9331171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85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Installs trendline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'Current Version ROC'!$X$29</c:f>
              <c:strCache>
                <c:ptCount val="1"/>
                <c:pt idx="0">
                  <c:v>Installs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'Current Version ROC'!$Y$28:$AS$28</c:f>
              <c:strCach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Baseline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strCache>
            </c:strRef>
          </c:cat>
          <c:val>
            <c:numRef>
              <c:f>'Current Version ROC'!$Y$29:$AS$29</c:f>
              <c:numCache>
                <c:formatCode>_(* #,##0_);_(* \(#,##0\);_(* "-"??_);_(@_)</c:formatCode>
                <c:ptCount val="21"/>
                <c:pt idx="0">
                  <c:v>4422</c:v>
                </c:pt>
                <c:pt idx="1">
                  <c:v>7302</c:v>
                </c:pt>
                <c:pt idx="2">
                  <c:v>7226</c:v>
                </c:pt>
                <c:pt idx="3">
                  <c:v>7771</c:v>
                </c:pt>
                <c:pt idx="4">
                  <c:v>8631</c:v>
                </c:pt>
                <c:pt idx="5">
                  <c:v>4674</c:v>
                </c:pt>
                <c:pt idx="6">
                  <c:v>3002</c:v>
                </c:pt>
                <c:pt idx="7">
                  <c:v>3300</c:v>
                </c:pt>
                <c:pt idx="8">
                  <c:v>3406</c:v>
                </c:pt>
                <c:pt idx="9">
                  <c:v>3400</c:v>
                </c:pt>
                <c:pt idx="10">
                  <c:v>3491.5604140783985</c:v>
                </c:pt>
                <c:pt idx="11">
                  <c:v>3579.5874790593798</c:v>
                </c:pt>
                <c:pt idx="12">
                  <c:v>3664.7962034885495</c:v>
                </c:pt>
                <c:pt idx="13">
                  <c:v>3747.3618901384989</c:v>
                </c:pt>
                <c:pt idx="14">
                  <c:v>3825.4422846100551</c:v>
                </c:pt>
                <c:pt idx="15">
                  <c:v>3898.9288611191564</c:v>
                </c:pt>
                <c:pt idx="16">
                  <c:v>3967.4838599362024</c:v>
                </c:pt>
                <c:pt idx="17">
                  <c:v>4030.6354152561503</c:v>
                </c:pt>
                <c:pt idx="18">
                  <c:v>4088.0717486804601</c:v>
                </c:pt>
                <c:pt idx="19">
                  <c:v>4140.5972766028999</c:v>
                </c:pt>
                <c:pt idx="20">
                  <c:v>4187.1476278034961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3-47B8-9081-1B97AED64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4388336"/>
        <c:axId val="934389056"/>
      </c:lineChart>
      <c:catAx>
        <c:axId val="93438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89056"/>
        <c:crosses val="autoZero"/>
        <c:auto val="1"/>
        <c:lblAlgn val="ctr"/>
        <c:lblOffset val="100"/>
        <c:noMultiLvlLbl val="0"/>
      </c:catAx>
      <c:valAx>
        <c:axId val="93438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8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Summer kW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'Current Version BOC'!$C$5:$M$5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3-45AE-A91F-9CA819C980FD}"/>
            </c:ext>
          </c:extLst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'Current Version BOC'!$C$6:$M$6</c:f>
              <c:numCache>
                <c:formatCode>_(* #,##0_);_(* \(#,##0\);_(* "-"??_);_(@_)</c:formatCode>
                <c:ptCount val="11"/>
                <c:pt idx="0">
                  <c:v>1089.6791164498406</c:v>
                </c:pt>
                <c:pt idx="1">
                  <c:v>1080.6568415189508</c:v>
                </c:pt>
                <c:pt idx="2">
                  <c:v>1072.437211558547</c:v>
                </c:pt>
                <c:pt idx="3">
                  <c:v>1064.8424961849532</c:v>
                </c:pt>
                <c:pt idx="4">
                  <c:v>1057.8963313221764</c:v>
                </c:pt>
                <c:pt idx="5">
                  <c:v>1051.547381213438</c:v>
                </c:pt>
                <c:pt idx="6">
                  <c:v>1045.7779085607292</c:v>
                </c:pt>
                <c:pt idx="7">
                  <c:v>1040.5766769336851</c:v>
                </c:pt>
                <c:pt idx="8">
                  <c:v>1035.9361412031444</c:v>
                </c:pt>
                <c:pt idx="9">
                  <c:v>1031.7923966383319</c:v>
                </c:pt>
                <c:pt idx="10">
                  <c:v>1028.1811232500977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3-45AE-A91F-9CA819C98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853080"/>
        <c:axId val="933117104"/>
      </c:lineChart>
      <c:catAx>
        <c:axId val="86085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117104"/>
        <c:crosses val="autoZero"/>
        <c:auto val="1"/>
        <c:lblAlgn val="ctr"/>
        <c:lblOffset val="100"/>
        <c:noMultiLvlLbl val="0"/>
      </c:catAx>
      <c:valAx>
        <c:axId val="9331171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85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Summer KW trendline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'Current Version BOC'!$X$23</c:f>
              <c:strCache>
                <c:ptCount val="1"/>
                <c:pt idx="0">
                  <c:v>Installs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'Current Version BOC'!$Y$22:$AS$22</c:f>
              <c:strCach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Baseline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strCache>
            </c:strRef>
          </c:cat>
          <c:val>
            <c:numRef>
              <c:f>'Current Version BOC'!$Y$23:$AS$23</c:f>
              <c:numCache>
                <c:formatCode>_(* #,##0_);_(* \(#,##0\);_(* "-"??_);_(@_)</c:formatCode>
                <c:ptCount val="21"/>
                <c:pt idx="0">
                  <c:v>3322.5</c:v>
                </c:pt>
                <c:pt idx="1">
                  <c:v>2811.412505433012</c:v>
                </c:pt>
                <c:pt idx="2">
                  <c:v>1480.4</c:v>
                </c:pt>
                <c:pt idx="3">
                  <c:v>757.4</c:v>
                </c:pt>
                <c:pt idx="4">
                  <c:v>389.9</c:v>
                </c:pt>
                <c:pt idx="5">
                  <c:v>556.20000000000005</c:v>
                </c:pt>
                <c:pt idx="6">
                  <c:v>299.7</c:v>
                </c:pt>
                <c:pt idx="7">
                  <c:v>1058</c:v>
                </c:pt>
                <c:pt idx="8">
                  <c:v>813.4</c:v>
                </c:pt>
                <c:pt idx="9">
                  <c:v>1100</c:v>
                </c:pt>
                <c:pt idx="10">
                  <c:v>1089.6791164498406</c:v>
                </c:pt>
                <c:pt idx="11">
                  <c:v>1080.6568415189508</c:v>
                </c:pt>
                <c:pt idx="12">
                  <c:v>1072.437211558547</c:v>
                </c:pt>
                <c:pt idx="13">
                  <c:v>1064.8424961849532</c:v>
                </c:pt>
                <c:pt idx="14">
                  <c:v>1057.8963313221764</c:v>
                </c:pt>
                <c:pt idx="15">
                  <c:v>1051.547381213438</c:v>
                </c:pt>
                <c:pt idx="16">
                  <c:v>1045.7779085607292</c:v>
                </c:pt>
                <c:pt idx="17">
                  <c:v>1040.5766769336851</c:v>
                </c:pt>
                <c:pt idx="18">
                  <c:v>1035.9361412031444</c:v>
                </c:pt>
                <c:pt idx="19">
                  <c:v>1031.7923966383319</c:v>
                </c:pt>
                <c:pt idx="20">
                  <c:v>1028.1811232500977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D-440C-A453-4C26F457E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4388336"/>
        <c:axId val="934389056"/>
      </c:lineChart>
      <c:catAx>
        <c:axId val="93438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89056"/>
        <c:crosses val="autoZero"/>
        <c:auto val="1"/>
        <c:lblAlgn val="ctr"/>
        <c:lblOffset val="100"/>
        <c:noMultiLvlLbl val="0"/>
      </c:catAx>
      <c:valAx>
        <c:axId val="93438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8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BOC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'Current Version BOC'!$A$21</c:f>
              <c:strCache>
                <c:ptCount val="1"/>
                <c:pt idx="0">
                  <c:v>Summer kW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'Current Version BOC'!$B$20:$J$20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'Current Version BOC'!$B$21:$J$21</c:f>
              <c:numCache>
                <c:formatCode>_(* #,##0_);_(* \(#,##0\);_(* "-"??_);_(@_)</c:formatCode>
                <c:ptCount val="9"/>
                <c:pt idx="0">
                  <c:v>3322.5</c:v>
                </c:pt>
                <c:pt idx="1">
                  <c:v>2811.412505433012</c:v>
                </c:pt>
                <c:pt idx="2">
                  <c:v>1480.4</c:v>
                </c:pt>
                <c:pt idx="3">
                  <c:v>757.4</c:v>
                </c:pt>
                <c:pt idx="4">
                  <c:v>389.9</c:v>
                </c:pt>
                <c:pt idx="5">
                  <c:v>556.20000000000005</c:v>
                </c:pt>
                <c:pt idx="6">
                  <c:v>299.7</c:v>
                </c:pt>
                <c:pt idx="7">
                  <c:v>1058</c:v>
                </c:pt>
                <c:pt idx="8">
                  <c:v>813.4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5-4C19-B6B6-C85AC780F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416888"/>
        <c:axId val="1513424088"/>
      </c:lineChart>
      <c:lineChart>
        <c:grouping val="standard"/>
        <c:varyColors val="0"/>
        <c:ser>
          <c:idx val="1"/>
          <c:order val="1"/>
          <c:tx>
            <c:strRef>
              <c:f>'Current Version BOC'!$A$22</c:f>
              <c:strCache>
                <c:ptCount val="1"/>
                <c:pt idx="0">
                  <c:v>Incremental Summer kW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'Current Version BOC'!$B$20:$J$20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'Current Version BOC'!$B$22:$J$22</c:f>
              <c:numCache>
                <c:formatCode>0%</c:formatCode>
                <c:ptCount val="9"/>
                <c:pt idx="0">
                  <c:v>1</c:v>
                </c:pt>
                <c:pt idx="1">
                  <c:v>-0.15382618346636212</c:v>
                </c:pt>
                <c:pt idx="2">
                  <c:v>-0.47343195026018081</c:v>
                </c:pt>
                <c:pt idx="3">
                  <c:v>-0.4883815185085113</c:v>
                </c:pt>
                <c:pt idx="4">
                  <c:v>-0.48521256931608137</c:v>
                </c:pt>
                <c:pt idx="5">
                  <c:v>0.4265196204154913</c:v>
                </c:pt>
                <c:pt idx="6">
                  <c:v>-0.46116504854368934</c:v>
                </c:pt>
                <c:pt idx="7">
                  <c:v>2.5301968635301968</c:v>
                </c:pt>
                <c:pt idx="8">
                  <c:v>-0.23119092627599247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5-4C19-B6B6-C85AC780F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434888"/>
        <c:axId val="1513428768"/>
      </c:lineChart>
      <c:catAx>
        <c:axId val="1513416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424088"/>
        <c:crosses val="autoZero"/>
        <c:auto val="1"/>
        <c:lblAlgn val="ctr"/>
        <c:lblOffset val="100"/>
        <c:noMultiLvlLbl val="0"/>
      </c:catAx>
      <c:valAx>
        <c:axId val="15134240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416888"/>
        <c:crosses val="autoZero"/>
        <c:crossBetween val="between"/>
      </c:valAx>
      <c:valAx>
        <c:axId val="151342876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434888"/>
        <c:crosses val="max"/>
        <c:crossBetween val="between"/>
      </c:valAx>
      <c:catAx>
        <c:axId val="1513434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3428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'Previous Version ROC'!$C$5:$M$5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'Previous Version ROC'!$C$6:$M$6</c:f>
              <c:numCache>
                <c:formatCode>_(* #,##0_);_(* \(#,##0\);_(* "-"??_);_(@_)</c:formatCode>
                <c:ptCount val="11"/>
                <c:pt idx="0">
                  <c:v>3596.382385667936</c:v>
                </c:pt>
                <c:pt idx="1">
                  <c:v>3803.0089929710398</c:v>
                </c:pt>
                <c:pt idx="2">
                  <c:v>4023.063811065851</c:v>
                </c:pt>
                <c:pt idx="3">
                  <c:v>4259.123786960844</c:v>
                </c:pt>
                <c:pt idx="4">
                  <c:v>4508.0307111208976</c:v>
                </c:pt>
                <c:pt idx="5">
                  <c:v>4758.0072736051607</c:v>
                </c:pt>
                <c:pt idx="6">
                  <c:v>5007.5888061760434</c:v>
                </c:pt>
                <c:pt idx="7">
                  <c:v>5254.6247641964574</c:v>
                </c:pt>
                <c:pt idx="8">
                  <c:v>5497.3115233448607</c:v>
                </c:pt>
                <c:pt idx="9">
                  <c:v>5738.7559841826151</c:v>
                </c:pt>
                <c:pt idx="10">
                  <c:v>5974.0015430386629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4-4978-96D8-9B118A18F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853080"/>
        <c:axId val="933117104"/>
      </c:lineChart>
      <c:catAx>
        <c:axId val="86085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117104"/>
        <c:crosses val="autoZero"/>
        <c:auto val="1"/>
        <c:lblAlgn val="ctr"/>
        <c:lblOffset val="100"/>
        <c:noMultiLvlLbl val="0"/>
      </c:catAx>
      <c:valAx>
        <c:axId val="9331171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85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1927224</xdr:colOff>
      <xdr:row>3</xdr:row>
      <xdr:rowOff>0</xdr:rowOff>
    </xdr:from>
    <xdr:to>
      <xdr:col>22</xdr:col>
      <xdr:colOff>539749</xdr:colOff>
      <xdr:row>21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51B31B-03CD-4E75-902E-D3141AB82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1819275</xdr:colOff>
      <xdr:row>24</xdr:row>
      <xdr:rowOff>61911</xdr:rowOff>
    </xdr:from>
    <xdr:to>
      <xdr:col>22</xdr:col>
      <xdr:colOff>542925</xdr:colOff>
      <xdr:row>41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7C602A-2267-4C89-7D1C-F68EFA61C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6350</xdr:colOff>
      <xdr:row>3</xdr:row>
      <xdr:rowOff>57151</xdr:rowOff>
    </xdr:from>
    <xdr:to>
      <xdr:col>23</xdr:col>
      <xdr:colOff>552449</xdr:colOff>
      <xdr:row>19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23B5ED-EB29-44E8-985C-266FD765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1628775</xdr:colOff>
      <xdr:row>21</xdr:row>
      <xdr:rowOff>0</xdr:rowOff>
    </xdr:from>
    <xdr:to>
      <xdr:col>22</xdr:col>
      <xdr:colOff>542925</xdr:colOff>
      <xdr:row>38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D00239-5C64-47C3-8F5B-2E0DF5348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361950</xdr:colOff>
      <xdr:row>34</xdr:row>
      <xdr:rowOff>133350</xdr:rowOff>
    </xdr:from>
    <xdr:to>
      <xdr:col>11</xdr:col>
      <xdr:colOff>381000</xdr:colOff>
      <xdr:row>49</xdr:row>
      <xdr:rowOff>19050</xdr:rowOff>
    </xdr:to>
    <xdr:graphicFrame macro="">
      <xdr:nvGraphicFramePr>
        <xdr:cNvPr id="28" name="Chart 3">
          <a:extLst>
            <a:ext uri="{FF2B5EF4-FFF2-40B4-BE49-F238E27FC236}">
              <a16:creationId xmlns:a16="http://schemas.microsoft.com/office/drawing/2014/main" id="{EFFD70D7-8564-A102-F663-10A8233F8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1927224</xdr:colOff>
      <xdr:row>3</xdr:row>
      <xdr:rowOff>0</xdr:rowOff>
    </xdr:from>
    <xdr:to>
      <xdr:col>22</xdr:col>
      <xdr:colOff>539749</xdr:colOff>
      <xdr:row>21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EEFE82-2FEA-DB98-6AF4-BB98172F0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4AA9-6DEE-4CDB-AD7A-15E8E1FCD01C}">
  <sheetPr>
    <tabColor rgb="FFC00000"/>
  </sheetPr>
  <dimension ref="A1:AS59"/>
  <sheetViews>
    <sheetView showGridLines="0" workbookViewId="0">
      <selection sqref="A1:A2"/>
    </sheetView>
  </sheetViews>
  <sheetFormatPr defaultRowHeight="15" x14ac:dyDescent="0.25"/>
  <cols>
    <col min="1" max="1" width="30.5703125" style="4" customWidth="1"/>
    <col min="2" max="2" width="9.85546875" style="4" customWidth="1"/>
    <col min="3" max="3" width="10.5703125" style="4" customWidth="1"/>
    <col min="4" max="5" width="10.140625" style="4" bestFit="1" customWidth="1"/>
    <col min="6" max="6" width="9.28515625" style="4" bestFit="1" customWidth="1"/>
    <col min="7" max="7" width="9.140625" style="4" customWidth="1"/>
    <col min="8" max="8" width="9.28515625" style="4" bestFit="1" customWidth="1"/>
    <col min="9" max="9" width="10.140625" style="4" bestFit="1" customWidth="1"/>
    <col min="10" max="10" width="9.42578125" style="4" bestFit="1" customWidth="1"/>
    <col min="11" max="11" width="10.85546875" style="4" bestFit="1" customWidth="1"/>
    <col min="12" max="13" width="9.140625" style="4" bestFit="1" customWidth="1"/>
    <col min="14" max="14" width="29.85546875" style="4" bestFit="1" customWidth="1"/>
    <col min="15" max="16384" width="9.140625" style="4"/>
  </cols>
  <sheetData>
    <row r="1" spans="1:14" x14ac:dyDescent="0.25">
      <c r="A1" s="49" t="s">
        <v>74</v>
      </c>
    </row>
    <row r="2" spans="1:14" x14ac:dyDescent="0.25">
      <c r="A2" s="49" t="s">
        <v>73</v>
      </c>
    </row>
    <row r="3" spans="1:14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5" spans="1:14" x14ac:dyDescent="0.25">
      <c r="B5" s="10" t="s">
        <v>50</v>
      </c>
      <c r="C5" s="10">
        <v>2025</v>
      </c>
      <c r="D5" s="10">
        <v>2026</v>
      </c>
      <c r="E5" s="10">
        <v>2027</v>
      </c>
      <c r="F5" s="10">
        <v>2028</v>
      </c>
      <c r="G5" s="10">
        <v>2029</v>
      </c>
      <c r="H5" s="10">
        <v>2030</v>
      </c>
      <c r="I5" s="10">
        <v>2031</v>
      </c>
      <c r="J5" s="10">
        <v>2032</v>
      </c>
      <c r="K5" s="10">
        <v>2033</v>
      </c>
      <c r="L5" s="10">
        <v>2034</v>
      </c>
      <c r="M5" s="10">
        <v>2035</v>
      </c>
    </row>
    <row r="6" spans="1:14" x14ac:dyDescent="0.25">
      <c r="A6" s="4" t="s">
        <v>1</v>
      </c>
      <c r="B6" s="11">
        <v>3400</v>
      </c>
      <c r="C6" s="11">
        <f t="shared" ref="C6:M6" si="0">+B6*(1+C14)</f>
        <v>3491.5604140783985</v>
      </c>
      <c r="D6" s="11">
        <f t="shared" si="0"/>
        <v>3579.5874790593798</v>
      </c>
      <c r="E6" s="11">
        <f t="shared" si="0"/>
        <v>3664.7962034885495</v>
      </c>
      <c r="F6" s="11">
        <f t="shared" si="0"/>
        <v>3747.3618901384989</v>
      </c>
      <c r="G6" s="11">
        <f t="shared" si="0"/>
        <v>3825.4422846100551</v>
      </c>
      <c r="H6" s="11">
        <f t="shared" si="0"/>
        <v>3898.9288611191564</v>
      </c>
      <c r="I6" s="11">
        <f t="shared" si="0"/>
        <v>3967.4838599362024</v>
      </c>
      <c r="J6" s="11">
        <f t="shared" si="0"/>
        <v>4030.6354152561503</v>
      </c>
      <c r="K6" s="11">
        <f t="shared" si="0"/>
        <v>4088.0717486804601</v>
      </c>
      <c r="L6" s="11">
        <f t="shared" si="0"/>
        <v>4140.5972766028999</v>
      </c>
      <c r="M6" s="11">
        <f t="shared" si="0"/>
        <v>4187.1476278034961</v>
      </c>
    </row>
    <row r="7" spans="1:14" x14ac:dyDescent="0.25">
      <c r="A7" s="4" t="s">
        <v>60</v>
      </c>
      <c r="B7" s="11">
        <f>+B6*$B$16</f>
        <v>9658.555490311217</v>
      </c>
      <c r="C7" s="11">
        <f>+C6*$B$16</f>
        <v>9918.6558844559477</v>
      </c>
      <c r="D7" s="11">
        <f t="shared" ref="D7:M7" si="1">+D6*$B$16</f>
        <v>10168.718911446547</v>
      </c>
      <c r="E7" s="11">
        <f t="shared" si="1"/>
        <v>10410.775732963539</v>
      </c>
      <c r="F7" s="11">
        <f t="shared" si="1"/>
        <v>10645.32434064124</v>
      </c>
      <c r="G7" s="11">
        <f t="shared" si="1"/>
        <v>10867.131347320332</v>
      </c>
      <c r="H7" s="11">
        <f t="shared" si="1"/>
        <v>11075.888458204496</v>
      </c>
      <c r="I7" s="11">
        <f t="shared" si="1"/>
        <v>11270.636181796453</v>
      </c>
      <c r="J7" s="11">
        <f t="shared" si="1"/>
        <v>11450.034064548565</v>
      </c>
      <c r="K7" s="11">
        <f t="shared" si="1"/>
        <v>11613.196421471715</v>
      </c>
      <c r="L7" s="11">
        <f t="shared" si="1"/>
        <v>11762.408399735474</v>
      </c>
      <c r="M7" s="11">
        <f t="shared" si="1"/>
        <v>11894.646385077953</v>
      </c>
    </row>
    <row r="8" spans="1:14" x14ac:dyDescent="0.25">
      <c r="A8" s="4" t="s">
        <v>61</v>
      </c>
      <c r="B8" s="11">
        <f>+B6*$B$17</f>
        <v>9008.4028185554889</v>
      </c>
      <c r="C8" s="11">
        <f>+C6*$B$17</f>
        <v>9250.9949045119465</v>
      </c>
      <c r="D8" s="11">
        <f t="shared" ref="D8:M8" si="2">+D6*$B$17</f>
        <v>9484.2252751836641</v>
      </c>
      <c r="E8" s="11">
        <f t="shared" si="2"/>
        <v>9709.9883673346194</v>
      </c>
      <c r="F8" s="11">
        <f t="shared" si="2"/>
        <v>9928.748650962083</v>
      </c>
      <c r="G8" s="11">
        <f t="shared" si="2"/>
        <v>10135.625017324286</v>
      </c>
      <c r="H8" s="11">
        <f t="shared" si="2"/>
        <v>10330.329924074456</v>
      </c>
      <c r="I8" s="11">
        <f t="shared" si="2"/>
        <v>10511.968466594912</v>
      </c>
      <c r="J8" s="11">
        <f t="shared" si="2"/>
        <v>10679.290422165612</v>
      </c>
      <c r="K8" s="11">
        <f t="shared" si="2"/>
        <v>10831.469724491213</v>
      </c>
      <c r="L8" s="11">
        <f t="shared" si="2"/>
        <v>10970.637699133162</v>
      </c>
      <c r="M8" s="11">
        <f t="shared" si="2"/>
        <v>11093.974262356749</v>
      </c>
    </row>
    <row r="10" spans="1:14" x14ac:dyDescent="0.25">
      <c r="A10" s="15" t="s">
        <v>52</v>
      </c>
      <c r="D10" s="16"/>
    </row>
    <row r="11" spans="1:14" x14ac:dyDescent="0.25">
      <c r="A11" s="17" t="s">
        <v>55</v>
      </c>
      <c r="B11" s="18"/>
      <c r="C11" s="18">
        <f>$J$28</f>
        <v>3.2121212121212217E-2</v>
      </c>
      <c r="D11" s="18">
        <f t="shared" ref="D11:M11" si="3">$J$28</f>
        <v>3.2121212121212217E-2</v>
      </c>
      <c r="E11" s="18">
        <f t="shared" si="3"/>
        <v>3.2121212121212217E-2</v>
      </c>
      <c r="F11" s="18">
        <f t="shared" si="3"/>
        <v>3.2121212121212217E-2</v>
      </c>
      <c r="G11" s="18">
        <f t="shared" si="3"/>
        <v>3.2121212121212217E-2</v>
      </c>
      <c r="H11" s="18">
        <f t="shared" si="3"/>
        <v>3.2121212121212217E-2</v>
      </c>
      <c r="I11" s="18">
        <f t="shared" si="3"/>
        <v>3.2121212121212217E-2</v>
      </c>
      <c r="J11" s="18">
        <f t="shared" si="3"/>
        <v>3.2121212121212217E-2</v>
      </c>
      <c r="K11" s="18">
        <f t="shared" si="3"/>
        <v>3.2121212121212217E-2</v>
      </c>
      <c r="L11" s="18">
        <f t="shared" si="3"/>
        <v>3.2121212121212217E-2</v>
      </c>
      <c r="M11" s="18">
        <f t="shared" si="3"/>
        <v>3.2121212121212217E-2</v>
      </c>
    </row>
    <row r="12" spans="1:14" x14ac:dyDescent="0.25">
      <c r="A12" s="17" t="s">
        <v>42</v>
      </c>
      <c r="B12" s="19"/>
      <c r="C12" s="20">
        <f t="shared" ref="C12:M12" si="4">+D50</f>
        <v>-1.3679681208084604E-2</v>
      </c>
      <c r="D12" s="20">
        <f t="shared" si="4"/>
        <v>-1.8896673142869691E-2</v>
      </c>
      <c r="E12" s="20">
        <f t="shared" si="4"/>
        <v>-1.1906835524299275E-2</v>
      </c>
      <c r="F12" s="20">
        <f t="shared" si="4"/>
        <v>1.9817300431017593E-3</v>
      </c>
      <c r="G12" s="20">
        <f t="shared" si="4"/>
        <v>-2.0447184682499397E-3</v>
      </c>
      <c r="H12" s="20">
        <f t="shared" si="4"/>
        <v>-3.2570197865569028E-3</v>
      </c>
      <c r="I12" s="20">
        <f t="shared" si="4"/>
        <v>-4.7339232448422308E-3</v>
      </c>
      <c r="J12" s="20">
        <f t="shared" si="4"/>
        <v>-8.9240154301066799E-3</v>
      </c>
      <c r="K12" s="20">
        <f t="shared" si="4"/>
        <v>-1.4154740843569047E-2</v>
      </c>
      <c r="L12" s="20">
        <f t="shared" si="4"/>
        <v>0</v>
      </c>
      <c r="M12" s="20">
        <f t="shared" si="4"/>
        <v>0</v>
      </c>
    </row>
    <row r="13" spans="1:14" x14ac:dyDescent="0.25">
      <c r="A13" s="21" t="s">
        <v>51</v>
      </c>
      <c r="B13" s="20"/>
      <c r="C13" s="20">
        <v>0.85</v>
      </c>
      <c r="D13" s="20">
        <v>0.8</v>
      </c>
      <c r="E13" s="20">
        <v>0.75</v>
      </c>
      <c r="F13" s="20">
        <v>0.7</v>
      </c>
      <c r="G13" s="20">
        <v>0.65</v>
      </c>
      <c r="H13" s="20">
        <v>0.6</v>
      </c>
      <c r="I13" s="20">
        <v>0.55000000000000004</v>
      </c>
      <c r="J13" s="20">
        <v>0.5</v>
      </c>
      <c r="K13" s="20">
        <v>0.45</v>
      </c>
      <c r="L13" s="20">
        <v>0.4</v>
      </c>
      <c r="M13" s="20">
        <v>0.35</v>
      </c>
    </row>
    <row r="14" spans="1:14" x14ac:dyDescent="0.25">
      <c r="A14" s="22" t="s">
        <v>6</v>
      </c>
      <c r="B14" s="9"/>
      <c r="C14" s="23">
        <f>(C11*(1+C12))*C13</f>
        <v>2.6929533552470256E-2</v>
      </c>
      <c r="D14" s="23">
        <f t="shared" ref="D14:M14" si="5">(D11*(1+D12))*D13</f>
        <v>2.5211382459843907E-2</v>
      </c>
      <c r="E14" s="23">
        <f t="shared" si="5"/>
        <v>2.3804062598732863E-2</v>
      </c>
      <c r="F14" s="23">
        <f t="shared" si="5"/>
        <v>2.2529407384605564E-2</v>
      </c>
      <c r="G14" s="23">
        <f t="shared" si="5"/>
        <v>2.0836096635617512E-2</v>
      </c>
      <c r="H14" s="23">
        <f t="shared" si="5"/>
        <v>1.9209955618659142E-2</v>
      </c>
      <c r="I14" s="23">
        <f t="shared" si="5"/>
        <v>1.7583034022674509E-2</v>
      </c>
      <c r="J14" s="23">
        <f t="shared" si="5"/>
        <v>1.5917280964304396E-2</v>
      </c>
      <c r="K14" s="23">
        <f t="shared" si="5"/>
        <v>1.424994510962482E-2</v>
      </c>
      <c r="L14" s="23">
        <f t="shared" si="5"/>
        <v>1.2848484848484887E-2</v>
      </c>
      <c r="M14" s="23">
        <f t="shared" si="5"/>
        <v>1.1242424242424276E-2</v>
      </c>
    </row>
    <row r="15" spans="1:14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4" x14ac:dyDescent="0.25">
      <c r="A16" s="4" t="s">
        <v>7</v>
      </c>
      <c r="B16" s="16">
        <f>+J25</f>
        <v>2.8407516147974166</v>
      </c>
      <c r="C16" s="4" t="s">
        <v>8</v>
      </c>
    </row>
    <row r="17" spans="1:45" x14ac:dyDescent="0.25">
      <c r="A17" s="4" t="s">
        <v>9</v>
      </c>
      <c r="B17" s="16">
        <f>+J27</f>
        <v>2.6495302407516146</v>
      </c>
      <c r="C17" s="4" t="s">
        <v>8</v>
      </c>
    </row>
    <row r="18" spans="1:45" x14ac:dyDescent="0.25">
      <c r="B18" s="16"/>
    </row>
    <row r="19" spans="1:45" x14ac:dyDescent="0.25">
      <c r="A19" s="24" t="s">
        <v>10</v>
      </c>
    </row>
    <row r="21" spans="1:45" x14ac:dyDescent="0.25">
      <c r="A21" s="25" t="s">
        <v>38</v>
      </c>
      <c r="G21" s="17" t="s">
        <v>11</v>
      </c>
    </row>
    <row r="22" spans="1:45" x14ac:dyDescent="0.25">
      <c r="A22" s="24" t="s">
        <v>12</v>
      </c>
      <c r="B22" s="10">
        <v>2015</v>
      </c>
      <c r="C22" s="10">
        <v>2016</v>
      </c>
      <c r="D22" s="10">
        <v>2017</v>
      </c>
      <c r="E22" s="10">
        <v>2018</v>
      </c>
      <c r="F22" s="10">
        <v>2019</v>
      </c>
      <c r="G22" s="10">
        <v>2020</v>
      </c>
      <c r="H22" s="10">
        <v>2021</v>
      </c>
      <c r="I22" s="10">
        <v>2022</v>
      </c>
      <c r="J22" s="10">
        <v>2023</v>
      </c>
      <c r="K22" s="26" t="s">
        <v>13</v>
      </c>
    </row>
    <row r="23" spans="1:45" x14ac:dyDescent="0.25">
      <c r="A23" s="4" t="s">
        <v>1</v>
      </c>
      <c r="B23" s="11">
        <v>4422</v>
      </c>
      <c r="C23" s="11">
        <v>7302</v>
      </c>
      <c r="D23" s="11">
        <v>7226</v>
      </c>
      <c r="E23" s="11">
        <v>7771</v>
      </c>
      <c r="F23" s="11">
        <v>8631</v>
      </c>
      <c r="G23" s="11">
        <v>4674</v>
      </c>
      <c r="H23" s="11">
        <v>3002</v>
      </c>
      <c r="I23" s="11">
        <v>3300</v>
      </c>
      <c r="J23" s="11">
        <v>3406</v>
      </c>
      <c r="K23" s="27">
        <v>3880</v>
      </c>
      <c r="L23" s="28"/>
      <c r="M23" s="29"/>
    </row>
    <row r="24" spans="1:45" x14ac:dyDescent="0.25">
      <c r="A24" s="4" t="s">
        <v>14</v>
      </c>
      <c r="B24" s="11">
        <v>9451.5</v>
      </c>
      <c r="C24" s="11">
        <v>15293.6</v>
      </c>
      <c r="D24" s="11">
        <v>15212.3</v>
      </c>
      <c r="E24" s="11">
        <v>16221.4</v>
      </c>
      <c r="F24" s="11">
        <v>19862</v>
      </c>
      <c r="G24" s="11">
        <v>10752.6</v>
      </c>
      <c r="H24" s="11">
        <v>8098</v>
      </c>
      <c r="I24" s="11">
        <v>8485.6</v>
      </c>
      <c r="J24" s="11">
        <v>9675.6</v>
      </c>
      <c r="K24" s="27">
        <v>11022</v>
      </c>
    </row>
    <row r="25" spans="1:45" x14ac:dyDescent="0.25">
      <c r="A25" s="4" t="s">
        <v>15</v>
      </c>
      <c r="B25" s="1">
        <f t="shared" ref="B25:I25" si="6">+B24/B23</f>
        <v>2.1373812754409771</v>
      </c>
      <c r="C25" s="1">
        <f t="shared" si="6"/>
        <v>2.0944398794850727</v>
      </c>
      <c r="D25" s="1">
        <f t="shared" si="6"/>
        <v>2.105217270965956</v>
      </c>
      <c r="E25" s="1">
        <f t="shared" si="6"/>
        <v>2.0874276154935014</v>
      </c>
      <c r="F25" s="1">
        <f t="shared" si="6"/>
        <v>2.3012397172981114</v>
      </c>
      <c r="G25" s="1">
        <f t="shared" si="6"/>
        <v>2.3005134788189987</v>
      </c>
      <c r="H25" s="1">
        <f t="shared" si="6"/>
        <v>2.6975349766822116</v>
      </c>
      <c r="I25" s="1">
        <f t="shared" si="6"/>
        <v>2.5713939393939396</v>
      </c>
      <c r="J25" s="1">
        <f>+J24/J23</f>
        <v>2.8407516147974166</v>
      </c>
      <c r="K25" s="7">
        <f>+K24/K23</f>
        <v>2.8407216494845362</v>
      </c>
    </row>
    <row r="26" spans="1:45" x14ac:dyDescent="0.25">
      <c r="A26" s="4" t="s">
        <v>16</v>
      </c>
      <c r="B26" s="11">
        <v>9857.1</v>
      </c>
      <c r="C26" s="11">
        <v>15042.3</v>
      </c>
      <c r="D26" s="11">
        <v>14731.7</v>
      </c>
      <c r="E26" s="11">
        <v>14471.16</v>
      </c>
      <c r="F26" s="11">
        <v>16395</v>
      </c>
      <c r="G26" s="11">
        <v>16395</v>
      </c>
      <c r="H26" s="11">
        <v>9379.7000000000007</v>
      </c>
      <c r="I26" s="11">
        <v>10273.799999999999</v>
      </c>
      <c r="J26" s="11">
        <v>9024.2999999999993</v>
      </c>
      <c r="K26" s="27">
        <v>10280</v>
      </c>
    </row>
    <row r="27" spans="1:45" x14ac:dyDescent="0.25">
      <c r="A27" s="4" t="s">
        <v>17</v>
      </c>
      <c r="B27" s="12">
        <f t="shared" ref="B27:I27" si="7">+B26/B23</f>
        <v>2.2291044776119402</v>
      </c>
      <c r="C27" s="12">
        <f t="shared" si="7"/>
        <v>2.0600246507806079</v>
      </c>
      <c r="D27" s="12">
        <f t="shared" si="7"/>
        <v>2.0387074453362857</v>
      </c>
      <c r="E27" s="12">
        <f t="shared" si="7"/>
        <v>1.862200488997555</v>
      </c>
      <c r="F27" s="12">
        <f t="shared" si="7"/>
        <v>1.8995481404240528</v>
      </c>
      <c r="G27" s="12">
        <f t="shared" si="7"/>
        <v>3.5077021822849805</v>
      </c>
      <c r="H27" s="12">
        <f t="shared" si="7"/>
        <v>3.1244836775483016</v>
      </c>
      <c r="I27" s="12">
        <f t="shared" si="7"/>
        <v>3.1132727272727272</v>
      </c>
      <c r="J27" s="30">
        <f>+J26/J23</f>
        <v>2.6495302407516146</v>
      </c>
      <c r="K27" s="8">
        <f>+K26/K23</f>
        <v>2.6494845360824741</v>
      </c>
    </row>
    <row r="28" spans="1:45" x14ac:dyDescent="0.25">
      <c r="A28" s="4" t="s">
        <v>18</v>
      </c>
      <c r="B28" s="2"/>
      <c r="C28" s="2">
        <f>+C23/B23-1</f>
        <v>0.65128900949796464</v>
      </c>
      <c r="D28" s="2">
        <f t="shared" ref="D28:K28" si="8">+D23/C23-1</f>
        <v>-1.0408107367844477E-2</v>
      </c>
      <c r="E28" s="2">
        <f t="shared" si="8"/>
        <v>7.5422086908386365E-2</v>
      </c>
      <c r="F28" s="2">
        <f t="shared" si="8"/>
        <v>0.11066786771329307</v>
      </c>
      <c r="G28" s="2">
        <f t="shared" si="8"/>
        <v>-0.45846367744177963</v>
      </c>
      <c r="H28" s="2">
        <f t="shared" si="8"/>
        <v>-0.35772357723577231</v>
      </c>
      <c r="I28" s="2">
        <f t="shared" si="8"/>
        <v>9.9267155229846749E-2</v>
      </c>
      <c r="J28" s="2">
        <f t="shared" si="8"/>
        <v>3.2121212121212217E-2</v>
      </c>
      <c r="K28" s="2">
        <f t="shared" si="8"/>
        <v>0.13916617733411618</v>
      </c>
      <c r="M28" s="18"/>
      <c r="Y28" s="10">
        <v>2015</v>
      </c>
      <c r="Z28" s="10">
        <v>2016</v>
      </c>
      <c r="AA28" s="10">
        <v>2017</v>
      </c>
      <c r="AB28" s="10">
        <v>2018</v>
      </c>
      <c r="AC28" s="10">
        <v>2019</v>
      </c>
      <c r="AD28" s="10">
        <v>2020</v>
      </c>
      <c r="AE28" s="10">
        <v>2021</v>
      </c>
      <c r="AF28" s="10">
        <v>2022</v>
      </c>
      <c r="AG28" s="10">
        <v>2023</v>
      </c>
      <c r="AH28" s="10" t="s">
        <v>50</v>
      </c>
      <c r="AI28" s="10">
        <v>2025</v>
      </c>
      <c r="AJ28" s="10">
        <v>2026</v>
      </c>
      <c r="AK28" s="10">
        <v>2027</v>
      </c>
      <c r="AL28" s="10">
        <v>2028</v>
      </c>
      <c r="AM28" s="10">
        <v>2029</v>
      </c>
      <c r="AN28" s="10">
        <v>2030</v>
      </c>
      <c r="AO28" s="10">
        <v>2031</v>
      </c>
      <c r="AP28" s="10">
        <v>2032</v>
      </c>
      <c r="AQ28" s="10">
        <v>2033</v>
      </c>
      <c r="AR28" s="10">
        <v>2034</v>
      </c>
      <c r="AS28" s="10">
        <v>2035</v>
      </c>
    </row>
    <row r="29" spans="1:45" x14ac:dyDescent="0.25">
      <c r="B29" s="12"/>
      <c r="C29" s="2"/>
      <c r="D29" s="2"/>
      <c r="E29" s="2"/>
      <c r="F29" s="2"/>
      <c r="G29" s="2"/>
      <c r="H29" s="2"/>
      <c r="I29" s="2"/>
      <c r="J29" s="2"/>
      <c r="K29" s="2"/>
      <c r="M29" s="18"/>
      <c r="X29" s="4" t="s">
        <v>1</v>
      </c>
      <c r="Y29" s="11">
        <f>+B23</f>
        <v>4422</v>
      </c>
      <c r="Z29" s="11">
        <f t="shared" ref="Z29:AG29" si="9">+C23</f>
        <v>7302</v>
      </c>
      <c r="AA29" s="11">
        <f t="shared" si="9"/>
        <v>7226</v>
      </c>
      <c r="AB29" s="11">
        <f t="shared" si="9"/>
        <v>7771</v>
      </c>
      <c r="AC29" s="11">
        <f t="shared" si="9"/>
        <v>8631</v>
      </c>
      <c r="AD29" s="11">
        <f t="shared" si="9"/>
        <v>4674</v>
      </c>
      <c r="AE29" s="11">
        <f t="shared" si="9"/>
        <v>3002</v>
      </c>
      <c r="AF29" s="11">
        <f t="shared" si="9"/>
        <v>3300</v>
      </c>
      <c r="AG29" s="11">
        <f t="shared" si="9"/>
        <v>3406</v>
      </c>
      <c r="AH29" s="11">
        <f>+B6</f>
        <v>3400</v>
      </c>
      <c r="AI29" s="11">
        <f t="shared" ref="AI29:AS29" si="10">+C6</f>
        <v>3491.5604140783985</v>
      </c>
      <c r="AJ29" s="11">
        <f t="shared" si="10"/>
        <v>3579.5874790593798</v>
      </c>
      <c r="AK29" s="11">
        <f t="shared" si="10"/>
        <v>3664.7962034885495</v>
      </c>
      <c r="AL29" s="11">
        <f t="shared" si="10"/>
        <v>3747.3618901384989</v>
      </c>
      <c r="AM29" s="11">
        <f t="shared" si="10"/>
        <v>3825.4422846100551</v>
      </c>
      <c r="AN29" s="11">
        <f t="shared" si="10"/>
        <v>3898.9288611191564</v>
      </c>
      <c r="AO29" s="11">
        <f t="shared" si="10"/>
        <v>3967.4838599362024</v>
      </c>
      <c r="AP29" s="11">
        <f t="shared" si="10"/>
        <v>4030.6354152561503</v>
      </c>
      <c r="AQ29" s="11">
        <f t="shared" si="10"/>
        <v>4088.0717486804601</v>
      </c>
      <c r="AR29" s="11">
        <f t="shared" si="10"/>
        <v>4140.5972766028999</v>
      </c>
      <c r="AS29" s="11">
        <f t="shared" si="10"/>
        <v>4187.1476278034961</v>
      </c>
    </row>
    <row r="30" spans="1:45" x14ac:dyDescent="0.25">
      <c r="A30" s="24" t="s">
        <v>37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45" x14ac:dyDescent="0.25">
      <c r="A31" s="4" t="s">
        <v>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45" x14ac:dyDescent="0.25">
      <c r="A32" s="4" t="s">
        <v>36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5">
      <c r="A33" s="4" t="s">
        <v>34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4" t="s">
        <v>46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4" t="s">
        <v>56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4" t="s">
        <v>57</v>
      </c>
    </row>
    <row r="38" spans="1:13" x14ac:dyDescent="0.25">
      <c r="A38" s="31" t="s">
        <v>21</v>
      </c>
    </row>
    <row r="39" spans="1:13" x14ac:dyDescent="0.25">
      <c r="A39" s="32" t="s">
        <v>22</v>
      </c>
    </row>
    <row r="40" spans="1:13" x14ac:dyDescent="0.25">
      <c r="A40" s="32" t="s">
        <v>23</v>
      </c>
    </row>
    <row r="41" spans="1:13" x14ac:dyDescent="0.25">
      <c r="A41" s="32" t="s">
        <v>24</v>
      </c>
      <c r="B41" s="33">
        <v>2019</v>
      </c>
      <c r="C41" s="33">
        <v>2020</v>
      </c>
      <c r="D41" s="33" t="s">
        <v>25</v>
      </c>
      <c r="G41" s="33">
        <v>2019</v>
      </c>
      <c r="H41" s="33">
        <v>2020</v>
      </c>
      <c r="I41" s="33" t="s">
        <v>25</v>
      </c>
      <c r="K41" s="5"/>
      <c r="L41" s="5"/>
    </row>
    <row r="42" spans="1:13" x14ac:dyDescent="0.25">
      <c r="A42" s="34" t="s">
        <v>26</v>
      </c>
      <c r="B42" s="35">
        <v>9</v>
      </c>
      <c r="C42" s="35">
        <v>6</v>
      </c>
      <c r="D42" s="36">
        <f>+C42/B42-1</f>
        <v>-0.33333333333333337</v>
      </c>
      <c r="F42" s="37" t="s">
        <v>1</v>
      </c>
      <c r="G42" s="29">
        <f>+F23</f>
        <v>8631</v>
      </c>
      <c r="H42" s="29">
        <f>+G23</f>
        <v>4674</v>
      </c>
      <c r="I42" s="36">
        <f>+H42/G42-1</f>
        <v>-0.45846367744177963</v>
      </c>
      <c r="K42" s="6"/>
      <c r="L42" s="6"/>
    </row>
    <row r="43" spans="1:13" x14ac:dyDescent="0.25">
      <c r="A43" s="34" t="s">
        <v>27</v>
      </c>
      <c r="B43" s="35">
        <v>4</v>
      </c>
      <c r="C43" s="35">
        <v>2.75</v>
      </c>
      <c r="D43" s="36">
        <f>+C43/B43-1</f>
        <v>-0.3125</v>
      </c>
      <c r="K43" s="5"/>
      <c r="L43" s="5"/>
    </row>
    <row r="44" spans="1:13" x14ac:dyDescent="0.25">
      <c r="A44" s="34" t="s">
        <v>28</v>
      </c>
      <c r="B44" s="35">
        <v>3</v>
      </c>
      <c r="C44" s="35">
        <v>1.5</v>
      </c>
      <c r="D44" s="36">
        <f>+C44/B44-1</f>
        <v>-0.5</v>
      </c>
    </row>
    <row r="45" spans="1:13" x14ac:dyDescent="0.25">
      <c r="B45" s="35"/>
      <c r="C45" s="35"/>
    </row>
    <row r="46" spans="1:13" x14ac:dyDescent="0.25">
      <c r="A46" s="31" t="s">
        <v>29</v>
      </c>
      <c r="B46" s="35"/>
      <c r="C46" s="35"/>
      <c r="D46" s="1"/>
    </row>
    <row r="48" spans="1:13" x14ac:dyDescent="0.25">
      <c r="A48" s="38" t="s">
        <v>53</v>
      </c>
      <c r="B48" s="10">
        <v>2023</v>
      </c>
      <c r="C48" s="10">
        <v>2024</v>
      </c>
      <c r="D48" s="10">
        <v>2025</v>
      </c>
      <c r="E48" s="10">
        <v>2026</v>
      </c>
      <c r="F48" s="10">
        <v>2027</v>
      </c>
      <c r="G48" s="10">
        <v>2028</v>
      </c>
      <c r="H48" s="10">
        <v>2029</v>
      </c>
      <c r="I48" s="10">
        <v>2030</v>
      </c>
      <c r="J48" s="10">
        <v>2031</v>
      </c>
      <c r="K48" s="10">
        <v>2032</v>
      </c>
      <c r="L48" s="10">
        <v>2033</v>
      </c>
      <c r="M48" s="17"/>
    </row>
    <row r="49" spans="1:13" x14ac:dyDescent="0.25">
      <c r="A49" s="37" t="s">
        <v>20</v>
      </c>
      <c r="B49" s="11">
        <v>90216.839956818381</v>
      </c>
      <c r="C49" s="11">
        <v>76558.203577689477</v>
      </c>
      <c r="D49" s="11">
        <v>75510.911758883041</v>
      </c>
      <c r="E49" s="11">
        <v>74084.006740655357</v>
      </c>
      <c r="F49" s="11">
        <v>73201.900657413295</v>
      </c>
      <c r="G49" s="11">
        <v>73346.967063158241</v>
      </c>
      <c r="H49" s="11">
        <v>73196.993165014079</v>
      </c>
      <c r="I49" s="11">
        <v>72958.589109959154</v>
      </c>
      <c r="J49" s="11">
        <v>72613.208749060621</v>
      </c>
      <c r="K49" s="11">
        <v>71965.207353754449</v>
      </c>
      <c r="L49" s="11">
        <v>70946.558493908349</v>
      </c>
      <c r="M49" s="11"/>
    </row>
    <row r="50" spans="1:13" x14ac:dyDescent="0.25">
      <c r="C50" s="3">
        <f>+C49/B49-1</f>
        <v>-0.15139785860008514</v>
      </c>
      <c r="D50" s="3">
        <f>+D49/C49-1</f>
        <v>-1.3679681208084604E-2</v>
      </c>
      <c r="E50" s="3">
        <f t="shared" ref="E50:L50" si="11">+E49/D49-1</f>
        <v>-1.8896673142869691E-2</v>
      </c>
      <c r="F50" s="3">
        <f t="shared" si="11"/>
        <v>-1.1906835524299275E-2</v>
      </c>
      <c r="G50" s="3">
        <f t="shared" si="11"/>
        <v>1.9817300431017593E-3</v>
      </c>
      <c r="H50" s="3">
        <f t="shared" si="11"/>
        <v>-2.0447184682499397E-3</v>
      </c>
      <c r="I50" s="3">
        <f t="shared" si="11"/>
        <v>-3.2570197865569028E-3</v>
      </c>
      <c r="J50" s="3">
        <f t="shared" si="11"/>
        <v>-4.7339232448422308E-3</v>
      </c>
      <c r="K50" s="3">
        <f t="shared" si="11"/>
        <v>-8.9240154301066799E-3</v>
      </c>
      <c r="L50" s="3">
        <f t="shared" si="11"/>
        <v>-1.4154740843569047E-2</v>
      </c>
      <c r="M50" s="3"/>
    </row>
    <row r="52" spans="1:13" x14ac:dyDescent="0.25">
      <c r="A52" s="31" t="s">
        <v>54</v>
      </c>
    </row>
    <row r="53" spans="1:13" x14ac:dyDescent="0.25">
      <c r="M53" s="4" t="s">
        <v>58</v>
      </c>
    </row>
    <row r="54" spans="1:13" x14ac:dyDescent="0.25">
      <c r="A54" s="33" t="s">
        <v>49</v>
      </c>
    </row>
    <row r="55" spans="1:13" x14ac:dyDescent="0.25">
      <c r="A55" s="39" t="s">
        <v>30</v>
      </c>
    </row>
    <row r="56" spans="1:13" x14ac:dyDescent="0.25">
      <c r="A56" s="39" t="s">
        <v>31</v>
      </c>
    </row>
    <row r="57" spans="1:13" x14ac:dyDescent="0.25">
      <c r="A57" s="39" t="s">
        <v>32</v>
      </c>
    </row>
    <row r="58" spans="1:13" x14ac:dyDescent="0.25">
      <c r="A58" s="39" t="s">
        <v>33</v>
      </c>
    </row>
    <row r="59" spans="1:13" x14ac:dyDescent="0.25">
      <c r="A59" s="39" t="s">
        <v>47</v>
      </c>
    </row>
  </sheetData>
  <mergeCells count="1">
    <mergeCell ref="A3:N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D5F8E-4F60-41D4-8281-F68A903E9DCB}">
  <sheetPr>
    <tabColor theme="8"/>
  </sheetPr>
  <dimension ref="A1:AS54"/>
  <sheetViews>
    <sheetView showGridLines="0" workbookViewId="0">
      <selection sqref="A1:A2"/>
    </sheetView>
  </sheetViews>
  <sheetFormatPr defaultRowHeight="15" x14ac:dyDescent="0.25"/>
  <cols>
    <col min="1" max="1" width="30.5703125" style="4" customWidth="1"/>
    <col min="2" max="2" width="9.85546875" style="4" customWidth="1"/>
    <col min="3" max="3" width="10.5703125" style="4" customWidth="1"/>
    <col min="4" max="5" width="10.140625" style="4" bestFit="1" customWidth="1"/>
    <col min="6" max="6" width="9.28515625" style="4" bestFit="1" customWidth="1"/>
    <col min="7" max="7" width="9.140625" style="4"/>
    <col min="8" max="8" width="9.28515625" style="4" bestFit="1" customWidth="1"/>
    <col min="9" max="9" width="10.140625" style="4" bestFit="1" customWidth="1"/>
    <col min="10" max="10" width="9.42578125" style="4" bestFit="1" customWidth="1"/>
    <col min="11" max="11" width="10.85546875" style="4" bestFit="1" customWidth="1"/>
    <col min="12" max="13" width="9.140625" style="4"/>
    <col min="14" max="14" width="17.28515625" style="4" customWidth="1"/>
    <col min="15" max="16384" width="9.140625" style="4"/>
  </cols>
  <sheetData>
    <row r="1" spans="1:14" x14ac:dyDescent="0.25">
      <c r="A1" s="51" t="s">
        <v>75</v>
      </c>
    </row>
    <row r="2" spans="1:14" x14ac:dyDescent="0.25">
      <c r="A2" s="51" t="s">
        <v>73</v>
      </c>
    </row>
    <row r="3" spans="1:14" ht="18.75" x14ac:dyDescent="0.3">
      <c r="A3" s="48" t="s">
        <v>59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5" spans="1:14" x14ac:dyDescent="0.25">
      <c r="B5" s="10" t="s">
        <v>50</v>
      </c>
      <c r="C5" s="10">
        <v>2025</v>
      </c>
      <c r="D5" s="10">
        <v>2026</v>
      </c>
      <c r="E5" s="10">
        <v>2027</v>
      </c>
      <c r="F5" s="10">
        <v>2028</v>
      </c>
      <c r="G5" s="10">
        <v>2029</v>
      </c>
      <c r="H5" s="10">
        <v>2030</v>
      </c>
      <c r="I5" s="10">
        <v>2031</v>
      </c>
      <c r="J5" s="10">
        <v>2032</v>
      </c>
      <c r="K5" s="10">
        <v>2033</v>
      </c>
      <c r="L5" s="10">
        <v>2034</v>
      </c>
      <c r="M5" s="10">
        <v>2035</v>
      </c>
      <c r="N5" s="4" t="s">
        <v>71</v>
      </c>
    </row>
    <row r="6" spans="1:14" x14ac:dyDescent="0.25">
      <c r="A6" s="17" t="s">
        <v>72</v>
      </c>
      <c r="B6" s="11">
        <v>1100</v>
      </c>
      <c r="C6" s="11">
        <f t="shared" ref="C6:M6" si="0">+B6*(1+C14)</f>
        <v>1089.6791164498406</v>
      </c>
      <c r="D6" s="11">
        <f t="shared" si="0"/>
        <v>1080.6568415189508</v>
      </c>
      <c r="E6" s="11">
        <f t="shared" si="0"/>
        <v>1072.437211558547</v>
      </c>
      <c r="F6" s="11">
        <f t="shared" si="0"/>
        <v>1064.8424961849532</v>
      </c>
      <c r="G6" s="11">
        <f t="shared" si="0"/>
        <v>1057.8963313221764</v>
      </c>
      <c r="H6" s="11">
        <f t="shared" si="0"/>
        <v>1051.547381213438</v>
      </c>
      <c r="I6" s="11">
        <f t="shared" si="0"/>
        <v>1045.7779085607292</v>
      </c>
      <c r="J6" s="11">
        <f t="shared" si="0"/>
        <v>1040.5766769336851</v>
      </c>
      <c r="K6" s="11">
        <f t="shared" si="0"/>
        <v>1035.9361412031444</v>
      </c>
      <c r="L6" s="11">
        <f t="shared" si="0"/>
        <v>1031.7923966383319</v>
      </c>
      <c r="M6" s="11">
        <f t="shared" si="0"/>
        <v>1028.1811232500977</v>
      </c>
      <c r="N6" s="40">
        <v>2000</v>
      </c>
    </row>
    <row r="7" spans="1:14" x14ac:dyDescent="0.25">
      <c r="A7" s="17" t="s">
        <v>66</v>
      </c>
      <c r="B7" s="29">
        <f>+B6/$J$26</f>
        <v>86.78500190171934</v>
      </c>
      <c r="C7" s="29">
        <f t="shared" ref="C7:M7" si="1">+C6/$J$26</f>
        <v>85.970731084875695</v>
      </c>
      <c r="D7" s="29">
        <f t="shared" si="1"/>
        <v>85.258914587571056</v>
      </c>
      <c r="E7" s="29">
        <f t="shared" si="1"/>
        <v>84.610423131439163</v>
      </c>
      <c r="F7" s="29">
        <f t="shared" si="1"/>
        <v>84.011234596766116</v>
      </c>
      <c r="G7" s="29">
        <f t="shared" si="1"/>
        <v>83.463213750560897</v>
      </c>
      <c r="H7" s="29">
        <f t="shared" si="1"/>
        <v>82.962310434869281</v>
      </c>
      <c r="I7" s="29">
        <f t="shared" si="1"/>
        <v>82.50712525747177</v>
      </c>
      <c r="J7" s="29">
        <f t="shared" si="1"/>
        <v>82.09677171506786</v>
      </c>
      <c r="K7" s="29">
        <f t="shared" si="1"/>
        <v>81.730654531249712</v>
      </c>
      <c r="L7" s="29">
        <f t="shared" si="1"/>
        <v>81.403731913124716</v>
      </c>
      <c r="M7" s="29">
        <f t="shared" si="1"/>
        <v>81.11881885142877</v>
      </c>
      <c r="N7" s="41">
        <f>+N6/N8</f>
        <v>157.79091254858062</v>
      </c>
    </row>
    <row r="8" spans="1:14" x14ac:dyDescent="0.25">
      <c r="A8" s="4" t="s">
        <v>69</v>
      </c>
      <c r="B8" s="16">
        <f>+B6/B7</f>
        <v>12.675001162593826</v>
      </c>
      <c r="C8" s="16">
        <f t="shared" ref="C8:M8" si="2">+C6/C7</f>
        <v>12.675001162593826</v>
      </c>
      <c r="D8" s="16">
        <f t="shared" si="2"/>
        <v>12.675001162593826</v>
      </c>
      <c r="E8" s="16">
        <f t="shared" si="2"/>
        <v>12.675001162593826</v>
      </c>
      <c r="F8" s="16">
        <f t="shared" si="2"/>
        <v>12.675001162593826</v>
      </c>
      <c r="G8" s="16">
        <f t="shared" si="2"/>
        <v>12.675001162593826</v>
      </c>
      <c r="H8" s="16">
        <f t="shared" si="2"/>
        <v>12.675001162593826</v>
      </c>
      <c r="I8" s="16">
        <f t="shared" si="2"/>
        <v>12.675001162593826</v>
      </c>
      <c r="J8" s="16">
        <f t="shared" si="2"/>
        <v>12.675001162593826</v>
      </c>
      <c r="K8" s="16">
        <f t="shared" si="2"/>
        <v>12.675001162593826</v>
      </c>
      <c r="L8" s="16">
        <f t="shared" si="2"/>
        <v>12.675001162593825</v>
      </c>
      <c r="M8" s="16">
        <f t="shared" si="2"/>
        <v>12.675001162593826</v>
      </c>
      <c r="N8" s="41">
        <f>M8</f>
        <v>12.675001162593826</v>
      </c>
    </row>
    <row r="9" spans="1:14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4" x14ac:dyDescent="0.25">
      <c r="A10" s="15" t="s">
        <v>52</v>
      </c>
      <c r="D10" s="16"/>
    </row>
    <row r="11" spans="1:14" x14ac:dyDescent="0.25">
      <c r="A11" s="17" t="s">
        <v>55</v>
      </c>
      <c r="B11" s="18"/>
      <c r="C11" s="18">
        <f>+$J$23</f>
        <v>-0.01</v>
      </c>
      <c r="D11" s="18">
        <f t="shared" ref="D11:M11" si="3">+$J$23</f>
        <v>-0.01</v>
      </c>
      <c r="E11" s="18">
        <f t="shared" si="3"/>
        <v>-0.01</v>
      </c>
      <c r="F11" s="18">
        <f t="shared" si="3"/>
        <v>-0.01</v>
      </c>
      <c r="G11" s="18">
        <f t="shared" si="3"/>
        <v>-0.01</v>
      </c>
      <c r="H11" s="18">
        <f t="shared" si="3"/>
        <v>-0.01</v>
      </c>
      <c r="I11" s="18">
        <f t="shared" si="3"/>
        <v>-0.01</v>
      </c>
      <c r="J11" s="18">
        <f t="shared" si="3"/>
        <v>-0.01</v>
      </c>
      <c r="K11" s="18">
        <f t="shared" si="3"/>
        <v>-0.01</v>
      </c>
      <c r="L11" s="18">
        <f t="shared" si="3"/>
        <v>-0.01</v>
      </c>
      <c r="M11" s="18">
        <f t="shared" si="3"/>
        <v>-0.01</v>
      </c>
    </row>
    <row r="12" spans="1:14" x14ac:dyDescent="0.25">
      <c r="A12" s="17" t="s">
        <v>42</v>
      </c>
      <c r="B12" s="19"/>
      <c r="C12" s="20">
        <f t="shared" ref="C12:M12" si="4">+D33</f>
        <v>0.10383781285126981</v>
      </c>
      <c r="D12" s="20">
        <f t="shared" si="4"/>
        <v>3.4969239417511622E-2</v>
      </c>
      <c r="E12" s="20">
        <f t="shared" si="4"/>
        <v>1.415233706079877E-2</v>
      </c>
      <c r="F12" s="20">
        <f t="shared" si="4"/>
        <v>1.1676326960047723E-2</v>
      </c>
      <c r="G12" s="20">
        <f t="shared" si="4"/>
        <v>3.5669612625013336E-3</v>
      </c>
      <c r="H12" s="20">
        <f t="shared" si="4"/>
        <v>2.4768035056998983E-4</v>
      </c>
      <c r="I12" s="20">
        <f t="shared" si="4"/>
        <v>-2.4272357991719229E-3</v>
      </c>
      <c r="J12" s="20">
        <f t="shared" si="4"/>
        <v>-5.2894434914059207E-3</v>
      </c>
      <c r="K12" s="20">
        <f t="shared" si="4"/>
        <v>-8.9820527391331062E-3</v>
      </c>
      <c r="L12" s="20">
        <f t="shared" si="4"/>
        <v>0</v>
      </c>
      <c r="M12" s="20">
        <f t="shared" si="4"/>
        <v>0</v>
      </c>
    </row>
    <row r="13" spans="1:14" x14ac:dyDescent="0.25">
      <c r="A13" s="21" t="s">
        <v>51</v>
      </c>
      <c r="B13" s="20"/>
      <c r="C13" s="20">
        <v>0.85</v>
      </c>
      <c r="D13" s="20">
        <v>0.8</v>
      </c>
      <c r="E13" s="20">
        <v>0.75</v>
      </c>
      <c r="F13" s="20">
        <v>0.7</v>
      </c>
      <c r="G13" s="20">
        <v>0.65</v>
      </c>
      <c r="H13" s="20">
        <v>0.6</v>
      </c>
      <c r="I13" s="20">
        <v>0.55000000000000004</v>
      </c>
      <c r="J13" s="20">
        <v>0.5</v>
      </c>
      <c r="K13" s="20">
        <v>0.45</v>
      </c>
      <c r="L13" s="20">
        <v>0.4</v>
      </c>
      <c r="M13" s="20">
        <v>0.35</v>
      </c>
    </row>
    <row r="14" spans="1:14" x14ac:dyDescent="0.25">
      <c r="A14" s="22" t="s">
        <v>6</v>
      </c>
      <c r="B14" s="9"/>
      <c r="C14" s="23">
        <f>(C11*(1+C12))*C13</f>
        <v>-9.3826214092357935E-3</v>
      </c>
      <c r="D14" s="23">
        <f t="shared" ref="D14:M14" si="5">(D11*(1+D12))*D13</f>
        <v>-8.2797539153400945E-3</v>
      </c>
      <c r="E14" s="23">
        <f t="shared" si="5"/>
        <v>-7.6061425279559912E-3</v>
      </c>
      <c r="F14" s="23">
        <f t="shared" si="5"/>
        <v>-7.0817342887203342E-3</v>
      </c>
      <c r="G14" s="23">
        <f t="shared" si="5"/>
        <v>-6.5231852482062593E-3</v>
      </c>
      <c r="H14" s="23">
        <f t="shared" si="5"/>
        <v>-6.0014860821034207E-3</v>
      </c>
      <c r="I14" s="23">
        <f t="shared" si="5"/>
        <v>-5.4866502031045558E-3</v>
      </c>
      <c r="J14" s="23">
        <f t="shared" si="5"/>
        <v>-4.9735527825429705E-3</v>
      </c>
      <c r="K14" s="23">
        <f t="shared" si="5"/>
        <v>-4.4595807626739009E-3</v>
      </c>
      <c r="L14" s="23">
        <f t="shared" si="5"/>
        <v>-4.0000000000000001E-3</v>
      </c>
      <c r="M14" s="23">
        <f t="shared" si="5"/>
        <v>-3.4999999999999996E-3</v>
      </c>
    </row>
    <row r="15" spans="1:14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4" x14ac:dyDescent="0.25">
      <c r="B16" s="16"/>
    </row>
    <row r="17" spans="1:45" x14ac:dyDescent="0.25">
      <c r="A17" s="24" t="s">
        <v>10</v>
      </c>
    </row>
    <row r="19" spans="1:45" x14ac:dyDescent="0.25">
      <c r="A19" s="25" t="s">
        <v>38</v>
      </c>
      <c r="G19" s="17"/>
    </row>
    <row r="20" spans="1:45" x14ac:dyDescent="0.25">
      <c r="A20" s="24" t="s">
        <v>62</v>
      </c>
      <c r="B20" s="10">
        <v>2015</v>
      </c>
      <c r="C20" s="10">
        <v>2016</v>
      </c>
      <c r="D20" s="10">
        <v>2017</v>
      </c>
      <c r="E20" s="10">
        <v>2018</v>
      </c>
      <c r="F20" s="10">
        <v>2019</v>
      </c>
      <c r="G20" s="10">
        <v>2020</v>
      </c>
      <c r="H20" s="10">
        <v>2021</v>
      </c>
      <c r="I20" s="10">
        <v>2022</v>
      </c>
      <c r="J20" s="10">
        <v>2023</v>
      </c>
      <c r="K20" s="26" t="s">
        <v>13</v>
      </c>
    </row>
    <row r="21" spans="1:45" x14ac:dyDescent="0.25">
      <c r="A21" s="4" t="s">
        <v>14</v>
      </c>
      <c r="B21" s="11">
        <v>3322.5</v>
      </c>
      <c r="C21" s="11">
        <v>2811.412505433012</v>
      </c>
      <c r="D21" s="11">
        <v>1480.4</v>
      </c>
      <c r="E21" s="11">
        <v>757.4</v>
      </c>
      <c r="F21" s="11">
        <v>389.9</v>
      </c>
      <c r="G21" s="11">
        <v>556.20000000000005</v>
      </c>
      <c r="H21" s="11">
        <v>299.7</v>
      </c>
      <c r="I21" s="11">
        <v>1058</v>
      </c>
      <c r="J21" s="11">
        <v>813.4</v>
      </c>
      <c r="K21" s="27">
        <v>2000</v>
      </c>
    </row>
    <row r="22" spans="1:45" x14ac:dyDescent="0.25">
      <c r="A22" s="4" t="s">
        <v>63</v>
      </c>
      <c r="B22" s="2">
        <v>1</v>
      </c>
      <c r="C22" s="2">
        <f>+C21/B21-1</f>
        <v>-0.15382618346636212</v>
      </c>
      <c r="D22" s="2">
        <f t="shared" ref="D22:K22" si="6">+D21/C21-1</f>
        <v>-0.47343195026018081</v>
      </c>
      <c r="E22" s="2">
        <f t="shared" si="6"/>
        <v>-0.4883815185085113</v>
      </c>
      <c r="F22" s="2">
        <f t="shared" si="6"/>
        <v>-0.48521256931608137</v>
      </c>
      <c r="G22" s="2">
        <f t="shared" si="6"/>
        <v>0.4265196204154913</v>
      </c>
      <c r="H22" s="2">
        <f t="shared" si="6"/>
        <v>-0.46116504854368934</v>
      </c>
      <c r="I22" s="2">
        <f t="shared" si="6"/>
        <v>2.5301968635301968</v>
      </c>
      <c r="J22" s="2">
        <f>+J21/I21-1</f>
        <v>-0.23119092627599247</v>
      </c>
      <c r="K22" s="2">
        <f t="shared" si="6"/>
        <v>1.4588148512417014</v>
      </c>
      <c r="M22" s="18"/>
      <c r="Y22" s="10">
        <v>2015</v>
      </c>
      <c r="Z22" s="10">
        <v>2016</v>
      </c>
      <c r="AA22" s="10">
        <v>2017</v>
      </c>
      <c r="AB22" s="10">
        <v>2018</v>
      </c>
      <c r="AC22" s="10">
        <v>2019</v>
      </c>
      <c r="AD22" s="10">
        <v>2020</v>
      </c>
      <c r="AE22" s="10">
        <v>2021</v>
      </c>
      <c r="AF22" s="10">
        <v>2022</v>
      </c>
      <c r="AG22" s="10">
        <v>2023</v>
      </c>
      <c r="AH22" s="10" t="s">
        <v>50</v>
      </c>
      <c r="AI22" s="10">
        <v>2025</v>
      </c>
      <c r="AJ22" s="10">
        <v>2026</v>
      </c>
      <c r="AK22" s="10">
        <v>2027</v>
      </c>
      <c r="AL22" s="10">
        <v>2028</v>
      </c>
      <c r="AM22" s="10">
        <v>2029</v>
      </c>
      <c r="AN22" s="10">
        <v>2030</v>
      </c>
      <c r="AO22" s="10">
        <v>2031</v>
      </c>
      <c r="AP22" s="10">
        <v>2032</v>
      </c>
      <c r="AQ22" s="10">
        <v>2033</v>
      </c>
      <c r="AR22" s="10">
        <v>2034</v>
      </c>
      <c r="AS22" s="10">
        <v>2035</v>
      </c>
    </row>
    <row r="23" spans="1:45" x14ac:dyDescent="0.25">
      <c r="B23" s="12"/>
      <c r="C23" s="2"/>
      <c r="D23" s="2"/>
      <c r="E23" s="2"/>
      <c r="F23" s="2"/>
      <c r="G23" s="2"/>
      <c r="H23" s="2"/>
      <c r="I23" s="2"/>
      <c r="J23" s="2">
        <v>-0.01</v>
      </c>
      <c r="K23" s="2"/>
      <c r="M23" s="18"/>
      <c r="X23" s="4" t="s">
        <v>1</v>
      </c>
      <c r="Y23" s="11">
        <f>+B21</f>
        <v>3322.5</v>
      </c>
      <c r="Z23" s="11">
        <f t="shared" ref="Z23:AG23" si="7">+C21</f>
        <v>2811.412505433012</v>
      </c>
      <c r="AA23" s="11">
        <f t="shared" si="7"/>
        <v>1480.4</v>
      </c>
      <c r="AB23" s="11">
        <f t="shared" si="7"/>
        <v>757.4</v>
      </c>
      <c r="AC23" s="11">
        <f t="shared" si="7"/>
        <v>389.9</v>
      </c>
      <c r="AD23" s="11">
        <f t="shared" si="7"/>
        <v>556.20000000000005</v>
      </c>
      <c r="AE23" s="11">
        <f t="shared" si="7"/>
        <v>299.7</v>
      </c>
      <c r="AF23" s="11">
        <f t="shared" si="7"/>
        <v>1058</v>
      </c>
      <c r="AG23" s="11">
        <f t="shared" si="7"/>
        <v>813.4</v>
      </c>
      <c r="AH23" s="11">
        <f t="shared" ref="AH23:AS23" si="8">+B6</f>
        <v>1100</v>
      </c>
      <c r="AI23" s="11">
        <f t="shared" si="8"/>
        <v>1089.6791164498406</v>
      </c>
      <c r="AJ23" s="11">
        <f t="shared" si="8"/>
        <v>1080.6568415189508</v>
      </c>
      <c r="AK23" s="11">
        <f t="shared" si="8"/>
        <v>1072.437211558547</v>
      </c>
      <c r="AL23" s="11">
        <f t="shared" si="8"/>
        <v>1064.8424961849532</v>
      </c>
      <c r="AM23" s="11">
        <f t="shared" si="8"/>
        <v>1057.8963313221764</v>
      </c>
      <c r="AN23" s="11">
        <f t="shared" si="8"/>
        <v>1051.547381213438</v>
      </c>
      <c r="AO23" s="11">
        <f t="shared" si="8"/>
        <v>1045.7779085607292</v>
      </c>
      <c r="AP23" s="11">
        <f t="shared" si="8"/>
        <v>1040.5766769336851</v>
      </c>
      <c r="AQ23" s="11">
        <f t="shared" si="8"/>
        <v>1035.9361412031444</v>
      </c>
      <c r="AR23" s="11">
        <f t="shared" si="8"/>
        <v>1031.7923966383319</v>
      </c>
      <c r="AS23" s="11">
        <f t="shared" si="8"/>
        <v>1028.1811232500977</v>
      </c>
    </row>
    <row r="24" spans="1:45" x14ac:dyDescent="0.25">
      <c r="A24" s="4" t="s">
        <v>66</v>
      </c>
      <c r="B24" s="12"/>
      <c r="C24" s="13"/>
      <c r="D24" s="13"/>
      <c r="E24" s="13"/>
      <c r="F24" s="14">
        <v>87</v>
      </c>
      <c r="G24" s="14">
        <v>50</v>
      </c>
      <c r="H24" s="14">
        <v>25</v>
      </c>
      <c r="I24" s="14">
        <v>39</v>
      </c>
      <c r="J24" s="14">
        <v>94</v>
      </c>
      <c r="K24" s="2"/>
      <c r="M24" s="18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45" x14ac:dyDescent="0.25">
      <c r="A25" s="4" t="s">
        <v>67</v>
      </c>
      <c r="B25" s="12"/>
      <c r="C25" s="13"/>
      <c r="D25" s="13"/>
      <c r="E25" s="13"/>
      <c r="F25" s="14">
        <f>+F21/F24</f>
        <v>4.4816091954022985</v>
      </c>
      <c r="G25" s="14">
        <f>+G21/G24</f>
        <v>11.124000000000001</v>
      </c>
      <c r="H25" s="14">
        <f>+H21/H24</f>
        <v>11.988</v>
      </c>
      <c r="I25" s="14">
        <f>+I21/I24</f>
        <v>27.128205128205128</v>
      </c>
      <c r="J25" s="14">
        <f>+J21/J24</f>
        <v>8.653191489361701</v>
      </c>
      <c r="K25" s="2"/>
      <c r="M25" s="18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1:45" x14ac:dyDescent="0.25">
      <c r="A26" s="4" t="s">
        <v>68</v>
      </c>
      <c r="B26" s="12"/>
      <c r="C26" s="2"/>
      <c r="D26" s="2"/>
      <c r="E26" s="2"/>
      <c r="F26" s="2"/>
      <c r="G26" s="2"/>
      <c r="H26" s="2"/>
      <c r="I26" s="2"/>
      <c r="J26" s="42">
        <f>AVERAGE(F25:J25)</f>
        <v>12.675001162593826</v>
      </c>
      <c r="K26" s="2"/>
      <c r="M26" s="18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1:45" x14ac:dyDescent="0.25">
      <c r="B27" s="12"/>
      <c r="C27" s="2"/>
      <c r="D27" s="2"/>
      <c r="E27" s="2"/>
      <c r="F27" s="2"/>
      <c r="G27" s="2"/>
      <c r="H27" s="2"/>
      <c r="I27" s="2"/>
      <c r="J27" s="2"/>
      <c r="K27" s="2"/>
      <c r="M27" s="18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1:45" x14ac:dyDescent="0.25">
      <c r="B28" s="12"/>
      <c r="C28" s="2"/>
      <c r="D28" s="2"/>
      <c r="E28" s="2"/>
      <c r="F28" s="2"/>
      <c r="G28" s="2"/>
      <c r="H28" s="2"/>
      <c r="I28" s="2"/>
      <c r="J28" s="2"/>
      <c r="K28" s="2"/>
      <c r="M28" s="18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:45" x14ac:dyDescent="0.25">
      <c r="A29" s="24" t="s">
        <v>37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45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45" x14ac:dyDescent="0.25">
      <c r="A31" s="38" t="s">
        <v>53</v>
      </c>
      <c r="B31" s="10">
        <v>2023</v>
      </c>
      <c r="C31" s="10">
        <v>2024</v>
      </c>
      <c r="D31" s="10">
        <v>2025</v>
      </c>
      <c r="E31" s="10">
        <v>2026</v>
      </c>
      <c r="F31" s="10">
        <v>2027</v>
      </c>
      <c r="G31" s="10">
        <v>2028</v>
      </c>
      <c r="H31" s="10">
        <v>2029</v>
      </c>
      <c r="I31" s="10">
        <v>2030</v>
      </c>
      <c r="J31" s="10">
        <v>2031</v>
      </c>
      <c r="K31" s="10">
        <v>2032</v>
      </c>
      <c r="L31" s="10">
        <v>2033</v>
      </c>
      <c r="M31" s="17"/>
    </row>
    <row r="32" spans="1:45" x14ac:dyDescent="0.25">
      <c r="A32" s="37" t="s">
        <v>20</v>
      </c>
      <c r="B32" s="11">
        <v>9380.1323157594888</v>
      </c>
      <c r="C32" s="11">
        <v>9488.5437243466313</v>
      </c>
      <c r="D32" s="11">
        <v>10473.813351826428</v>
      </c>
      <c r="E32" s="11">
        <v>10840.074638540777</v>
      </c>
      <c r="F32" s="11">
        <v>10993.487028589623</v>
      </c>
      <c r="G32" s="11">
        <v>11121.850577566478</v>
      </c>
      <c r="H32" s="11">
        <v>11161.521787743986</v>
      </c>
      <c r="I32" s="11">
        <v>11164.286277373269</v>
      </c>
      <c r="J32" s="11">
        <v>11137.187922048624</v>
      </c>
      <c r="K32" s="11">
        <v>11078.27839588178</v>
      </c>
      <c r="L32" s="11">
        <v>10978.772715071171</v>
      </c>
      <c r="M32" s="11"/>
    </row>
    <row r="33" spans="1:13" x14ac:dyDescent="0.25">
      <c r="C33" s="3">
        <f>+C32/B32-1</f>
        <v>1.1557556432866267E-2</v>
      </c>
      <c r="D33" s="3">
        <f>+D32/C32-1</f>
        <v>0.10383781285126981</v>
      </c>
      <c r="E33" s="3">
        <f t="shared" ref="E33:L33" si="9">+E32/D32-1</f>
        <v>3.4969239417511622E-2</v>
      </c>
      <c r="F33" s="3">
        <f t="shared" si="9"/>
        <v>1.415233706079877E-2</v>
      </c>
      <c r="G33" s="3">
        <f t="shared" si="9"/>
        <v>1.1676326960047723E-2</v>
      </c>
      <c r="H33" s="3">
        <f t="shared" si="9"/>
        <v>3.5669612625013336E-3</v>
      </c>
      <c r="I33" s="3">
        <f t="shared" si="9"/>
        <v>2.4768035056998983E-4</v>
      </c>
      <c r="J33" s="3">
        <f t="shared" si="9"/>
        <v>-2.4272357991719229E-3</v>
      </c>
      <c r="K33" s="3">
        <f t="shared" si="9"/>
        <v>-5.2894434914059207E-3</v>
      </c>
      <c r="L33" s="3">
        <f t="shared" si="9"/>
        <v>-8.9820527391331062E-3</v>
      </c>
      <c r="M33" s="3"/>
    </row>
    <row r="35" spans="1:13" x14ac:dyDescent="0.25">
      <c r="A35" s="31" t="s">
        <v>54</v>
      </c>
    </row>
    <row r="51" spans="1:1" x14ac:dyDescent="0.25">
      <c r="A51" s="24" t="s">
        <v>37</v>
      </c>
    </row>
    <row r="52" spans="1:1" x14ac:dyDescent="0.25">
      <c r="A52" s="4" t="s">
        <v>64</v>
      </c>
    </row>
    <row r="53" spans="1:1" x14ac:dyDescent="0.25">
      <c r="A53" s="4" t="s">
        <v>65</v>
      </c>
    </row>
    <row r="54" spans="1:1" x14ac:dyDescent="0.25">
      <c r="A54" s="4" t="s">
        <v>70</v>
      </c>
    </row>
  </sheetData>
  <mergeCells count="1">
    <mergeCell ref="A3:N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F136-3117-4378-B9E6-D74F4B7A27D6}">
  <dimension ref="A1:N59"/>
  <sheetViews>
    <sheetView showGridLines="0" tabSelected="1" workbookViewId="0">
      <selection sqref="A1:A2"/>
    </sheetView>
  </sheetViews>
  <sheetFormatPr defaultRowHeight="15" x14ac:dyDescent="0.25"/>
  <cols>
    <col min="1" max="1" width="30.5703125" style="4" customWidth="1"/>
    <col min="2" max="2" width="9.85546875" style="4" customWidth="1"/>
    <col min="3" max="5" width="10.140625" style="4" bestFit="1" customWidth="1"/>
    <col min="6" max="6" width="9.28515625" style="4" bestFit="1" customWidth="1"/>
    <col min="7" max="7" width="9.140625" style="4" customWidth="1"/>
    <col min="8" max="8" width="9.28515625" style="4" bestFit="1" customWidth="1"/>
    <col min="9" max="9" width="10.140625" style="4" bestFit="1" customWidth="1"/>
    <col min="10" max="10" width="9.42578125" style="4" bestFit="1" customWidth="1"/>
    <col min="11" max="11" width="10.85546875" style="4" bestFit="1" customWidth="1"/>
    <col min="12" max="13" width="9.140625" style="4" bestFit="1" customWidth="1"/>
    <col min="14" max="14" width="29.85546875" style="4" bestFit="1" customWidth="1"/>
    <col min="15" max="16384" width="9.140625" style="4"/>
  </cols>
  <sheetData>
    <row r="1" spans="1:14" x14ac:dyDescent="0.25">
      <c r="A1" s="50" t="s">
        <v>76</v>
      </c>
    </row>
    <row r="2" spans="1:14" x14ac:dyDescent="0.25">
      <c r="A2" s="50" t="s">
        <v>73</v>
      </c>
    </row>
    <row r="3" spans="1:14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5" spans="1:14" x14ac:dyDescent="0.25">
      <c r="B5" s="10" t="s">
        <v>50</v>
      </c>
      <c r="C5" s="10">
        <v>2025</v>
      </c>
      <c r="D5" s="10">
        <v>2026</v>
      </c>
      <c r="E5" s="10">
        <v>2027</v>
      </c>
      <c r="F5" s="10">
        <v>2028</v>
      </c>
      <c r="G5" s="10">
        <v>2029</v>
      </c>
      <c r="H5" s="10">
        <v>2030</v>
      </c>
      <c r="I5" s="10">
        <v>2031</v>
      </c>
      <c r="J5" s="10">
        <v>2032</v>
      </c>
      <c r="K5" s="10">
        <v>2033</v>
      </c>
      <c r="L5" s="10">
        <v>2034</v>
      </c>
      <c r="M5" s="10">
        <v>2035</v>
      </c>
    </row>
    <row r="6" spans="1:14" x14ac:dyDescent="0.25">
      <c r="A6" s="4" t="s">
        <v>1</v>
      </c>
      <c r="B6" s="11">
        <v>3400</v>
      </c>
      <c r="C6" s="11">
        <f t="shared" ref="C6:M6" si="0">+B6*(1+C14)</f>
        <v>3596.382385667936</v>
      </c>
      <c r="D6" s="11">
        <f t="shared" si="0"/>
        <v>3803.0089929710398</v>
      </c>
      <c r="E6" s="11">
        <f t="shared" si="0"/>
        <v>4023.063811065851</v>
      </c>
      <c r="F6" s="11">
        <f t="shared" si="0"/>
        <v>4259.123786960844</v>
      </c>
      <c r="G6" s="11">
        <f t="shared" si="0"/>
        <v>4508.0307111208976</v>
      </c>
      <c r="H6" s="11">
        <f t="shared" si="0"/>
        <v>4758.0072736051607</v>
      </c>
      <c r="I6" s="11">
        <f t="shared" si="0"/>
        <v>5007.5888061760434</v>
      </c>
      <c r="J6" s="11">
        <f t="shared" si="0"/>
        <v>5254.6247641964574</v>
      </c>
      <c r="K6" s="11">
        <f t="shared" si="0"/>
        <v>5497.3115233448607</v>
      </c>
      <c r="L6" s="11">
        <f t="shared" si="0"/>
        <v>5738.7559841826151</v>
      </c>
      <c r="M6" s="11">
        <f t="shared" si="0"/>
        <v>5974.0015430386629</v>
      </c>
    </row>
    <row r="7" spans="1:14" x14ac:dyDescent="0.25">
      <c r="A7" s="4" t="s">
        <v>2</v>
      </c>
      <c r="B7" s="11">
        <f>+B6*$B$16</f>
        <v>9658.555490311217</v>
      </c>
      <c r="C7" s="11">
        <f>+C6*$B$16</f>
        <v>10216.429069515174</v>
      </c>
      <c r="D7" s="11">
        <f t="shared" ref="D7:M7" si="1">+D6*$B$16</f>
        <v>10803.403937871579</v>
      </c>
      <c r="E7" s="11">
        <f t="shared" si="1"/>
        <v>11428.525017718364</v>
      </c>
      <c r="F7" s="11">
        <f t="shared" si="1"/>
        <v>12099.112775431106</v>
      </c>
      <c r="G7" s="11">
        <f t="shared" si="1"/>
        <v>12806.195522173037</v>
      </c>
      <c r="H7" s="11">
        <f t="shared" si="1"/>
        <v>13516.316845711714</v>
      </c>
      <c r="I7" s="11">
        <f t="shared" si="1"/>
        <v>14225.315987386062</v>
      </c>
      <c r="J7" s="11">
        <f t="shared" si="1"/>
        <v>14927.083784045581</v>
      </c>
      <c r="K7" s="11">
        <f t="shared" si="1"/>
        <v>15616.496586986359</v>
      </c>
      <c r="L7" s="11">
        <f t="shared" si="1"/>
        <v>16302.380328995101</v>
      </c>
      <c r="M7" s="11">
        <f t="shared" si="1"/>
        <v>16970.654530189338</v>
      </c>
    </row>
    <row r="8" spans="1:14" x14ac:dyDescent="0.25">
      <c r="A8" s="4" t="s">
        <v>3</v>
      </c>
      <c r="B8" s="11">
        <f>+B6*$B$17</f>
        <v>9008.4028185554889</v>
      </c>
      <c r="C8" s="11">
        <f>+C6*$B$17</f>
        <v>9528.7238881336325</v>
      </c>
      <c r="D8" s="11">
        <f t="shared" ref="D8:M8" si="2">+D6*$B$17</f>
        <v>10076.187332727115</v>
      </c>
      <c r="E8" s="11">
        <f t="shared" si="2"/>
        <v>10659.229227892412</v>
      </c>
      <c r="F8" s="11">
        <f t="shared" si="2"/>
        <v>11284.677272657293</v>
      </c>
      <c r="G8" s="11">
        <f t="shared" si="2"/>
        <v>11944.163695351825</v>
      </c>
      <c r="H8" s="11">
        <f t="shared" si="2"/>
        <v>12606.484157133014</v>
      </c>
      <c r="I8" s="11">
        <f t="shared" si="2"/>
        <v>13267.757975212702</v>
      </c>
      <c r="J8" s="11">
        <f t="shared" si="2"/>
        <v>13922.287216540835</v>
      </c>
      <c r="K8" s="11">
        <f t="shared" si="2"/>
        <v>14565.293123934534</v>
      </c>
      <c r="L8" s="11">
        <f t="shared" si="2"/>
        <v>15205.007524386134</v>
      </c>
      <c r="M8" s="11">
        <f t="shared" si="2"/>
        <v>15828.297746577746</v>
      </c>
    </row>
    <row r="10" spans="1:14" x14ac:dyDescent="0.25">
      <c r="A10" s="43" t="s">
        <v>4</v>
      </c>
      <c r="D10" s="16"/>
    </row>
    <row r="11" spans="1:14" x14ac:dyDescent="0.25">
      <c r="A11" s="17" t="s">
        <v>39</v>
      </c>
      <c r="B11" s="18"/>
      <c r="C11" s="18">
        <f t="shared" ref="C11:M11" si="3">$F$29</f>
        <v>5.8560615751278321E-2</v>
      </c>
      <c r="D11" s="18">
        <f t="shared" si="3"/>
        <v>5.8560615751278321E-2</v>
      </c>
      <c r="E11" s="18">
        <f t="shared" si="3"/>
        <v>5.8560615751278321E-2</v>
      </c>
      <c r="F11" s="18">
        <f t="shared" si="3"/>
        <v>5.8560615751278321E-2</v>
      </c>
      <c r="G11" s="18">
        <f t="shared" si="3"/>
        <v>5.8560615751278321E-2</v>
      </c>
      <c r="H11" s="18">
        <f t="shared" si="3"/>
        <v>5.8560615751278321E-2</v>
      </c>
      <c r="I11" s="18">
        <f t="shared" si="3"/>
        <v>5.8560615751278321E-2</v>
      </c>
      <c r="J11" s="18">
        <f t="shared" si="3"/>
        <v>5.8560615751278321E-2</v>
      </c>
      <c r="K11" s="18">
        <f t="shared" si="3"/>
        <v>5.8560615751278321E-2</v>
      </c>
      <c r="L11" s="18">
        <f t="shared" si="3"/>
        <v>5.8560615751278321E-2</v>
      </c>
      <c r="M11" s="18">
        <f t="shared" si="3"/>
        <v>5.8560615751278321E-2</v>
      </c>
    </row>
    <row r="12" spans="1:14" x14ac:dyDescent="0.25">
      <c r="A12" s="17" t="s">
        <v>42</v>
      </c>
      <c r="B12" s="20"/>
      <c r="C12" s="20">
        <f t="shared" ref="C12:M12" si="4">+D50</f>
        <v>-1.3679681208084604E-2</v>
      </c>
      <c r="D12" s="20">
        <f t="shared" si="4"/>
        <v>-1.8896673142869691E-2</v>
      </c>
      <c r="E12" s="20">
        <f t="shared" si="4"/>
        <v>-1.1906835524299275E-2</v>
      </c>
      <c r="F12" s="20">
        <f t="shared" si="4"/>
        <v>1.9817300431017593E-3</v>
      </c>
      <c r="G12" s="20">
        <f t="shared" si="4"/>
        <v>-2.0447184682499397E-3</v>
      </c>
      <c r="H12" s="20">
        <f t="shared" si="4"/>
        <v>-3.2570197865569028E-3</v>
      </c>
      <c r="I12" s="20">
        <f t="shared" si="4"/>
        <v>-4.7339232448422308E-3</v>
      </c>
      <c r="J12" s="20">
        <f t="shared" si="4"/>
        <v>-8.9240154301066799E-3</v>
      </c>
      <c r="K12" s="20">
        <f t="shared" si="4"/>
        <v>-1.4154740843569047E-2</v>
      </c>
      <c r="L12" s="20">
        <f t="shared" si="4"/>
        <v>0</v>
      </c>
      <c r="M12" s="20">
        <f t="shared" si="4"/>
        <v>0</v>
      </c>
      <c r="N12" s="4" t="s">
        <v>5</v>
      </c>
    </row>
    <row r="13" spans="1:14" x14ac:dyDescent="0.25">
      <c r="A13" s="21" t="s">
        <v>51</v>
      </c>
      <c r="B13" s="20"/>
      <c r="C13" s="20">
        <v>1</v>
      </c>
      <c r="D13" s="20">
        <v>1</v>
      </c>
      <c r="E13" s="20">
        <v>1</v>
      </c>
      <c r="F13" s="20">
        <v>1</v>
      </c>
      <c r="G13" s="20">
        <v>1</v>
      </c>
      <c r="H13" s="20">
        <v>0.95</v>
      </c>
      <c r="I13" s="20">
        <v>0.9</v>
      </c>
      <c r="J13" s="20">
        <v>0.85</v>
      </c>
      <c r="K13" s="20">
        <v>0.8</v>
      </c>
      <c r="L13" s="20">
        <v>0.75</v>
      </c>
      <c r="M13" s="20">
        <v>0.7</v>
      </c>
    </row>
    <row r="14" spans="1:14" x14ac:dyDescent="0.25">
      <c r="A14" s="22" t="s">
        <v>6</v>
      </c>
      <c r="B14" s="44"/>
      <c r="C14" s="45">
        <f>(C11*(1+C12))*C13</f>
        <v>5.7759525196451694E-2</v>
      </c>
      <c r="D14" s="45">
        <f t="shared" ref="D14:M14" si="5">(D11*(1+D12))*D13</f>
        <v>5.7454014936381227E-2</v>
      </c>
      <c r="E14" s="45">
        <f t="shared" si="5"/>
        <v>5.7863344131326162E-2</v>
      </c>
      <c r="F14" s="45">
        <f t="shared" si="5"/>
        <v>5.8676667082855169E-2</v>
      </c>
      <c r="G14" s="45">
        <f t="shared" si="5"/>
        <v>5.8440875778739597E-2</v>
      </c>
      <c r="H14" s="45">
        <f t="shared" si="5"/>
        <v>5.5451388533710275E-2</v>
      </c>
      <c r="I14" s="45">
        <f t="shared" si="5"/>
        <v>5.2455054862026965E-2</v>
      </c>
      <c r="J14" s="45">
        <f t="shared" si="5"/>
        <v>4.9332316925809756E-2</v>
      </c>
      <c r="K14" s="45">
        <f t="shared" si="5"/>
        <v>4.6185364329343323E-2</v>
      </c>
      <c r="L14" s="45">
        <f t="shared" si="5"/>
        <v>4.3920461813458739E-2</v>
      </c>
      <c r="M14" s="45">
        <f t="shared" si="5"/>
        <v>4.0992431025894824E-2</v>
      </c>
    </row>
    <row r="15" spans="1:14" x14ac:dyDescent="0.25">
      <c r="D15" s="16"/>
    </row>
    <row r="16" spans="1:14" x14ac:dyDescent="0.25">
      <c r="A16" s="4" t="s">
        <v>7</v>
      </c>
      <c r="B16" s="16">
        <f>+J25</f>
        <v>2.8407516147974166</v>
      </c>
      <c r="C16" s="4" t="s">
        <v>8</v>
      </c>
    </row>
    <row r="17" spans="1:14" x14ac:dyDescent="0.25">
      <c r="A17" s="4" t="s">
        <v>9</v>
      </c>
      <c r="B17" s="16">
        <f>+J27</f>
        <v>2.6495302407516146</v>
      </c>
      <c r="C17" s="4" t="s">
        <v>8</v>
      </c>
    </row>
    <row r="18" spans="1:14" x14ac:dyDescent="0.25">
      <c r="B18" s="16"/>
    </row>
    <row r="19" spans="1:14" x14ac:dyDescent="0.25">
      <c r="A19" s="24" t="s">
        <v>10</v>
      </c>
    </row>
    <row r="21" spans="1:14" x14ac:dyDescent="0.25">
      <c r="A21" s="24" t="s">
        <v>38</v>
      </c>
      <c r="G21" s="17" t="s">
        <v>11</v>
      </c>
    </row>
    <row r="22" spans="1:14" x14ac:dyDescent="0.25">
      <c r="A22" s="24" t="s">
        <v>12</v>
      </c>
      <c r="B22" s="10">
        <v>2015</v>
      </c>
      <c r="C22" s="10">
        <v>2016</v>
      </c>
      <c r="D22" s="10">
        <v>2017</v>
      </c>
      <c r="E22" s="10">
        <v>2018</v>
      </c>
      <c r="F22" s="10">
        <v>2019</v>
      </c>
      <c r="G22" s="10">
        <v>2020</v>
      </c>
      <c r="H22" s="10">
        <v>2021</v>
      </c>
      <c r="I22" s="10">
        <v>2022</v>
      </c>
      <c r="J22" s="10">
        <v>2023</v>
      </c>
      <c r="K22" s="26" t="s">
        <v>13</v>
      </c>
    </row>
    <row r="23" spans="1:14" x14ac:dyDescent="0.25">
      <c r="A23" s="4" t="s">
        <v>1</v>
      </c>
      <c r="B23" s="11">
        <v>4422</v>
      </c>
      <c r="C23" s="11">
        <v>7302</v>
      </c>
      <c r="D23" s="11">
        <v>7226</v>
      </c>
      <c r="E23" s="11">
        <v>7771</v>
      </c>
      <c r="F23" s="11">
        <v>8631</v>
      </c>
      <c r="G23" s="11">
        <v>4674</v>
      </c>
      <c r="H23" s="11">
        <v>3002</v>
      </c>
      <c r="I23" s="11">
        <v>3300</v>
      </c>
      <c r="J23" s="11">
        <v>3406</v>
      </c>
      <c r="K23" s="27">
        <v>3880</v>
      </c>
      <c r="L23" s="28">
        <f>+J23*B14</f>
        <v>0</v>
      </c>
      <c r="M23" s="29">
        <f>+J23+L23</f>
        <v>3406</v>
      </c>
    </row>
    <row r="24" spans="1:14" x14ac:dyDescent="0.25">
      <c r="A24" s="4" t="s">
        <v>14</v>
      </c>
      <c r="B24" s="11">
        <v>9451.5</v>
      </c>
      <c r="C24" s="11">
        <v>15293.6</v>
      </c>
      <c r="D24" s="11">
        <v>15212.3</v>
      </c>
      <c r="E24" s="11">
        <v>16221.4</v>
      </c>
      <c r="F24" s="11">
        <v>19862</v>
      </c>
      <c r="G24" s="11">
        <v>10752.6</v>
      </c>
      <c r="H24" s="11">
        <v>8098</v>
      </c>
      <c r="I24" s="11">
        <v>8485.6</v>
      </c>
      <c r="J24" s="11">
        <v>9675.6</v>
      </c>
      <c r="K24" s="27">
        <v>11022</v>
      </c>
    </row>
    <row r="25" spans="1:14" x14ac:dyDescent="0.25">
      <c r="A25" s="4" t="s">
        <v>15</v>
      </c>
      <c r="B25" s="1">
        <f t="shared" ref="B25:I25" si="6">+B24/B23</f>
        <v>2.1373812754409771</v>
      </c>
      <c r="C25" s="1">
        <f t="shared" si="6"/>
        <v>2.0944398794850727</v>
      </c>
      <c r="D25" s="1">
        <f t="shared" si="6"/>
        <v>2.105217270965956</v>
      </c>
      <c r="E25" s="1">
        <f t="shared" si="6"/>
        <v>2.0874276154935014</v>
      </c>
      <c r="F25" s="1">
        <f t="shared" si="6"/>
        <v>2.3012397172981114</v>
      </c>
      <c r="G25" s="1">
        <f t="shared" si="6"/>
        <v>2.3005134788189987</v>
      </c>
      <c r="H25" s="1">
        <f t="shared" si="6"/>
        <v>2.6975349766822116</v>
      </c>
      <c r="I25" s="1">
        <f t="shared" si="6"/>
        <v>2.5713939393939396</v>
      </c>
      <c r="J25" s="1">
        <f>+J24/J23</f>
        <v>2.8407516147974166</v>
      </c>
      <c r="K25" s="7">
        <f>+K24/K23</f>
        <v>2.8407216494845362</v>
      </c>
    </row>
    <row r="26" spans="1:14" x14ac:dyDescent="0.25">
      <c r="A26" s="4" t="s">
        <v>16</v>
      </c>
      <c r="B26" s="11">
        <v>9857.1</v>
      </c>
      <c r="C26" s="11">
        <v>15042.3</v>
      </c>
      <c r="D26" s="11">
        <v>14731.7</v>
      </c>
      <c r="E26" s="11">
        <v>14471.16</v>
      </c>
      <c r="F26" s="11">
        <v>16395</v>
      </c>
      <c r="G26" s="11">
        <v>16395</v>
      </c>
      <c r="H26" s="11">
        <v>9379.7000000000007</v>
      </c>
      <c r="I26" s="11">
        <v>10273.799999999999</v>
      </c>
      <c r="J26" s="11">
        <v>9024.2999999999993</v>
      </c>
      <c r="K26" s="27">
        <v>10280</v>
      </c>
    </row>
    <row r="27" spans="1:14" x14ac:dyDescent="0.25">
      <c r="A27" s="4" t="s">
        <v>17</v>
      </c>
      <c r="B27" s="12">
        <f t="shared" ref="B27:I27" si="7">+B26/B23</f>
        <v>2.2291044776119402</v>
      </c>
      <c r="C27" s="12">
        <f t="shared" si="7"/>
        <v>2.0600246507806079</v>
      </c>
      <c r="D27" s="12">
        <f t="shared" si="7"/>
        <v>2.0387074453362857</v>
      </c>
      <c r="E27" s="12">
        <f t="shared" si="7"/>
        <v>1.862200488997555</v>
      </c>
      <c r="F27" s="12">
        <f t="shared" si="7"/>
        <v>1.8995481404240528</v>
      </c>
      <c r="G27" s="12">
        <f t="shared" si="7"/>
        <v>3.5077021822849805</v>
      </c>
      <c r="H27" s="12">
        <f t="shared" si="7"/>
        <v>3.1244836775483016</v>
      </c>
      <c r="I27" s="12">
        <f t="shared" si="7"/>
        <v>3.1132727272727272</v>
      </c>
      <c r="J27" s="30">
        <f>+J26/J23</f>
        <v>2.6495302407516146</v>
      </c>
      <c r="K27" s="8">
        <f>+K26/K23</f>
        <v>2.6494845360824741</v>
      </c>
    </row>
    <row r="28" spans="1:14" x14ac:dyDescent="0.25">
      <c r="A28" s="4" t="s">
        <v>18</v>
      </c>
      <c r="B28" s="12"/>
      <c r="C28" s="2">
        <f>+C23/B23-1</f>
        <v>0.65128900949796464</v>
      </c>
      <c r="D28" s="2">
        <f t="shared" ref="D28:K28" si="8">+D23/C23-1</f>
        <v>-1.0408107367844477E-2</v>
      </c>
      <c r="E28" s="2">
        <f t="shared" si="8"/>
        <v>7.5422086908386365E-2</v>
      </c>
      <c r="F28" s="2">
        <f t="shared" si="8"/>
        <v>0.11066786771329307</v>
      </c>
      <c r="G28" s="2">
        <f t="shared" si="8"/>
        <v>-0.45846367744177963</v>
      </c>
      <c r="H28" s="2">
        <f t="shared" si="8"/>
        <v>-0.35772357723577231</v>
      </c>
      <c r="I28" s="2">
        <f t="shared" si="8"/>
        <v>9.9267155229846749E-2</v>
      </c>
      <c r="J28" s="2">
        <f t="shared" si="8"/>
        <v>3.2121212121212217E-2</v>
      </c>
      <c r="K28" s="2">
        <f t="shared" si="8"/>
        <v>0.13916617733411618</v>
      </c>
      <c r="M28" s="18">
        <f>AVERAGE(D28:F28)</f>
        <v>5.8560615751278321E-2</v>
      </c>
      <c r="N28" s="4" t="s">
        <v>19</v>
      </c>
    </row>
    <row r="29" spans="1:14" x14ac:dyDescent="0.25">
      <c r="A29" s="4" t="s">
        <v>44</v>
      </c>
      <c r="B29" s="12"/>
      <c r="C29" s="2"/>
      <c r="D29" s="2"/>
      <c r="E29" s="2"/>
      <c r="F29" s="2">
        <f>AVERAGE(D28:F28)</f>
        <v>5.8560615751278321E-2</v>
      </c>
      <c r="G29" s="2"/>
      <c r="H29" s="2"/>
      <c r="I29" s="2"/>
      <c r="J29" s="2"/>
      <c r="K29" s="2"/>
      <c r="M29" s="18"/>
    </row>
    <row r="30" spans="1:14" x14ac:dyDescent="0.25">
      <c r="B30" s="12"/>
      <c r="C30" s="2"/>
      <c r="D30" s="2"/>
      <c r="E30" s="2"/>
      <c r="F30" s="2"/>
      <c r="G30" s="2"/>
      <c r="H30" s="2"/>
      <c r="I30" s="2"/>
      <c r="J30" s="2"/>
      <c r="K30" s="2"/>
      <c r="M30" s="18"/>
    </row>
    <row r="32" spans="1:14" x14ac:dyDescent="0.25">
      <c r="A32" s="24" t="s">
        <v>37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5">
      <c r="A33" s="4" t="s">
        <v>35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4" t="s">
        <v>36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4" t="s">
        <v>34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4" t="s">
        <v>46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8" spans="1:13" x14ac:dyDescent="0.25">
      <c r="A38" s="31" t="s">
        <v>40</v>
      </c>
    </row>
    <row r="39" spans="1:13" x14ac:dyDescent="0.25">
      <c r="A39" s="32" t="s">
        <v>22</v>
      </c>
    </row>
    <row r="40" spans="1:13" x14ac:dyDescent="0.25">
      <c r="A40" s="32" t="s">
        <v>23</v>
      </c>
    </row>
    <row r="41" spans="1:13" ht="15.75" thickBot="1" x14ac:dyDescent="0.3">
      <c r="A41" s="32" t="s">
        <v>24</v>
      </c>
      <c r="B41" s="33">
        <v>2019</v>
      </c>
      <c r="C41" s="33">
        <v>2020</v>
      </c>
      <c r="D41" s="33" t="s">
        <v>25</v>
      </c>
      <c r="G41" s="33">
        <v>2019</v>
      </c>
      <c r="H41" s="33">
        <v>2020</v>
      </c>
      <c r="I41" s="33" t="s">
        <v>25</v>
      </c>
    </row>
    <row r="42" spans="1:13" ht="15.75" thickBot="1" x14ac:dyDescent="0.3">
      <c r="A42" s="34" t="s">
        <v>26</v>
      </c>
      <c r="B42" s="35">
        <v>9</v>
      </c>
      <c r="C42" s="35">
        <v>6</v>
      </c>
      <c r="D42" s="36">
        <f>+C42/B42-1</f>
        <v>-0.33333333333333337</v>
      </c>
      <c r="F42" s="37" t="s">
        <v>1</v>
      </c>
      <c r="G42" s="29">
        <f>+F23</f>
        <v>8631</v>
      </c>
      <c r="H42" s="29">
        <f>+G23</f>
        <v>4674</v>
      </c>
      <c r="I42" s="36">
        <f>+H42/G42-1</f>
        <v>-0.45846367744177963</v>
      </c>
      <c r="K42" s="46">
        <f>-(I42/D42-1)</f>
        <v>-0.37539103232533866</v>
      </c>
      <c r="L42" s="18"/>
    </row>
    <row r="43" spans="1:13" x14ac:dyDescent="0.25">
      <c r="A43" s="34" t="s">
        <v>27</v>
      </c>
      <c r="B43" s="35">
        <v>4</v>
      </c>
      <c r="C43" s="35">
        <v>2.75</v>
      </c>
      <c r="D43" s="36">
        <f>+C43/B43-1</f>
        <v>-0.3125</v>
      </c>
    </row>
    <row r="44" spans="1:13" x14ac:dyDescent="0.25">
      <c r="A44" s="34" t="s">
        <v>28</v>
      </c>
      <c r="B44" s="35">
        <v>3</v>
      </c>
      <c r="C44" s="35">
        <v>1.5</v>
      </c>
      <c r="D44" s="36">
        <f>+C44/B44-1</f>
        <v>-0.5</v>
      </c>
    </row>
    <row r="45" spans="1:13" x14ac:dyDescent="0.25">
      <c r="B45" s="35"/>
      <c r="C45" s="35"/>
    </row>
    <row r="46" spans="1:13" x14ac:dyDescent="0.25">
      <c r="A46" s="31" t="s">
        <v>41</v>
      </c>
      <c r="B46" s="35"/>
      <c r="C46" s="35"/>
      <c r="D46" s="1">
        <v>672</v>
      </c>
      <c r="E46" s="4" t="s">
        <v>45</v>
      </c>
    </row>
    <row r="48" spans="1:13" x14ac:dyDescent="0.25">
      <c r="A48" s="31" t="s">
        <v>43</v>
      </c>
      <c r="B48" s="10">
        <v>2023</v>
      </c>
      <c r="C48" s="10">
        <v>2024</v>
      </c>
      <c r="D48" s="10">
        <v>2025</v>
      </c>
      <c r="E48" s="10">
        <v>2026</v>
      </c>
      <c r="F48" s="10">
        <v>2027</v>
      </c>
      <c r="G48" s="10">
        <v>2028</v>
      </c>
      <c r="H48" s="10">
        <v>2029</v>
      </c>
      <c r="I48" s="10">
        <v>2030</v>
      </c>
      <c r="J48" s="10">
        <v>2031</v>
      </c>
      <c r="K48" s="10">
        <v>2032</v>
      </c>
      <c r="L48" s="10">
        <v>2033</v>
      </c>
      <c r="M48" s="17"/>
    </row>
    <row r="49" spans="1:13" x14ac:dyDescent="0.25">
      <c r="A49" s="37" t="s">
        <v>20</v>
      </c>
      <c r="B49" s="11">
        <v>90216.839956818381</v>
      </c>
      <c r="C49" s="11">
        <v>76558.203577689477</v>
      </c>
      <c r="D49" s="11">
        <v>75510.911758883041</v>
      </c>
      <c r="E49" s="11">
        <v>74084.006740655357</v>
      </c>
      <c r="F49" s="11">
        <v>73201.900657413295</v>
      </c>
      <c r="G49" s="11">
        <v>73346.967063158241</v>
      </c>
      <c r="H49" s="11">
        <v>73196.993165014079</v>
      </c>
      <c r="I49" s="11">
        <v>72958.589109959154</v>
      </c>
      <c r="J49" s="11">
        <v>72613.208749060621</v>
      </c>
      <c r="K49" s="11">
        <v>71965.207353754449</v>
      </c>
      <c r="L49" s="11">
        <v>70946.558493908349</v>
      </c>
      <c r="M49" s="11"/>
    </row>
    <row r="50" spans="1:13" x14ac:dyDescent="0.25">
      <c r="C50" s="3">
        <f>+C49/B49-1</f>
        <v>-0.15139785860008514</v>
      </c>
      <c r="D50" s="3">
        <f>+D49/C49-1</f>
        <v>-1.3679681208084604E-2</v>
      </c>
      <c r="E50" s="3">
        <f t="shared" ref="E50:L50" si="9">+E49/D49-1</f>
        <v>-1.8896673142869691E-2</v>
      </c>
      <c r="F50" s="3">
        <f t="shared" si="9"/>
        <v>-1.1906835524299275E-2</v>
      </c>
      <c r="G50" s="3">
        <f t="shared" si="9"/>
        <v>1.9817300431017593E-3</v>
      </c>
      <c r="H50" s="3">
        <f t="shared" si="9"/>
        <v>-2.0447184682499397E-3</v>
      </c>
      <c r="I50" s="3">
        <f t="shared" si="9"/>
        <v>-3.2570197865569028E-3</v>
      </c>
      <c r="J50" s="3">
        <f t="shared" si="9"/>
        <v>-4.7339232448422308E-3</v>
      </c>
      <c r="K50" s="3">
        <f t="shared" si="9"/>
        <v>-8.9240154301066799E-3</v>
      </c>
      <c r="L50" s="3">
        <f t="shared" si="9"/>
        <v>-1.4154740843569047E-2</v>
      </c>
      <c r="M50" s="3"/>
    </row>
    <row r="52" spans="1:13" x14ac:dyDescent="0.25">
      <c r="A52" s="31" t="s">
        <v>48</v>
      </c>
    </row>
    <row r="54" spans="1:13" x14ac:dyDescent="0.25">
      <c r="A54" s="33" t="s">
        <v>49</v>
      </c>
    </row>
    <row r="55" spans="1:13" x14ac:dyDescent="0.25">
      <c r="A55" s="39" t="s">
        <v>30</v>
      </c>
    </row>
    <row r="56" spans="1:13" x14ac:dyDescent="0.25">
      <c r="A56" s="39" t="s">
        <v>31</v>
      </c>
    </row>
    <row r="57" spans="1:13" x14ac:dyDescent="0.25">
      <c r="A57" s="39" t="s">
        <v>32</v>
      </c>
    </row>
    <row r="58" spans="1:13" x14ac:dyDescent="0.25">
      <c r="A58" s="39" t="s">
        <v>33</v>
      </c>
    </row>
    <row r="59" spans="1:13" x14ac:dyDescent="0.25">
      <c r="A59" s="47" t="s">
        <v>47</v>
      </c>
    </row>
  </sheetData>
  <mergeCells count="1">
    <mergeCell ref="A3:N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5cdb80-29a5-403f-961d-5d96f3e310b8">
      <UserInfo>
        <DisplayName>Gans, Oscar</DisplayName>
        <AccountId>32</AccountId>
        <AccountType/>
      </UserInfo>
      <UserInfo>
        <DisplayName>Prieto, Fernando</DisplayName>
        <AccountId>40</AccountId>
        <AccountType/>
      </UserInfo>
    </SharedWithUsers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equence_x0020_Number xmlns="1BE9DD14-F38E-437E-B66C-8615BA9B37D9" xsi:nil="true"/>
    <SRCH_ObjectType xmlns="8b86ae58-4ff9-4300-8876-bb89783e485c">DRI</SRCH_ObjectType>
    <SRCH_DRSetNumber xmlns="8b86ae58-4ff9-4300-8876-bb89783e485c" xsi:nil="true"/>
    <SRCH_DocketId xmlns="8b86ae58-4ff9-4300-8876-bb89783e485c">260</SRCH_DocketId>
    <CaseType xmlns="8b86ae58-4ff9-4300-8876-bb89783e485c" xsi:nil="true"/>
    <Pgs xmlns="1BE9DD14-F38E-437E-B66C-8615BA9B37D9" xsi:nil="true"/>
    <Document_x0020_Type xmlns="c85253b9-0a55-49a1-98ad-b5b6252d7079">Question</Document_x0020_Type>
    <CasePracticeArea xmlns="8b86ae58-4ff9-4300-8876-bb89783e485c" xsi:nil="true"/>
    <MB xmlns="1BE9DD14-F38E-437E-B66C-8615BA9B37D9" xsi:nil="true"/>
    <SRCH_DrSiteId xmlns="8b86ae58-4ff9-4300-8876-bb89783e48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E9EFD402A5E54E9D51A546E616213A" ma:contentTypeVersion="" ma:contentTypeDescription="Create a new document." ma:contentTypeScope="" ma:versionID="a9f5022cabfbf7d6346a8862a9a7b55b">
  <xsd:schema xmlns:xsd="http://www.w3.org/2001/XMLSchema" xmlns:xs="http://www.w3.org/2001/XMLSchema" xmlns:p="http://schemas.microsoft.com/office/2006/metadata/properties" xmlns:ns2="c85253b9-0a55-49a1-98ad-b5b6252d7079" xmlns:ns3="1BE9DD14-F38E-437E-B66C-8615BA9B37D9" xmlns:ns4="8b86ae58-4ff9-4300-8876-bb89783e485c" xmlns:ns5="d45cdb80-29a5-403f-961d-5d96f3e310b8" targetNamespace="http://schemas.microsoft.com/office/2006/metadata/properties" ma:root="true" ma:fieldsID="769745b5dc2da6e0bdf5dd0e60ecbd2e" ns2:_="" ns3:_="" ns4:_="" ns5:_="">
    <xsd:import namespace="c85253b9-0a55-49a1-98ad-b5b6252d7079"/>
    <xsd:import namespace="1BE9DD14-F38E-437E-B66C-8615BA9B37D9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9DD14-F38E-437E-B66C-8615BA9B37D9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66014-2A09-43BC-B4B5-466E6B203D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45DB9E-6D98-41EB-ABFE-8C408B9A3F13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ea24b7d-6851-4ac3-b69a-5f8ab1c272a4"/>
    <ds:schemaRef ds:uri="http://schemas.microsoft.com/office/2006/metadata/properties"/>
    <ds:schemaRef ds:uri="http://schemas.microsoft.com/office/2006/documentManagement/types"/>
    <ds:schemaRef ds:uri="b1d5bd79-d303-41c1-8eea-1ffab55a9c6c"/>
    <ds:schemaRef ds:uri="http://purl.org/dc/terms/"/>
    <ds:schemaRef ds:uri="http://schemas.microsoft.com/sharepoint/v3"/>
    <ds:schemaRef ds:uri="http://www.w3.org/XML/1998/namespace"/>
    <ds:schemaRef ds:uri="d45cdb80-29a5-403f-961d-5d96f3e310b8"/>
    <ds:schemaRef ds:uri="8b86ae58-4ff9-4300-8876-bb89783e485c"/>
    <ds:schemaRef ds:uri="c85253b9-0a55-49a1-98ad-b5b6252d7079"/>
    <ds:schemaRef ds:uri="1BE9DD14-F38E-437E-B66C-8615BA9B37D9"/>
  </ds:schemaRefs>
</ds:datastoreItem>
</file>

<file path=customXml/itemProps3.xml><?xml version="1.0" encoding="utf-8"?>
<ds:datastoreItem xmlns:ds="http://schemas.openxmlformats.org/officeDocument/2006/customXml" ds:itemID="{B31B1A12-2840-42EB-B3DB-F5D83015FF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1BE9DD14-F38E-437E-B66C-8615BA9B37D9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Version ROC</vt:lpstr>
      <vt:lpstr>Current Version BOC</vt:lpstr>
      <vt:lpstr>Previous Version ROC</vt:lpstr>
    </vt:vector>
  </TitlesOfParts>
  <Manager/>
  <Company>NexteraEnergy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Moral-Hernandez, Jeanne</dc:creator>
  <cp:keywords/>
  <dc:description/>
  <cp:lastModifiedBy>Adams, Starr</cp:lastModifiedBy>
  <cp:revision/>
  <dcterms:created xsi:type="dcterms:W3CDTF">2024-02-02T22:26:44Z</dcterms:created>
  <dcterms:modified xsi:type="dcterms:W3CDTF">2024-05-11T12:47:34Z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0x01010018E9EFD402A5E54E9D51A546E616213A</vt:lpwstr>
  </property>
  <property fmtid="{D5CDD505-2E9C-101B-9397-08002B2CF9AE}" pid="3" name="MediaServiceImageTags">
    <vt:lpwstr/>
  </property>
</Properties>
</file>