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8_{D2132490-2A37-46A7-AB2B-9C93C1C08E58}" xr6:coauthVersionLast="47" xr6:coauthVersionMax="47" xr10:uidLastSave="{00000000-0000-0000-0000-000000000000}"/>
  <bookViews>
    <workbookView xWindow="1725" yWindow="1650" windowWidth="25680" windowHeight="13950" xr2:uid="{EA63AC74-0426-4858-9C86-8522B229595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D5" i="1"/>
  <c r="E5" i="1"/>
  <c r="F5" i="1"/>
  <c r="M5" i="1" s="1"/>
  <c r="G5" i="1"/>
  <c r="H5" i="1"/>
  <c r="I5" i="1"/>
  <c r="J5" i="1"/>
  <c r="K5" i="1"/>
  <c r="L5" i="1"/>
  <c r="C6" i="1"/>
  <c r="C8" i="1" s="1"/>
  <c r="D6" i="1"/>
  <c r="D8" i="1" s="1"/>
  <c r="E6" i="1"/>
  <c r="E8" i="1" s="1"/>
  <c r="I6" i="1"/>
  <c r="J6" i="1"/>
  <c r="K6" i="1"/>
  <c r="K8" i="1" s="1"/>
  <c r="L6" i="1"/>
  <c r="L8" i="1" s="1"/>
  <c r="I8" i="1"/>
  <c r="J8" i="1"/>
  <c r="M9" i="1"/>
  <c r="M10" i="1"/>
  <c r="M14" i="1"/>
  <c r="N14" i="1"/>
  <c r="C15" i="1"/>
  <c r="F6" i="1" s="1"/>
  <c r="D33" i="1"/>
  <c r="E33" i="1"/>
  <c r="F33" i="1"/>
  <c r="G33" i="1"/>
  <c r="H33" i="1"/>
  <c r="I33" i="1"/>
  <c r="J33" i="1"/>
  <c r="K33" i="1"/>
  <c r="L33" i="1"/>
  <c r="C33" i="1"/>
  <c r="F8" i="1" l="1"/>
  <c r="M8" i="1" s="1"/>
  <c r="N8" i="1" s="1"/>
  <c r="H6" i="1"/>
  <c r="H8" i="1" s="1"/>
  <c r="G6" i="1"/>
  <c r="G8" i="1" s="1"/>
  <c r="M33" i="1"/>
  <c r="M6" i="1" l="1"/>
  <c r="AA44" i="1"/>
  <c r="R44" i="1"/>
  <c r="S44" i="1"/>
  <c r="T44" i="1"/>
  <c r="U44" i="1"/>
  <c r="V44" i="1"/>
  <c r="W44" i="1"/>
  <c r="X44" i="1"/>
  <c r="Y44" i="1"/>
  <c r="Z44" i="1"/>
  <c r="Q44" i="1"/>
  <c r="Q32" i="1"/>
  <c r="Q31" i="1"/>
  <c r="Q30" i="1"/>
  <c r="L23" i="1"/>
  <c r="K23" i="1"/>
  <c r="J23" i="1"/>
  <c r="I23" i="1"/>
  <c r="H23" i="1"/>
  <c r="G23" i="1"/>
  <c r="F23" i="1"/>
  <c r="E23" i="1"/>
  <c r="D23" i="1"/>
  <c r="C23" i="1"/>
  <c r="AB14" i="1"/>
  <c r="AA14" i="1"/>
  <c r="AA10" i="1"/>
  <c r="AA9" i="1"/>
  <c r="AB8" i="1"/>
  <c r="AA6" i="1"/>
  <c r="AA5" i="1"/>
  <c r="R6" i="1"/>
  <c r="S6" i="1"/>
  <c r="T6" i="1"/>
  <c r="U6" i="1"/>
  <c r="V6" i="1"/>
  <c r="W6" i="1"/>
  <c r="X6" i="1"/>
  <c r="Y6" i="1"/>
  <c r="Y8" i="1" s="1"/>
  <c r="Z6" i="1"/>
  <c r="Q6" i="1"/>
  <c r="R5" i="1"/>
  <c r="R23" i="1" s="1"/>
  <c r="S5" i="1"/>
  <c r="S23" i="1" s="1"/>
  <c r="T5" i="1"/>
  <c r="T23" i="1" s="1"/>
  <c r="U5" i="1"/>
  <c r="U23" i="1" s="1"/>
  <c r="V5" i="1"/>
  <c r="V23" i="1" s="1"/>
  <c r="W5" i="1"/>
  <c r="W23" i="1" s="1"/>
  <c r="X5" i="1"/>
  <c r="X23" i="1" s="1"/>
  <c r="Y5" i="1"/>
  <c r="Y23" i="1" s="1"/>
  <c r="Z5" i="1"/>
  <c r="Z23" i="1" s="1"/>
  <c r="Q5" i="1"/>
  <c r="Q23" i="1" s="1"/>
  <c r="V45" i="1" l="1"/>
  <c r="V46" i="1" s="1"/>
  <c r="Q34" i="1"/>
  <c r="Q40" i="1" s="1"/>
  <c r="U45" i="1"/>
  <c r="U46" i="1" s="1"/>
  <c r="T45" i="1"/>
  <c r="T46" i="1" s="1"/>
  <c r="Q38" i="1"/>
  <c r="Z45" i="1"/>
  <c r="Z46" i="1" s="1"/>
  <c r="R45" i="1"/>
  <c r="R46" i="1" s="1"/>
  <c r="Y45" i="1"/>
  <c r="Y46" i="1" s="1"/>
  <c r="W45" i="1"/>
  <c r="W46" i="1" s="1"/>
  <c r="X45" i="1"/>
  <c r="X46" i="1" s="1"/>
  <c r="Q45" i="1"/>
  <c r="V8" i="1"/>
  <c r="U8" i="1"/>
  <c r="X8" i="1"/>
  <c r="T8" i="1"/>
  <c r="Q8" i="1"/>
  <c r="S8" i="1"/>
  <c r="Z8" i="1"/>
  <c r="R8" i="1"/>
  <c r="W8" i="1"/>
  <c r="Q36" i="1" l="1"/>
  <c r="Q35" i="1"/>
  <c r="S45" i="1"/>
  <c r="S46" i="1" s="1"/>
  <c r="Q46" i="1"/>
  <c r="AA8" i="1"/>
  <c r="AA45" i="1" l="1"/>
  <c r="AA46" i="1" s="1"/>
</calcChain>
</file>

<file path=xl/sharedStrings.xml><?xml version="1.0" encoding="utf-8"?>
<sst xmlns="http://schemas.openxmlformats.org/spreadsheetml/2006/main" count="44" uniqueCount="30">
  <si>
    <t>Total</t>
  </si>
  <si>
    <t>Residential HVAC Cost from Filing</t>
  </si>
  <si>
    <t>Residential Low Income Cost from Filing</t>
  </si>
  <si>
    <t>Cost of 150,000 Part per Year</t>
  </si>
  <si>
    <t>Cost of 6.92 times TECO</t>
  </si>
  <si>
    <t>Cost Variance from Original</t>
  </si>
  <si>
    <t>RS ECCR Factor/1,000 kwh</t>
  </si>
  <si>
    <t>Bill Impact of additional participants</t>
  </si>
  <si>
    <t>Original Bill Impact</t>
  </si>
  <si>
    <t>Participants in Filing</t>
  </si>
  <si>
    <t>FEL Suggested Participation</t>
  </si>
  <si>
    <t>Incentive</t>
  </si>
  <si>
    <t>Cost per Part</t>
  </si>
  <si>
    <t>Admin per Participant</t>
  </si>
  <si>
    <t>Original Filing Cost</t>
  </si>
  <si>
    <t>Check figure</t>
  </si>
  <si>
    <t xml:space="preserve">Cost using 2014 Avg. Incentive </t>
  </si>
  <si>
    <t>Staff ROG #8 Avg. Proposed Bill Impact</t>
  </si>
  <si>
    <t>LI Incremental Bill Impact</t>
  </si>
  <si>
    <t>HVAC Incremental Bill Impact</t>
  </si>
  <si>
    <t>2014 Avg. Incentive</t>
  </si>
  <si>
    <t>Bill Impact of adding LI and AC</t>
  </si>
  <si>
    <t>Proposed Cost for INT 8</t>
  </si>
  <si>
    <t xml:space="preserve">Incremental LI </t>
  </si>
  <si>
    <t>Incremental AC</t>
  </si>
  <si>
    <t>Total with LI and AC</t>
  </si>
  <si>
    <t>2014 Incentives</t>
  </si>
  <si>
    <t>2014 Installs</t>
  </si>
  <si>
    <t>Docket No. 20240012-EG</t>
  </si>
  <si>
    <t>FPL 003836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</si>
</sst>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Helvetica"/>
    </font>
    <font>
      <sz val="11"/>
      <color indexed="8"/>
      <name val="Calibri"/>
      <family val="2"/>
      <scheme val="minor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4" fillId="0" borderId="0">
      <alignment horizontal="left" wrapText="1"/>
    </xf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5" fillId="0" borderId="0"/>
  </cellStyleXfs>
  <cellXfs count="23">
    <xf numFmtId="0" fontId="0" fillId="0" borderId="0" xfId="0"/>
    <xf numFmtId="164" fontId="0" fillId="0" borderId="0" xfId="1" applyNumberFormat="1" applyFont="1"/>
    <xf numFmtId="8" fontId="2" fillId="0" borderId="0" xfId="0" applyNumberFormat="1" applyFont="1"/>
    <xf numFmtId="164" fontId="0" fillId="0" borderId="0" xfId="0" applyNumberFormat="1"/>
    <xf numFmtId="165" fontId="0" fillId="0" borderId="0" xfId="2" applyNumberFormat="1" applyFont="1"/>
    <xf numFmtId="0" fontId="3" fillId="0" borderId="0" xfId="0" applyFont="1" applyAlignment="1">
      <alignment horizontal="center"/>
    </xf>
    <xf numFmtId="3" fontId="2" fillId="0" borderId="0" xfId="0" applyNumberFormat="1" applyFont="1"/>
    <xf numFmtId="9" fontId="0" fillId="0" borderId="0" xfId="3" applyFont="1" applyAlignment="1">
      <alignment horizontal="center"/>
    </xf>
    <xf numFmtId="7" fontId="0" fillId="0" borderId="0" xfId="0" applyNumberFormat="1"/>
    <xf numFmtId="8" fontId="0" fillId="0" borderId="0" xfId="0" applyNumberFormat="1"/>
    <xf numFmtId="9" fontId="0" fillId="0" borderId="0" xfId="0" applyNumberFormat="1"/>
    <xf numFmtId="0" fontId="0" fillId="0" borderId="4" xfId="0" applyBorder="1"/>
    <xf numFmtId="164" fontId="0" fillId="0" borderId="5" xfId="0" applyNumberFormat="1" applyBorder="1"/>
    <xf numFmtId="164" fontId="0" fillId="0" borderId="0" xfId="1" applyNumberFormat="1" applyFont="1" applyFill="1" applyBorder="1"/>
    <xf numFmtId="9" fontId="0" fillId="0" borderId="0" xfId="3" applyFont="1" applyFill="1" applyBorder="1" applyAlignment="1">
      <alignment horizontal="center"/>
    </xf>
    <xf numFmtId="44" fontId="0" fillId="0" borderId="0" xfId="1" applyFont="1" applyFill="1" applyBorder="1"/>
    <xf numFmtId="7" fontId="0" fillId="0" borderId="2" xfId="0" applyNumberFormat="1" applyBorder="1"/>
    <xf numFmtId="44" fontId="0" fillId="0" borderId="0" xfId="1" applyFont="1" applyFill="1"/>
    <xf numFmtId="3" fontId="2" fillId="0" borderId="1" xfId="0" applyNumberFormat="1" applyFont="1" applyBorder="1"/>
    <xf numFmtId="165" fontId="0" fillId="0" borderId="0" xfId="2" applyNumberFormat="1" applyFont="1" applyFill="1"/>
    <xf numFmtId="164" fontId="0" fillId="0" borderId="0" xfId="1" applyNumberFormat="1" applyFont="1" applyFill="1"/>
    <xf numFmtId="8" fontId="2" fillId="0" borderId="3" xfId="0" applyNumberFormat="1" applyFont="1" applyBorder="1"/>
    <xf numFmtId="49" fontId="6" fillId="0" borderId="0" xfId="0" applyNumberFormat="1" applyFont="1" applyAlignment="1">
      <alignment horizontal="left"/>
    </xf>
  </cellXfs>
  <cellStyles count="10">
    <cellStyle name="Comma" xfId="2" builtinId="3"/>
    <cellStyle name="Comma [0] 2" xfId="6" xr:uid="{C8A9CB0B-E31E-4BBB-8D63-AFB1C54D2DC2}"/>
    <cellStyle name="Comma 2" xfId="5" xr:uid="{94A7D946-70B6-432E-8E6F-33B95EB7A686}"/>
    <cellStyle name="Currency" xfId="1" builtinId="4"/>
    <cellStyle name="Normal" xfId="0" builtinId="0"/>
    <cellStyle name="Normal 10 3" xfId="9" xr:uid="{A43A7023-FE48-486F-9A4F-17E2E52E8B02}"/>
    <cellStyle name="Normal 2" xfId="8" xr:uid="{3CE29FAB-3B4E-45DB-9535-358805C4A424}"/>
    <cellStyle name="Normal 3" xfId="4" xr:uid="{24287C1C-58E3-4B52-9471-0371B550B052}"/>
    <cellStyle name="Percent" xfId="3" builtinId="5"/>
    <cellStyle name="Percent 2" xfId="7" xr:uid="{5C78A24F-2C2D-4CA7-89CD-EB1B18364C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D93C0-628F-4D9B-B861-0601DC8FCFDE}">
  <dimension ref="A1:AB76"/>
  <sheetViews>
    <sheetView tabSelected="1" zoomScale="80" zoomScaleNormal="80" workbookViewId="0">
      <selection activeCell="A2" sqref="A1:A2"/>
    </sheetView>
  </sheetViews>
  <sheetFormatPr defaultRowHeight="15" x14ac:dyDescent="0.25"/>
  <cols>
    <col min="1" max="1" width="23.85546875" bestFit="1" customWidth="1"/>
    <col min="2" max="2" width="33.5703125" bestFit="1" customWidth="1"/>
    <col min="3" max="3" width="15.28515625" bestFit="1" customWidth="1"/>
    <col min="4" max="12" width="13.42578125" bestFit="1" customWidth="1"/>
    <col min="13" max="13" width="14.5703125" bestFit="1" customWidth="1"/>
    <col min="14" max="14" width="13.7109375" customWidth="1"/>
    <col min="15" max="15" width="23.85546875" bestFit="1" customWidth="1"/>
    <col min="16" max="16" width="37.140625" bestFit="1" customWidth="1"/>
    <col min="17" max="17" width="15.28515625" bestFit="1" customWidth="1"/>
    <col min="18" max="26" width="14.5703125" bestFit="1" customWidth="1"/>
    <col min="27" max="27" width="16.28515625" bestFit="1" customWidth="1"/>
  </cols>
  <sheetData>
    <row r="1" spans="1:28" x14ac:dyDescent="0.25">
      <c r="A1" s="22" t="s">
        <v>29</v>
      </c>
    </row>
    <row r="2" spans="1:28" x14ac:dyDescent="0.25">
      <c r="A2" s="22" t="s">
        <v>28</v>
      </c>
    </row>
    <row r="4" spans="1:28" x14ac:dyDescent="0.25">
      <c r="B4" t="s">
        <v>16</v>
      </c>
      <c r="C4" s="5">
        <v>2025</v>
      </c>
      <c r="D4" s="5">
        <v>2026</v>
      </c>
      <c r="E4" s="5">
        <v>2027</v>
      </c>
      <c r="F4" s="5">
        <v>2028</v>
      </c>
      <c r="G4" s="5">
        <v>2029</v>
      </c>
      <c r="H4" s="5">
        <v>2030</v>
      </c>
      <c r="I4" s="5">
        <v>2031</v>
      </c>
      <c r="J4" s="5">
        <v>2032</v>
      </c>
      <c r="K4" s="5">
        <v>2033</v>
      </c>
      <c r="L4" s="5">
        <v>2034</v>
      </c>
      <c r="M4" s="5" t="s">
        <v>0</v>
      </c>
      <c r="N4" s="5"/>
      <c r="Q4" s="5">
        <v>2025</v>
      </c>
      <c r="R4" s="5">
        <v>2026</v>
      </c>
      <c r="S4" s="5">
        <v>2027</v>
      </c>
      <c r="T4" s="5">
        <v>2028</v>
      </c>
      <c r="U4" s="5">
        <v>2029</v>
      </c>
      <c r="V4" s="5">
        <v>2030</v>
      </c>
      <c r="W4" s="5">
        <v>2031</v>
      </c>
      <c r="X4" s="5">
        <v>2032</v>
      </c>
      <c r="Y4" s="5">
        <v>2033</v>
      </c>
      <c r="Z4" s="5">
        <v>2034</v>
      </c>
      <c r="AA4" s="5" t="s">
        <v>0</v>
      </c>
    </row>
    <row r="5" spans="1:28" x14ac:dyDescent="0.25">
      <c r="B5" t="s">
        <v>1</v>
      </c>
      <c r="C5" s="1">
        <f>C33</f>
        <v>4892820.12</v>
      </c>
      <c r="D5" s="1">
        <f t="shared" ref="D5:L5" si="0">D33</f>
        <v>4941748.3212000001</v>
      </c>
      <c r="E5" s="1">
        <f t="shared" si="0"/>
        <v>4991165.8044119999</v>
      </c>
      <c r="F5" s="1">
        <f t="shared" si="0"/>
        <v>5041078.0000000009</v>
      </c>
      <c r="G5" s="1">
        <f t="shared" si="0"/>
        <v>5091488</v>
      </c>
      <c r="H5" s="1">
        <f t="shared" si="0"/>
        <v>5142403</v>
      </c>
      <c r="I5" s="1">
        <f t="shared" si="0"/>
        <v>5193827</v>
      </c>
      <c r="J5" s="1">
        <f t="shared" si="0"/>
        <v>5245765.9999999991</v>
      </c>
      <c r="K5" s="1">
        <f t="shared" si="0"/>
        <v>5298223</v>
      </c>
      <c r="L5" s="1">
        <f t="shared" si="0"/>
        <v>5351204.9999999991</v>
      </c>
      <c r="M5" s="1">
        <f>SUM(C5:L5)</f>
        <v>51189724.245611995</v>
      </c>
      <c r="N5" s="1"/>
      <c r="P5" t="s">
        <v>2</v>
      </c>
      <c r="Q5" s="20">
        <f>(Q11*$Q$15)+(1500*0.1*Q11)</f>
        <v>4719000</v>
      </c>
      <c r="R5" s="20">
        <f t="shared" ref="R5:Z5" si="1">(R11*$Q$15)+(1500*0.1*R11)</f>
        <v>4766190</v>
      </c>
      <c r="S5" s="20">
        <f t="shared" si="1"/>
        <v>4813852</v>
      </c>
      <c r="T5" s="20">
        <f t="shared" si="1"/>
        <v>4861990</v>
      </c>
      <c r="U5" s="20">
        <f t="shared" si="1"/>
        <v>4910610</v>
      </c>
      <c r="V5" s="20">
        <f t="shared" si="1"/>
        <v>4959716</v>
      </c>
      <c r="W5" s="20">
        <f t="shared" si="1"/>
        <v>5009314</v>
      </c>
      <c r="X5" s="20">
        <f t="shared" si="1"/>
        <v>5059407</v>
      </c>
      <c r="Y5" s="20">
        <f t="shared" si="1"/>
        <v>5110001</v>
      </c>
      <c r="Z5" s="20">
        <f t="shared" si="1"/>
        <v>5161101</v>
      </c>
      <c r="AA5" s="3">
        <f>SUM(Q5:Z5)</f>
        <v>49371181</v>
      </c>
    </row>
    <row r="6" spans="1:28" x14ac:dyDescent="0.25">
      <c r="B6" t="s">
        <v>3</v>
      </c>
      <c r="C6" s="1">
        <f t="shared" ref="C6:L6" si="2">C12*$C$15+C12*$C$16</f>
        <v>98490911.6921359</v>
      </c>
      <c r="D6" s="1">
        <f t="shared" si="2"/>
        <v>98490911.6921359</v>
      </c>
      <c r="E6" s="1">
        <f t="shared" si="2"/>
        <v>98490911.6921359</v>
      </c>
      <c r="F6" s="1">
        <f t="shared" si="2"/>
        <v>98490911.6921359</v>
      </c>
      <c r="G6" s="1">
        <f t="shared" si="2"/>
        <v>98490911.6921359</v>
      </c>
      <c r="H6" s="1">
        <f t="shared" si="2"/>
        <v>98490911.6921359</v>
      </c>
      <c r="I6" s="1">
        <f t="shared" si="2"/>
        <v>98490911.6921359</v>
      </c>
      <c r="J6" s="1">
        <f t="shared" si="2"/>
        <v>98490911.6921359</v>
      </c>
      <c r="K6" s="1">
        <f t="shared" si="2"/>
        <v>98490911.6921359</v>
      </c>
      <c r="L6" s="1">
        <f t="shared" si="2"/>
        <v>98490911.6921359</v>
      </c>
      <c r="M6" s="1">
        <f>SUM(C6:L6)</f>
        <v>984909116.92135918</v>
      </c>
      <c r="N6" s="1"/>
      <c r="P6" t="s">
        <v>4</v>
      </c>
      <c r="Q6" s="20">
        <f>(Q12*$Q$15)+(1500*0.1*Q12)</f>
        <v>22265100</v>
      </c>
      <c r="R6" s="20">
        <f t="shared" ref="R6:Z6" si="3">(R12*$Q$15)+(1500*0.1*R12)</f>
        <v>22265100</v>
      </c>
      <c r="S6" s="20">
        <f t="shared" si="3"/>
        <v>22265100</v>
      </c>
      <c r="T6" s="20">
        <f t="shared" si="3"/>
        <v>22265100</v>
      </c>
      <c r="U6" s="20">
        <f t="shared" si="3"/>
        <v>22265100</v>
      </c>
      <c r="V6" s="20">
        <f t="shared" si="3"/>
        <v>22265100</v>
      </c>
      <c r="W6" s="20">
        <f t="shared" si="3"/>
        <v>22265100</v>
      </c>
      <c r="X6" s="20">
        <f t="shared" si="3"/>
        <v>22265100</v>
      </c>
      <c r="Y6" s="20">
        <f t="shared" si="3"/>
        <v>22265100</v>
      </c>
      <c r="Z6" s="20">
        <f t="shared" si="3"/>
        <v>22265100</v>
      </c>
      <c r="AA6" s="3">
        <f>SUM(Q6:Z6)</f>
        <v>222651000</v>
      </c>
    </row>
    <row r="8" spans="1:28" x14ac:dyDescent="0.25">
      <c r="B8" t="s">
        <v>5</v>
      </c>
      <c r="C8" s="3">
        <f>C6-C5</f>
        <v>93598091.572135895</v>
      </c>
      <c r="D8" s="3">
        <f t="shared" ref="D8:L8" si="4">D6-D5</f>
        <v>93549163.370935902</v>
      </c>
      <c r="E8" s="3">
        <f t="shared" si="4"/>
        <v>93499745.887723893</v>
      </c>
      <c r="F8" s="3">
        <f t="shared" si="4"/>
        <v>93449833.6921359</v>
      </c>
      <c r="G8" s="3">
        <f t="shared" si="4"/>
        <v>93399423.6921359</v>
      </c>
      <c r="H8" s="3">
        <f t="shared" si="4"/>
        <v>93348508.6921359</v>
      </c>
      <c r="I8" s="3">
        <f t="shared" si="4"/>
        <v>93297084.6921359</v>
      </c>
      <c r="J8" s="3">
        <f t="shared" si="4"/>
        <v>93245145.6921359</v>
      </c>
      <c r="K8" s="3">
        <f t="shared" si="4"/>
        <v>93192688.6921359</v>
      </c>
      <c r="L8" s="3">
        <f t="shared" si="4"/>
        <v>93139706.6921359</v>
      </c>
      <c r="M8" s="3">
        <f>SUM(C8:L8)</f>
        <v>933719392.67574716</v>
      </c>
      <c r="N8" s="7">
        <f>M8/M5</f>
        <v>18.240367699495586</v>
      </c>
      <c r="P8" t="s">
        <v>5</v>
      </c>
      <c r="Q8" s="3">
        <f>Q6-Q5</f>
        <v>17546100</v>
      </c>
      <c r="R8" s="3">
        <f t="shared" ref="R8:Z8" si="5">R6-R5</f>
        <v>17498910</v>
      </c>
      <c r="S8" s="3">
        <f t="shared" si="5"/>
        <v>17451248</v>
      </c>
      <c r="T8" s="3">
        <f t="shared" si="5"/>
        <v>17403110</v>
      </c>
      <c r="U8" s="3">
        <f t="shared" si="5"/>
        <v>17354490</v>
      </c>
      <c r="V8" s="3">
        <f t="shared" si="5"/>
        <v>17305384</v>
      </c>
      <c r="W8" s="3">
        <f t="shared" si="5"/>
        <v>17255786</v>
      </c>
      <c r="X8" s="3">
        <f t="shared" si="5"/>
        <v>17205693</v>
      </c>
      <c r="Y8" s="3">
        <f t="shared" si="5"/>
        <v>17155099</v>
      </c>
      <c r="Z8" s="3">
        <f t="shared" si="5"/>
        <v>17103999</v>
      </c>
      <c r="AA8" s="3">
        <f>SUM(Q8:Z8)</f>
        <v>173279819</v>
      </c>
      <c r="AB8" s="7">
        <f>AA8/AA5</f>
        <v>3.5097361555924702</v>
      </c>
    </row>
    <row r="9" spans="1:28" x14ac:dyDescent="0.25">
      <c r="A9" t="s">
        <v>6</v>
      </c>
      <c r="B9" t="s">
        <v>7</v>
      </c>
      <c r="C9" s="16">
        <v>0.74</v>
      </c>
      <c r="D9" s="16">
        <v>0.73</v>
      </c>
      <c r="E9" s="16">
        <v>0.72000000000000008</v>
      </c>
      <c r="F9" s="16">
        <v>0.71</v>
      </c>
      <c r="G9" s="16">
        <v>0.7</v>
      </c>
      <c r="H9" s="16">
        <v>0.68</v>
      </c>
      <c r="I9" s="16">
        <v>0.67</v>
      </c>
      <c r="J9" s="16">
        <v>0.65</v>
      </c>
      <c r="K9" s="16">
        <v>0.64</v>
      </c>
      <c r="L9" s="16">
        <v>0.63</v>
      </c>
      <c r="M9" s="16">
        <f>AVERAGE(C9:L9)</f>
        <v>0.68699999999999994</v>
      </c>
      <c r="N9" s="3"/>
      <c r="O9" t="s">
        <v>6</v>
      </c>
      <c r="P9" t="s">
        <v>7</v>
      </c>
      <c r="Q9" s="16">
        <v>0.13999999999999999</v>
      </c>
      <c r="R9" s="16">
        <v>0.13999999999999999</v>
      </c>
      <c r="S9" s="16">
        <v>0.12999999999999998</v>
      </c>
      <c r="T9" s="16">
        <v>0.12999999999999998</v>
      </c>
      <c r="U9" s="16">
        <v>0.12999999999999998</v>
      </c>
      <c r="V9" s="16">
        <v>0.12999999999999998</v>
      </c>
      <c r="W9" s="16">
        <v>0.12000000000000001</v>
      </c>
      <c r="X9" s="16">
        <v>0.12000000000000001</v>
      </c>
      <c r="Y9" s="16">
        <v>0.12000000000000001</v>
      </c>
      <c r="Z9" s="16">
        <v>0.11</v>
      </c>
      <c r="AA9" s="8">
        <f>AVERAGE(Q9:Z9)</f>
        <v>0.12700000000000003</v>
      </c>
    </row>
    <row r="10" spans="1:28" ht="15.75" thickBot="1" x14ac:dyDescent="0.3">
      <c r="B10" t="s">
        <v>8</v>
      </c>
      <c r="C10">
        <v>0.04</v>
      </c>
      <c r="D10">
        <v>0.04</v>
      </c>
      <c r="E10">
        <v>0.04</v>
      </c>
      <c r="F10">
        <v>0.04</v>
      </c>
      <c r="G10">
        <v>0.04</v>
      </c>
      <c r="H10">
        <v>0.04</v>
      </c>
      <c r="I10">
        <v>0.04</v>
      </c>
      <c r="J10">
        <v>0.04</v>
      </c>
      <c r="K10">
        <v>0.04</v>
      </c>
      <c r="L10">
        <v>0.04</v>
      </c>
      <c r="M10" s="17">
        <f>AVERAGE(C10:L10)</f>
        <v>3.9999999999999994E-2</v>
      </c>
      <c r="Q10" s="21">
        <v>0.04</v>
      </c>
      <c r="R10" s="21">
        <v>0.04</v>
      </c>
      <c r="S10" s="21">
        <v>0.04</v>
      </c>
      <c r="T10" s="21">
        <v>0.04</v>
      </c>
      <c r="U10" s="21">
        <v>0.04</v>
      </c>
      <c r="V10" s="21">
        <v>0.04</v>
      </c>
      <c r="W10" s="21">
        <v>0.04</v>
      </c>
      <c r="X10" s="21">
        <v>0.04</v>
      </c>
      <c r="Y10" s="21">
        <v>0.04</v>
      </c>
      <c r="Z10" s="21">
        <v>0.03</v>
      </c>
      <c r="AA10" s="8">
        <f>AVERAGE(Q10:Z10)</f>
        <v>3.9E-2</v>
      </c>
    </row>
    <row r="11" spans="1:28" x14ac:dyDescent="0.25">
      <c r="B11" t="s">
        <v>9</v>
      </c>
      <c r="C11" s="18">
        <v>20000</v>
      </c>
      <c r="D11" s="18">
        <v>20200</v>
      </c>
      <c r="E11" s="18">
        <v>20402</v>
      </c>
      <c r="F11" s="18">
        <v>20606.022197276285</v>
      </c>
      <c r="G11" s="18">
        <v>20812.079230903753</v>
      </c>
      <c r="H11" s="18">
        <v>21020.20051372745</v>
      </c>
      <c r="I11" s="18">
        <v>21230.402396236059</v>
      </c>
      <c r="J11" s="18">
        <v>21442.709404162604</v>
      </c>
      <c r="K11" s="18">
        <v>21657.133800373598</v>
      </c>
      <c r="L11" s="18">
        <v>21873.704198224234</v>
      </c>
      <c r="M11" s="6"/>
      <c r="N11" s="6"/>
      <c r="P11" t="s">
        <v>9</v>
      </c>
      <c r="Q11" s="18">
        <v>11000</v>
      </c>
      <c r="R11" s="18">
        <v>11110</v>
      </c>
      <c r="S11" s="18">
        <v>11221.100233100233</v>
      </c>
      <c r="T11" s="18">
        <v>11333.310023310023</v>
      </c>
      <c r="U11" s="18">
        <v>11446.643356643357</v>
      </c>
      <c r="V11" s="18">
        <v>11561.109557109557</v>
      </c>
      <c r="W11" s="18">
        <v>11676.722610722611</v>
      </c>
      <c r="X11" s="18">
        <v>11793.489510489511</v>
      </c>
      <c r="Y11" s="18">
        <v>11911.424242424242</v>
      </c>
      <c r="Z11" s="18">
        <v>12030.538461538463</v>
      </c>
    </row>
    <row r="12" spans="1:28" x14ac:dyDescent="0.25">
      <c r="B12" t="s">
        <v>10</v>
      </c>
      <c r="C12" s="19">
        <v>150000</v>
      </c>
      <c r="D12" s="19">
        <v>150000</v>
      </c>
      <c r="E12" s="19">
        <v>150000</v>
      </c>
      <c r="F12" s="19">
        <v>150000</v>
      </c>
      <c r="G12" s="19">
        <v>150000</v>
      </c>
      <c r="H12" s="19">
        <v>150000</v>
      </c>
      <c r="I12" s="19">
        <v>150000</v>
      </c>
      <c r="J12" s="19">
        <v>150000</v>
      </c>
      <c r="K12" s="19">
        <v>150000</v>
      </c>
      <c r="L12" s="19">
        <v>150000</v>
      </c>
      <c r="M12" s="19"/>
      <c r="N12" s="4"/>
      <c r="P12" t="s">
        <v>10</v>
      </c>
      <c r="Q12" s="19">
        <v>51900</v>
      </c>
      <c r="R12" s="19">
        <v>51900</v>
      </c>
      <c r="S12" s="19">
        <v>51900</v>
      </c>
      <c r="T12" s="19">
        <v>51900</v>
      </c>
      <c r="U12" s="19">
        <v>51900</v>
      </c>
      <c r="V12" s="19">
        <v>51900</v>
      </c>
      <c r="W12" s="19">
        <v>51900</v>
      </c>
      <c r="X12" s="19">
        <v>51900</v>
      </c>
      <c r="Y12" s="19">
        <v>51900</v>
      </c>
      <c r="Z12" s="19">
        <v>51900</v>
      </c>
    </row>
    <row r="14" spans="1:28" x14ac:dyDescent="0.25">
      <c r="M14" s="8">
        <f>M9+M10</f>
        <v>0.72699999999999998</v>
      </c>
      <c r="N14" s="7">
        <f>M9/M10</f>
        <v>17.175000000000001</v>
      </c>
      <c r="AA14" s="8">
        <f>AA9+AA10</f>
        <v>0.16600000000000004</v>
      </c>
      <c r="AB14" s="7">
        <f>AA9/AA10</f>
        <v>3.2564102564102573</v>
      </c>
    </row>
    <row r="15" spans="1:28" x14ac:dyDescent="0.25">
      <c r="B15" t="s">
        <v>20</v>
      </c>
      <c r="C15" s="2">
        <f>C27/C28</f>
        <v>611.9699379475727</v>
      </c>
      <c r="P15" t="s">
        <v>12</v>
      </c>
      <c r="Q15" s="2">
        <v>279</v>
      </c>
    </row>
    <row r="16" spans="1:28" x14ac:dyDescent="0.25">
      <c r="B16" t="s">
        <v>13</v>
      </c>
      <c r="C16" s="2">
        <v>44.636139999999997</v>
      </c>
      <c r="Q16" s="2"/>
    </row>
    <row r="21" spans="2:26" x14ac:dyDescent="0.25">
      <c r="B21" t="s">
        <v>14</v>
      </c>
      <c r="C21" s="1">
        <v>4892820.2133767223</v>
      </c>
      <c r="D21" s="1">
        <v>4941748.4155104896</v>
      </c>
      <c r="E21" s="1">
        <v>4991165.8996655941</v>
      </c>
      <c r="F21" s="1">
        <v>5041077.5586622506</v>
      </c>
      <c r="G21" s="1">
        <v>5091488.3342488734</v>
      </c>
      <c r="H21" s="1">
        <v>5142403.2175913621</v>
      </c>
      <c r="I21" s="1">
        <v>5193827.2497672755</v>
      </c>
      <c r="J21" s="1">
        <v>5245765.5222649481</v>
      </c>
      <c r="K21" s="1">
        <v>5298223.1774875987</v>
      </c>
      <c r="L21" s="1">
        <v>5351205.4092624737</v>
      </c>
      <c r="M21" s="1"/>
      <c r="N21" s="1"/>
      <c r="P21" t="s">
        <v>14</v>
      </c>
      <c r="Q21" s="1">
        <v>4719000</v>
      </c>
      <c r="R21" s="1">
        <v>4766190</v>
      </c>
      <c r="S21" s="1">
        <v>4813852</v>
      </c>
      <c r="T21" s="1">
        <v>4861990</v>
      </c>
      <c r="U21" s="1">
        <v>4910610</v>
      </c>
      <c r="V21" s="1">
        <v>4959716</v>
      </c>
      <c r="W21" s="1">
        <v>5009314</v>
      </c>
      <c r="X21" s="1">
        <v>5059407</v>
      </c>
      <c r="Y21" s="1">
        <v>5110001</v>
      </c>
      <c r="Z21" s="1">
        <v>5161101</v>
      </c>
    </row>
    <row r="23" spans="2:26" x14ac:dyDescent="0.25">
      <c r="B23" t="s">
        <v>15</v>
      </c>
      <c r="C23" s="3">
        <f>C5-C21</f>
        <v>-9.3376722186803818E-2</v>
      </c>
      <c r="D23" s="3">
        <f t="shared" ref="D23:L23" si="6">D5-D21</f>
        <v>-9.4310489483177662E-2</v>
      </c>
      <c r="E23" s="3">
        <f t="shared" si="6"/>
        <v>-9.5253594219684601E-2</v>
      </c>
      <c r="F23" s="3">
        <f t="shared" si="6"/>
        <v>0.44133775029331446</v>
      </c>
      <c r="G23" s="3">
        <f t="shared" si="6"/>
        <v>-0.33424887340515852</v>
      </c>
      <c r="H23" s="3">
        <f t="shared" si="6"/>
        <v>-0.21759136207401752</v>
      </c>
      <c r="I23" s="3">
        <f t="shared" si="6"/>
        <v>-0.24976727552711964</v>
      </c>
      <c r="J23" s="3">
        <f t="shared" si="6"/>
        <v>0.47773505095392466</v>
      </c>
      <c r="K23" s="3">
        <f t="shared" si="6"/>
        <v>-0.17748759873211384</v>
      </c>
      <c r="L23" s="3">
        <f t="shared" si="6"/>
        <v>-0.40926247462630272</v>
      </c>
      <c r="M23" s="3"/>
      <c r="N23" s="3"/>
      <c r="Q23" s="3">
        <f>Q21-Q5</f>
        <v>0</v>
      </c>
      <c r="R23" s="3">
        <f t="shared" ref="R23:Z23" si="7">R21-R5</f>
        <v>0</v>
      </c>
      <c r="S23" s="3">
        <f t="shared" si="7"/>
        <v>0</v>
      </c>
      <c r="T23" s="3">
        <f t="shared" si="7"/>
        <v>0</v>
      </c>
      <c r="U23" s="3">
        <f t="shared" si="7"/>
        <v>0</v>
      </c>
      <c r="V23" s="3">
        <f t="shared" si="7"/>
        <v>0</v>
      </c>
      <c r="W23" s="3">
        <f t="shared" si="7"/>
        <v>0</v>
      </c>
      <c r="X23" s="3">
        <f t="shared" si="7"/>
        <v>0</v>
      </c>
      <c r="Y23" s="3">
        <f t="shared" si="7"/>
        <v>0</v>
      </c>
      <c r="Z23" s="3">
        <f t="shared" si="7"/>
        <v>0</v>
      </c>
    </row>
    <row r="27" spans="2:26" x14ac:dyDescent="0.25">
      <c r="B27" t="s">
        <v>26</v>
      </c>
      <c r="C27">
        <v>74261940</v>
      </c>
    </row>
    <row r="28" spans="2:26" x14ac:dyDescent="0.25">
      <c r="B28" t="s">
        <v>27</v>
      </c>
      <c r="C28">
        <v>121349</v>
      </c>
    </row>
    <row r="29" spans="2:26" x14ac:dyDescent="0.25">
      <c r="P29" t="s">
        <v>17</v>
      </c>
      <c r="Q29" s="9">
        <v>1.242</v>
      </c>
    </row>
    <row r="30" spans="2:26" x14ac:dyDescent="0.25">
      <c r="P30" t="s">
        <v>18</v>
      </c>
      <c r="Q30" s="8">
        <f>AA9</f>
        <v>0.12700000000000003</v>
      </c>
    </row>
    <row r="31" spans="2:26" x14ac:dyDescent="0.25">
      <c r="Q31" s="9">
        <f>Q29+Q30</f>
        <v>1.369</v>
      </c>
    </row>
    <row r="32" spans="2:26" x14ac:dyDescent="0.25">
      <c r="C32" s="5">
        <v>2025</v>
      </c>
      <c r="D32" s="5">
        <v>2026</v>
      </c>
      <c r="E32" s="5">
        <v>2027</v>
      </c>
      <c r="F32" s="5">
        <v>2028</v>
      </c>
      <c r="G32" s="5">
        <v>2029</v>
      </c>
      <c r="H32" s="5">
        <v>2030</v>
      </c>
      <c r="I32" s="5">
        <v>2031</v>
      </c>
      <c r="J32" s="5">
        <v>2032</v>
      </c>
      <c r="K32" s="5">
        <v>2033</v>
      </c>
      <c r="L32" s="5">
        <v>2034</v>
      </c>
      <c r="M32" s="5" t="s">
        <v>0</v>
      </c>
      <c r="N32" s="5"/>
      <c r="P32" t="s">
        <v>7</v>
      </c>
      <c r="Q32" s="10">
        <f>Q30/Q29</f>
        <v>0.10225442834138489</v>
      </c>
    </row>
    <row r="33" spans="2:27" x14ac:dyDescent="0.25">
      <c r="B33" t="s">
        <v>1</v>
      </c>
      <c r="C33" s="1">
        <f t="shared" ref="C33:L33" si="8">C36*$C$38+C36*$C$39</f>
        <v>4892820.12</v>
      </c>
      <c r="D33" s="1">
        <f t="shared" si="8"/>
        <v>4941748.3212000001</v>
      </c>
      <c r="E33" s="1">
        <f t="shared" si="8"/>
        <v>4991165.8044119999</v>
      </c>
      <c r="F33" s="1">
        <f t="shared" si="8"/>
        <v>5041078.0000000009</v>
      </c>
      <c r="G33" s="1">
        <f t="shared" si="8"/>
        <v>5091488</v>
      </c>
      <c r="H33" s="1">
        <f t="shared" si="8"/>
        <v>5142403</v>
      </c>
      <c r="I33" s="1">
        <f t="shared" si="8"/>
        <v>5193827</v>
      </c>
      <c r="J33" s="1">
        <f t="shared" si="8"/>
        <v>5245765.9999999991</v>
      </c>
      <c r="K33" s="1">
        <f t="shared" si="8"/>
        <v>5298223</v>
      </c>
      <c r="L33" s="1">
        <f t="shared" si="8"/>
        <v>5351204.9999999991</v>
      </c>
      <c r="M33" s="1">
        <f>SUM(C33:L33)</f>
        <v>51189724.245611995</v>
      </c>
      <c r="N33" s="1"/>
    </row>
    <row r="34" spans="2:27" x14ac:dyDescent="0.25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P34" t="s">
        <v>19</v>
      </c>
      <c r="Q34" s="8">
        <f>M9</f>
        <v>0.68699999999999994</v>
      </c>
    </row>
    <row r="35" spans="2:27" x14ac:dyDescent="0.25">
      <c r="Q35" s="9">
        <f>Q29+Q34</f>
        <v>1.9289999999999998</v>
      </c>
    </row>
    <row r="36" spans="2:27" x14ac:dyDescent="0.25">
      <c r="B36" t="s">
        <v>9</v>
      </c>
      <c r="C36" s="6">
        <v>20000</v>
      </c>
      <c r="D36" s="6">
        <v>20200</v>
      </c>
      <c r="E36" s="6">
        <v>20402</v>
      </c>
      <c r="F36" s="6">
        <v>20606.022197276285</v>
      </c>
      <c r="G36" s="6">
        <v>20812.079230903753</v>
      </c>
      <c r="H36" s="6">
        <v>21020.20051372745</v>
      </c>
      <c r="I36" s="6">
        <v>21230.402396236059</v>
      </c>
      <c r="J36" s="6">
        <v>21442.709404162604</v>
      </c>
      <c r="K36" s="6">
        <v>21657.133800373598</v>
      </c>
      <c r="L36" s="6">
        <v>21873.704198224234</v>
      </c>
      <c r="M36" s="6"/>
      <c r="N36" s="6"/>
      <c r="P36" t="s">
        <v>19</v>
      </c>
      <c r="Q36" s="10">
        <f>Q34/Q29</f>
        <v>0.55314009661835739</v>
      </c>
    </row>
    <row r="37" spans="2:27" x14ac:dyDescent="0.25"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2:27" x14ac:dyDescent="0.25">
      <c r="B38" t="s">
        <v>11</v>
      </c>
      <c r="C38" s="2">
        <v>200.00486599999999</v>
      </c>
      <c r="P38" t="s">
        <v>21</v>
      </c>
      <c r="Q38" s="9">
        <f>Q29+Q30+Q34</f>
        <v>2.056</v>
      </c>
    </row>
    <row r="39" spans="2:27" x14ac:dyDescent="0.25">
      <c r="B39" t="s">
        <v>13</v>
      </c>
      <c r="C39" s="2">
        <v>44.636139999999997</v>
      </c>
      <c r="M39" s="8"/>
      <c r="N39" s="7"/>
    </row>
    <row r="40" spans="2:27" x14ac:dyDescent="0.25">
      <c r="Q40" s="10">
        <f>(Q34+Q30)/Q29</f>
        <v>0.65539452495974226</v>
      </c>
    </row>
    <row r="42" spans="2:27" x14ac:dyDescent="0.25">
      <c r="Q42">
        <v>2025</v>
      </c>
      <c r="R42">
        <v>2026</v>
      </c>
      <c r="S42">
        <v>2027</v>
      </c>
      <c r="T42">
        <v>2028</v>
      </c>
      <c r="U42">
        <v>2029</v>
      </c>
      <c r="V42">
        <v>2030</v>
      </c>
      <c r="W42">
        <v>2031</v>
      </c>
      <c r="X42">
        <v>2032</v>
      </c>
      <c r="Y42">
        <v>2033</v>
      </c>
      <c r="Z42">
        <v>2034</v>
      </c>
      <c r="AA42" t="s">
        <v>0</v>
      </c>
    </row>
    <row r="43" spans="2:27" x14ac:dyDescent="0.25">
      <c r="P43" s="11" t="s">
        <v>22</v>
      </c>
      <c r="Q43" s="3">
        <v>157186078.73706225</v>
      </c>
      <c r="R43" s="3">
        <v>157552372.55976278</v>
      </c>
      <c r="S43" s="3">
        <v>157913219.99969977</v>
      </c>
      <c r="T43" s="3">
        <v>157528337.32156709</v>
      </c>
      <c r="U43" s="3">
        <v>157865463.86256224</v>
      </c>
      <c r="V43" s="3">
        <v>158031123.32668495</v>
      </c>
      <c r="W43" s="3">
        <v>158191283.96243745</v>
      </c>
      <c r="X43" s="3">
        <v>158092273.07718766</v>
      </c>
      <c r="Y43" s="3">
        <v>158305388.59961343</v>
      </c>
      <c r="Z43" s="3">
        <v>158555293.95064804</v>
      </c>
      <c r="AA43" s="12">
        <v>1579220835.3972256</v>
      </c>
    </row>
    <row r="44" spans="2:27" x14ac:dyDescent="0.25">
      <c r="P44" t="s">
        <v>23</v>
      </c>
      <c r="Q44" s="3">
        <f>Q8</f>
        <v>17546100</v>
      </c>
      <c r="R44" s="3">
        <f t="shared" ref="R44:Z44" si="9">R8</f>
        <v>17498910</v>
      </c>
      <c r="S44" s="3">
        <f t="shared" si="9"/>
        <v>17451248</v>
      </c>
      <c r="T44" s="3">
        <f t="shared" si="9"/>
        <v>17403110</v>
      </c>
      <c r="U44" s="3">
        <f t="shared" si="9"/>
        <v>17354490</v>
      </c>
      <c r="V44" s="3">
        <f t="shared" si="9"/>
        <v>17305384</v>
      </c>
      <c r="W44" s="3">
        <f t="shared" si="9"/>
        <v>17255786</v>
      </c>
      <c r="X44" s="3">
        <f t="shared" si="9"/>
        <v>17205693</v>
      </c>
      <c r="Y44" s="3">
        <f t="shared" si="9"/>
        <v>17155099</v>
      </c>
      <c r="Z44" s="3">
        <f t="shared" si="9"/>
        <v>17103999</v>
      </c>
      <c r="AA44" s="3">
        <f>SUM(Q44:Z44)</f>
        <v>173279819</v>
      </c>
    </row>
    <row r="45" spans="2:27" x14ac:dyDescent="0.25">
      <c r="P45" t="s">
        <v>24</v>
      </c>
      <c r="Q45" s="3">
        <f t="shared" ref="Q45:Z45" si="10">C8</f>
        <v>93598091.572135895</v>
      </c>
      <c r="R45" s="3">
        <f t="shared" si="10"/>
        <v>93549163.370935902</v>
      </c>
      <c r="S45" s="3">
        <f t="shared" si="10"/>
        <v>93499745.887723893</v>
      </c>
      <c r="T45" s="3">
        <f t="shared" si="10"/>
        <v>93449833.6921359</v>
      </c>
      <c r="U45" s="3">
        <f t="shared" si="10"/>
        <v>93399423.6921359</v>
      </c>
      <c r="V45" s="3">
        <f t="shared" si="10"/>
        <v>93348508.6921359</v>
      </c>
      <c r="W45" s="3">
        <f t="shared" si="10"/>
        <v>93297084.6921359</v>
      </c>
      <c r="X45" s="3">
        <f t="shared" si="10"/>
        <v>93245145.6921359</v>
      </c>
      <c r="Y45" s="3">
        <f t="shared" si="10"/>
        <v>93192688.6921359</v>
      </c>
      <c r="Z45" s="3">
        <f t="shared" si="10"/>
        <v>93139706.6921359</v>
      </c>
      <c r="AA45" s="3">
        <f>SUM(Q45:Z45)</f>
        <v>933719392.67574716</v>
      </c>
    </row>
    <row r="46" spans="2:27" x14ac:dyDescent="0.25">
      <c r="P46" t="s">
        <v>25</v>
      </c>
      <c r="Q46" s="3">
        <f>Q43+Q44+Q45</f>
        <v>268330270.30919814</v>
      </c>
      <c r="R46" s="3">
        <f t="shared" ref="R46:AA46" si="11">R43+R44+R45</f>
        <v>268600445.93069869</v>
      </c>
      <c r="S46" s="3">
        <f t="shared" si="11"/>
        <v>268864213.88742363</v>
      </c>
      <c r="T46" s="3">
        <f t="shared" si="11"/>
        <v>268381281.01370299</v>
      </c>
      <c r="U46" s="3">
        <f t="shared" si="11"/>
        <v>268619377.55469811</v>
      </c>
      <c r="V46" s="3">
        <f t="shared" si="11"/>
        <v>268685016.01882088</v>
      </c>
      <c r="W46" s="3">
        <f t="shared" si="11"/>
        <v>268744154.65457332</v>
      </c>
      <c r="X46" s="3">
        <f t="shared" si="11"/>
        <v>268543111.76932359</v>
      </c>
      <c r="Y46" s="3">
        <f t="shared" si="11"/>
        <v>268653176.29174936</v>
      </c>
      <c r="Z46" s="3">
        <f t="shared" si="11"/>
        <v>268798999.64278394</v>
      </c>
      <c r="AA46" s="3">
        <f t="shared" si="11"/>
        <v>2686220047.0729728</v>
      </c>
    </row>
    <row r="57" spans="3:14" x14ac:dyDescent="0.25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 spans="3:14" x14ac:dyDescent="0.25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</row>
    <row r="59" spans="3:14" x14ac:dyDescent="0.25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</row>
    <row r="61" spans="3:14" x14ac:dyDescent="0.25"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14"/>
    </row>
    <row r="62" spans="3:14" x14ac:dyDescent="0.25"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3"/>
    </row>
    <row r="63" spans="3:14" x14ac:dyDescent="0.25">
      <c r="M63" s="15"/>
    </row>
    <row r="64" spans="3:14" x14ac:dyDescent="0.25"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</row>
    <row r="65" spans="3:14" x14ac:dyDescent="0.25"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7" spans="3:14" x14ac:dyDescent="0.25">
      <c r="M67" s="8"/>
      <c r="N67" s="7"/>
    </row>
    <row r="68" spans="3:14" x14ac:dyDescent="0.25">
      <c r="C68" s="2"/>
    </row>
    <row r="69" spans="3:14" x14ac:dyDescent="0.25">
      <c r="C69" s="2"/>
    </row>
    <row r="74" spans="3:14" x14ac:dyDescent="0.2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6" spans="3:14" x14ac:dyDescent="0.25"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a1681294-4857-4624-8d04-edaddb44ee26}" enabled="0" method="" siteId="{a1681294-4857-4624-8d04-edaddb44ee2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2024-07-07T17:28:27Z</dcterms:created>
  <dcterms:modified xsi:type="dcterms:W3CDTF">2024-07-07T17:29:01Z</dcterms:modified>
  <cp:category/>
  <cp:contentStatus/>
</cp:coreProperties>
</file>