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defaultThemeVersion="124226"/>
  <xr:revisionPtr revIDLastSave="0" documentId="13_ncr:1_{3C1C2929-CA0C-42A5-9771-AAC7A1503E3E}" xr6:coauthVersionLast="47" xr6:coauthVersionMax="47" xr10:uidLastSave="{00000000-0000-0000-0000-000000000000}"/>
  <bookViews>
    <workbookView xWindow="990" yWindow="945" windowWidth="25680" windowHeight="13950" activeTab="3" xr2:uid="{00000000-000D-0000-FFFF-FFFF00000000}"/>
  </bookViews>
  <sheets>
    <sheet name="AWW-18" sheetId="1" r:id="rId1"/>
    <sheet name="AWW-19" sheetId="5" r:id="rId2"/>
    <sheet name="AWW-20" sheetId="4" r:id="rId3"/>
    <sheet name="AWW-21" sheetId="6" r:id="rId4"/>
  </sheets>
  <definedNames>
    <definedName name="_xlnm.Print_Area" localSheetId="0">'AWW-18'!$A$1:$N$66</definedName>
    <definedName name="_xlnm.Print_Area" localSheetId="1">'AWW-19'!$A$1:$C$24</definedName>
    <definedName name="_xlnm.Print_Area" localSheetId="2">'AWW-20'!$A$1:$O$69</definedName>
    <definedName name="_xlnm.Print_Area" localSheetId="3">'AWW-21'!$A$1:$L$47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18" i="1" l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2" i="1"/>
  <c r="AS17" i="1"/>
  <c r="AL18" i="1" l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56" i="1"/>
  <c r="AL57" i="1"/>
  <c r="AL58" i="1"/>
  <c r="AL59" i="1"/>
  <c r="AL60" i="1"/>
  <c r="AL61" i="1"/>
  <c r="AL62" i="1"/>
  <c r="AL17" i="1"/>
  <c r="Q17" i="1" l="1"/>
  <c r="Q18" i="1"/>
  <c r="Q19" i="1"/>
  <c r="Q20" i="1"/>
  <c r="Q21" i="1"/>
  <c r="Q22" i="1"/>
  <c r="Q23" i="1"/>
  <c r="Q24" i="1"/>
  <c r="Q25" i="1"/>
  <c r="Q26" i="1"/>
  <c r="J26" i="1"/>
  <c r="J25" i="1"/>
  <c r="J24" i="1"/>
  <c r="J23" i="1"/>
  <c r="J22" i="1"/>
  <c r="J21" i="1"/>
  <c r="J20" i="1"/>
  <c r="J19" i="1"/>
  <c r="J18" i="1"/>
  <c r="J17" i="1"/>
  <c r="AE27" i="1"/>
  <c r="J27" i="1" s="1"/>
  <c r="J16" i="1"/>
  <c r="AD17" i="1"/>
  <c r="AD18" i="1" s="1"/>
  <c r="AD19" i="1" s="1"/>
  <c r="AD20" i="1" s="1"/>
  <c r="AD21" i="1" s="1"/>
  <c r="AD22" i="1" s="1"/>
  <c r="AD23" i="1" s="1"/>
  <c r="AD24" i="1" s="1"/>
  <c r="AD25" i="1" s="1"/>
  <c r="AD26" i="1" s="1"/>
  <c r="AE28" i="1" l="1"/>
  <c r="I25" i="6"/>
  <c r="I24" i="6"/>
  <c r="I23" i="6"/>
  <c r="I22" i="6"/>
  <c r="I21" i="6"/>
  <c r="I20" i="6"/>
  <c r="I19" i="6"/>
  <c r="E36" i="6" s="1"/>
  <c r="I18" i="6"/>
  <c r="I17" i="6"/>
  <c r="I16" i="6"/>
  <c r="I15" i="6"/>
  <c r="G25" i="6"/>
  <c r="D42" i="6" s="1"/>
  <c r="G24" i="6"/>
  <c r="G23" i="6"/>
  <c r="G22" i="6"/>
  <c r="D39" i="6" s="1"/>
  <c r="G21" i="6"/>
  <c r="G20" i="6"/>
  <c r="G19" i="6"/>
  <c r="G18" i="6"/>
  <c r="G17" i="6"/>
  <c r="G16" i="6"/>
  <c r="G15" i="6"/>
  <c r="E25" i="6"/>
  <c r="C42" i="6" s="1"/>
  <c r="K42" i="6" s="1"/>
  <c r="E24" i="6"/>
  <c r="C41" i="6" s="1"/>
  <c r="K41" i="6" s="1"/>
  <c r="E23" i="6"/>
  <c r="E22" i="6"/>
  <c r="E21" i="6"/>
  <c r="E20" i="6"/>
  <c r="E19" i="6"/>
  <c r="E18" i="6"/>
  <c r="E17" i="6"/>
  <c r="E16" i="6"/>
  <c r="E15" i="6"/>
  <c r="C25" i="6"/>
  <c r="E42" i="6" s="1"/>
  <c r="C24" i="6"/>
  <c r="C23" i="6"/>
  <c r="C22" i="6"/>
  <c r="C21" i="6"/>
  <c r="C20" i="6"/>
  <c r="C19" i="6"/>
  <c r="C18" i="6"/>
  <c r="C17" i="6"/>
  <c r="C16" i="6"/>
  <c r="C15" i="6"/>
  <c r="AE29" i="1" l="1"/>
  <c r="J28" i="1"/>
  <c r="D34" i="6"/>
  <c r="D35" i="6"/>
  <c r="D41" i="6"/>
  <c r="C36" i="6"/>
  <c r="K36" i="6" s="1"/>
  <c r="C37" i="6"/>
  <c r="K37" i="6" s="1"/>
  <c r="C38" i="6"/>
  <c r="K38" i="6" s="1"/>
  <c r="C39" i="6"/>
  <c r="K39" i="6" s="1"/>
  <c r="C40" i="6"/>
  <c r="K40" i="6" s="1"/>
  <c r="C33" i="6"/>
  <c r="K33" i="6" s="1"/>
  <c r="C32" i="6"/>
  <c r="E33" i="6"/>
  <c r="C35" i="6"/>
  <c r="K35" i="6" s="1"/>
  <c r="D36" i="6"/>
  <c r="E37" i="6"/>
  <c r="D33" i="6"/>
  <c r="E35" i="6"/>
  <c r="C34" i="6"/>
  <c r="K34" i="6" s="1"/>
  <c r="D37" i="6"/>
  <c r="E38" i="6"/>
  <c r="D38" i="6"/>
  <c r="E39" i="6"/>
  <c r="D32" i="6"/>
  <c r="D40" i="6"/>
  <c r="E41" i="6"/>
  <c r="E32" i="6"/>
  <c r="E34" i="6"/>
  <c r="E40" i="6"/>
  <c r="AE30" i="1" l="1"/>
  <c r="J29" i="1"/>
  <c r="K44" i="6"/>
  <c r="P17" i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P36" i="1" s="1"/>
  <c r="P37" i="1" s="1"/>
  <c r="P38" i="1" s="1"/>
  <c r="P39" i="1" s="1"/>
  <c r="P40" i="1" s="1"/>
  <c r="P41" i="1" s="1"/>
  <c r="P42" i="1" s="1"/>
  <c r="P43" i="1" s="1"/>
  <c r="P44" i="1" s="1"/>
  <c r="P45" i="1" s="1"/>
  <c r="P46" i="1" s="1"/>
  <c r="P47" i="1" s="1"/>
  <c r="P48" i="1" s="1"/>
  <c r="P49" i="1" s="1"/>
  <c r="P50" i="1" s="1"/>
  <c r="P51" i="1" s="1"/>
  <c r="P52" i="1" s="1"/>
  <c r="P53" i="1" s="1"/>
  <c r="P54" i="1" s="1"/>
  <c r="P55" i="1" s="1"/>
  <c r="P56" i="1" s="1"/>
  <c r="P57" i="1" s="1"/>
  <c r="P58" i="1" s="1"/>
  <c r="P59" i="1" s="1"/>
  <c r="P60" i="1" s="1"/>
  <c r="P61" i="1" s="1"/>
  <c r="P62" i="1" s="1"/>
  <c r="AE31" i="1" l="1"/>
  <c r="J30" i="1"/>
  <c r="J33" i="6"/>
  <c r="J34" i="6" s="1"/>
  <c r="J35" i="6" s="1"/>
  <c r="J36" i="6" s="1"/>
  <c r="J37" i="6" s="1"/>
  <c r="J38" i="6" s="1"/>
  <c r="J39" i="6" s="1"/>
  <c r="J40" i="6" s="1"/>
  <c r="J41" i="6" s="1"/>
  <c r="J42" i="6" s="1"/>
  <c r="A33" i="6"/>
  <c r="A34" i="6" s="1"/>
  <c r="A35" i="6" s="1"/>
  <c r="A36" i="6" s="1"/>
  <c r="A37" i="6" s="1"/>
  <c r="A38" i="6" s="1"/>
  <c r="A39" i="6" s="1"/>
  <c r="A40" i="6" s="1"/>
  <c r="A41" i="6" s="1"/>
  <c r="A42" i="6" s="1"/>
  <c r="B42" i="6"/>
  <c r="B41" i="6"/>
  <c r="B40" i="6"/>
  <c r="B39" i="6"/>
  <c r="B38" i="6"/>
  <c r="B37" i="6"/>
  <c r="B36" i="6"/>
  <c r="B35" i="6"/>
  <c r="B34" i="6"/>
  <c r="B33" i="6"/>
  <c r="A16" i="6"/>
  <c r="A17" i="6" s="1"/>
  <c r="A18" i="6" s="1"/>
  <c r="A19" i="6" s="1"/>
  <c r="A20" i="6" s="1"/>
  <c r="A21" i="6" s="1"/>
  <c r="A22" i="6" s="1"/>
  <c r="A23" i="6" s="1"/>
  <c r="A24" i="6" s="1"/>
  <c r="A25" i="6" s="1"/>
  <c r="B32" i="6"/>
  <c r="J63" i="4"/>
  <c r="G63" i="4"/>
  <c r="J62" i="4"/>
  <c r="G62" i="4"/>
  <c r="J61" i="4"/>
  <c r="G61" i="4"/>
  <c r="J60" i="4"/>
  <c r="G60" i="4"/>
  <c r="J59" i="4"/>
  <c r="G59" i="4"/>
  <c r="J58" i="4"/>
  <c r="G58" i="4"/>
  <c r="AE32" i="1" l="1"/>
  <c r="J31" i="1"/>
  <c r="K58" i="4"/>
  <c r="K59" i="4"/>
  <c r="K60" i="4"/>
  <c r="K62" i="4"/>
  <c r="K61" i="4"/>
  <c r="K63" i="4"/>
  <c r="AE33" i="1" l="1"/>
  <c r="J32" i="1"/>
  <c r="AE34" i="1" l="1"/>
  <c r="J33" i="1"/>
  <c r="F16" i="1"/>
  <c r="Y57" i="1"/>
  <c r="Z57" i="1" s="1"/>
  <c r="D57" i="1" s="1"/>
  <c r="Y58" i="1"/>
  <c r="Z58" i="1" s="1"/>
  <c r="D58" i="1" s="1"/>
  <c r="Y59" i="1"/>
  <c r="Z59" i="1" s="1"/>
  <c r="D59" i="1" s="1"/>
  <c r="Y60" i="1"/>
  <c r="Z60" i="1" s="1"/>
  <c r="D60" i="1" s="1"/>
  <c r="Y61" i="1"/>
  <c r="Z61" i="1" s="1"/>
  <c r="D61" i="1" s="1"/>
  <c r="Y62" i="1"/>
  <c r="Z62" i="1" s="1"/>
  <c r="D62" i="1" s="1"/>
  <c r="I62" i="1"/>
  <c r="I61" i="1"/>
  <c r="I60" i="1"/>
  <c r="I59" i="1"/>
  <c r="I58" i="1"/>
  <c r="I57" i="1"/>
  <c r="AE35" i="1" l="1"/>
  <c r="J34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AB27" i="1" s="1"/>
  <c r="V27" i="1" s="1"/>
  <c r="I26" i="1"/>
  <c r="AB26" i="1" s="1"/>
  <c r="V26" i="1" s="1"/>
  <c r="I25" i="1"/>
  <c r="AB25" i="1" s="1"/>
  <c r="V25" i="1" s="1"/>
  <c r="I24" i="1"/>
  <c r="AB24" i="1" s="1"/>
  <c r="V24" i="1" s="1"/>
  <c r="I23" i="1"/>
  <c r="AB23" i="1" s="1"/>
  <c r="V23" i="1" s="1"/>
  <c r="I22" i="1"/>
  <c r="AB22" i="1" s="1"/>
  <c r="V22" i="1" s="1"/>
  <c r="I21" i="1"/>
  <c r="AB21" i="1" s="1"/>
  <c r="V21" i="1" s="1"/>
  <c r="I20" i="1"/>
  <c r="AB20" i="1" s="1"/>
  <c r="V20" i="1" s="1"/>
  <c r="I19" i="1"/>
  <c r="AB19" i="1" s="1"/>
  <c r="V19" i="1" s="1"/>
  <c r="I18" i="1"/>
  <c r="AB18" i="1" s="1"/>
  <c r="V18" i="1" s="1"/>
  <c r="I17" i="1"/>
  <c r="AB17" i="1" s="1"/>
  <c r="V17" i="1" s="1"/>
  <c r="AE36" i="1" l="1"/>
  <c r="J35" i="1"/>
  <c r="AE37" i="1" l="1"/>
  <c r="J36" i="1"/>
  <c r="M16" i="1"/>
  <c r="U18" i="1"/>
  <c r="U19" i="1" s="1"/>
  <c r="U20" i="1" s="1"/>
  <c r="U21" i="1" s="1"/>
  <c r="U22" i="1" s="1"/>
  <c r="U23" i="1" s="1"/>
  <c r="U24" i="1" s="1"/>
  <c r="U25" i="1" s="1"/>
  <c r="U26" i="1" s="1"/>
  <c r="AE38" i="1" l="1"/>
  <c r="J37" i="1"/>
  <c r="Y56" i="1"/>
  <c r="Z56" i="1" s="1"/>
  <c r="D56" i="1" s="1"/>
  <c r="Y55" i="1"/>
  <c r="Z55" i="1" s="1"/>
  <c r="D55" i="1" s="1"/>
  <c r="Y54" i="1"/>
  <c r="Z54" i="1" s="1"/>
  <c r="D54" i="1" s="1"/>
  <c r="Y53" i="1"/>
  <c r="Z53" i="1" s="1"/>
  <c r="D53" i="1" s="1"/>
  <c r="Y52" i="1"/>
  <c r="Z52" i="1" s="1"/>
  <c r="D52" i="1" s="1"/>
  <c r="Y51" i="1"/>
  <c r="Z51" i="1" s="1"/>
  <c r="D51" i="1" s="1"/>
  <c r="Y50" i="1"/>
  <c r="Z50" i="1" s="1"/>
  <c r="D50" i="1" s="1"/>
  <c r="Y49" i="1"/>
  <c r="Z49" i="1" s="1"/>
  <c r="D49" i="1" s="1"/>
  <c r="Y48" i="1"/>
  <c r="Z48" i="1" s="1"/>
  <c r="D48" i="1" s="1"/>
  <c r="Y47" i="1"/>
  <c r="Z47" i="1" s="1"/>
  <c r="D47" i="1" s="1"/>
  <c r="Y46" i="1"/>
  <c r="Z46" i="1" s="1"/>
  <c r="D46" i="1" s="1"/>
  <c r="Y45" i="1"/>
  <c r="Z45" i="1" s="1"/>
  <c r="D45" i="1" s="1"/>
  <c r="Y44" i="1"/>
  <c r="Z44" i="1" s="1"/>
  <c r="D44" i="1" s="1"/>
  <c r="Y43" i="1"/>
  <c r="Z43" i="1" s="1"/>
  <c r="D43" i="1" s="1"/>
  <c r="Y42" i="1"/>
  <c r="Z42" i="1" s="1"/>
  <c r="D42" i="1" s="1"/>
  <c r="Y41" i="1"/>
  <c r="Z41" i="1" s="1"/>
  <c r="D41" i="1" s="1"/>
  <c r="Y40" i="1"/>
  <c r="Z40" i="1" s="1"/>
  <c r="D40" i="1" s="1"/>
  <c r="Y39" i="1"/>
  <c r="Z39" i="1" s="1"/>
  <c r="D39" i="1" s="1"/>
  <c r="Y38" i="1"/>
  <c r="Z38" i="1" s="1"/>
  <c r="D38" i="1" s="1"/>
  <c r="Y37" i="1"/>
  <c r="Z37" i="1" s="1"/>
  <c r="D37" i="1" s="1"/>
  <c r="Y36" i="1"/>
  <c r="Z36" i="1" s="1"/>
  <c r="D36" i="1" s="1"/>
  <c r="Y35" i="1"/>
  <c r="Z35" i="1" s="1"/>
  <c r="D35" i="1" s="1"/>
  <c r="Y34" i="1"/>
  <c r="Z34" i="1" s="1"/>
  <c r="D34" i="1" s="1"/>
  <c r="Y33" i="1"/>
  <c r="Z33" i="1" s="1"/>
  <c r="D33" i="1" s="1"/>
  <c r="Y32" i="1"/>
  <c r="Z32" i="1" s="1"/>
  <c r="D32" i="1" s="1"/>
  <c r="Y31" i="1"/>
  <c r="Z31" i="1" s="1"/>
  <c r="D31" i="1" s="1"/>
  <c r="Y30" i="1"/>
  <c r="Z30" i="1" s="1"/>
  <c r="D30" i="1" s="1"/>
  <c r="Y29" i="1"/>
  <c r="Z29" i="1" s="1"/>
  <c r="D29" i="1" s="1"/>
  <c r="Y28" i="1"/>
  <c r="Z28" i="1" s="1"/>
  <c r="D28" i="1" s="1"/>
  <c r="Y27" i="1"/>
  <c r="Z27" i="1" s="1"/>
  <c r="D27" i="1" s="1"/>
  <c r="Y26" i="1"/>
  <c r="Y25" i="1"/>
  <c r="Y24" i="1"/>
  <c r="Y23" i="1"/>
  <c r="Y22" i="1"/>
  <c r="Y21" i="1"/>
  <c r="Y20" i="1"/>
  <c r="Y19" i="1"/>
  <c r="Y18" i="1"/>
  <c r="Y17" i="1"/>
  <c r="AA6" i="1" l="1"/>
  <c r="Z25" i="1"/>
  <c r="D25" i="1" s="1"/>
  <c r="AG25" i="1"/>
  <c r="Z26" i="1"/>
  <c r="D26" i="1" s="1"/>
  <c r="AG26" i="1"/>
  <c r="Z23" i="1"/>
  <c r="D23" i="1" s="1"/>
  <c r="AG23" i="1"/>
  <c r="Z20" i="1"/>
  <c r="D20" i="1" s="1"/>
  <c r="AG20" i="1"/>
  <c r="Z17" i="1"/>
  <c r="D17" i="1" s="1"/>
  <c r="AG17" i="1"/>
  <c r="Z18" i="1"/>
  <c r="D18" i="1" s="1"/>
  <c r="AG18" i="1"/>
  <c r="Z19" i="1"/>
  <c r="D19" i="1" s="1"/>
  <c r="AG19" i="1"/>
  <c r="Z24" i="1"/>
  <c r="D24" i="1" s="1"/>
  <c r="AG24" i="1"/>
  <c r="Z21" i="1"/>
  <c r="D21" i="1" s="1"/>
  <c r="AG21" i="1"/>
  <c r="Z22" i="1"/>
  <c r="D22" i="1" s="1"/>
  <c r="AG22" i="1"/>
  <c r="AE39" i="1"/>
  <c r="J38" i="1"/>
  <c r="C17" i="1"/>
  <c r="M17" i="1"/>
  <c r="N16" i="1"/>
  <c r="I16" i="1"/>
  <c r="AB16" i="1" s="1"/>
  <c r="AE40" i="1" l="1"/>
  <c r="J39" i="1"/>
  <c r="F17" i="1"/>
  <c r="K17" i="1" s="1"/>
  <c r="K16" i="6" s="1"/>
  <c r="L16" i="6" s="1"/>
  <c r="K16" i="1"/>
  <c r="C18" i="1"/>
  <c r="F18" i="1" s="1"/>
  <c r="M18" i="1"/>
  <c r="M19" i="1" s="1"/>
  <c r="M20" i="1" s="1"/>
  <c r="C20" i="5"/>
  <c r="AE41" i="1" l="1"/>
  <c r="J40" i="1"/>
  <c r="L16" i="1"/>
  <c r="K15" i="6"/>
  <c r="K18" i="1"/>
  <c r="C19" i="1"/>
  <c r="F19" i="1" s="1"/>
  <c r="M21" i="1"/>
  <c r="M17" i="4"/>
  <c r="M66" i="4" s="1"/>
  <c r="B18" i="4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A18" i="4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B17" i="1"/>
  <c r="L17" i="1" s="1"/>
  <c r="A17" i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E42" i="1" l="1"/>
  <c r="J41" i="1"/>
  <c r="F33" i="6"/>
  <c r="L33" i="6" s="1"/>
  <c r="K17" i="6"/>
  <c r="L17" i="6" s="1"/>
  <c r="L15" i="6"/>
  <c r="F32" i="6" s="1"/>
  <c r="B59" i="4"/>
  <c r="L58" i="4"/>
  <c r="K19" i="1"/>
  <c r="C20" i="1"/>
  <c r="F20" i="1" s="1"/>
  <c r="B18" i="1"/>
  <c r="N17" i="1"/>
  <c r="J56" i="4"/>
  <c r="J32" i="4"/>
  <c r="J36" i="4"/>
  <c r="J40" i="4"/>
  <c r="J44" i="4"/>
  <c r="J48" i="4"/>
  <c r="J52" i="4"/>
  <c r="J20" i="4"/>
  <c r="J24" i="4"/>
  <c r="J28" i="4"/>
  <c r="J35" i="4"/>
  <c r="G25" i="4"/>
  <c r="M22" i="1"/>
  <c r="J51" i="4"/>
  <c r="J55" i="4"/>
  <c r="G19" i="4"/>
  <c r="G17" i="4"/>
  <c r="J19" i="4"/>
  <c r="J23" i="4"/>
  <c r="G26" i="4"/>
  <c r="G24" i="4"/>
  <c r="J27" i="4"/>
  <c r="J31" i="4"/>
  <c r="G32" i="4"/>
  <c r="G33" i="4"/>
  <c r="G35" i="4"/>
  <c r="J37" i="4"/>
  <c r="J45" i="4"/>
  <c r="G34" i="4"/>
  <c r="G41" i="4"/>
  <c r="G43" i="4"/>
  <c r="G55" i="4"/>
  <c r="J21" i="4"/>
  <c r="J29" i="4"/>
  <c r="J39" i="4"/>
  <c r="G40" i="4"/>
  <c r="G42" i="4"/>
  <c r="J43" i="4"/>
  <c r="J47" i="4"/>
  <c r="J53" i="4"/>
  <c r="J17" i="4"/>
  <c r="G18" i="4"/>
  <c r="G22" i="4"/>
  <c r="J25" i="4"/>
  <c r="G30" i="4"/>
  <c r="J33" i="4"/>
  <c r="G38" i="4"/>
  <c r="J41" i="4"/>
  <c r="G46" i="4"/>
  <c r="G48" i="4"/>
  <c r="J49" i="4"/>
  <c r="G54" i="4"/>
  <c r="G56" i="4"/>
  <c r="J57" i="4"/>
  <c r="G50" i="4"/>
  <c r="G52" i="4"/>
  <c r="G20" i="4"/>
  <c r="G21" i="4"/>
  <c r="G23" i="4"/>
  <c r="G28" i="4"/>
  <c r="G29" i="4"/>
  <c r="G31" i="4"/>
  <c r="G36" i="4"/>
  <c r="G37" i="4"/>
  <c r="G39" i="4"/>
  <c r="G44" i="4"/>
  <c r="G45" i="4"/>
  <c r="G47" i="4"/>
  <c r="G51" i="4"/>
  <c r="G27" i="4"/>
  <c r="N17" i="4"/>
  <c r="M18" i="4"/>
  <c r="N18" i="4" s="1"/>
  <c r="G49" i="4"/>
  <c r="G53" i="4"/>
  <c r="J18" i="4"/>
  <c r="J22" i="4"/>
  <c r="J26" i="4"/>
  <c r="J30" i="4"/>
  <c r="J34" i="4"/>
  <c r="J38" i="4"/>
  <c r="J42" i="4"/>
  <c r="J46" i="4"/>
  <c r="J50" i="4"/>
  <c r="J54" i="4"/>
  <c r="G57" i="4"/>
  <c r="AE43" i="1" l="1"/>
  <c r="J42" i="1"/>
  <c r="F34" i="6"/>
  <c r="L34" i="6" s="1"/>
  <c r="K18" i="6"/>
  <c r="L18" i="6" s="1"/>
  <c r="B60" i="4"/>
  <c r="L59" i="4"/>
  <c r="K20" i="1"/>
  <c r="C21" i="1"/>
  <c r="F21" i="1" s="1"/>
  <c r="K32" i="4"/>
  <c r="L32" i="4" s="1"/>
  <c r="K34" i="4"/>
  <c r="L34" i="4" s="1"/>
  <c r="B19" i="1"/>
  <c r="L18" i="1"/>
  <c r="N18" i="1"/>
  <c r="K56" i="4"/>
  <c r="L56" i="4" s="1"/>
  <c r="K44" i="4"/>
  <c r="L44" i="4" s="1"/>
  <c r="K24" i="4"/>
  <c r="L24" i="4" s="1"/>
  <c r="K37" i="4"/>
  <c r="L37" i="4" s="1"/>
  <c r="K52" i="4"/>
  <c r="L52" i="4" s="1"/>
  <c r="K40" i="4"/>
  <c r="L40" i="4" s="1"/>
  <c r="K36" i="4"/>
  <c r="L36" i="4" s="1"/>
  <c r="K25" i="4"/>
  <c r="L25" i="4" s="1"/>
  <c r="K55" i="4"/>
  <c r="L55" i="4" s="1"/>
  <c r="K21" i="4"/>
  <c r="L21" i="4" s="1"/>
  <c r="K51" i="4"/>
  <c r="L51" i="4" s="1"/>
  <c r="K20" i="4"/>
  <c r="L20" i="4" s="1"/>
  <c r="K48" i="4"/>
  <c r="L48" i="4" s="1"/>
  <c r="K35" i="4"/>
  <c r="L35" i="4" s="1"/>
  <c r="K19" i="4"/>
  <c r="L19" i="4" s="1"/>
  <c r="K27" i="4"/>
  <c r="L27" i="4" s="1"/>
  <c r="K17" i="4"/>
  <c r="L17" i="4" s="1"/>
  <c r="K26" i="4"/>
  <c r="L26" i="4" s="1"/>
  <c r="K28" i="4"/>
  <c r="L28" i="4" s="1"/>
  <c r="K43" i="4"/>
  <c r="L43" i="4" s="1"/>
  <c r="K42" i="4"/>
  <c r="L42" i="4" s="1"/>
  <c r="K29" i="4"/>
  <c r="L29" i="4" s="1"/>
  <c r="K54" i="4"/>
  <c r="L54" i="4" s="1"/>
  <c r="K45" i="4"/>
  <c r="L45" i="4" s="1"/>
  <c r="K23" i="4"/>
  <c r="L23" i="4" s="1"/>
  <c r="K53" i="4"/>
  <c r="L53" i="4" s="1"/>
  <c r="M23" i="1"/>
  <c r="M19" i="4"/>
  <c r="N19" i="4" s="1"/>
  <c r="K38" i="4"/>
  <c r="L38" i="4" s="1"/>
  <c r="K22" i="4"/>
  <c r="L22" i="4" s="1"/>
  <c r="K49" i="4"/>
  <c r="L49" i="4" s="1"/>
  <c r="K31" i="4"/>
  <c r="L31" i="4" s="1"/>
  <c r="K33" i="4"/>
  <c r="L33" i="4" s="1"/>
  <c r="K41" i="4"/>
  <c r="L41" i="4" s="1"/>
  <c r="K50" i="4"/>
  <c r="L50" i="4" s="1"/>
  <c r="K57" i="4"/>
  <c r="L57" i="4" s="1"/>
  <c r="K18" i="4"/>
  <c r="L18" i="4" s="1"/>
  <c r="K39" i="4"/>
  <c r="L39" i="4" s="1"/>
  <c r="K46" i="4"/>
  <c r="L46" i="4" s="1"/>
  <c r="K30" i="4"/>
  <c r="L30" i="4" s="1"/>
  <c r="K47" i="4"/>
  <c r="L47" i="4" s="1"/>
  <c r="AE44" i="1" l="1"/>
  <c r="J43" i="1"/>
  <c r="F35" i="6"/>
  <c r="L35" i="6" s="1"/>
  <c r="K19" i="6"/>
  <c r="L19" i="6" s="1"/>
  <c r="B61" i="4"/>
  <c r="L60" i="4"/>
  <c r="K21" i="1"/>
  <c r="C22" i="1"/>
  <c r="F22" i="1" s="1"/>
  <c r="B20" i="1"/>
  <c r="N19" i="1"/>
  <c r="L19" i="1"/>
  <c r="M24" i="1"/>
  <c r="M20" i="4"/>
  <c r="N20" i="4" s="1"/>
  <c r="AE45" i="1" l="1"/>
  <c r="J44" i="1"/>
  <c r="F36" i="6"/>
  <c r="L36" i="6" s="1"/>
  <c r="K20" i="6"/>
  <c r="L20" i="6" s="1"/>
  <c r="B62" i="4"/>
  <c r="L61" i="4"/>
  <c r="K22" i="1"/>
  <c r="C23" i="1"/>
  <c r="F23" i="1" s="1"/>
  <c r="B21" i="1"/>
  <c r="L20" i="1"/>
  <c r="N20" i="1"/>
  <c r="M25" i="1"/>
  <c r="M21" i="4"/>
  <c r="N21" i="4" s="1"/>
  <c r="AE46" i="1" l="1"/>
  <c r="J45" i="1"/>
  <c r="F37" i="6"/>
  <c r="L37" i="6" s="1"/>
  <c r="K21" i="6"/>
  <c r="L21" i="6" s="1"/>
  <c r="B63" i="4"/>
  <c r="L63" i="4" s="1"/>
  <c r="L62" i="4"/>
  <c r="K23" i="1"/>
  <c r="C24" i="1"/>
  <c r="F24" i="1" s="1"/>
  <c r="B22" i="1"/>
  <c r="N21" i="1"/>
  <c r="L21" i="1"/>
  <c r="M22" i="4"/>
  <c r="M23" i="4" s="1"/>
  <c r="M26" i="1"/>
  <c r="AE47" i="1" l="1"/>
  <c r="J46" i="1"/>
  <c r="F38" i="6"/>
  <c r="L38" i="6" s="1"/>
  <c r="K22" i="6"/>
  <c r="L22" i="6" s="1"/>
  <c r="L64" i="4"/>
  <c r="V28" i="1"/>
  <c r="V29" i="1" s="1"/>
  <c r="V30" i="1" s="1"/>
  <c r="V31" i="1" s="1"/>
  <c r="V32" i="1" s="1"/>
  <c r="V33" i="1" s="1"/>
  <c r="V34" i="1" s="1"/>
  <c r="V35" i="1" s="1"/>
  <c r="V36" i="1" s="1"/>
  <c r="V37" i="1" s="1"/>
  <c r="V38" i="1" s="1"/>
  <c r="V39" i="1" s="1"/>
  <c r="V40" i="1" s="1"/>
  <c r="V41" i="1" s="1"/>
  <c r="V42" i="1" s="1"/>
  <c r="V43" i="1" s="1"/>
  <c r="V44" i="1" s="1"/>
  <c r="V45" i="1" s="1"/>
  <c r="V46" i="1" s="1"/>
  <c r="V47" i="1" s="1"/>
  <c r="V48" i="1" s="1"/>
  <c r="V49" i="1" s="1"/>
  <c r="V50" i="1" s="1"/>
  <c r="V51" i="1" s="1"/>
  <c r="V52" i="1" s="1"/>
  <c r="V53" i="1" s="1"/>
  <c r="V54" i="1" s="1"/>
  <c r="V55" i="1" s="1"/>
  <c r="V56" i="1" s="1"/>
  <c r="V57" i="1" s="1"/>
  <c r="V58" i="1" s="1"/>
  <c r="V59" i="1" s="1"/>
  <c r="V60" i="1" s="1"/>
  <c r="V61" i="1" s="1"/>
  <c r="V62" i="1" s="1"/>
  <c r="K24" i="1"/>
  <c r="C25" i="1"/>
  <c r="F25" i="1" s="1"/>
  <c r="B23" i="1"/>
  <c r="L22" i="1"/>
  <c r="N22" i="1"/>
  <c r="N22" i="4"/>
  <c r="M27" i="1"/>
  <c r="N23" i="4"/>
  <c r="M24" i="4"/>
  <c r="AE48" i="1" l="1"/>
  <c r="J47" i="1"/>
  <c r="F39" i="6"/>
  <c r="L39" i="6" s="1"/>
  <c r="K23" i="6"/>
  <c r="L23" i="6" s="1"/>
  <c r="K25" i="1"/>
  <c r="C26" i="1"/>
  <c r="F26" i="1" s="1"/>
  <c r="B24" i="1"/>
  <c r="L23" i="1"/>
  <c r="N23" i="1"/>
  <c r="M28" i="1"/>
  <c r="N24" i="4"/>
  <c r="M25" i="4"/>
  <c r="AE49" i="1" l="1"/>
  <c r="J48" i="1"/>
  <c r="F40" i="6"/>
  <c r="L40" i="6" s="1"/>
  <c r="K24" i="6"/>
  <c r="L24" i="6" s="1"/>
  <c r="K26" i="1"/>
  <c r="C27" i="1"/>
  <c r="F27" i="1" s="1"/>
  <c r="B25" i="1"/>
  <c r="L24" i="1"/>
  <c r="N24" i="1"/>
  <c r="M29" i="1"/>
  <c r="M26" i="4"/>
  <c r="N25" i="4"/>
  <c r="AE50" i="1" l="1"/>
  <c r="J49" i="1"/>
  <c r="F41" i="6"/>
  <c r="L41" i="6" s="1"/>
  <c r="K25" i="6"/>
  <c r="L25" i="6" s="1"/>
  <c r="K27" i="1"/>
  <c r="C28" i="1"/>
  <c r="B26" i="1"/>
  <c r="L25" i="1"/>
  <c r="N25" i="1"/>
  <c r="M30" i="1"/>
  <c r="M27" i="4"/>
  <c r="N26" i="4"/>
  <c r="AE51" i="1" l="1"/>
  <c r="J50" i="1"/>
  <c r="F42" i="6"/>
  <c r="L42" i="6" s="1"/>
  <c r="L44" i="6" s="1"/>
  <c r="F28" i="1"/>
  <c r="K28" i="1" s="1"/>
  <c r="C29" i="1"/>
  <c r="B27" i="1"/>
  <c r="N26" i="1"/>
  <c r="L26" i="1"/>
  <c r="M31" i="1"/>
  <c r="N27" i="4"/>
  <c r="M28" i="4"/>
  <c r="AE52" i="1" l="1"/>
  <c r="J51" i="1"/>
  <c r="F29" i="1"/>
  <c r="K29" i="1" s="1"/>
  <c r="C30" i="1"/>
  <c r="B28" i="1"/>
  <c r="L27" i="1"/>
  <c r="N27" i="1"/>
  <c r="M32" i="1"/>
  <c r="N28" i="4"/>
  <c r="M29" i="4"/>
  <c r="AE53" i="1" l="1"/>
  <c r="J52" i="1"/>
  <c r="F30" i="1"/>
  <c r="K30" i="1" s="1"/>
  <c r="C31" i="1"/>
  <c r="B29" i="1"/>
  <c r="L28" i="1"/>
  <c r="N28" i="1"/>
  <c r="M33" i="1"/>
  <c r="M30" i="4"/>
  <c r="N29" i="4"/>
  <c r="AE54" i="1" l="1"/>
  <c r="J53" i="1"/>
  <c r="F31" i="1"/>
  <c r="K31" i="1" s="1"/>
  <c r="C32" i="1"/>
  <c r="B30" i="1"/>
  <c r="L29" i="1"/>
  <c r="N29" i="1"/>
  <c r="M34" i="1"/>
  <c r="M31" i="4"/>
  <c r="N30" i="4"/>
  <c r="AE55" i="1" l="1"/>
  <c r="J54" i="1"/>
  <c r="F32" i="1"/>
  <c r="K32" i="1" s="1"/>
  <c r="C33" i="1"/>
  <c r="B31" i="1"/>
  <c r="L30" i="1"/>
  <c r="N30" i="1"/>
  <c r="M35" i="1"/>
  <c r="N31" i="4"/>
  <c r="M32" i="4"/>
  <c r="AE56" i="1" l="1"/>
  <c r="J55" i="1"/>
  <c r="F33" i="1"/>
  <c r="K33" i="1" s="1"/>
  <c r="C34" i="1"/>
  <c r="B32" i="1"/>
  <c r="L31" i="1"/>
  <c r="N31" i="1"/>
  <c r="M36" i="1"/>
  <c r="N32" i="4"/>
  <c r="M33" i="4"/>
  <c r="AE57" i="1" l="1"/>
  <c r="J56" i="1"/>
  <c r="F34" i="1"/>
  <c r="K34" i="1" s="1"/>
  <c r="C35" i="1"/>
  <c r="B33" i="1"/>
  <c r="L32" i="1"/>
  <c r="N32" i="1"/>
  <c r="M37" i="1"/>
  <c r="M34" i="4"/>
  <c r="N33" i="4"/>
  <c r="AE58" i="1" l="1"/>
  <c r="J57" i="1"/>
  <c r="F35" i="1"/>
  <c r="K35" i="1" s="1"/>
  <c r="C36" i="1"/>
  <c r="B34" i="1"/>
  <c r="L33" i="1"/>
  <c r="N33" i="1"/>
  <c r="M38" i="1"/>
  <c r="M35" i="4"/>
  <c r="N34" i="4"/>
  <c r="AE59" i="1" l="1"/>
  <c r="J58" i="1"/>
  <c r="F36" i="1"/>
  <c r="K36" i="1" s="1"/>
  <c r="C37" i="1"/>
  <c r="B35" i="1"/>
  <c r="L34" i="1"/>
  <c r="N34" i="1"/>
  <c r="M39" i="1"/>
  <c r="N35" i="4"/>
  <c r="M36" i="4"/>
  <c r="AE60" i="1" l="1"/>
  <c r="J59" i="1"/>
  <c r="F37" i="1"/>
  <c r="K37" i="1" s="1"/>
  <c r="C38" i="1"/>
  <c r="B36" i="1"/>
  <c r="L35" i="1"/>
  <c r="N35" i="1"/>
  <c r="M40" i="1"/>
  <c r="N36" i="4"/>
  <c r="M37" i="4"/>
  <c r="AE61" i="1" l="1"/>
  <c r="J60" i="1"/>
  <c r="F38" i="1"/>
  <c r="K38" i="1" s="1"/>
  <c r="C39" i="1"/>
  <c r="B37" i="1"/>
  <c r="L36" i="1"/>
  <c r="N36" i="1"/>
  <c r="M41" i="1"/>
  <c r="M38" i="4"/>
  <c r="N37" i="4"/>
  <c r="AE62" i="1" l="1"/>
  <c r="J62" i="1" s="1"/>
  <c r="J61" i="1"/>
  <c r="F39" i="1"/>
  <c r="K39" i="1" s="1"/>
  <c r="C40" i="1"/>
  <c r="B38" i="1"/>
  <c r="L37" i="1"/>
  <c r="N37" i="1"/>
  <c r="M42" i="1"/>
  <c r="M39" i="4"/>
  <c r="N38" i="4"/>
  <c r="F40" i="1" l="1"/>
  <c r="K40" i="1" s="1"/>
  <c r="C41" i="1"/>
  <c r="B39" i="1"/>
  <c r="L38" i="1"/>
  <c r="N38" i="1"/>
  <c r="M43" i="1"/>
  <c r="N39" i="4"/>
  <c r="M40" i="4"/>
  <c r="F41" i="1" l="1"/>
  <c r="K41" i="1" s="1"/>
  <c r="C42" i="1"/>
  <c r="B40" i="1"/>
  <c r="L39" i="1"/>
  <c r="N39" i="1"/>
  <c r="M44" i="1"/>
  <c r="N40" i="4"/>
  <c r="M41" i="4"/>
  <c r="F42" i="1" l="1"/>
  <c r="K42" i="1" s="1"/>
  <c r="C43" i="1"/>
  <c r="B41" i="1"/>
  <c r="L40" i="1"/>
  <c r="N40" i="1"/>
  <c r="M45" i="1"/>
  <c r="M42" i="4"/>
  <c r="N41" i="4"/>
  <c r="F43" i="1" l="1"/>
  <c r="K43" i="1" s="1"/>
  <c r="C44" i="1"/>
  <c r="B42" i="1"/>
  <c r="N41" i="1"/>
  <c r="L41" i="1"/>
  <c r="M46" i="1"/>
  <c r="M43" i="4"/>
  <c r="N42" i="4"/>
  <c r="F44" i="1" l="1"/>
  <c r="K44" i="1" s="1"/>
  <c r="C45" i="1"/>
  <c r="B43" i="1"/>
  <c r="N42" i="1"/>
  <c r="L42" i="1"/>
  <c r="M47" i="1"/>
  <c r="N43" i="4"/>
  <c r="M44" i="4"/>
  <c r="F45" i="1" l="1"/>
  <c r="K45" i="1" s="1"/>
  <c r="C46" i="1"/>
  <c r="B44" i="1"/>
  <c r="N43" i="1"/>
  <c r="L43" i="1"/>
  <c r="M48" i="1"/>
  <c r="N44" i="4"/>
  <c r="M45" i="4"/>
  <c r="F46" i="1" l="1"/>
  <c r="K46" i="1" s="1"/>
  <c r="C47" i="1"/>
  <c r="B45" i="1"/>
  <c r="N44" i="1"/>
  <c r="L44" i="1"/>
  <c r="M49" i="1"/>
  <c r="M46" i="4"/>
  <c r="N45" i="4"/>
  <c r="F47" i="1" l="1"/>
  <c r="K47" i="1" s="1"/>
  <c r="C48" i="1"/>
  <c r="B46" i="1"/>
  <c r="N45" i="1"/>
  <c r="L45" i="1"/>
  <c r="M50" i="1"/>
  <c r="M47" i="4"/>
  <c r="N46" i="4"/>
  <c r="F48" i="1" l="1"/>
  <c r="K48" i="1" s="1"/>
  <c r="C49" i="1"/>
  <c r="B47" i="1"/>
  <c r="L46" i="1"/>
  <c r="N46" i="1"/>
  <c r="M51" i="1"/>
  <c r="N47" i="4"/>
  <c r="M48" i="4"/>
  <c r="F49" i="1" l="1"/>
  <c r="K49" i="1" s="1"/>
  <c r="C50" i="1"/>
  <c r="B48" i="1"/>
  <c r="N47" i="1"/>
  <c r="L47" i="1"/>
  <c r="M52" i="1"/>
  <c r="N48" i="4"/>
  <c r="M49" i="4"/>
  <c r="F50" i="1" l="1"/>
  <c r="K50" i="1" s="1"/>
  <c r="C51" i="1"/>
  <c r="B49" i="1"/>
  <c r="N48" i="1"/>
  <c r="L48" i="1"/>
  <c r="M53" i="1"/>
  <c r="M50" i="4"/>
  <c r="N49" i="4"/>
  <c r="F51" i="1" l="1"/>
  <c r="K51" i="1" s="1"/>
  <c r="C52" i="1"/>
  <c r="B50" i="1"/>
  <c r="L49" i="1"/>
  <c r="N49" i="1"/>
  <c r="M54" i="1"/>
  <c r="M51" i="4"/>
  <c r="N50" i="4"/>
  <c r="F52" i="1" l="1"/>
  <c r="K52" i="1" s="1"/>
  <c r="C53" i="1"/>
  <c r="B51" i="1"/>
  <c r="L50" i="1"/>
  <c r="N50" i="1"/>
  <c r="M55" i="1"/>
  <c r="M56" i="1" s="1"/>
  <c r="M57" i="1" s="1"/>
  <c r="M58" i="1" s="1"/>
  <c r="M59" i="1" s="1"/>
  <c r="M60" i="1" s="1"/>
  <c r="M61" i="1" s="1"/>
  <c r="M62" i="1" s="1"/>
  <c r="N51" i="4"/>
  <c r="M52" i="4"/>
  <c r="F53" i="1" l="1"/>
  <c r="K53" i="1" s="1"/>
  <c r="C54" i="1"/>
  <c r="B52" i="1"/>
  <c r="L51" i="1"/>
  <c r="N51" i="1"/>
  <c r="N52" i="4"/>
  <c r="M53" i="4"/>
  <c r="F54" i="1" l="1"/>
  <c r="K54" i="1" s="1"/>
  <c r="C55" i="1"/>
  <c r="B53" i="1"/>
  <c r="L52" i="1"/>
  <c r="N52" i="1"/>
  <c r="M54" i="4"/>
  <c r="N53" i="4"/>
  <c r="C56" i="1" l="1"/>
  <c r="F55" i="1"/>
  <c r="K55" i="1" s="1"/>
  <c r="B54" i="1"/>
  <c r="N53" i="1"/>
  <c r="L53" i="1"/>
  <c r="M55" i="4"/>
  <c r="N54" i="4"/>
  <c r="C57" i="1" l="1"/>
  <c r="F57" i="1" s="1"/>
  <c r="K57" i="1" s="1"/>
  <c r="F56" i="1"/>
  <c r="K56" i="1" s="1"/>
  <c r="B55" i="1"/>
  <c r="L54" i="1"/>
  <c r="N54" i="1"/>
  <c r="N55" i="4"/>
  <c r="M56" i="4"/>
  <c r="C58" i="1" l="1"/>
  <c r="F58" i="1" s="1"/>
  <c r="K58" i="1" s="1"/>
  <c r="B56" i="1"/>
  <c r="B57" i="1" s="1"/>
  <c r="L55" i="1"/>
  <c r="N55" i="1"/>
  <c r="N56" i="4"/>
  <c r="M57" i="4"/>
  <c r="N57" i="4" l="1"/>
  <c r="M58" i="4"/>
  <c r="C59" i="1"/>
  <c r="B58" i="1"/>
  <c r="N57" i="1"/>
  <c r="L57" i="1"/>
  <c r="N56" i="1"/>
  <c r="L56" i="1"/>
  <c r="N58" i="4" l="1"/>
  <c r="M59" i="4"/>
  <c r="C60" i="1"/>
  <c r="F59" i="1"/>
  <c r="K59" i="1" s="1"/>
  <c r="B59" i="1"/>
  <c r="L58" i="1"/>
  <c r="N58" i="1"/>
  <c r="N59" i="4" l="1"/>
  <c r="M60" i="4"/>
  <c r="C61" i="1"/>
  <c r="C62" i="1"/>
  <c r="F60" i="1"/>
  <c r="K60" i="1" s="1"/>
  <c r="B60" i="1"/>
  <c r="N59" i="1"/>
  <c r="L59" i="1"/>
  <c r="M61" i="4" l="1"/>
  <c r="N60" i="4"/>
  <c r="F62" i="1"/>
  <c r="K62" i="1" s="1"/>
  <c r="F61" i="1"/>
  <c r="K61" i="1" s="1"/>
  <c r="B61" i="1"/>
  <c r="N60" i="1"/>
  <c r="L60" i="1"/>
  <c r="N61" i="4" l="1"/>
  <c r="M62" i="4"/>
  <c r="B62" i="1"/>
  <c r="N61" i="1"/>
  <c r="L61" i="1"/>
  <c r="N62" i="4" l="1"/>
  <c r="M63" i="4"/>
  <c r="N63" i="4" s="1"/>
  <c r="N62" i="1"/>
  <c r="N63" i="1" s="1"/>
  <c r="L62" i="1"/>
  <c r="L63" i="1" s="1"/>
  <c r="N64" i="4" l="1"/>
</calcChain>
</file>

<file path=xl/sharedStrings.xml><?xml version="1.0" encoding="utf-8"?>
<sst xmlns="http://schemas.openxmlformats.org/spreadsheetml/2006/main" count="283" uniqueCount="121">
  <si>
    <t xml:space="preserve"> = (2)+(3)+(4)</t>
  </si>
  <si>
    <t xml:space="preserve"> = (6) - (7)</t>
  </si>
  <si>
    <t xml:space="preserve">  = ((5)/(8))/10</t>
  </si>
  <si>
    <t xml:space="preserve"> = (9) *(1)</t>
  </si>
  <si>
    <t xml:space="preserve"> = (11) * (1)</t>
  </si>
  <si>
    <t>Annual</t>
  </si>
  <si>
    <t>Non-Resource</t>
  </si>
  <si>
    <t>System</t>
  </si>
  <si>
    <t>Load Forecast</t>
  </si>
  <si>
    <t>Nominal</t>
  </si>
  <si>
    <t>NPV</t>
  </si>
  <si>
    <t>Discount</t>
  </si>
  <si>
    <t>Resource Plan</t>
  </si>
  <si>
    <t>Plan Other</t>
  </si>
  <si>
    <t>Revenue</t>
  </si>
  <si>
    <t>Load</t>
  </si>
  <si>
    <t>DSM Energy</t>
  </si>
  <si>
    <t>NEL Adjusted</t>
  </si>
  <si>
    <t>Electric</t>
  </si>
  <si>
    <t>Levelized System</t>
  </si>
  <si>
    <t>Factor</t>
  </si>
  <si>
    <t>Variable Costs</t>
  </si>
  <si>
    <t>Fixed Costs</t>
  </si>
  <si>
    <t>System Costs *</t>
  </si>
  <si>
    <t>Requirements</t>
  </si>
  <si>
    <t>Forecast NEL</t>
  </si>
  <si>
    <t>Reduction **</t>
  </si>
  <si>
    <t>by DSM</t>
  </si>
  <si>
    <t>Rate</t>
  </si>
  <si>
    <t>Average Rate</t>
  </si>
  <si>
    <t>Year</t>
  </si>
  <si>
    <t>($000, Nom)</t>
  </si>
  <si>
    <t>(GWh)</t>
  </si>
  <si>
    <t>(cents/kWh, Nom)</t>
  </si>
  <si>
    <t>(cents/kWh, NPV)</t>
  </si>
  <si>
    <t>(cents/kWh)</t>
  </si>
  <si>
    <t xml:space="preserve">Levelized System Average Electric Rate (cents/kWh) = </t>
  </si>
  <si>
    <t>1) Projection of System Average Electric Rates &amp; Customer Bills:</t>
  </si>
  <si>
    <t xml:space="preserve">    Supply Only Resource Plan</t>
  </si>
  <si>
    <t>Projected</t>
  </si>
  <si>
    <t>Electric Rate</t>
  </si>
  <si>
    <t>Customer Bill</t>
  </si>
  <si>
    <t xml:space="preserve">       Bill Differentials for Each Plan Compared to the Supply Only Plan</t>
  </si>
  <si>
    <t>Supply Only</t>
  </si>
  <si>
    <t>Original</t>
  </si>
  <si>
    <t>Reduced</t>
  </si>
  <si>
    <t xml:space="preserve"> = (2)+(3)+(4)+(5)</t>
  </si>
  <si>
    <t xml:space="preserve"> = (7) - (8)</t>
  </si>
  <si>
    <t xml:space="preserve">  = ((6)/(9))/10</t>
  </si>
  <si>
    <t xml:space="preserve"> = (10) *(1)</t>
  </si>
  <si>
    <t xml:space="preserve"> = (12) * (1)</t>
  </si>
  <si>
    <t>"What If"</t>
  </si>
  <si>
    <t>One-Time</t>
  </si>
  <si>
    <t>Cost</t>
  </si>
  <si>
    <t>Levelized</t>
  </si>
  <si>
    <t>System Average</t>
  </si>
  <si>
    <t>----------</t>
  </si>
  <si>
    <t xml:space="preserve">Original </t>
  </si>
  <si>
    <t>DSM Costs</t>
  </si>
  <si>
    <t>Revised</t>
  </si>
  <si>
    <t>(CHECK)</t>
  </si>
  <si>
    <t xml:space="preserve">Total </t>
  </si>
  <si>
    <t xml:space="preserve"> ---------------------------------------------------------------------------------------------------------------------------</t>
  </si>
  <si>
    <t>Calculation of Changes to Variable Cost &amp; GWh Served</t>
  </si>
  <si>
    <t xml:space="preserve"> -----------------------------------------------------------------------------------</t>
  </si>
  <si>
    <t>Cost Adder to Fixed Cost</t>
  </si>
  <si>
    <t>Calculation of Additional DSM</t>
  </si>
  <si>
    <t>Increased</t>
  </si>
  <si>
    <t>Plan</t>
  </si>
  <si>
    <t>Total =</t>
  </si>
  <si>
    <t>Addl. DSM</t>
  </si>
  <si>
    <t>Load Forecast NEL</t>
  </si>
  <si>
    <t>Adjusted for</t>
  </si>
  <si>
    <t>TRC</t>
  </si>
  <si>
    <t>RIM Resource Plan</t>
  </si>
  <si>
    <t>TRC Resource Plan</t>
  </si>
  <si>
    <t>2) Projection of Average Customer Bill Differentials:</t>
  </si>
  <si>
    <t>RIM</t>
  </si>
  <si>
    <t>Plan vs.</t>
  </si>
  <si>
    <t xml:space="preserve"> * Includes system costs not affected by the resource plan such as existing generation, T&amp;D, staff, and DSM costs</t>
  </si>
  <si>
    <t xml:space="preserve">   not tied directly to new DSM signups (such as rebates to existing load management participants, etc.).</t>
  </si>
  <si>
    <t>(8a)</t>
  </si>
  <si>
    <t>FEL Plan Analysis: (Levelized System Average Electric Rate)</t>
  </si>
  <si>
    <t>FEL</t>
  </si>
  <si>
    <t>FEL Plan Analysis: Comparison of Levelized System Average Electric Rates</t>
  </si>
  <si>
    <t>FEL Plan</t>
  </si>
  <si>
    <t>RIM Plan</t>
  </si>
  <si>
    <t>Supply Only Plan</t>
  </si>
  <si>
    <t>Proposed Plan</t>
  </si>
  <si>
    <t>TRC Plan</t>
  </si>
  <si>
    <t>FEL Plan Analysis: Comparison of the Resource Plans: Projection of System Average</t>
  </si>
  <si>
    <t>Electric Rates and Customer Bills (Assuming 1,000 kWh Usage)</t>
  </si>
  <si>
    <t>3) Projection of Annual &amp; 10-Year Total Customer Bill Impacts for 1,000 kWh Usage:</t>
  </si>
  <si>
    <t>($/1,000 kWh)</t>
  </si>
  <si>
    <t>FEL Plan Analysis: Additional Cost Needed to be Added to FPL's Proposed Plan to Increase its Levelized System Average Electric Rate to That of FEL Plan Analysis</t>
  </si>
  <si>
    <t xml:space="preserve"> ** DSM energy reductions are incremental from 2024.</t>
  </si>
  <si>
    <t>FPL Proposed Resource Plan</t>
  </si>
  <si>
    <t>FPL Proposed</t>
  </si>
  <si>
    <t>---</t>
  </si>
  <si>
    <t xml:space="preserve">FPL Proposed Plan vs. </t>
  </si>
  <si>
    <t>Adjusted</t>
  </si>
  <si>
    <t>NEL after DSM</t>
  </si>
  <si>
    <t>Estimated</t>
  </si>
  <si>
    <t>DSM</t>
  </si>
  <si>
    <t>Cumulative</t>
  </si>
  <si>
    <t>Yearly Incr.</t>
  </si>
  <si>
    <t>DSM + 2024</t>
  </si>
  <si>
    <t>Ratio of</t>
  </si>
  <si>
    <t>NEL</t>
  </si>
  <si>
    <t>For DSM</t>
  </si>
  <si>
    <t>(Avoided)</t>
  </si>
  <si>
    <t>Admin Costs</t>
  </si>
  <si>
    <t>Incentive Costs</t>
  </si>
  <si>
    <t>T+D Costs</t>
  </si>
  <si>
    <t>($000)</t>
  </si>
  <si>
    <t>Proposed</t>
  </si>
  <si>
    <t>Docket No. 20240012-EG</t>
  </si>
  <si>
    <t>FPL 003822</t>
  </si>
  <si>
    <t>FPL 003823</t>
  </si>
  <si>
    <t>FPL 003824</t>
  </si>
  <si>
    <t>FPL 003825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</si>
</sst>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164" formatCode="0_);\(0\)"/>
    <numFmt numFmtId="165" formatCode="0.000"/>
    <numFmt numFmtId="166" formatCode="0.00000"/>
    <numFmt numFmtId="167" formatCode="0.0000"/>
    <numFmt numFmtId="168" formatCode="&quot;$&quot;#,##0.00"/>
    <numFmt numFmtId="169" formatCode="0.0000000"/>
  </numFmts>
  <fonts count="2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Times New Roman"/>
      <family val="1"/>
    </font>
    <font>
      <sz val="10"/>
      <color indexed="10"/>
      <name val="Times New Roman"/>
      <family val="1"/>
    </font>
    <font>
      <b/>
      <sz val="12"/>
      <color indexed="10"/>
      <name val="Times New Roman"/>
      <family val="1"/>
    </font>
    <font>
      <b/>
      <sz val="14"/>
      <name val="Times New Roman"/>
      <family val="1"/>
    </font>
    <font>
      <b/>
      <sz val="14"/>
      <color indexed="10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b/>
      <sz val="10"/>
      <color indexed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u/>
      <sz val="12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Arial"/>
      <family val="2"/>
    </font>
    <font>
      <b/>
      <sz val="12"/>
      <color indexed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/>
    <xf numFmtId="0" fontId="19" fillId="0" borderId="0"/>
  </cellStyleXfs>
  <cellXfs count="20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/>
    <xf numFmtId="0" fontId="7" fillId="0" borderId="0" xfId="2" applyFont="1" applyAlignment="1">
      <alignment horizontal="center"/>
    </xf>
    <xf numFmtId="164" fontId="7" fillId="0" borderId="0" xfId="2" applyNumberFormat="1" applyFont="1" applyAlignment="1">
      <alignment horizontal="center"/>
    </xf>
    <xf numFmtId="0" fontId="7" fillId="0" borderId="1" xfId="2" applyFont="1" applyBorder="1" applyAlignment="1">
      <alignment horizontal="center"/>
    </xf>
    <xf numFmtId="164" fontId="7" fillId="0" borderId="2" xfId="2" applyNumberFormat="1" applyFont="1" applyBorder="1" applyAlignment="1">
      <alignment horizontal="center"/>
    </xf>
    <xf numFmtId="164" fontId="7" fillId="0" borderId="3" xfId="2" applyNumberFormat="1" applyFont="1" applyBorder="1" applyAlignment="1">
      <alignment horizontal="center"/>
    </xf>
    <xf numFmtId="164" fontId="7" fillId="0" borderId="1" xfId="2" applyNumberFormat="1" applyFont="1" applyBorder="1" applyAlignment="1">
      <alignment horizontal="center"/>
    </xf>
    <xf numFmtId="0" fontId="7" fillId="0" borderId="4" xfId="2" applyFont="1" applyBorder="1" applyAlignment="1">
      <alignment horizontal="center"/>
    </xf>
    <xf numFmtId="164" fontId="7" fillId="0" borderId="5" xfId="2" applyNumberFormat="1" applyFont="1" applyBorder="1" applyAlignment="1">
      <alignment horizontal="center"/>
    </xf>
    <xf numFmtId="164" fontId="7" fillId="0" borderId="0" xfId="2" applyNumberFormat="1" applyFont="1" applyBorder="1" applyAlignment="1">
      <alignment horizontal="center"/>
    </xf>
    <xf numFmtId="0" fontId="7" fillId="0" borderId="5" xfId="2" applyFont="1" applyFill="1" applyBorder="1" applyAlignment="1">
      <alignment horizontal="center"/>
    </xf>
    <xf numFmtId="0" fontId="7" fillId="0" borderId="5" xfId="2" applyFont="1" applyBorder="1" applyAlignment="1">
      <alignment horizontal="center"/>
    </xf>
    <xf numFmtId="0" fontId="7" fillId="0" borderId="0" xfId="2" applyFont="1" applyBorder="1" applyAlignment="1">
      <alignment horizontal="center"/>
    </xf>
    <xf numFmtId="0" fontId="7" fillId="0" borderId="6" xfId="2" applyFont="1" applyBorder="1" applyAlignment="1">
      <alignment horizontal="center"/>
    </xf>
    <xf numFmtId="10" fontId="7" fillId="0" borderId="7" xfId="1" applyNumberFormat="1" applyFont="1" applyFill="1" applyBorder="1" applyAlignment="1">
      <alignment horizontal="center"/>
    </xf>
    <xf numFmtId="49" fontId="7" fillId="0" borderId="7" xfId="2" applyNumberFormat="1" applyFont="1" applyBorder="1" applyAlignment="1">
      <alignment horizontal="center"/>
    </xf>
    <xf numFmtId="0" fontId="7" fillId="0" borderId="7" xfId="2" applyFont="1" applyBorder="1" applyAlignment="1">
      <alignment horizontal="center"/>
    </xf>
    <xf numFmtId="0" fontId="7" fillId="0" borderId="8" xfId="2" applyFont="1" applyBorder="1" applyAlignment="1">
      <alignment horizontal="center"/>
    </xf>
    <xf numFmtId="0" fontId="7" fillId="0" borderId="9" xfId="2" applyFont="1" applyBorder="1" applyAlignment="1">
      <alignment horizontal="center"/>
    </xf>
    <xf numFmtId="165" fontId="7" fillId="0" borderId="9" xfId="2" applyNumberFormat="1" applyFont="1" applyFill="1" applyBorder="1" applyAlignment="1">
      <alignment horizontal="center"/>
    </xf>
    <xf numFmtId="37" fontId="7" fillId="0" borderId="9" xfId="2" applyNumberFormat="1" applyFont="1" applyFill="1" applyBorder="1" applyAlignment="1">
      <alignment horizontal="center"/>
    </xf>
    <xf numFmtId="166" fontId="7" fillId="0" borderId="9" xfId="2" applyNumberFormat="1" applyFont="1" applyBorder="1" applyAlignment="1">
      <alignment horizontal="center"/>
    </xf>
    <xf numFmtId="167" fontId="7" fillId="2" borderId="9" xfId="2" applyNumberFormat="1" applyFont="1" applyFill="1" applyBorder="1" applyAlignment="1">
      <alignment horizontal="center"/>
    </xf>
    <xf numFmtId="167" fontId="7" fillId="0" borderId="9" xfId="2" applyNumberFormat="1" applyFont="1" applyBorder="1" applyAlignment="1">
      <alignment horizontal="center"/>
    </xf>
    <xf numFmtId="167" fontId="7" fillId="3" borderId="9" xfId="2" applyNumberFormat="1" applyFont="1" applyFill="1" applyBorder="1" applyAlignment="1">
      <alignment horizontal="center"/>
    </xf>
    <xf numFmtId="166" fontId="7" fillId="0" borderId="2" xfId="2" applyNumberFormat="1" applyFont="1" applyBorder="1" applyAlignment="1">
      <alignment horizontal="center"/>
    </xf>
    <xf numFmtId="167" fontId="7" fillId="0" borderId="2" xfId="2" applyNumberFormat="1" applyFont="1" applyBorder="1" applyAlignment="1">
      <alignment horizontal="center"/>
    </xf>
    <xf numFmtId="0" fontId="7" fillId="0" borderId="2" xfId="2" applyFont="1" applyBorder="1" applyAlignment="1">
      <alignment horizontal="center"/>
    </xf>
    <xf numFmtId="165" fontId="7" fillId="0" borderId="2" xfId="2" applyNumberFormat="1" applyFont="1" applyFill="1" applyBorder="1" applyAlignment="1">
      <alignment horizontal="center"/>
    </xf>
    <xf numFmtId="37" fontId="7" fillId="0" borderId="2" xfId="2" applyNumberFormat="1" applyFont="1" applyFill="1" applyBorder="1" applyAlignment="1">
      <alignment horizontal="center"/>
    </xf>
    <xf numFmtId="167" fontId="7" fillId="3" borderId="2" xfId="2" applyNumberFormat="1" applyFont="1" applyFill="1" applyBorder="1" applyAlignment="1">
      <alignment horizontal="center"/>
    </xf>
    <xf numFmtId="0" fontId="7" fillId="0" borderId="0" xfId="2" applyFont="1" applyBorder="1"/>
    <xf numFmtId="166" fontId="7" fillId="0" borderId="10" xfId="2" applyNumberFormat="1" applyFont="1" applyBorder="1" applyAlignment="1">
      <alignment horizontal="center"/>
    </xf>
    <xf numFmtId="0" fontId="7" fillId="0" borderId="0" xfId="2" applyFont="1" applyBorder="1" applyAlignment="1">
      <alignment horizontal="right"/>
    </xf>
    <xf numFmtId="0" fontId="9" fillId="0" borderId="0" xfId="2" applyFont="1" applyBorder="1" applyAlignment="1">
      <alignment horizontal="right"/>
    </xf>
    <xf numFmtId="0" fontId="7" fillId="0" borderId="0" xfId="2" applyFont="1"/>
    <xf numFmtId="166" fontId="7" fillId="0" borderId="0" xfId="2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12" fillId="0" borderId="0" xfId="0" applyFont="1"/>
    <xf numFmtId="0" fontId="13" fillId="0" borderId="0" xfId="0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9" fillId="0" borderId="5" xfId="2" applyFont="1" applyBorder="1" applyAlignment="1">
      <alignment horizontal="center"/>
    </xf>
    <xf numFmtId="164" fontId="9" fillId="0" borderId="5" xfId="2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9" fontId="9" fillId="0" borderId="5" xfId="2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7" fontId="9" fillId="0" borderId="11" xfId="2" applyNumberFormat="1" applyFont="1" applyBorder="1" applyAlignment="1">
      <alignment horizontal="center"/>
    </xf>
    <xf numFmtId="9" fontId="5" fillId="0" borderId="0" xfId="0" applyNumberFormat="1" applyFont="1" applyBorder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8" fillId="0" borderId="5" xfId="0" quotePrefix="1" applyFont="1" applyBorder="1" applyAlignment="1">
      <alignment horizontal="center" vertical="center"/>
    </xf>
    <xf numFmtId="0" fontId="8" fillId="0" borderId="9" xfId="0" applyFont="1" applyBorder="1" applyAlignment="1">
      <alignment horizontal="center"/>
    </xf>
    <xf numFmtId="167" fontId="8" fillId="0" borderId="9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3" fontId="2" fillId="0" borderId="0" xfId="0" applyNumberFormat="1" applyFont="1"/>
    <xf numFmtId="0" fontId="7" fillId="0" borderId="0" xfId="2" applyFont="1" applyFill="1" applyBorder="1" applyAlignment="1">
      <alignment horizontal="center"/>
    </xf>
    <xf numFmtId="3" fontId="7" fillId="0" borderId="0" xfId="2" applyNumberFormat="1" applyFont="1" applyFill="1" applyBorder="1" applyAlignment="1">
      <alignment horizontal="center"/>
    </xf>
    <xf numFmtId="9" fontId="5" fillId="0" borderId="0" xfId="0" applyNumberFormat="1" applyFont="1" applyAlignment="1">
      <alignment horizontal="center"/>
    </xf>
    <xf numFmtId="3" fontId="9" fillId="6" borderId="0" xfId="2" applyNumberFormat="1" applyFont="1" applyFill="1" applyAlignment="1">
      <alignment horizontal="center"/>
    </xf>
    <xf numFmtId="0" fontId="8" fillId="6" borderId="16" xfId="0" applyFont="1" applyFill="1" applyBorder="1" applyAlignment="1">
      <alignment horizontal="center" vertical="center"/>
    </xf>
    <xf numFmtId="164" fontId="8" fillId="6" borderId="19" xfId="0" applyNumberFormat="1" applyFont="1" applyFill="1" applyBorder="1" applyAlignment="1">
      <alignment horizontal="center" vertical="center"/>
    </xf>
    <xf numFmtId="168" fontId="8" fillId="6" borderId="23" xfId="0" applyNumberFormat="1" applyFont="1" applyFill="1" applyBorder="1" applyAlignment="1">
      <alignment horizontal="center" vertical="center"/>
    </xf>
    <xf numFmtId="168" fontId="8" fillId="6" borderId="26" xfId="0" applyNumberFormat="1" applyFont="1" applyFill="1" applyBorder="1" applyAlignment="1">
      <alignment horizontal="center" vertical="center"/>
    </xf>
    <xf numFmtId="0" fontId="8" fillId="6" borderId="28" xfId="0" applyFont="1" applyFill="1" applyBorder="1"/>
    <xf numFmtId="0" fontId="8" fillId="6" borderId="29" xfId="0" applyFont="1" applyFill="1" applyBorder="1" applyAlignment="1">
      <alignment horizontal="center"/>
    </xf>
    <xf numFmtId="0" fontId="8" fillId="6" borderId="13" xfId="0" applyFont="1" applyFill="1" applyBorder="1" applyAlignment="1">
      <alignment horizontal="center"/>
    </xf>
    <xf numFmtId="3" fontId="7" fillId="0" borderId="0" xfId="2" applyNumberFormat="1" applyFont="1" applyFill="1" applyAlignment="1">
      <alignment horizontal="center"/>
    </xf>
    <xf numFmtId="37" fontId="7" fillId="0" borderId="33" xfId="2" applyNumberFormat="1" applyFont="1" applyFill="1" applyBorder="1" applyAlignment="1">
      <alignment horizontal="center"/>
    </xf>
    <xf numFmtId="0" fontId="15" fillId="0" borderId="0" xfId="0" applyFont="1"/>
    <xf numFmtId="0" fontId="15" fillId="0" borderId="0" xfId="0" applyFont="1" applyFill="1"/>
    <xf numFmtId="0" fontId="15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9" fontId="15" fillId="0" borderId="0" xfId="0" applyNumberFormat="1" applyFont="1" applyAlignment="1">
      <alignment horizontal="center"/>
    </xf>
    <xf numFmtId="0" fontId="15" fillId="0" borderId="0" xfId="0" applyFont="1" applyFill="1" applyBorder="1" applyAlignment="1">
      <alignment horizontal="center"/>
    </xf>
    <xf numFmtId="3" fontId="15" fillId="0" borderId="0" xfId="0" applyNumberFormat="1" applyFont="1"/>
    <xf numFmtId="3" fontId="15" fillId="0" borderId="0" xfId="0" applyNumberFormat="1" applyFont="1" applyAlignment="1">
      <alignment horizontal="center"/>
    </xf>
    <xf numFmtId="3" fontId="15" fillId="0" borderId="0" xfId="0" applyNumberFormat="1" applyFont="1" applyFill="1" applyAlignment="1">
      <alignment horizontal="center"/>
    </xf>
    <xf numFmtId="165" fontId="15" fillId="0" borderId="0" xfId="0" applyNumberFormat="1" applyFont="1" applyAlignment="1">
      <alignment horizontal="center"/>
    </xf>
    <xf numFmtId="169" fontId="15" fillId="0" borderId="0" xfId="0" applyNumberFormat="1" applyFont="1" applyFill="1"/>
    <xf numFmtId="167" fontId="18" fillId="0" borderId="11" xfId="0" applyNumberFormat="1" applyFont="1" applyFill="1" applyBorder="1" applyAlignment="1">
      <alignment horizontal="center"/>
    </xf>
    <xf numFmtId="0" fontId="15" fillId="0" borderId="0" xfId="0" applyFont="1" applyFill="1" applyBorder="1"/>
    <xf numFmtId="167" fontId="15" fillId="0" borderId="0" xfId="0" applyNumberFormat="1" applyFont="1" applyFill="1" applyBorder="1" applyAlignment="1">
      <alignment horizontal="center"/>
    </xf>
    <xf numFmtId="169" fontId="15" fillId="0" borderId="0" xfId="0" applyNumberFormat="1" applyFont="1" applyFill="1" applyBorder="1"/>
    <xf numFmtId="0" fontId="15" fillId="0" borderId="0" xfId="0" applyFont="1" applyFill="1" applyBorder="1" applyAlignment="1">
      <alignment horizontal="right"/>
    </xf>
    <xf numFmtId="167" fontId="7" fillId="0" borderId="0" xfId="2" applyNumberFormat="1" applyFont="1" applyBorder="1" applyAlignment="1">
      <alignment horizontal="center"/>
    </xf>
    <xf numFmtId="166" fontId="7" fillId="0" borderId="0" xfId="2" applyNumberFormat="1" applyFont="1" applyBorder="1" applyAlignment="1">
      <alignment horizontal="center"/>
    </xf>
    <xf numFmtId="165" fontId="7" fillId="0" borderId="0" xfId="2" applyNumberFormat="1" applyFont="1" applyFill="1" applyBorder="1" applyAlignment="1">
      <alignment horizontal="center"/>
    </xf>
    <xf numFmtId="37" fontId="7" fillId="0" borderId="0" xfId="2" applyNumberFormat="1" applyFont="1" applyFill="1" applyBorder="1" applyAlignment="1">
      <alignment horizontal="center"/>
    </xf>
    <xf numFmtId="0" fontId="2" fillId="0" borderId="0" xfId="3" applyFont="1"/>
    <xf numFmtId="0" fontId="2" fillId="0" borderId="0" xfId="3" applyFont="1" applyAlignment="1">
      <alignment horizontal="left"/>
    </xf>
    <xf numFmtId="0" fontId="20" fillId="0" borderId="0" xfId="3" applyFont="1" applyAlignment="1">
      <alignment horizontal="center"/>
    </xf>
    <xf numFmtId="0" fontId="8" fillId="0" borderId="0" xfId="3" applyFont="1" applyAlignment="1">
      <alignment horizontal="right"/>
    </xf>
    <xf numFmtId="0" fontId="11" fillId="0" borderId="0" xfId="3" applyFont="1"/>
    <xf numFmtId="0" fontId="12" fillId="0" borderId="0" xfId="3" applyFont="1"/>
    <xf numFmtId="0" fontId="5" fillId="0" borderId="0" xfId="3" applyFont="1"/>
    <xf numFmtId="0" fontId="5" fillId="0" borderId="13" xfId="3" applyFont="1" applyBorder="1"/>
    <xf numFmtId="0" fontId="8" fillId="0" borderId="14" xfId="3" applyFont="1" applyFill="1" applyBorder="1" applyAlignment="1">
      <alignment horizontal="center" vertical="center"/>
    </xf>
    <xf numFmtId="0" fontId="8" fillId="0" borderId="15" xfId="3" applyFont="1" applyFill="1" applyBorder="1" applyAlignment="1">
      <alignment horizontal="center" vertical="center"/>
    </xf>
    <xf numFmtId="0" fontId="8" fillId="0" borderId="4" xfId="3" applyFont="1" applyFill="1" applyBorder="1" applyAlignment="1">
      <alignment horizontal="center" vertical="center"/>
    </xf>
    <xf numFmtId="0" fontId="8" fillId="0" borderId="16" xfId="3" applyFont="1" applyFill="1" applyBorder="1" applyAlignment="1">
      <alignment horizontal="center" vertical="center"/>
    </xf>
    <xf numFmtId="0" fontId="8" fillId="0" borderId="17" xfId="3" applyFont="1" applyFill="1" applyBorder="1" applyAlignment="1">
      <alignment horizontal="center" vertical="center"/>
    </xf>
    <xf numFmtId="164" fontId="8" fillId="0" borderId="18" xfId="3" applyNumberFormat="1" applyFont="1" applyFill="1" applyBorder="1" applyAlignment="1">
      <alignment horizontal="center" vertical="center"/>
    </xf>
    <xf numFmtId="164" fontId="8" fillId="0" borderId="19" xfId="3" applyNumberFormat="1" applyFont="1" applyFill="1" applyBorder="1" applyAlignment="1">
      <alignment horizontal="center" vertical="center"/>
    </xf>
    <xf numFmtId="0" fontId="8" fillId="0" borderId="20" xfId="3" applyFont="1" applyFill="1" applyBorder="1" applyAlignment="1">
      <alignment horizontal="center" vertical="center"/>
    </xf>
    <xf numFmtId="0" fontId="8" fillId="0" borderId="20" xfId="3" applyFont="1" applyFill="1" applyBorder="1" applyAlignment="1">
      <alignment horizontal="center"/>
    </xf>
    <xf numFmtId="0" fontId="8" fillId="0" borderId="14" xfId="3" applyFont="1" applyFill="1" applyBorder="1" applyAlignment="1">
      <alignment horizontal="center"/>
    </xf>
    <xf numFmtId="0" fontId="8" fillId="0" borderId="38" xfId="3" applyFont="1" applyFill="1" applyBorder="1" applyAlignment="1">
      <alignment horizontal="center"/>
    </xf>
    <xf numFmtId="0" fontId="8" fillId="0" borderId="0" xfId="3" applyFont="1" applyFill="1" applyBorder="1" applyAlignment="1">
      <alignment horizontal="center"/>
    </xf>
    <xf numFmtId="165" fontId="4" fillId="0" borderId="0" xfId="3" applyNumberFormat="1" applyFont="1" applyFill="1" applyBorder="1" applyAlignment="1">
      <alignment horizontal="center" vertical="center"/>
    </xf>
    <xf numFmtId="168" fontId="8" fillId="0" borderId="0" xfId="3" applyNumberFormat="1" applyFont="1" applyFill="1" applyBorder="1" applyAlignment="1">
      <alignment horizontal="center" vertical="center"/>
    </xf>
    <xf numFmtId="0" fontId="2" fillId="0" borderId="0" xfId="3" applyFont="1" applyFill="1" applyBorder="1"/>
    <xf numFmtId="0" fontId="2" fillId="0" borderId="0" xfId="3" applyFont="1" applyBorder="1"/>
    <xf numFmtId="0" fontId="8" fillId="0" borderId="28" xfId="3" applyFont="1" applyFill="1" applyBorder="1" applyAlignment="1">
      <alignment horizontal="center" vertical="center"/>
    </xf>
    <xf numFmtId="0" fontId="12" fillId="0" borderId="13" xfId="3" applyFont="1" applyFill="1" applyBorder="1" applyAlignment="1">
      <alignment horizontal="center" vertical="center"/>
    </xf>
    <xf numFmtId="0" fontId="12" fillId="0" borderId="10" xfId="3" applyFont="1" applyFill="1" applyBorder="1" applyAlignment="1">
      <alignment horizontal="center" vertical="center"/>
    </xf>
    <xf numFmtId="164" fontId="12" fillId="0" borderId="10" xfId="3" applyNumberFormat="1" applyFont="1" applyFill="1" applyBorder="1" applyAlignment="1">
      <alignment horizontal="center" vertical="center"/>
    </xf>
    <xf numFmtId="0" fontId="8" fillId="0" borderId="30" xfId="3" applyFont="1" applyFill="1" applyBorder="1" applyAlignment="1">
      <alignment horizontal="center" vertical="center"/>
    </xf>
    <xf numFmtId="7" fontId="8" fillId="0" borderId="21" xfId="3" applyNumberFormat="1" applyFont="1" applyFill="1" applyBorder="1" applyAlignment="1">
      <alignment horizontal="center" vertical="center"/>
    </xf>
    <xf numFmtId="7" fontId="8" fillId="0" borderId="31" xfId="3" applyNumberFormat="1" applyFont="1" applyFill="1" applyBorder="1" applyAlignment="1">
      <alignment horizontal="center" vertical="center"/>
    </xf>
    <xf numFmtId="0" fontId="8" fillId="0" borderId="30" xfId="3" applyFont="1" applyFill="1" applyBorder="1" applyAlignment="1">
      <alignment horizontal="center"/>
    </xf>
    <xf numFmtId="7" fontId="8" fillId="0" borderId="24" xfId="3" applyNumberFormat="1" applyFont="1" applyFill="1" applyBorder="1" applyAlignment="1">
      <alignment horizontal="center" vertical="center"/>
    </xf>
    <xf numFmtId="7" fontId="8" fillId="0" borderId="20" xfId="3" applyNumberFormat="1" applyFont="1" applyFill="1" applyBorder="1" applyAlignment="1">
      <alignment horizontal="center" vertical="center"/>
    </xf>
    <xf numFmtId="0" fontId="8" fillId="0" borderId="42" xfId="3" applyFont="1" applyFill="1" applyBorder="1" applyAlignment="1">
      <alignment horizontal="center"/>
    </xf>
    <xf numFmtId="7" fontId="8" fillId="0" borderId="32" xfId="3" applyNumberFormat="1" applyFont="1" applyFill="1" applyBorder="1" applyAlignment="1">
      <alignment horizontal="center" vertical="center"/>
    </xf>
    <xf numFmtId="7" fontId="8" fillId="0" borderId="38" xfId="3" applyNumberFormat="1" applyFont="1" applyFill="1" applyBorder="1" applyAlignment="1">
      <alignment horizontal="center" vertical="center"/>
    </xf>
    <xf numFmtId="7" fontId="2" fillId="0" borderId="0" xfId="3" applyNumberFormat="1" applyFont="1"/>
    <xf numFmtId="0" fontId="8" fillId="6" borderId="15" xfId="0" applyFont="1" applyFill="1" applyBorder="1" applyAlignment="1">
      <alignment horizontal="center" vertical="center"/>
    </xf>
    <xf numFmtId="0" fontId="8" fillId="6" borderId="17" xfId="0" applyFont="1" applyFill="1" applyBorder="1" applyAlignment="1">
      <alignment horizontal="center" vertical="center"/>
    </xf>
    <xf numFmtId="165" fontId="8" fillId="6" borderId="21" xfId="0" applyNumberFormat="1" applyFont="1" applyFill="1" applyBorder="1" applyAlignment="1">
      <alignment horizontal="center" vertical="center"/>
    </xf>
    <xf numFmtId="165" fontId="8" fillId="6" borderId="24" xfId="0" applyNumberFormat="1" applyFont="1" applyFill="1" applyBorder="1" applyAlignment="1">
      <alignment horizontal="center" vertical="center"/>
    </xf>
    <xf numFmtId="165" fontId="8" fillId="6" borderId="32" xfId="0" applyNumberFormat="1" applyFont="1" applyFill="1" applyBorder="1" applyAlignment="1">
      <alignment horizontal="center" vertical="center"/>
    </xf>
    <xf numFmtId="168" fontId="8" fillId="6" borderId="40" xfId="0" applyNumberFormat="1" applyFont="1" applyFill="1" applyBorder="1" applyAlignment="1">
      <alignment horizontal="center" vertical="center"/>
    </xf>
    <xf numFmtId="168" fontId="8" fillId="6" borderId="19" xfId="0" applyNumberFormat="1" applyFont="1" applyFill="1" applyBorder="1" applyAlignment="1">
      <alignment horizontal="center" vertical="center"/>
    </xf>
    <xf numFmtId="7" fontId="8" fillId="6" borderId="31" xfId="0" applyNumberFormat="1" applyFont="1" applyFill="1" applyBorder="1" applyAlignment="1">
      <alignment horizontal="center" vertical="center"/>
    </xf>
    <xf numFmtId="7" fontId="8" fillId="6" borderId="10" xfId="0" applyNumberFormat="1" applyFont="1" applyFill="1" applyBorder="1" applyAlignment="1">
      <alignment horizontal="center" vertical="center"/>
    </xf>
    <xf numFmtId="168" fontId="12" fillId="6" borderId="41" xfId="0" applyNumberFormat="1" applyFont="1" applyFill="1" applyBorder="1" applyAlignment="1">
      <alignment horizontal="center"/>
    </xf>
    <xf numFmtId="168" fontId="12" fillId="6" borderId="11" xfId="0" applyNumberFormat="1" applyFont="1" applyFill="1" applyBorder="1" applyAlignment="1">
      <alignment horizontal="center"/>
    </xf>
    <xf numFmtId="7" fontId="12" fillId="6" borderId="11" xfId="0" applyNumberFormat="1" applyFont="1" applyFill="1" applyBorder="1" applyAlignment="1">
      <alignment horizontal="center"/>
    </xf>
    <xf numFmtId="168" fontId="2" fillId="0" borderId="0" xfId="3" applyNumberFormat="1" applyFont="1"/>
    <xf numFmtId="0" fontId="12" fillId="6" borderId="13" xfId="0" applyFont="1" applyFill="1" applyBorder="1" applyAlignment="1">
      <alignment horizontal="center"/>
    </xf>
    <xf numFmtId="0" fontId="12" fillId="6" borderId="10" xfId="0" applyFont="1" applyFill="1" applyBorder="1" applyAlignment="1">
      <alignment horizontal="center"/>
    </xf>
    <xf numFmtId="0" fontId="12" fillId="6" borderId="27" xfId="0" applyFont="1" applyFill="1" applyBorder="1" applyAlignment="1">
      <alignment horizontal="center"/>
    </xf>
    <xf numFmtId="0" fontId="12" fillId="6" borderId="14" xfId="0" applyFont="1" applyFill="1" applyBorder="1" applyAlignment="1">
      <alignment horizontal="center"/>
    </xf>
    <xf numFmtId="0" fontId="12" fillId="6" borderId="34" xfId="0" applyFont="1" applyFill="1" applyBorder="1" applyAlignment="1">
      <alignment horizontal="center"/>
    </xf>
    <xf numFmtId="0" fontId="12" fillId="6" borderId="35" xfId="0" applyFont="1" applyFill="1" applyBorder="1" applyAlignment="1">
      <alignment horizontal="center"/>
    </xf>
    <xf numFmtId="0" fontId="2" fillId="4" borderId="0" xfId="3" applyFont="1" applyFill="1"/>
    <xf numFmtId="0" fontId="12" fillId="5" borderId="9" xfId="0" applyFont="1" applyFill="1" applyBorder="1" applyAlignment="1">
      <alignment horizontal="center"/>
    </xf>
    <xf numFmtId="167" fontId="12" fillId="5" borderId="9" xfId="0" applyNumberFormat="1" applyFont="1" applyFill="1" applyBorder="1" applyAlignment="1">
      <alignment horizontal="center"/>
    </xf>
    <xf numFmtId="164" fontId="7" fillId="0" borderId="2" xfId="2" quotePrefix="1" applyNumberFormat="1" applyFont="1" applyBorder="1" applyAlignment="1">
      <alignment horizontal="center"/>
    </xf>
    <xf numFmtId="0" fontId="9" fillId="0" borderId="0" xfId="2" applyFont="1" applyBorder="1" applyAlignment="1">
      <alignment horizontal="center"/>
    </xf>
    <xf numFmtId="168" fontId="8" fillId="6" borderId="43" xfId="0" applyNumberFormat="1" applyFont="1" applyFill="1" applyBorder="1" applyAlignment="1">
      <alignment horizontal="center" vertical="center"/>
    </xf>
    <xf numFmtId="1" fontId="8" fillId="6" borderId="13" xfId="0" applyNumberFormat="1" applyFont="1" applyFill="1" applyBorder="1" applyAlignment="1">
      <alignment horizontal="center"/>
    </xf>
    <xf numFmtId="1" fontId="8" fillId="6" borderId="14" xfId="0" applyNumberFormat="1" applyFont="1" applyFill="1" applyBorder="1" applyAlignment="1">
      <alignment horizontal="center"/>
    </xf>
    <xf numFmtId="1" fontId="8" fillId="6" borderId="10" xfId="0" applyNumberFormat="1" applyFont="1" applyFill="1" applyBorder="1" applyAlignment="1">
      <alignment horizontal="center"/>
    </xf>
    <xf numFmtId="7" fontId="8" fillId="6" borderId="35" xfId="0" applyNumberFormat="1" applyFont="1" applyFill="1" applyBorder="1" applyAlignment="1">
      <alignment horizontal="center" vertical="center"/>
    </xf>
    <xf numFmtId="0" fontId="16" fillId="0" borderId="0" xfId="0" applyFont="1" applyFill="1"/>
    <xf numFmtId="165" fontId="8" fillId="0" borderId="21" xfId="0" applyNumberFormat="1" applyFont="1" applyBorder="1" applyAlignment="1">
      <alignment horizontal="center" vertical="center"/>
    </xf>
    <xf numFmtId="168" fontId="8" fillId="0" borderId="22" xfId="0" applyNumberFormat="1" applyFont="1" applyBorder="1" applyAlignment="1">
      <alignment horizontal="center" vertical="center"/>
    </xf>
    <xf numFmtId="168" fontId="8" fillId="0" borderId="25" xfId="0" applyNumberFormat="1" applyFont="1" applyBorder="1" applyAlignment="1">
      <alignment horizontal="center" vertical="center"/>
    </xf>
    <xf numFmtId="165" fontId="8" fillId="0" borderId="32" xfId="0" applyNumberFormat="1" applyFont="1" applyBorder="1" applyAlignment="1">
      <alignment horizontal="center" vertical="center"/>
    </xf>
    <xf numFmtId="168" fontId="8" fillId="0" borderId="39" xfId="0" applyNumberFormat="1" applyFont="1" applyBorder="1" applyAlignment="1">
      <alignment horizontal="center" vertical="center"/>
    </xf>
    <xf numFmtId="168" fontId="8" fillId="0" borderId="23" xfId="0" applyNumberFormat="1" applyFont="1" applyBorder="1" applyAlignment="1">
      <alignment horizontal="center" vertical="center"/>
    </xf>
    <xf numFmtId="168" fontId="8" fillId="0" borderId="26" xfId="0" applyNumberFormat="1" applyFont="1" applyBorder="1" applyAlignment="1">
      <alignment horizontal="center" vertical="center"/>
    </xf>
    <xf numFmtId="168" fontId="8" fillId="0" borderId="40" xfId="0" applyNumberFormat="1" applyFont="1" applyBorder="1" applyAlignment="1">
      <alignment horizontal="center" vertical="center"/>
    </xf>
    <xf numFmtId="7" fontId="8" fillId="6" borderId="43" xfId="0" applyNumberFormat="1" applyFont="1" applyFill="1" applyBorder="1" applyAlignment="1">
      <alignment horizontal="center" vertical="center"/>
    </xf>
    <xf numFmtId="168" fontId="8" fillId="6" borderId="43" xfId="0" quotePrefix="1" applyNumberFormat="1" applyFont="1" applyFill="1" applyBorder="1" applyAlignment="1">
      <alignment horizontal="center" vertical="center"/>
    </xf>
    <xf numFmtId="168" fontId="8" fillId="6" borderId="23" xfId="0" quotePrefix="1" applyNumberFormat="1" applyFont="1" applyFill="1" applyBorder="1" applyAlignment="1">
      <alignment horizontal="center" vertical="center"/>
    </xf>
    <xf numFmtId="166" fontId="15" fillId="6" borderId="0" xfId="0" applyNumberFormat="1" applyFont="1" applyFill="1" applyAlignment="1">
      <alignment horizontal="center"/>
    </xf>
    <xf numFmtId="37" fontId="15" fillId="0" borderId="0" xfId="0" applyNumberFormat="1" applyFont="1"/>
    <xf numFmtId="3" fontId="15" fillId="0" borderId="0" xfId="0" applyNumberFormat="1" applyFont="1" applyFill="1"/>
    <xf numFmtId="9" fontId="15" fillId="0" borderId="0" xfId="0" applyNumberFormat="1" applyFont="1" applyFill="1" applyAlignment="1">
      <alignment horizontal="center"/>
    </xf>
    <xf numFmtId="3" fontId="13" fillId="0" borderId="0" xfId="0" applyNumberFormat="1" applyFont="1" applyFill="1" applyAlignment="1">
      <alignment horizontal="center"/>
    </xf>
    <xf numFmtId="164" fontId="7" fillId="0" borderId="2" xfId="2" applyNumberFormat="1" applyFont="1" applyFill="1" applyBorder="1" applyAlignment="1">
      <alignment horizontal="center"/>
    </xf>
    <xf numFmtId="0" fontId="7" fillId="0" borderId="5" xfId="2" applyFont="1" applyFill="1" applyBorder="1"/>
    <xf numFmtId="49" fontId="7" fillId="0" borderId="7" xfId="2" applyNumberFormat="1" applyFont="1" applyFill="1" applyBorder="1" applyAlignment="1">
      <alignment horizontal="center"/>
    </xf>
    <xf numFmtId="3" fontId="7" fillId="0" borderId="9" xfId="2" applyNumberFormat="1" applyFont="1" applyFill="1" applyBorder="1" applyAlignment="1">
      <alignment horizontal="center"/>
    </xf>
    <xf numFmtId="9" fontId="5" fillId="0" borderId="0" xfId="0" applyNumberFormat="1" applyFont="1" applyAlignment="1">
      <alignment horizontal="center"/>
    </xf>
    <xf numFmtId="9" fontId="5" fillId="0" borderId="0" xfId="0" applyNumberFormat="1" applyFont="1" applyAlignment="1">
      <alignment horizontal="center" wrapText="1"/>
    </xf>
    <xf numFmtId="0" fontId="12" fillId="0" borderId="41" xfId="3" applyFont="1" applyFill="1" applyBorder="1" applyAlignment="1">
      <alignment horizontal="center" vertical="center"/>
    </xf>
    <xf numFmtId="0" fontId="12" fillId="0" borderId="44" xfId="3" applyFont="1" applyFill="1" applyBorder="1" applyAlignment="1">
      <alignment horizontal="center" vertical="center"/>
    </xf>
    <xf numFmtId="0" fontId="12" fillId="0" borderId="45" xfId="3" applyFont="1" applyFill="1" applyBorder="1" applyAlignment="1">
      <alignment horizontal="center" vertical="center"/>
    </xf>
    <xf numFmtId="0" fontId="12" fillId="6" borderId="36" xfId="0" applyFont="1" applyFill="1" applyBorder="1" applyAlignment="1">
      <alignment horizontal="center"/>
    </xf>
    <xf numFmtId="0" fontId="12" fillId="6" borderId="37" xfId="0" applyFont="1" applyFill="1" applyBorder="1" applyAlignment="1">
      <alignment horizontal="center"/>
    </xf>
    <xf numFmtId="0" fontId="12" fillId="0" borderId="12" xfId="0" applyFont="1" applyBorder="1" applyAlignment="1">
      <alignment horizontal="center" wrapText="1"/>
    </xf>
    <xf numFmtId="0" fontId="5" fillId="0" borderId="0" xfId="3" applyFont="1" applyAlignment="1">
      <alignment horizontal="center"/>
    </xf>
    <xf numFmtId="0" fontId="12" fillId="0" borderId="36" xfId="3" applyFont="1" applyBorder="1" applyAlignment="1">
      <alignment horizontal="center"/>
    </xf>
    <xf numFmtId="0" fontId="12" fillId="0" borderId="37" xfId="3" applyFont="1" applyBorder="1" applyAlignment="1">
      <alignment horizontal="center"/>
    </xf>
    <xf numFmtId="0" fontId="12" fillId="0" borderId="36" xfId="0" applyFont="1" applyBorder="1" applyAlignment="1">
      <alignment horizontal="center"/>
    </xf>
    <xf numFmtId="0" fontId="12" fillId="0" borderId="37" xfId="0" applyFont="1" applyBorder="1" applyAlignment="1">
      <alignment horizontal="center"/>
    </xf>
    <xf numFmtId="49" fontId="9" fillId="0" borderId="0" xfId="0" applyNumberFormat="1" applyFont="1" applyAlignment="1">
      <alignment horizontal="left"/>
    </xf>
  </cellXfs>
  <cellStyles count="4">
    <cellStyle name="Normal" xfId="0" builtinId="0"/>
    <cellStyle name="Normal 2" xfId="3" xr:uid="{00000000-0005-0000-0000-000001000000}"/>
    <cellStyle name="Normal_system average levelized rate" xfId="2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73"/>
  <sheetViews>
    <sheetView zoomScaleNormal="100" workbookViewId="0">
      <selection activeCell="A6" sqref="A6:N6"/>
    </sheetView>
  </sheetViews>
  <sheetFormatPr defaultRowHeight="12.75" x14ac:dyDescent="0.2"/>
  <cols>
    <col min="1" max="2" width="9.140625" style="79"/>
    <col min="3" max="3" width="14" style="79" customWidth="1"/>
    <col min="4" max="4" width="15.28515625" style="79" customWidth="1"/>
    <col min="5" max="5" width="13.7109375" style="79" customWidth="1"/>
    <col min="6" max="6" width="14.7109375" style="79" customWidth="1"/>
    <col min="7" max="7" width="15.28515625" style="79" customWidth="1"/>
    <col min="8" max="8" width="15.7109375" style="79" customWidth="1"/>
    <col min="9" max="10" width="16.5703125" style="79" customWidth="1"/>
    <col min="11" max="11" width="17.7109375" style="79" customWidth="1"/>
    <col min="12" max="12" width="18.140625" style="79" customWidth="1"/>
    <col min="13" max="13" width="16.5703125" style="79" customWidth="1"/>
    <col min="14" max="15" width="15.28515625" style="79" customWidth="1"/>
    <col min="16" max="16" width="10.5703125" style="79" bestFit="1" customWidth="1"/>
    <col min="17" max="17" width="12.28515625" style="79" customWidth="1"/>
    <col min="18" max="18" width="15.140625" style="79" customWidth="1"/>
    <col min="19" max="19" width="16" style="79" customWidth="1"/>
    <col min="20" max="21" width="9.140625" style="79"/>
    <col min="22" max="22" width="14.42578125" style="79" bestFit="1" customWidth="1"/>
    <col min="23" max="23" width="13.5703125" style="79" customWidth="1"/>
    <col min="24" max="24" width="11.7109375" style="79" customWidth="1"/>
    <col min="25" max="25" width="11.28515625" style="79" customWidth="1"/>
    <col min="26" max="26" width="13.140625" style="79" customWidth="1"/>
    <col min="27" max="27" width="9.140625" style="79"/>
    <col min="28" max="28" width="9.140625" style="83"/>
    <col min="29" max="30" width="10.42578125" style="83" bestFit="1" customWidth="1"/>
    <col min="31" max="31" width="11.140625" style="83" customWidth="1"/>
    <col min="32" max="34" width="9.140625" style="79"/>
    <col min="35" max="35" width="11.85546875" style="79" bestFit="1" customWidth="1"/>
    <col min="36" max="36" width="14.140625" style="79" bestFit="1" customWidth="1"/>
    <col min="37" max="37" width="10.28515625" style="79" bestFit="1" customWidth="1"/>
    <col min="38" max="41" width="9.140625" style="79"/>
    <col min="42" max="42" width="11.85546875" style="79" bestFit="1" customWidth="1"/>
    <col min="43" max="43" width="14.140625" style="79" bestFit="1" customWidth="1"/>
    <col min="44" max="44" width="10.28515625" style="79" bestFit="1" customWidth="1"/>
    <col min="45" max="16384" width="9.140625" style="79"/>
  </cols>
  <sheetData>
    <row r="1" spans="1:44" ht="15.75" x14ac:dyDescent="0.25">
      <c r="A1" s="201" t="s">
        <v>117</v>
      </c>
      <c r="B1" s="1"/>
      <c r="C1" s="1"/>
      <c r="D1" s="1"/>
      <c r="E1" s="1"/>
      <c r="F1" s="1"/>
      <c r="G1" s="4"/>
      <c r="H1" s="1"/>
      <c r="I1" s="1"/>
      <c r="J1" s="1"/>
      <c r="K1" s="1"/>
      <c r="L1" s="1"/>
      <c r="M1" s="1"/>
      <c r="N1" s="2"/>
      <c r="O1" s="2"/>
    </row>
    <row r="2" spans="1:44" ht="14.25" x14ac:dyDescent="0.2">
      <c r="A2" s="201" t="s">
        <v>116</v>
      </c>
      <c r="B2" s="1"/>
      <c r="C2" s="1"/>
      <c r="D2" s="1"/>
      <c r="E2" s="1"/>
      <c r="F2" s="1"/>
      <c r="G2" s="1"/>
      <c r="H2" s="1"/>
      <c r="I2" s="65"/>
      <c r="J2" s="65"/>
      <c r="K2" s="1"/>
      <c r="L2" s="1"/>
      <c r="M2" s="1"/>
      <c r="N2" s="2"/>
      <c r="O2" s="2"/>
      <c r="Q2" s="167"/>
      <c r="R2" s="80"/>
      <c r="S2" s="80"/>
      <c r="T2" s="80"/>
      <c r="U2" s="80"/>
      <c r="V2" s="80"/>
      <c r="W2" s="80"/>
      <c r="X2" s="80"/>
      <c r="Y2" s="80"/>
      <c r="Z2" s="80"/>
      <c r="AA2" s="80"/>
      <c r="AB2" s="81"/>
      <c r="AC2" s="81"/>
      <c r="AD2" s="81"/>
    </row>
    <row r="3" spans="1:44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2"/>
      <c r="O3" s="2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1"/>
    </row>
    <row r="4" spans="1:44" x14ac:dyDescent="0.2">
      <c r="A4" s="1"/>
      <c r="B4" s="1"/>
      <c r="C4" s="1"/>
      <c r="D4" s="1"/>
      <c r="E4" s="1"/>
      <c r="F4" s="1"/>
      <c r="G4" s="3"/>
      <c r="H4" s="1"/>
      <c r="I4" s="1"/>
      <c r="J4" s="1"/>
      <c r="K4" s="1"/>
      <c r="L4" s="1"/>
      <c r="M4" s="1"/>
      <c r="N4" s="2"/>
      <c r="O4" s="2"/>
      <c r="Q4" s="80"/>
      <c r="Z4" s="80"/>
      <c r="AA4" s="80"/>
    </row>
    <row r="5" spans="1:44" ht="15.75" x14ac:dyDescent="0.25">
      <c r="A5" s="1"/>
      <c r="B5" s="1"/>
      <c r="C5" s="1"/>
      <c r="D5" s="1"/>
      <c r="E5" s="4"/>
      <c r="F5" s="1"/>
      <c r="G5" s="1"/>
      <c r="H5" s="1"/>
      <c r="I5" s="1"/>
      <c r="J5" s="1"/>
      <c r="K5" s="1"/>
      <c r="L5" s="1"/>
      <c r="M5" s="1"/>
      <c r="N5" s="1"/>
      <c r="O5" s="1"/>
      <c r="Q5" s="80"/>
      <c r="Z5" s="90"/>
      <c r="AA5" s="80"/>
    </row>
    <row r="6" spans="1:44" ht="18.75" x14ac:dyDescent="0.3">
      <c r="A6" s="188" t="s">
        <v>82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"/>
      <c r="Q6" s="80"/>
      <c r="Z6" s="80"/>
      <c r="AA6" s="181">
        <f>SUM(Y17:Y26)</f>
        <v>254887.26708753192</v>
      </c>
      <c r="AB6" s="81"/>
    </row>
    <row r="7" spans="1:44" ht="18.75" x14ac:dyDescent="0.3">
      <c r="A7" s="1"/>
      <c r="B7" s="5"/>
      <c r="C7" s="1"/>
      <c r="D7" s="1"/>
      <c r="E7" s="6"/>
      <c r="F7" s="63"/>
      <c r="G7" s="64"/>
      <c r="H7" s="1"/>
      <c r="I7" s="1"/>
      <c r="J7" s="1"/>
      <c r="K7" s="55"/>
      <c r="L7" s="1"/>
      <c r="M7" s="1"/>
      <c r="N7" s="1"/>
      <c r="O7" s="1"/>
      <c r="Q7" s="80"/>
      <c r="X7" s="81" t="s">
        <v>66</v>
      </c>
      <c r="Z7" s="80"/>
      <c r="AA7" s="80"/>
    </row>
    <row r="8" spans="1:44" ht="15" x14ac:dyDescent="0.25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Q8" s="167"/>
      <c r="R8" s="80"/>
      <c r="S8" s="82" t="s">
        <v>63</v>
      </c>
      <c r="T8" s="80"/>
      <c r="U8" s="81"/>
      <c r="V8" s="80"/>
      <c r="W8" s="80"/>
      <c r="X8" s="81" t="s">
        <v>65</v>
      </c>
      <c r="Y8" s="80"/>
      <c r="Z8" s="80"/>
      <c r="AA8" s="80"/>
      <c r="AB8" s="81"/>
    </row>
    <row r="9" spans="1:44" ht="15" x14ac:dyDescent="0.25">
      <c r="A9" s="11"/>
      <c r="B9" s="12">
        <v>-1</v>
      </c>
      <c r="C9" s="12">
        <v>-2</v>
      </c>
      <c r="D9" s="12">
        <v>-3</v>
      </c>
      <c r="E9" s="12">
        <v>-4</v>
      </c>
      <c r="F9" s="12">
        <v>-5</v>
      </c>
      <c r="G9" s="12">
        <v>-6</v>
      </c>
      <c r="H9" s="13">
        <v>-7</v>
      </c>
      <c r="I9" s="12">
        <v>-8</v>
      </c>
      <c r="J9" s="160" t="s">
        <v>81</v>
      </c>
      <c r="K9" s="13">
        <v>-9</v>
      </c>
      <c r="L9" s="12">
        <v>-10</v>
      </c>
      <c r="M9" s="13">
        <v>-11</v>
      </c>
      <c r="N9" s="12">
        <v>-12</v>
      </c>
      <c r="O9" s="17"/>
      <c r="Q9" s="80" t="s">
        <v>62</v>
      </c>
      <c r="W9" s="79" t="s">
        <v>64</v>
      </c>
    </row>
    <row r="10" spans="1:44" ht="15" x14ac:dyDescent="0.25">
      <c r="A10" s="15"/>
      <c r="B10" s="16"/>
      <c r="C10" s="16"/>
      <c r="D10" s="16"/>
      <c r="E10" s="16"/>
      <c r="F10" s="16" t="s">
        <v>0</v>
      </c>
      <c r="G10" s="16"/>
      <c r="H10" s="17"/>
      <c r="I10" s="16" t="s">
        <v>1</v>
      </c>
      <c r="J10" s="16"/>
      <c r="K10" s="17" t="s">
        <v>2</v>
      </c>
      <c r="L10" s="16" t="s">
        <v>3</v>
      </c>
      <c r="M10" s="17"/>
      <c r="N10" s="16" t="s">
        <v>4</v>
      </c>
      <c r="O10" s="17"/>
      <c r="Q10" s="80"/>
      <c r="AI10" s="79" t="s">
        <v>115</v>
      </c>
      <c r="AP10" s="79" t="s">
        <v>73</v>
      </c>
    </row>
    <row r="11" spans="1:44" ht="15" x14ac:dyDescent="0.25">
      <c r="A11" s="15"/>
      <c r="B11" s="16"/>
      <c r="C11" s="52"/>
      <c r="D11" s="16"/>
      <c r="E11" s="16"/>
      <c r="F11" s="16"/>
      <c r="G11" s="16"/>
      <c r="H11" s="17"/>
      <c r="I11" s="50" t="s">
        <v>44</v>
      </c>
      <c r="J11" s="50" t="s">
        <v>45</v>
      </c>
      <c r="K11" s="17"/>
      <c r="L11" s="16"/>
      <c r="M11" s="17"/>
      <c r="N11" s="16"/>
      <c r="O11" s="17"/>
      <c r="Q11" s="80"/>
      <c r="S11" s="47" t="s">
        <v>44</v>
      </c>
      <c r="V11" s="84"/>
      <c r="Y11" s="182">
        <v>1.5</v>
      </c>
      <c r="AB11" s="83" t="s">
        <v>107</v>
      </c>
      <c r="AC11" s="83" t="s">
        <v>102</v>
      </c>
      <c r="AD11" s="83" t="s">
        <v>102</v>
      </c>
      <c r="AE11" s="83" t="s">
        <v>102</v>
      </c>
      <c r="AI11" s="184">
        <v>-3</v>
      </c>
      <c r="AJ11" s="184">
        <v>-4</v>
      </c>
      <c r="AK11" s="184">
        <v>-5</v>
      </c>
      <c r="AP11" s="184">
        <v>-3</v>
      </c>
      <c r="AQ11" s="184">
        <v>-4</v>
      </c>
      <c r="AR11" s="184">
        <v>-5</v>
      </c>
    </row>
    <row r="12" spans="1:44" ht="15" x14ac:dyDescent="0.25">
      <c r="A12" s="15"/>
      <c r="B12" s="18" t="s">
        <v>5</v>
      </c>
      <c r="C12" s="49" t="s">
        <v>45</v>
      </c>
      <c r="D12" s="49" t="s">
        <v>67</v>
      </c>
      <c r="E12" s="19" t="s">
        <v>6</v>
      </c>
      <c r="F12" s="19" t="s">
        <v>7</v>
      </c>
      <c r="G12" s="19"/>
      <c r="H12" s="161" t="s">
        <v>44</v>
      </c>
      <c r="I12" s="19" t="s">
        <v>8</v>
      </c>
      <c r="J12" s="19" t="s">
        <v>71</v>
      </c>
      <c r="K12" s="20" t="s">
        <v>5</v>
      </c>
      <c r="L12" s="19" t="s">
        <v>5</v>
      </c>
      <c r="M12" s="20" t="s">
        <v>9</v>
      </c>
      <c r="N12" s="19" t="s">
        <v>10</v>
      </c>
      <c r="O12" s="20"/>
      <c r="Q12" s="80"/>
      <c r="R12" s="47" t="s">
        <v>44</v>
      </c>
      <c r="S12" s="47" t="s">
        <v>8</v>
      </c>
      <c r="V12" s="84" t="s">
        <v>100</v>
      </c>
      <c r="W12" s="47" t="s">
        <v>44</v>
      </c>
      <c r="X12" s="47" t="s">
        <v>57</v>
      </c>
      <c r="Y12" s="47" t="s">
        <v>59</v>
      </c>
      <c r="Z12" s="47" t="s">
        <v>59</v>
      </c>
      <c r="AB12" s="83" t="s">
        <v>108</v>
      </c>
      <c r="AC12" s="83" t="s">
        <v>85</v>
      </c>
      <c r="AD12" s="83" t="s">
        <v>85</v>
      </c>
      <c r="AE12" s="83" t="s">
        <v>85</v>
      </c>
      <c r="AI12" s="185"/>
      <c r="AJ12" s="185"/>
      <c r="AK12" s="18" t="s">
        <v>103</v>
      </c>
      <c r="AP12" s="185"/>
      <c r="AQ12" s="185"/>
      <c r="AR12" s="18" t="s">
        <v>103</v>
      </c>
    </row>
    <row r="13" spans="1:44" ht="15" x14ac:dyDescent="0.25">
      <c r="A13" s="15"/>
      <c r="B13" s="18" t="s">
        <v>11</v>
      </c>
      <c r="C13" s="19" t="s">
        <v>12</v>
      </c>
      <c r="D13" s="19" t="s">
        <v>12</v>
      </c>
      <c r="E13" s="19" t="s">
        <v>13</v>
      </c>
      <c r="F13" s="19" t="s">
        <v>14</v>
      </c>
      <c r="G13" s="19" t="s">
        <v>15</v>
      </c>
      <c r="H13" s="20" t="s">
        <v>16</v>
      </c>
      <c r="I13" s="19" t="s">
        <v>17</v>
      </c>
      <c r="J13" s="19" t="s">
        <v>72</v>
      </c>
      <c r="K13" s="20" t="s">
        <v>18</v>
      </c>
      <c r="L13" s="19" t="s">
        <v>18</v>
      </c>
      <c r="M13" s="20" t="s">
        <v>19</v>
      </c>
      <c r="N13" s="19" t="s">
        <v>19</v>
      </c>
      <c r="O13" s="20"/>
      <c r="Q13" s="80"/>
      <c r="R13" s="47" t="s">
        <v>12</v>
      </c>
      <c r="S13" s="47" t="s">
        <v>17</v>
      </c>
      <c r="V13" s="83" t="s">
        <v>61</v>
      </c>
      <c r="W13" s="47" t="s">
        <v>12</v>
      </c>
      <c r="X13" s="47" t="s">
        <v>73</v>
      </c>
      <c r="Y13" s="47" t="s">
        <v>85</v>
      </c>
      <c r="Z13" s="47" t="s">
        <v>12</v>
      </c>
      <c r="AB13" s="83" t="s">
        <v>100</v>
      </c>
      <c r="AC13" s="83" t="s">
        <v>105</v>
      </c>
      <c r="AD13" s="83" t="s">
        <v>104</v>
      </c>
      <c r="AE13" s="83" t="s">
        <v>104</v>
      </c>
      <c r="AI13" s="18" t="s">
        <v>103</v>
      </c>
      <c r="AJ13" s="18" t="s">
        <v>103</v>
      </c>
      <c r="AK13" s="18" t="s">
        <v>110</v>
      </c>
      <c r="AP13" s="18" t="s">
        <v>103</v>
      </c>
      <c r="AQ13" s="18" t="s">
        <v>103</v>
      </c>
      <c r="AR13" s="18" t="s">
        <v>110</v>
      </c>
    </row>
    <row r="14" spans="1:44" ht="15" x14ac:dyDescent="0.25">
      <c r="A14" s="15"/>
      <c r="B14" s="18" t="s">
        <v>20</v>
      </c>
      <c r="C14" s="19" t="s">
        <v>21</v>
      </c>
      <c r="D14" s="19" t="s">
        <v>22</v>
      </c>
      <c r="E14" s="19" t="s">
        <v>23</v>
      </c>
      <c r="F14" s="19" t="s">
        <v>24</v>
      </c>
      <c r="G14" s="19" t="s">
        <v>25</v>
      </c>
      <c r="H14" s="20" t="s">
        <v>26</v>
      </c>
      <c r="I14" s="19" t="s">
        <v>27</v>
      </c>
      <c r="J14" s="19" t="s">
        <v>70</v>
      </c>
      <c r="K14" s="20" t="s">
        <v>28</v>
      </c>
      <c r="L14" s="19" t="s">
        <v>28</v>
      </c>
      <c r="M14" s="20" t="s">
        <v>29</v>
      </c>
      <c r="N14" s="19" t="s">
        <v>29</v>
      </c>
      <c r="O14" s="20"/>
      <c r="Q14" s="80"/>
      <c r="R14" s="47" t="s">
        <v>21</v>
      </c>
      <c r="S14" s="47" t="s">
        <v>27</v>
      </c>
      <c r="V14" s="83" t="s">
        <v>101</v>
      </c>
      <c r="W14" s="47" t="s">
        <v>22</v>
      </c>
      <c r="X14" s="47" t="s">
        <v>58</v>
      </c>
      <c r="Y14" s="47" t="s">
        <v>58</v>
      </c>
      <c r="Z14" s="47" t="s">
        <v>22</v>
      </c>
      <c r="AB14" s="83" t="s">
        <v>109</v>
      </c>
      <c r="AC14" s="83" t="s">
        <v>103</v>
      </c>
      <c r="AD14" s="83" t="s">
        <v>103</v>
      </c>
      <c r="AE14" s="83" t="s">
        <v>106</v>
      </c>
      <c r="AI14" s="18" t="s">
        <v>111</v>
      </c>
      <c r="AJ14" s="18" t="s">
        <v>112</v>
      </c>
      <c r="AK14" s="18" t="s">
        <v>113</v>
      </c>
      <c r="AP14" s="18" t="s">
        <v>111</v>
      </c>
      <c r="AQ14" s="18" t="s">
        <v>112</v>
      </c>
      <c r="AR14" s="18" t="s">
        <v>113</v>
      </c>
    </row>
    <row r="15" spans="1:44" ht="15.75" thickBot="1" x14ac:dyDescent="0.3">
      <c r="A15" s="21" t="s">
        <v>30</v>
      </c>
      <c r="B15" s="22">
        <v>8.1438910919999996E-2</v>
      </c>
      <c r="C15" s="23" t="s">
        <v>31</v>
      </c>
      <c r="D15" s="23" t="s">
        <v>31</v>
      </c>
      <c r="E15" s="23" t="s">
        <v>31</v>
      </c>
      <c r="F15" s="23" t="s">
        <v>31</v>
      </c>
      <c r="G15" s="24" t="s">
        <v>32</v>
      </c>
      <c r="H15" s="25" t="s">
        <v>32</v>
      </c>
      <c r="I15" s="24" t="s">
        <v>32</v>
      </c>
      <c r="J15" s="24" t="s">
        <v>32</v>
      </c>
      <c r="K15" s="25" t="s">
        <v>33</v>
      </c>
      <c r="L15" s="24" t="s">
        <v>34</v>
      </c>
      <c r="M15" s="25" t="s">
        <v>35</v>
      </c>
      <c r="N15" s="24" t="s">
        <v>35</v>
      </c>
      <c r="O15" s="20"/>
      <c r="Q15" s="66" t="s">
        <v>60</v>
      </c>
      <c r="R15" s="47" t="s">
        <v>31</v>
      </c>
      <c r="S15" s="47" t="s">
        <v>32</v>
      </c>
      <c r="W15" s="47" t="s">
        <v>31</v>
      </c>
      <c r="X15" s="47" t="s">
        <v>31</v>
      </c>
      <c r="Y15" s="47" t="s">
        <v>31</v>
      </c>
      <c r="Z15" s="47" t="s">
        <v>31</v>
      </c>
      <c r="AB15" s="47" t="s">
        <v>32</v>
      </c>
      <c r="AC15" s="47" t="s">
        <v>32</v>
      </c>
      <c r="AD15" s="47" t="s">
        <v>32</v>
      </c>
      <c r="AE15" s="47" t="s">
        <v>32</v>
      </c>
      <c r="AI15" s="186" t="s">
        <v>114</v>
      </c>
      <c r="AJ15" s="186" t="s">
        <v>114</v>
      </c>
      <c r="AK15" s="186" t="s">
        <v>114</v>
      </c>
      <c r="AP15" s="186" t="s">
        <v>114</v>
      </c>
      <c r="AQ15" s="186" t="s">
        <v>114</v>
      </c>
      <c r="AR15" s="186" t="s">
        <v>114</v>
      </c>
    </row>
    <row r="16" spans="1:44" ht="15.75" thickTop="1" x14ac:dyDescent="0.25">
      <c r="A16" s="26">
        <v>2024</v>
      </c>
      <c r="B16" s="27">
        <v>1</v>
      </c>
      <c r="C16" s="28">
        <v>2698623.3130945885</v>
      </c>
      <c r="D16" s="28">
        <v>172692.60292053223</v>
      </c>
      <c r="E16" s="28">
        <v>10999154.792194825</v>
      </c>
      <c r="F16" s="28">
        <f>C16+D16+E16</f>
        <v>13870470.708209945</v>
      </c>
      <c r="G16" s="28">
        <v>140469.03977881325</v>
      </c>
      <c r="H16" s="28">
        <v>113.16277017307091</v>
      </c>
      <c r="I16" s="28">
        <f t="shared" ref="I16:I56" si="0">G16-H16</f>
        <v>140355.87700864018</v>
      </c>
      <c r="J16" s="78">
        <f t="shared" ref="J16:J62" si="1">G16-AE16</f>
        <v>140355.87700864018</v>
      </c>
      <c r="K16" s="29">
        <f>(F16/J16)/10</f>
        <v>9.8823583335638254</v>
      </c>
      <c r="L16" s="29">
        <f t="shared" ref="L16:L47" si="2">K16*B16</f>
        <v>9.8823583335638254</v>
      </c>
      <c r="M16" s="30">
        <f>M65</f>
        <v>14.933920000000001</v>
      </c>
      <c r="N16" s="31">
        <f t="shared" ref="N16:N47" si="3">M16*B16</f>
        <v>14.933920000000001</v>
      </c>
      <c r="O16" s="96"/>
      <c r="P16" s="79">
        <v>2024</v>
      </c>
      <c r="Q16" s="80"/>
      <c r="R16" s="48"/>
      <c r="S16" s="48">
        <v>140355.87700864018</v>
      </c>
      <c r="W16" s="86">
        <v>0</v>
      </c>
      <c r="X16" s="79">
        <v>0</v>
      </c>
      <c r="AB16" s="83">
        <f t="shared" ref="AB16:AB27" si="4">J16/I16</f>
        <v>1</v>
      </c>
      <c r="AE16" s="48">
        <v>113.16277017307091</v>
      </c>
      <c r="AF16" s="180"/>
      <c r="AI16" s="187">
        <v>0</v>
      </c>
      <c r="AJ16" s="187">
        <v>0</v>
      </c>
      <c r="AK16" s="187">
        <v>0</v>
      </c>
      <c r="AP16" s="187">
        <v>0</v>
      </c>
      <c r="AQ16" s="187">
        <v>0</v>
      </c>
      <c r="AR16" s="187">
        <v>0</v>
      </c>
    </row>
    <row r="17" spans="1:45" ht="15" x14ac:dyDescent="0.25">
      <c r="A17" s="26">
        <f t="shared" ref="A17:A47" si="5">A16+1</f>
        <v>2025</v>
      </c>
      <c r="B17" s="27">
        <f t="shared" ref="B17:B47" si="6">B16/(1+$B$15)</f>
        <v>0.92469393314993775</v>
      </c>
      <c r="C17" s="28">
        <f t="shared" ref="C17:C62" si="7">R17*V17</f>
        <v>2842652.6721362616</v>
      </c>
      <c r="D17" s="28">
        <f>Z17</f>
        <v>419387.37466698146</v>
      </c>
      <c r="E17" s="28">
        <v>11341613.348823197</v>
      </c>
      <c r="F17" s="28">
        <f t="shared" ref="F17:F56" si="8">C17+D17+E17</f>
        <v>14603653.395626441</v>
      </c>
      <c r="G17" s="28">
        <v>141760.59545007616</v>
      </c>
      <c r="H17" s="28">
        <v>243.66635610599815</v>
      </c>
      <c r="I17" s="28">
        <f t="shared" si="0"/>
        <v>141516.92909397016</v>
      </c>
      <c r="J17" s="28">
        <f t="shared" si="1"/>
        <v>141429.99409976637</v>
      </c>
      <c r="K17" s="29">
        <f t="shared" ref="K17:K56" si="9">(F17/J17)/10</f>
        <v>10.325711662919856</v>
      </c>
      <c r="L17" s="29">
        <f t="shared" si="2"/>
        <v>9.5481229301575468</v>
      </c>
      <c r="M17" s="32">
        <f t="shared" ref="M17:M62" si="10">M16</f>
        <v>14.933920000000001</v>
      </c>
      <c r="N17" s="31">
        <f t="shared" si="3"/>
        <v>13.809305222146518</v>
      </c>
      <c r="O17" s="96"/>
      <c r="P17" s="79">
        <f>P16+1</f>
        <v>2025</v>
      </c>
      <c r="Q17" s="88">
        <f t="shared" ref="Q17:Q26" si="11">R17*V17</f>
        <v>2842652.6721362616</v>
      </c>
      <c r="R17" s="48">
        <v>2844400.0100694108</v>
      </c>
      <c r="S17" s="48">
        <v>141516.92909397016</v>
      </c>
      <c r="T17" s="87"/>
      <c r="U17" s="83">
        <v>1</v>
      </c>
      <c r="V17" s="179">
        <f>AB17</f>
        <v>0.99938569191148807</v>
      </c>
      <c r="W17" s="86">
        <v>386766.0490176407</v>
      </c>
      <c r="X17" s="87">
        <v>21747.550432893844</v>
      </c>
      <c r="Y17" s="87">
        <f t="shared" ref="Y17:Y62" si="12">X17*Y$11</f>
        <v>32621.325649340768</v>
      </c>
      <c r="Z17" s="87">
        <f t="shared" ref="Z17:Z62" si="13">W17+Y17</f>
        <v>419387.37466698146</v>
      </c>
      <c r="AB17" s="179">
        <f t="shared" si="4"/>
        <v>0.99938569191148807</v>
      </c>
      <c r="AC17" s="87">
        <v>217.43858013672047</v>
      </c>
      <c r="AD17" s="87">
        <f>AC17</f>
        <v>217.43858013672047</v>
      </c>
      <c r="AE17" s="48">
        <v>330.60135030979137</v>
      </c>
      <c r="AF17" s="180"/>
      <c r="AG17" s="86">
        <f>Y17-X17</f>
        <v>10873.775216446924</v>
      </c>
      <c r="AI17" s="187">
        <v>5413.1379591981804</v>
      </c>
      <c r="AJ17" s="187">
        <v>8536.2027644375612</v>
      </c>
      <c r="AK17" s="187">
        <v>0</v>
      </c>
      <c r="AL17" s="86">
        <f>SUM(AI17:AK17)</f>
        <v>13949.340723635742</v>
      </c>
      <c r="AM17" s="86">
        <v>17300</v>
      </c>
      <c r="AN17" s="79">
        <v>90000</v>
      </c>
      <c r="AP17" s="187">
        <v>6987.8000873856327</v>
      </c>
      <c r="AQ17" s="187">
        <v>14759.750345508211</v>
      </c>
      <c r="AR17" s="187">
        <v>0</v>
      </c>
      <c r="AS17" s="86">
        <f>SUM(AP17:AR17)</f>
        <v>21747.550432893844</v>
      </c>
    </row>
    <row r="18" spans="1:45" ht="15" x14ac:dyDescent="0.25">
      <c r="A18" s="26">
        <f t="shared" si="5"/>
        <v>2026</v>
      </c>
      <c r="B18" s="27">
        <f t="shared" si="6"/>
        <v>0.85505887000430159</v>
      </c>
      <c r="C18" s="28">
        <f t="shared" si="7"/>
        <v>2948716.2777386447</v>
      </c>
      <c r="D18" s="28">
        <f t="shared" ref="D18:D56" si="14">Z18</f>
        <v>1053446.1757785389</v>
      </c>
      <c r="E18" s="28">
        <v>12296936.431368127</v>
      </c>
      <c r="F18" s="28">
        <f t="shared" si="8"/>
        <v>16299098.884885311</v>
      </c>
      <c r="G18" s="28">
        <v>142991.00188578918</v>
      </c>
      <c r="H18" s="28">
        <v>377.31869217857388</v>
      </c>
      <c r="I18" s="28">
        <f t="shared" si="0"/>
        <v>142613.6831936106</v>
      </c>
      <c r="J18" s="28">
        <f t="shared" si="1"/>
        <v>142443.22894158514</v>
      </c>
      <c r="K18" s="29">
        <f t="shared" si="9"/>
        <v>11.442522755201965</v>
      </c>
      <c r="L18" s="29">
        <f t="shared" si="2"/>
        <v>9.7840305770615004</v>
      </c>
      <c r="M18" s="32">
        <f t="shared" si="10"/>
        <v>14.933920000000001</v>
      </c>
      <c r="N18" s="31">
        <f t="shared" si="3"/>
        <v>12.76938075993464</v>
      </c>
      <c r="O18" s="96"/>
      <c r="P18" s="79">
        <f t="shared" ref="P18:P62" si="15">P17+1</f>
        <v>2026</v>
      </c>
      <c r="Q18" s="88">
        <f t="shared" si="11"/>
        <v>2948716.2777386447</v>
      </c>
      <c r="R18" s="183">
        <v>2952244.8500076951</v>
      </c>
      <c r="S18" s="48">
        <v>142613.6831936106</v>
      </c>
      <c r="T18" s="87"/>
      <c r="U18" s="83">
        <f>U17+1</f>
        <v>2</v>
      </c>
      <c r="V18" s="179">
        <f t="shared" ref="V18:V27" si="16">AB18</f>
        <v>0.99880478332647749</v>
      </c>
      <c r="W18" s="86">
        <v>1022624.7858143452</v>
      </c>
      <c r="X18" s="87">
        <v>20547.593309462442</v>
      </c>
      <c r="Y18" s="87">
        <f t="shared" si="12"/>
        <v>30821.389964193662</v>
      </c>
      <c r="Z18" s="87">
        <f t="shared" si="13"/>
        <v>1053446.1757785389</v>
      </c>
      <c r="AB18" s="179">
        <f t="shared" si="4"/>
        <v>0.99880478332647749</v>
      </c>
      <c r="AC18" s="87">
        <v>217.17159389426439</v>
      </c>
      <c r="AD18" s="87">
        <f>AD17+AC18</f>
        <v>434.61017403098487</v>
      </c>
      <c r="AE18" s="48">
        <v>547.77294420405576</v>
      </c>
      <c r="AF18" s="180"/>
      <c r="AG18" s="86">
        <f t="shared" ref="AG18:AG26" si="17">Y18-X18</f>
        <v>10273.796654731221</v>
      </c>
      <c r="AI18" s="187">
        <v>5909.5334077234465</v>
      </c>
      <c r="AJ18" s="187">
        <v>9594.0068028443529</v>
      </c>
      <c r="AK18" s="187">
        <v>-2185.2872388991682</v>
      </c>
      <c r="AL18" s="86">
        <f t="shared" ref="AL18:AL62" si="18">SUM(AI18:AK18)</f>
        <v>13318.252971668633</v>
      </c>
      <c r="AM18" s="86">
        <v>17300</v>
      </c>
      <c r="AN18" s="79">
        <v>90000</v>
      </c>
      <c r="AP18" s="187">
        <v>7615.5058799807894</v>
      </c>
      <c r="AQ18" s="187">
        <v>16102.840487750964</v>
      </c>
      <c r="AR18" s="187">
        <v>-3170.7530582693125</v>
      </c>
      <c r="AS18" s="86">
        <f t="shared" ref="AS18:AS62" si="19">SUM(AP18:AR18)</f>
        <v>20547.593309462442</v>
      </c>
    </row>
    <row r="19" spans="1:45" ht="15" x14ac:dyDescent="0.25">
      <c r="A19" s="26">
        <f t="shared" si="5"/>
        <v>2027</v>
      </c>
      <c r="B19" s="27">
        <f t="shared" si="6"/>
        <v>0.79066774957901897</v>
      </c>
      <c r="C19" s="28">
        <f t="shared" si="7"/>
        <v>2516770.2854375779</v>
      </c>
      <c r="D19" s="28">
        <f t="shared" si="14"/>
        <v>1567308.2409529132</v>
      </c>
      <c r="E19" s="28">
        <v>12934262.447449394</v>
      </c>
      <c r="F19" s="28">
        <f t="shared" si="8"/>
        <v>17018340.973839886</v>
      </c>
      <c r="G19" s="28">
        <v>144052.94912134702</v>
      </c>
      <c r="H19" s="28">
        <v>515.01169097332513</v>
      </c>
      <c r="I19" s="28">
        <f t="shared" si="0"/>
        <v>143537.93743037368</v>
      </c>
      <c r="J19" s="28">
        <f t="shared" si="1"/>
        <v>143288.16195739887</v>
      </c>
      <c r="K19" s="29">
        <f t="shared" si="9"/>
        <v>11.877004172123879</v>
      </c>
      <c r="L19" s="29">
        <f t="shared" si="2"/>
        <v>9.3907641605138075</v>
      </c>
      <c r="M19" s="32">
        <f t="shared" si="10"/>
        <v>14.933920000000001</v>
      </c>
      <c r="N19" s="31">
        <f t="shared" si="3"/>
        <v>11.807768918793103</v>
      </c>
      <c r="O19" s="96"/>
      <c r="P19" s="79">
        <f t="shared" si="15"/>
        <v>2027</v>
      </c>
      <c r="Q19" s="88">
        <f t="shared" si="11"/>
        <v>2516770.2854375779</v>
      </c>
      <c r="R19" s="48">
        <v>2521157.441220908</v>
      </c>
      <c r="S19" s="48">
        <v>143537.93743037368</v>
      </c>
      <c r="T19" s="87"/>
      <c r="U19" s="83">
        <f t="shared" ref="U19:U26" si="20">U18+1</f>
        <v>3</v>
      </c>
      <c r="V19" s="179">
        <f t="shared" si="16"/>
        <v>0.99825986441322545</v>
      </c>
      <c r="W19" s="86">
        <v>1537979.5033620596</v>
      </c>
      <c r="X19" s="87">
        <v>19552.491727235774</v>
      </c>
      <c r="Y19" s="87">
        <f t="shared" si="12"/>
        <v>29328.737590853663</v>
      </c>
      <c r="Z19" s="87">
        <f t="shared" si="13"/>
        <v>1567308.2409529132</v>
      </c>
      <c r="AB19" s="179">
        <f t="shared" si="4"/>
        <v>0.99825986441322545</v>
      </c>
      <c r="AC19" s="87">
        <v>217.01421974408817</v>
      </c>
      <c r="AD19" s="87">
        <f t="shared" ref="AD19:AD26" si="21">AD18+AC19</f>
        <v>651.62439377507303</v>
      </c>
      <c r="AE19" s="48">
        <v>764.78716394814398</v>
      </c>
      <c r="AF19" s="180"/>
      <c r="AG19" s="86">
        <f t="shared" si="17"/>
        <v>9776.245863617889</v>
      </c>
      <c r="AI19" s="187">
        <v>6407.0784093048187</v>
      </c>
      <c r="AJ19" s="187">
        <v>10659.97047625332</v>
      </c>
      <c r="AK19" s="187">
        <v>-4258.501708820856</v>
      </c>
      <c r="AL19" s="86">
        <f t="shared" si="18"/>
        <v>12808.547176737284</v>
      </c>
      <c r="AM19" s="86">
        <v>17300</v>
      </c>
      <c r="AN19" s="79">
        <v>90000</v>
      </c>
      <c r="AP19" s="187">
        <v>8274.7266821479425</v>
      </c>
      <c r="AQ19" s="187">
        <v>17517.934317523115</v>
      </c>
      <c r="AR19" s="187">
        <v>-6240.1692724352843</v>
      </c>
      <c r="AS19" s="86">
        <f t="shared" si="19"/>
        <v>19552.491727235774</v>
      </c>
    </row>
    <row r="20" spans="1:45" ht="15" x14ac:dyDescent="0.25">
      <c r="A20" s="26">
        <f t="shared" si="5"/>
        <v>2028</v>
      </c>
      <c r="B20" s="27">
        <f t="shared" si="6"/>
        <v>0.73112567117303318</v>
      </c>
      <c r="C20" s="28">
        <f t="shared" si="7"/>
        <v>2328518.2663766593</v>
      </c>
      <c r="D20" s="28">
        <f t="shared" si="14"/>
        <v>2046701.5435477511</v>
      </c>
      <c r="E20" s="28">
        <v>13212471.949896295</v>
      </c>
      <c r="F20" s="28">
        <f t="shared" si="8"/>
        <v>17587691.759820707</v>
      </c>
      <c r="G20" s="28">
        <v>145101.0749486612</v>
      </c>
      <c r="H20" s="28">
        <v>658.12701015902007</v>
      </c>
      <c r="I20" s="28">
        <f t="shared" si="0"/>
        <v>144442.94793850218</v>
      </c>
      <c r="J20" s="28">
        <f t="shared" si="1"/>
        <v>144119.81292343303</v>
      </c>
      <c r="K20" s="29">
        <f t="shared" si="9"/>
        <v>12.203521086420348</v>
      </c>
      <c r="L20" s="29">
        <f t="shared" si="2"/>
        <v>8.9223075449833402</v>
      </c>
      <c r="M20" s="32">
        <f t="shared" si="10"/>
        <v>14.933920000000001</v>
      </c>
      <c r="N20" s="31">
        <f t="shared" si="3"/>
        <v>10.918572283244384</v>
      </c>
      <c r="O20" s="96"/>
      <c r="P20" s="79">
        <f t="shared" si="15"/>
        <v>2028</v>
      </c>
      <c r="Q20" s="88">
        <f t="shared" si="11"/>
        <v>2328518.2663766593</v>
      </c>
      <c r="R20" s="48">
        <v>2333739.1015264676</v>
      </c>
      <c r="S20" s="48">
        <v>144442.94793850218</v>
      </c>
      <c r="T20" s="87"/>
      <c r="U20" s="83">
        <f t="shared" si="20"/>
        <v>4</v>
      </c>
      <c r="V20" s="179">
        <f t="shared" si="16"/>
        <v>0.99776288825670645</v>
      </c>
      <c r="W20" s="86">
        <v>2018814.7149426008</v>
      </c>
      <c r="X20" s="87">
        <v>18591.219070100269</v>
      </c>
      <c r="Y20" s="87">
        <f t="shared" si="12"/>
        <v>27886.828605150404</v>
      </c>
      <c r="Z20" s="87">
        <f t="shared" si="13"/>
        <v>2046701.5435477511</v>
      </c>
      <c r="AB20" s="179">
        <f t="shared" si="4"/>
        <v>0.99776288825670645</v>
      </c>
      <c r="AC20" s="87">
        <v>216.47486128004317</v>
      </c>
      <c r="AD20" s="87">
        <f t="shared" si="21"/>
        <v>868.09925505511615</v>
      </c>
      <c r="AE20" s="48">
        <v>981.2620252281871</v>
      </c>
      <c r="AF20" s="180"/>
      <c r="AG20" s="86">
        <f t="shared" si="17"/>
        <v>9295.6095350501346</v>
      </c>
      <c r="AI20" s="187">
        <v>6802.5976658000809</v>
      </c>
      <c r="AJ20" s="187">
        <v>11366.348980589626</v>
      </c>
      <c r="AK20" s="187">
        <v>-6310.1499894441058</v>
      </c>
      <c r="AL20" s="86">
        <f t="shared" si="18"/>
        <v>11858.796656945602</v>
      </c>
      <c r="AM20" s="86">
        <v>17300</v>
      </c>
      <c r="AN20" s="79">
        <v>90000</v>
      </c>
      <c r="AP20" s="187">
        <v>8988.4772329982952</v>
      </c>
      <c r="AQ20" s="187">
        <v>18955.250930578521</v>
      </c>
      <c r="AR20" s="187">
        <v>-9352.5090934765449</v>
      </c>
      <c r="AS20" s="86">
        <f t="shared" si="19"/>
        <v>18591.219070100269</v>
      </c>
    </row>
    <row r="21" spans="1:45" ht="15" x14ac:dyDescent="0.25">
      <c r="A21" s="26">
        <f t="shared" si="5"/>
        <v>2029</v>
      </c>
      <c r="B21" s="27">
        <f t="shared" si="6"/>
        <v>0.67606747250388011</v>
      </c>
      <c r="C21" s="28">
        <f t="shared" si="7"/>
        <v>2052937.1664840025</v>
      </c>
      <c r="D21" s="28">
        <f t="shared" si="14"/>
        <v>2513902.2673696461</v>
      </c>
      <c r="E21" s="28">
        <v>13591961.723744839</v>
      </c>
      <c r="F21" s="28">
        <f t="shared" si="8"/>
        <v>18158801.157598488</v>
      </c>
      <c r="G21" s="28">
        <v>146550.77966747939</v>
      </c>
      <c r="H21" s="28">
        <v>806.99995368481154</v>
      </c>
      <c r="I21" s="28">
        <f t="shared" si="0"/>
        <v>145743.77971379459</v>
      </c>
      <c r="J21" s="28">
        <f t="shared" si="1"/>
        <v>145352.99080018341</v>
      </c>
      <c r="K21" s="29">
        <f t="shared" si="9"/>
        <v>12.492898190558302</v>
      </c>
      <c r="L21" s="29">
        <f t="shared" si="2"/>
        <v>8.4460421039390479</v>
      </c>
      <c r="M21" s="32">
        <f t="shared" si="10"/>
        <v>14.933920000000001</v>
      </c>
      <c r="N21" s="31">
        <f t="shared" si="3"/>
        <v>10.096337548975146</v>
      </c>
      <c r="O21" s="96"/>
      <c r="P21" s="79">
        <f t="shared" si="15"/>
        <v>2029</v>
      </c>
      <c r="Q21" s="88">
        <f t="shared" si="11"/>
        <v>2052937.1664840025</v>
      </c>
      <c r="R21" s="48">
        <v>2058456.5925418064</v>
      </c>
      <c r="S21" s="48">
        <v>145743.77971379459</v>
      </c>
      <c r="T21" s="87"/>
      <c r="U21" s="83">
        <f t="shared" si="20"/>
        <v>5</v>
      </c>
      <c r="V21" s="179">
        <f t="shared" si="16"/>
        <v>0.9973186580286405</v>
      </c>
      <c r="W21" s="86">
        <v>2487622.1054555457</v>
      </c>
      <c r="X21" s="87">
        <v>17520.107942733477</v>
      </c>
      <c r="Y21" s="87">
        <f t="shared" si="12"/>
        <v>26280.161914100216</v>
      </c>
      <c r="Z21" s="87">
        <f t="shared" si="13"/>
        <v>2513902.2673696461</v>
      </c>
      <c r="AB21" s="179">
        <f t="shared" si="4"/>
        <v>0.9973186580286405</v>
      </c>
      <c r="AC21" s="87">
        <v>216.52684206779583</v>
      </c>
      <c r="AD21" s="87">
        <f t="shared" si="21"/>
        <v>1084.6260971229119</v>
      </c>
      <c r="AE21" s="48">
        <v>1197.7888672959828</v>
      </c>
      <c r="AF21" s="180"/>
      <c r="AG21" s="86">
        <f t="shared" si="17"/>
        <v>8760.0539713667386</v>
      </c>
      <c r="AI21" s="187">
        <v>7315.5931892990966</v>
      </c>
      <c r="AJ21" s="187">
        <v>12239.053892633638</v>
      </c>
      <c r="AK21" s="187">
        <v>-8348.0198842553455</v>
      </c>
      <c r="AL21" s="86">
        <f t="shared" si="18"/>
        <v>11206.627197677388</v>
      </c>
      <c r="AM21" s="86">
        <v>17300</v>
      </c>
      <c r="AN21" s="79">
        <v>90000</v>
      </c>
      <c r="AP21" s="187">
        <v>9744.0730794718584</v>
      </c>
      <c r="AQ21" s="187">
        <v>20316.003263910377</v>
      </c>
      <c r="AR21" s="187">
        <v>-12539.968400648757</v>
      </c>
      <c r="AS21" s="86">
        <f t="shared" si="19"/>
        <v>17520.107942733477</v>
      </c>
    </row>
    <row r="22" spans="1:45" ht="15" x14ac:dyDescent="0.25">
      <c r="A22" s="26">
        <f t="shared" si="5"/>
        <v>2030</v>
      </c>
      <c r="B22" s="27">
        <f t="shared" si="6"/>
        <v>0.62515549022435035</v>
      </c>
      <c r="C22" s="28">
        <f t="shared" si="7"/>
        <v>1534048.1344854815</v>
      </c>
      <c r="D22" s="28">
        <f t="shared" si="14"/>
        <v>2923988.4325996609</v>
      </c>
      <c r="E22" s="28">
        <v>13974533.211973749</v>
      </c>
      <c r="F22" s="28">
        <f t="shared" si="8"/>
        <v>18432569.779058892</v>
      </c>
      <c r="G22" s="28">
        <v>148289.96700672709</v>
      </c>
      <c r="H22" s="28">
        <v>961.51447804974487</v>
      </c>
      <c r="I22" s="28">
        <f t="shared" si="0"/>
        <v>147328.45252867736</v>
      </c>
      <c r="J22" s="28">
        <f t="shared" si="1"/>
        <v>146875.50730957036</v>
      </c>
      <c r="K22" s="29">
        <f t="shared" si="9"/>
        <v>12.549791395925842</v>
      </c>
      <c r="L22" s="29">
        <f t="shared" si="2"/>
        <v>7.8455709923333536</v>
      </c>
      <c r="M22" s="32">
        <f t="shared" si="10"/>
        <v>14.933920000000001</v>
      </c>
      <c r="N22" s="31">
        <f t="shared" si="3"/>
        <v>9.3360220785712311</v>
      </c>
      <c r="O22" s="96"/>
      <c r="P22" s="79">
        <f t="shared" si="15"/>
        <v>2030</v>
      </c>
      <c r="Q22" s="88">
        <f t="shared" si="11"/>
        <v>1534048.1344854815</v>
      </c>
      <c r="R22" s="48">
        <v>1538778.9421001964</v>
      </c>
      <c r="S22" s="48">
        <v>147328.45252867736</v>
      </c>
      <c r="T22" s="87"/>
      <c r="U22" s="83">
        <f t="shared" si="20"/>
        <v>6</v>
      </c>
      <c r="V22" s="179">
        <f t="shared" si="16"/>
        <v>0.99692560933524477</v>
      </c>
      <c r="W22" s="86">
        <v>2899751.7514242623</v>
      </c>
      <c r="X22" s="87">
        <v>16157.787450265889</v>
      </c>
      <c r="Y22" s="87">
        <f t="shared" si="12"/>
        <v>24236.681175398833</v>
      </c>
      <c r="Z22" s="87">
        <f t="shared" si="13"/>
        <v>2923988.4325996609</v>
      </c>
      <c r="AB22" s="179">
        <f t="shared" si="4"/>
        <v>0.99692560933524477</v>
      </c>
      <c r="AC22" s="87">
        <v>216.67082986075451</v>
      </c>
      <c r="AD22" s="87">
        <f t="shared" si="21"/>
        <v>1301.2969269836665</v>
      </c>
      <c r="AE22" s="48">
        <v>1414.4596971567373</v>
      </c>
      <c r="AF22" s="180"/>
      <c r="AG22" s="86">
        <f t="shared" si="17"/>
        <v>8078.8937251329444</v>
      </c>
      <c r="AI22" s="187">
        <v>7629.5011310619811</v>
      </c>
      <c r="AJ22" s="187">
        <v>13119.55876285104</v>
      </c>
      <c r="AK22" s="187">
        <v>-10379.427151738066</v>
      </c>
      <c r="AL22" s="86">
        <f t="shared" si="18"/>
        <v>10369.632742174956</v>
      </c>
      <c r="AM22" s="86">
        <v>17300</v>
      </c>
      <c r="AN22" s="79">
        <v>90000</v>
      </c>
      <c r="AP22" s="187">
        <v>10304.287844224204</v>
      </c>
      <c r="AQ22" s="187">
        <v>21672.147153709797</v>
      </c>
      <c r="AR22" s="187">
        <v>-15818.647547668112</v>
      </c>
      <c r="AS22" s="86">
        <f t="shared" si="19"/>
        <v>16157.787450265889</v>
      </c>
    </row>
    <row r="23" spans="1:45" ht="15" x14ac:dyDescent="0.25">
      <c r="A23" s="26">
        <f t="shared" si="5"/>
        <v>2031</v>
      </c>
      <c r="B23" s="27">
        <f t="shared" si="6"/>
        <v>0.57807748908583201</v>
      </c>
      <c r="C23" s="28">
        <f t="shared" si="7"/>
        <v>1144132.6663464659</v>
      </c>
      <c r="D23" s="28">
        <f t="shared" si="14"/>
        <v>3335934.0994941797</v>
      </c>
      <c r="E23" s="28">
        <v>14390021.512019496</v>
      </c>
      <c r="F23" s="28">
        <f t="shared" si="8"/>
        <v>18870088.277860142</v>
      </c>
      <c r="G23" s="28">
        <v>149577.66103711218</v>
      </c>
      <c r="H23" s="28">
        <v>1121.0573027309958</v>
      </c>
      <c r="I23" s="28">
        <f t="shared" si="0"/>
        <v>148456.60373438118</v>
      </c>
      <c r="J23" s="28">
        <f t="shared" si="1"/>
        <v>147946.31185260537</v>
      </c>
      <c r="K23" s="29">
        <f t="shared" si="9"/>
        <v>12.754686508616629</v>
      </c>
      <c r="L23" s="29">
        <f t="shared" si="2"/>
        <v>7.3731971509780383</v>
      </c>
      <c r="M23" s="32">
        <f t="shared" si="10"/>
        <v>14.933920000000001</v>
      </c>
      <c r="N23" s="31">
        <f t="shared" si="3"/>
        <v>8.6329629758086881</v>
      </c>
      <c r="O23" s="96"/>
      <c r="P23" s="79">
        <f t="shared" si="15"/>
        <v>2031</v>
      </c>
      <c r="Q23" s="88">
        <f t="shared" si="11"/>
        <v>1144132.6663464659</v>
      </c>
      <c r="R23" s="48">
        <v>1148078.9736521374</v>
      </c>
      <c r="S23" s="48">
        <v>148456.60373438118</v>
      </c>
      <c r="T23" s="87"/>
      <c r="U23" s="83">
        <f t="shared" si="20"/>
        <v>7</v>
      </c>
      <c r="V23" s="179">
        <f t="shared" si="16"/>
        <v>0.99656268654314084</v>
      </c>
      <c r="W23" s="86">
        <v>3313982.7900532582</v>
      </c>
      <c r="X23" s="87">
        <v>14634.206293947645</v>
      </c>
      <c r="Y23" s="87">
        <f t="shared" si="12"/>
        <v>21951.309440921468</v>
      </c>
      <c r="Z23" s="87">
        <f t="shared" si="13"/>
        <v>3335934.0994941797</v>
      </c>
      <c r="AB23" s="179">
        <f t="shared" si="4"/>
        <v>0.99656268654314084</v>
      </c>
      <c r="AC23" s="87">
        <v>216.88948735008057</v>
      </c>
      <c r="AD23" s="87">
        <f t="shared" si="21"/>
        <v>1518.1864143337471</v>
      </c>
      <c r="AE23" s="48">
        <v>1631.3491845068179</v>
      </c>
      <c r="AF23" s="180"/>
      <c r="AG23" s="86">
        <f t="shared" si="17"/>
        <v>7317.1031469738227</v>
      </c>
      <c r="AI23" s="187">
        <v>7947.7612511505222</v>
      </c>
      <c r="AJ23" s="187">
        <v>14006.995846498829</v>
      </c>
      <c r="AK23" s="187">
        <v>-12411.292406401839</v>
      </c>
      <c r="AL23" s="86">
        <f t="shared" si="18"/>
        <v>9543.4646912475127</v>
      </c>
      <c r="AM23" s="86">
        <v>17300</v>
      </c>
      <c r="AN23" s="79">
        <v>90000</v>
      </c>
      <c r="AP23" s="187">
        <v>10852.983989973654</v>
      </c>
      <c r="AQ23" s="187">
        <v>22980.747652039798</v>
      </c>
      <c r="AR23" s="187">
        <v>-19199.525348065807</v>
      </c>
      <c r="AS23" s="86">
        <f t="shared" si="19"/>
        <v>14634.206293947645</v>
      </c>
    </row>
    <row r="24" spans="1:45" ht="15" x14ac:dyDescent="0.25">
      <c r="A24" s="26">
        <f t="shared" si="5"/>
        <v>2032</v>
      </c>
      <c r="B24" s="27">
        <f t="shared" si="6"/>
        <v>0.53454474704821819</v>
      </c>
      <c r="C24" s="28">
        <f t="shared" si="7"/>
        <v>892004.17120422306</v>
      </c>
      <c r="D24" s="28">
        <f t="shared" si="14"/>
        <v>3742956.8036508108</v>
      </c>
      <c r="E24" s="28">
        <v>14842757.442606285</v>
      </c>
      <c r="F24" s="28">
        <f t="shared" si="8"/>
        <v>19477718.417461321</v>
      </c>
      <c r="G24" s="28">
        <v>151677.42700159541</v>
      </c>
      <c r="H24" s="28">
        <v>1284.8775668274977</v>
      </c>
      <c r="I24" s="28">
        <f t="shared" si="0"/>
        <v>150392.54943476792</v>
      </c>
      <c r="J24" s="28">
        <f t="shared" si="1"/>
        <v>149828.88157442425</v>
      </c>
      <c r="K24" s="29">
        <f t="shared" si="9"/>
        <v>12.999975847638018</v>
      </c>
      <c r="L24" s="29">
        <f t="shared" si="2"/>
        <v>6.9490688011086101</v>
      </c>
      <c r="M24" s="32">
        <f t="shared" si="10"/>
        <v>14.933920000000001</v>
      </c>
      <c r="N24" s="31">
        <f t="shared" si="3"/>
        <v>7.9828484888383269</v>
      </c>
      <c r="O24" s="96"/>
      <c r="P24" s="79">
        <f t="shared" si="15"/>
        <v>2032</v>
      </c>
      <c r="Q24" s="88">
        <f t="shared" si="11"/>
        <v>892004.17120422306</v>
      </c>
      <c r="R24" s="48">
        <v>895359.96000353119</v>
      </c>
      <c r="S24" s="48">
        <v>150392.54943476792</v>
      </c>
      <c r="T24" s="87"/>
      <c r="U24" s="83">
        <f t="shared" si="20"/>
        <v>8</v>
      </c>
      <c r="V24" s="179">
        <f t="shared" si="16"/>
        <v>0.99625202270682855</v>
      </c>
      <c r="W24" s="86">
        <v>3723570.5603076746</v>
      </c>
      <c r="X24" s="87">
        <v>12924.162228757563</v>
      </c>
      <c r="Y24" s="87">
        <f t="shared" si="12"/>
        <v>19386.243343136346</v>
      </c>
      <c r="Z24" s="87">
        <f t="shared" si="13"/>
        <v>3742956.8036508108</v>
      </c>
      <c r="AB24" s="179">
        <f t="shared" si="4"/>
        <v>0.99625202270682855</v>
      </c>
      <c r="AC24" s="87">
        <v>217.19624266435906</v>
      </c>
      <c r="AD24" s="87">
        <f t="shared" si="21"/>
        <v>1735.3826569981061</v>
      </c>
      <c r="AE24" s="48">
        <v>1848.5454271711769</v>
      </c>
      <c r="AF24" s="180"/>
      <c r="AG24" s="86">
        <f t="shared" si="17"/>
        <v>6462.0811143787832</v>
      </c>
      <c r="AI24" s="187">
        <v>8281.349076701139</v>
      </c>
      <c r="AJ24" s="187">
        <v>14900.545446439704</v>
      </c>
      <c r="AK24" s="187">
        <v>-14449.662392047092</v>
      </c>
      <c r="AL24" s="86">
        <f t="shared" si="18"/>
        <v>8732.2321310937514</v>
      </c>
      <c r="AM24" s="86">
        <v>17300</v>
      </c>
      <c r="AN24" s="79">
        <v>90000</v>
      </c>
      <c r="AP24" s="187">
        <v>11389.087957305404</v>
      </c>
      <c r="AQ24" s="187">
        <v>24219.10306491251</v>
      </c>
      <c r="AR24" s="187">
        <v>-22684.028793460351</v>
      </c>
      <c r="AS24" s="86">
        <f t="shared" si="19"/>
        <v>12924.162228757563</v>
      </c>
    </row>
    <row r="25" spans="1:45" ht="15" x14ac:dyDescent="0.25">
      <c r="A25" s="26">
        <f t="shared" si="5"/>
        <v>2033</v>
      </c>
      <c r="B25" s="27">
        <f t="shared" si="6"/>
        <v>0.4942902845926555</v>
      </c>
      <c r="C25" s="28">
        <f t="shared" si="7"/>
        <v>789338.11673546478</v>
      </c>
      <c r="D25" s="28">
        <f t="shared" si="14"/>
        <v>4103318.3396406346</v>
      </c>
      <c r="E25" s="28">
        <v>15344988.85677301</v>
      </c>
      <c r="F25" s="28">
        <f t="shared" si="8"/>
        <v>20237645.313149109</v>
      </c>
      <c r="G25" s="28">
        <v>153686.05484132862</v>
      </c>
      <c r="H25" s="28">
        <v>1452.0715582363746</v>
      </c>
      <c r="I25" s="28">
        <f t="shared" si="0"/>
        <v>152233.98328309224</v>
      </c>
      <c r="J25" s="28">
        <f t="shared" si="1"/>
        <v>151620.09420070177</v>
      </c>
      <c r="K25" s="29">
        <f t="shared" si="9"/>
        <v>13.347601068206856</v>
      </c>
      <c r="L25" s="29">
        <f t="shared" si="2"/>
        <v>6.5975895306331998</v>
      </c>
      <c r="M25" s="32">
        <f t="shared" si="10"/>
        <v>14.933920000000001</v>
      </c>
      <c r="N25" s="31">
        <f t="shared" si="3"/>
        <v>7.3816915668839505</v>
      </c>
      <c r="O25" s="96"/>
      <c r="P25" s="79">
        <f t="shared" si="15"/>
        <v>2033</v>
      </c>
      <c r="Q25" s="88">
        <f t="shared" si="11"/>
        <v>789338.11673546478</v>
      </c>
      <c r="R25" s="48">
        <v>792534.03911457327</v>
      </c>
      <c r="S25" s="48">
        <v>152233.98328309224</v>
      </c>
      <c r="T25" s="87"/>
      <c r="U25" s="83">
        <f t="shared" si="20"/>
        <v>9</v>
      </c>
      <c r="V25" s="179">
        <f t="shared" si="16"/>
        <v>0.99596746357711152</v>
      </c>
      <c r="W25" s="86">
        <v>4086541.5571857523</v>
      </c>
      <c r="X25" s="87">
        <v>11184.521636588252</v>
      </c>
      <c r="Y25" s="87">
        <f t="shared" si="12"/>
        <v>16776.782454882377</v>
      </c>
      <c r="Z25" s="87">
        <f t="shared" si="13"/>
        <v>4103318.3396406346</v>
      </c>
      <c r="AB25" s="179">
        <f t="shared" si="4"/>
        <v>0.99596746357711152</v>
      </c>
      <c r="AC25" s="87">
        <v>217.41521345566844</v>
      </c>
      <c r="AD25" s="87">
        <f t="shared" si="21"/>
        <v>1952.7978704537745</v>
      </c>
      <c r="AE25" s="48">
        <v>2065.9606406268454</v>
      </c>
      <c r="AF25" s="180"/>
      <c r="AG25" s="86">
        <f t="shared" si="17"/>
        <v>5592.2608182941258</v>
      </c>
      <c r="AI25" s="187">
        <v>8628.9153303221829</v>
      </c>
      <c r="AJ25" s="187">
        <v>15799.38718763275</v>
      </c>
      <c r="AK25" s="187">
        <v>-16394.676567663071</v>
      </c>
      <c r="AL25" s="86">
        <f t="shared" si="18"/>
        <v>8033.625950291862</v>
      </c>
      <c r="AM25" s="86">
        <v>17300</v>
      </c>
      <c r="AN25" s="79">
        <v>90000</v>
      </c>
      <c r="AP25" s="187">
        <v>11900.655393323263</v>
      </c>
      <c r="AQ25" s="187">
        <v>25371.542868350014</v>
      </c>
      <c r="AR25" s="187">
        <v>-26087.676625085027</v>
      </c>
      <c r="AS25" s="86">
        <f t="shared" si="19"/>
        <v>11184.521636588252</v>
      </c>
    </row>
    <row r="26" spans="1:45" ht="15" x14ac:dyDescent="0.25">
      <c r="A26" s="26">
        <f t="shared" si="5"/>
        <v>2034</v>
      </c>
      <c r="B26" s="27">
        <f t="shared" si="6"/>
        <v>0.45706722737778471</v>
      </c>
      <c r="C26" s="28">
        <f t="shared" si="7"/>
        <v>862075.93981560355</v>
      </c>
      <c r="D26" s="28">
        <f t="shared" si="14"/>
        <v>4604790.7208378129</v>
      </c>
      <c r="E26" s="28">
        <v>15895256.923499051</v>
      </c>
      <c r="F26" s="28">
        <f t="shared" si="8"/>
        <v>21362123.584152468</v>
      </c>
      <c r="G26" s="28">
        <v>155677.52606339942</v>
      </c>
      <c r="H26" s="28">
        <v>1621.8715728488239</v>
      </c>
      <c r="I26" s="28">
        <f t="shared" si="0"/>
        <v>154055.6544905506</v>
      </c>
      <c r="J26" s="28">
        <f t="shared" si="1"/>
        <v>153393.56460454769</v>
      </c>
      <c r="K26" s="29">
        <f t="shared" si="9"/>
        <v>13.926349282790667</v>
      </c>
      <c r="L26" s="29">
        <f t="shared" si="2"/>
        <v>6.3652778541797312</v>
      </c>
      <c r="M26" s="32">
        <f t="shared" si="10"/>
        <v>14.933920000000001</v>
      </c>
      <c r="N26" s="31">
        <f t="shared" si="3"/>
        <v>6.8258054082816466</v>
      </c>
      <c r="O26" s="96"/>
      <c r="P26" s="79">
        <f t="shared" si="15"/>
        <v>2034</v>
      </c>
      <c r="Q26" s="88">
        <f t="shared" si="11"/>
        <v>862075.93981560355</v>
      </c>
      <c r="R26" s="48">
        <v>865796.90270077961</v>
      </c>
      <c r="S26" s="48">
        <v>154055.6544905506</v>
      </c>
      <c r="T26" s="87"/>
      <c r="U26" s="83">
        <f t="shared" si="20"/>
        <v>10</v>
      </c>
      <c r="V26" s="179">
        <f t="shared" si="16"/>
        <v>0.99570226819526753</v>
      </c>
      <c r="W26" s="86">
        <v>4579192.9138882589</v>
      </c>
      <c r="X26" s="87">
        <v>17065.204633036108</v>
      </c>
      <c r="Y26" s="87">
        <f t="shared" si="12"/>
        <v>25597.806949554164</v>
      </c>
      <c r="Z26" s="87">
        <f t="shared" si="13"/>
        <v>4604790.7208378129</v>
      </c>
      <c r="AB26" s="179">
        <f t="shared" si="4"/>
        <v>0.99570226819526753</v>
      </c>
      <c r="AC26" s="87">
        <v>218.00081822487812</v>
      </c>
      <c r="AD26" s="87">
        <f t="shared" si="21"/>
        <v>2170.7986886786525</v>
      </c>
      <c r="AE26" s="48">
        <v>2283.9614588517234</v>
      </c>
      <c r="AF26" s="180"/>
      <c r="AG26" s="86">
        <f t="shared" si="17"/>
        <v>8532.6023165180559</v>
      </c>
      <c r="AI26" s="187">
        <v>11486.082154990618</v>
      </c>
      <c r="AJ26" s="187">
        <v>17867.714048493312</v>
      </c>
      <c r="AK26" s="187">
        <v>-15983.311825159028</v>
      </c>
      <c r="AL26" s="86">
        <f t="shared" si="18"/>
        <v>13370.484378324902</v>
      </c>
      <c r="AM26" s="86">
        <v>17300</v>
      </c>
      <c r="AN26" s="79">
        <v>90000</v>
      </c>
      <c r="AP26" s="187">
        <v>14885.984062690981</v>
      </c>
      <c r="AQ26" s="187">
        <v>27611.818467154764</v>
      </c>
      <c r="AR26" s="187">
        <v>-25432.597896809635</v>
      </c>
      <c r="AS26" s="86">
        <f t="shared" si="19"/>
        <v>17065.204633036108</v>
      </c>
    </row>
    <row r="27" spans="1:45" ht="15" x14ac:dyDescent="0.25">
      <c r="A27" s="26">
        <f t="shared" si="5"/>
        <v>2035</v>
      </c>
      <c r="B27" s="27">
        <f t="shared" si="6"/>
        <v>0.42264729219790065</v>
      </c>
      <c r="C27" s="28">
        <f t="shared" si="7"/>
        <v>1243920.268139194</v>
      </c>
      <c r="D27" s="28">
        <f t="shared" si="14"/>
        <v>4375158.9027755186</v>
      </c>
      <c r="E27" s="28">
        <v>16484421.371367343</v>
      </c>
      <c r="F27" s="28">
        <f t="shared" si="8"/>
        <v>22103500.542282056</v>
      </c>
      <c r="G27" s="28">
        <v>157715.25018778408</v>
      </c>
      <c r="H27" s="28">
        <v>1621.8715728488239</v>
      </c>
      <c r="I27" s="28">
        <f t="shared" si="0"/>
        <v>156093.37861493527</v>
      </c>
      <c r="J27" s="28">
        <f t="shared" si="1"/>
        <v>155431.28872893236</v>
      </c>
      <c r="K27" s="29">
        <f t="shared" si="9"/>
        <v>14.220753570942795</v>
      </c>
      <c r="L27" s="29">
        <f t="shared" si="2"/>
        <v>6.0103629897725988</v>
      </c>
      <c r="M27" s="32">
        <f t="shared" si="10"/>
        <v>14.933920000000001</v>
      </c>
      <c r="N27" s="31">
        <f t="shared" si="3"/>
        <v>6.3117808499000727</v>
      </c>
      <c r="O27" s="96"/>
      <c r="P27" s="79">
        <f t="shared" si="15"/>
        <v>2035</v>
      </c>
      <c r="Q27" s="80"/>
      <c r="R27" s="48">
        <v>1249218.9891062789</v>
      </c>
      <c r="S27" s="48">
        <v>156093.37861493527</v>
      </c>
      <c r="V27" s="179">
        <f t="shared" si="16"/>
        <v>0.99575837302082992</v>
      </c>
      <c r="W27" s="86">
        <v>4390428.4548487645</v>
      </c>
      <c r="X27" s="87">
        <v>-10179.701382163767</v>
      </c>
      <c r="Y27" s="87">
        <f t="shared" si="12"/>
        <v>-15269.55207324565</v>
      </c>
      <c r="Z27" s="87">
        <f t="shared" si="13"/>
        <v>4375158.9027755186</v>
      </c>
      <c r="AB27" s="179">
        <f t="shared" si="4"/>
        <v>0.99575837302082992</v>
      </c>
      <c r="AE27" s="48">
        <f>AE26</f>
        <v>2283.9614588517234</v>
      </c>
      <c r="AF27" s="180"/>
      <c r="AI27" s="187">
        <v>4753.6988608166175</v>
      </c>
      <c r="AJ27" s="187">
        <v>9872.7276795281359</v>
      </c>
      <c r="AK27" s="187">
        <v>-15577.683505264822</v>
      </c>
      <c r="AL27" s="86">
        <f t="shared" si="18"/>
        <v>-951.25696492006864</v>
      </c>
      <c r="AP27" s="187">
        <v>4733.6988608166184</v>
      </c>
      <c r="AQ27" s="187">
        <v>9872.7276795281341</v>
      </c>
      <c r="AR27" s="187">
        <v>-24786.12792250852</v>
      </c>
      <c r="AS27" s="86">
        <f t="shared" si="19"/>
        <v>-10179.701382163767</v>
      </c>
    </row>
    <row r="28" spans="1:45" ht="15" x14ac:dyDescent="0.25">
      <c r="A28" s="26">
        <f t="shared" si="5"/>
        <v>2036</v>
      </c>
      <c r="B28" s="27">
        <f t="shared" si="6"/>
        <v>0.39081938695764779</v>
      </c>
      <c r="C28" s="28">
        <f t="shared" si="7"/>
        <v>1729674.0147252753</v>
      </c>
      <c r="D28" s="28">
        <f t="shared" si="14"/>
        <v>4201614.6914559221</v>
      </c>
      <c r="E28" s="28">
        <v>17107511.445535071</v>
      </c>
      <c r="F28" s="28">
        <f t="shared" si="8"/>
        <v>23038800.15171627</v>
      </c>
      <c r="G28" s="28">
        <v>159678.55276802424</v>
      </c>
      <c r="H28" s="28">
        <v>1621.8715728488239</v>
      </c>
      <c r="I28" s="28">
        <f t="shared" si="0"/>
        <v>158056.68119517542</v>
      </c>
      <c r="J28" s="28">
        <f t="shared" si="1"/>
        <v>157394.59130917251</v>
      </c>
      <c r="K28" s="29">
        <f t="shared" si="9"/>
        <v>14.637606006715197</v>
      </c>
      <c r="L28" s="29">
        <f t="shared" si="2"/>
        <v>5.720660206072016</v>
      </c>
      <c r="M28" s="32">
        <f t="shared" si="10"/>
        <v>14.933920000000001</v>
      </c>
      <c r="N28" s="31">
        <f t="shared" si="3"/>
        <v>5.8364654592745557</v>
      </c>
      <c r="O28" s="96"/>
      <c r="P28" s="79">
        <f t="shared" si="15"/>
        <v>2036</v>
      </c>
      <c r="Q28" s="80"/>
      <c r="R28" s="48">
        <v>1737041.8985059268</v>
      </c>
      <c r="S28" s="48">
        <v>158056.68119517542</v>
      </c>
      <c r="V28" s="89">
        <f t="shared" ref="V28:V62" si="22">V27</f>
        <v>0.99575837302082992</v>
      </c>
      <c r="W28" s="86">
        <v>4215341.4434181517</v>
      </c>
      <c r="X28" s="87">
        <v>-9151.1679748196511</v>
      </c>
      <c r="Y28" s="87">
        <f t="shared" si="12"/>
        <v>-13726.751962229477</v>
      </c>
      <c r="Z28" s="87">
        <f t="shared" si="13"/>
        <v>4201614.6914559221</v>
      </c>
      <c r="AE28" s="48">
        <f t="shared" ref="AE28:AE62" si="23">AE27</f>
        <v>2283.9614588517234</v>
      </c>
      <c r="AF28" s="180"/>
      <c r="AI28" s="187">
        <v>4489.9914253959205</v>
      </c>
      <c r="AJ28" s="187">
        <v>9884.4941914822848</v>
      </c>
      <c r="AK28" s="187">
        <v>-15185.192726137631</v>
      </c>
      <c r="AL28" s="86">
        <f t="shared" si="18"/>
        <v>-810.70710925942512</v>
      </c>
      <c r="AP28" s="187">
        <v>4956.7854687631288</v>
      </c>
      <c r="AQ28" s="187">
        <v>10053.518972552643</v>
      </c>
      <c r="AR28" s="187">
        <v>-24161.472416135424</v>
      </c>
      <c r="AS28" s="86">
        <f t="shared" si="19"/>
        <v>-9151.1679748196511</v>
      </c>
    </row>
    <row r="29" spans="1:45" ht="15" x14ac:dyDescent="0.25">
      <c r="A29" s="26">
        <f t="shared" si="5"/>
        <v>2037</v>
      </c>
      <c r="B29" s="27">
        <f t="shared" si="6"/>
        <v>0.3613883160771148</v>
      </c>
      <c r="C29" s="28">
        <f t="shared" si="7"/>
        <v>2288858.6273578811</v>
      </c>
      <c r="D29" s="28">
        <f t="shared" si="14"/>
        <v>4188331.0729633477</v>
      </c>
      <c r="E29" s="28">
        <v>17748648.892408818</v>
      </c>
      <c r="F29" s="28">
        <f t="shared" si="8"/>
        <v>24225838.592730045</v>
      </c>
      <c r="G29" s="28">
        <v>161501.51323125177</v>
      </c>
      <c r="H29" s="28">
        <v>1621.8715728488239</v>
      </c>
      <c r="I29" s="28">
        <f t="shared" si="0"/>
        <v>159879.64165840295</v>
      </c>
      <c r="J29" s="28">
        <f t="shared" si="1"/>
        <v>159217.55177240004</v>
      </c>
      <c r="K29" s="29">
        <f t="shared" si="9"/>
        <v>15.215557784333129</v>
      </c>
      <c r="L29" s="29">
        <f t="shared" si="2"/>
        <v>5.4987248058541853</v>
      </c>
      <c r="M29" s="32">
        <f t="shared" si="10"/>
        <v>14.933920000000001</v>
      </c>
      <c r="N29" s="31">
        <f t="shared" si="3"/>
        <v>5.3969442012303466</v>
      </c>
      <c r="O29" s="96"/>
      <c r="P29" s="79">
        <f t="shared" si="15"/>
        <v>2037</v>
      </c>
      <c r="Q29" s="80"/>
      <c r="R29" s="48">
        <v>2298608.4670462534</v>
      </c>
      <c r="S29" s="48">
        <v>159879.64165840295</v>
      </c>
      <c r="V29" s="89">
        <f t="shared" si="22"/>
        <v>0.99575837302082992</v>
      </c>
      <c r="W29" s="86">
        <v>4201430.1918959077</v>
      </c>
      <c r="X29" s="87">
        <v>-8732.7459550400308</v>
      </c>
      <c r="Y29" s="87">
        <f t="shared" si="12"/>
        <v>-13099.118932560046</v>
      </c>
      <c r="Z29" s="87">
        <f t="shared" si="13"/>
        <v>4188331.0729633477</v>
      </c>
      <c r="AE29" s="48">
        <f t="shared" si="23"/>
        <v>2283.9614588517234</v>
      </c>
      <c r="AF29" s="180"/>
      <c r="AI29" s="187">
        <v>4247.5831753610146</v>
      </c>
      <c r="AJ29" s="187">
        <v>9896.3783685559756</v>
      </c>
      <c r="AK29" s="187">
        <v>-14802.479555853319</v>
      </c>
      <c r="AL29" s="86">
        <f t="shared" si="18"/>
        <v>-658.51801193632855</v>
      </c>
      <c r="AP29" s="187">
        <v>4747.8169462870919</v>
      </c>
      <c r="AQ29" s="187">
        <v>10072.608352757275</v>
      </c>
      <c r="AR29" s="187">
        <v>-23553.171254084398</v>
      </c>
      <c r="AS29" s="86">
        <f t="shared" si="19"/>
        <v>-8732.7459550400308</v>
      </c>
    </row>
    <row r="30" spans="1:45" ht="15" x14ac:dyDescent="0.25">
      <c r="A30" s="26">
        <f t="shared" si="5"/>
        <v>2038</v>
      </c>
      <c r="B30" s="27">
        <f t="shared" si="6"/>
        <v>0.33417358338778019</v>
      </c>
      <c r="C30" s="28">
        <f t="shared" si="7"/>
        <v>2899653.2728684181</v>
      </c>
      <c r="D30" s="28">
        <f t="shared" si="14"/>
        <v>4489431.4736054726</v>
      </c>
      <c r="E30" s="28">
        <v>18403004.9959962</v>
      </c>
      <c r="F30" s="28">
        <f t="shared" si="8"/>
        <v>25792089.742470089</v>
      </c>
      <c r="G30" s="28">
        <v>163154.1174881566</v>
      </c>
      <c r="H30" s="28">
        <v>1621.8715728488239</v>
      </c>
      <c r="I30" s="28">
        <f t="shared" si="0"/>
        <v>161532.24591530778</v>
      </c>
      <c r="J30" s="28">
        <f t="shared" si="1"/>
        <v>160870.15602930487</v>
      </c>
      <c r="K30" s="29">
        <f t="shared" si="9"/>
        <v>16.032861768202473</v>
      </c>
      <c r="L30" s="29">
        <f t="shared" si="2"/>
        <v>5.3577588690411622</v>
      </c>
      <c r="M30" s="32">
        <f t="shared" si="10"/>
        <v>14.933920000000001</v>
      </c>
      <c r="N30" s="31">
        <f t="shared" si="3"/>
        <v>4.9905215604264388</v>
      </c>
      <c r="O30" s="96"/>
      <c r="P30" s="79">
        <f t="shared" si="15"/>
        <v>2038</v>
      </c>
      <c r="Q30" s="80"/>
      <c r="R30" s="48">
        <v>2912004.911464361</v>
      </c>
      <c r="S30" s="48">
        <v>161532.24591530778</v>
      </c>
      <c r="V30" s="89">
        <f t="shared" si="22"/>
        <v>0.99575837302082992</v>
      </c>
      <c r="W30" s="86">
        <v>4501895.3193112658</v>
      </c>
      <c r="X30" s="87">
        <v>-8309.2304705288716</v>
      </c>
      <c r="Y30" s="87">
        <f t="shared" si="12"/>
        <v>-12463.845705793308</v>
      </c>
      <c r="Z30" s="87">
        <f t="shared" si="13"/>
        <v>4489431.4736054726</v>
      </c>
      <c r="AE30" s="48">
        <f t="shared" si="23"/>
        <v>2283.9614588517234</v>
      </c>
      <c r="AF30" s="180"/>
      <c r="AI30" s="187">
        <v>4015.416718462533</v>
      </c>
      <c r="AJ30" s="187">
        <v>9908.3813874004045</v>
      </c>
      <c r="AK30" s="187">
        <v>-14426.473508922625</v>
      </c>
      <c r="AL30" s="86">
        <f t="shared" si="18"/>
        <v>-502.6754030596876</v>
      </c>
      <c r="AP30" s="187">
        <v>4553.9398860102374</v>
      </c>
      <c r="AQ30" s="187">
        <v>10092.967314978605</v>
      </c>
      <c r="AR30" s="187">
        <v>-22956.137671517714</v>
      </c>
      <c r="AS30" s="86">
        <f t="shared" si="19"/>
        <v>-8309.2304705288716</v>
      </c>
    </row>
    <row r="31" spans="1:45" ht="15" x14ac:dyDescent="0.25">
      <c r="A31" s="26">
        <f t="shared" si="5"/>
        <v>2039</v>
      </c>
      <c r="B31" s="27">
        <f t="shared" si="6"/>
        <v>0.30900828517765516</v>
      </c>
      <c r="C31" s="28">
        <f t="shared" si="7"/>
        <v>3497386.0202268944</v>
      </c>
      <c r="D31" s="28">
        <f t="shared" si="14"/>
        <v>4463828.3002969669</v>
      </c>
      <c r="E31" s="28">
        <v>19064578.973789003</v>
      </c>
      <c r="F31" s="28">
        <f t="shared" si="8"/>
        <v>27025793.294312865</v>
      </c>
      <c r="G31" s="28">
        <v>164626.97309057534</v>
      </c>
      <c r="H31" s="28">
        <v>1621.8715728488239</v>
      </c>
      <c r="I31" s="28">
        <f t="shared" si="0"/>
        <v>163005.10151772652</v>
      </c>
      <c r="J31" s="28">
        <f t="shared" si="1"/>
        <v>162343.01163172361</v>
      </c>
      <c r="K31" s="29">
        <f t="shared" si="9"/>
        <v>16.647340111948328</v>
      </c>
      <c r="L31" s="29">
        <f t="shared" si="2"/>
        <v>5.1441660207623467</v>
      </c>
      <c r="M31" s="32">
        <f t="shared" si="10"/>
        <v>14.933920000000001</v>
      </c>
      <c r="N31" s="31">
        <f t="shared" si="3"/>
        <v>4.6147050101802884</v>
      </c>
      <c r="O31" s="96"/>
      <c r="P31" s="79">
        <f t="shared" si="15"/>
        <v>2039</v>
      </c>
      <c r="Q31" s="80"/>
      <c r="R31" s="48">
        <v>3512283.8180279443</v>
      </c>
      <c r="S31" s="48">
        <v>163005.10151772652</v>
      </c>
      <c r="V31" s="89">
        <f t="shared" si="22"/>
        <v>0.99575837302082992</v>
      </c>
      <c r="W31" s="86">
        <v>4475559.9717819933</v>
      </c>
      <c r="X31" s="87">
        <v>-7821.1143233508701</v>
      </c>
      <c r="Y31" s="87">
        <f t="shared" si="12"/>
        <v>-11731.671485026305</v>
      </c>
      <c r="Z31" s="87">
        <f t="shared" si="13"/>
        <v>4463828.3002969669</v>
      </c>
      <c r="AE31" s="48">
        <f t="shared" si="23"/>
        <v>2283.9614588517234</v>
      </c>
      <c r="AF31" s="180"/>
      <c r="AI31" s="187">
        <v>3796.4115143730864</v>
      </c>
      <c r="AJ31" s="187">
        <v>9920.5044364332753</v>
      </c>
      <c r="AK31" s="187">
        <v>-14054.334770967946</v>
      </c>
      <c r="AL31" s="86">
        <f t="shared" si="18"/>
        <v>-337.41882016158343</v>
      </c>
      <c r="AP31" s="187">
        <v>4418.3665332437822</v>
      </c>
      <c r="AQ31" s="187">
        <v>10126.092010380189</v>
      </c>
      <c r="AR31" s="187">
        <v>-22365.572866974842</v>
      </c>
      <c r="AS31" s="86">
        <f t="shared" si="19"/>
        <v>-7821.1143233508701</v>
      </c>
    </row>
    <row r="32" spans="1:45" ht="15" x14ac:dyDescent="0.25">
      <c r="A32" s="26">
        <f t="shared" si="5"/>
        <v>2040</v>
      </c>
      <c r="B32" s="27">
        <f t="shared" si="6"/>
        <v>0.28573808659684358</v>
      </c>
      <c r="C32" s="28">
        <f t="shared" si="7"/>
        <v>4221110.2503543161</v>
      </c>
      <c r="D32" s="28">
        <f t="shared" si="14"/>
        <v>4481034.4742584266</v>
      </c>
      <c r="E32" s="28">
        <v>19741618.664286289</v>
      </c>
      <c r="F32" s="28">
        <f t="shared" si="8"/>
        <v>28443763.388899032</v>
      </c>
      <c r="G32" s="28">
        <v>165934.75901036451</v>
      </c>
      <c r="H32" s="28">
        <v>1621.8715728488239</v>
      </c>
      <c r="I32" s="28">
        <f t="shared" si="0"/>
        <v>164312.88743751569</v>
      </c>
      <c r="J32" s="28">
        <f t="shared" si="1"/>
        <v>163650.79755151278</v>
      </c>
      <c r="K32" s="29">
        <f t="shared" si="9"/>
        <v>17.380766738974014</v>
      </c>
      <c r="L32" s="29">
        <f t="shared" si="2"/>
        <v>4.9663470315804954</v>
      </c>
      <c r="M32" s="32">
        <f t="shared" si="10"/>
        <v>14.933920000000001</v>
      </c>
      <c r="N32" s="31">
        <f t="shared" si="3"/>
        <v>4.2671897261903347</v>
      </c>
      <c r="O32" s="96"/>
      <c r="P32" s="79">
        <f t="shared" si="15"/>
        <v>2040</v>
      </c>
      <c r="Q32" s="80"/>
      <c r="R32" s="48">
        <v>4239090.8926517423</v>
      </c>
      <c r="S32" s="48">
        <v>164312.88743751569</v>
      </c>
      <c r="V32" s="89">
        <f t="shared" si="22"/>
        <v>0.99575837302082992</v>
      </c>
      <c r="W32" s="86">
        <v>4488825.2211242672</v>
      </c>
      <c r="X32" s="87">
        <v>-5193.8312438936518</v>
      </c>
      <c r="Y32" s="87">
        <f t="shared" si="12"/>
        <v>-7790.7468658404778</v>
      </c>
      <c r="Z32" s="87">
        <f t="shared" si="13"/>
        <v>4481034.4742584266</v>
      </c>
      <c r="AE32" s="48">
        <f t="shared" si="23"/>
        <v>2283.9614588517234</v>
      </c>
      <c r="AF32" s="180"/>
      <c r="AI32" s="187">
        <v>4039.0793083050435</v>
      </c>
      <c r="AJ32" s="187">
        <v>10156.817805365939</v>
      </c>
      <c r="AK32" s="187">
        <v>-13684.051679212607</v>
      </c>
      <c r="AL32" s="86">
        <f t="shared" si="18"/>
        <v>511.84543445837517</v>
      </c>
      <c r="AP32" s="187">
        <v>5263.4783745655341</v>
      </c>
      <c r="AQ32" s="187">
        <v>11320.721316165842</v>
      </c>
      <c r="AR32" s="187">
        <v>-21778.030934625029</v>
      </c>
      <c r="AS32" s="86">
        <f t="shared" si="19"/>
        <v>-5193.8312438936518</v>
      </c>
    </row>
    <row r="33" spans="1:45" ht="15" x14ac:dyDescent="0.25">
      <c r="A33" s="26">
        <f t="shared" si="5"/>
        <v>2041</v>
      </c>
      <c r="B33" s="27">
        <f t="shared" si="6"/>
        <v>0.26422027514597279</v>
      </c>
      <c r="C33" s="28">
        <f t="shared" si="7"/>
        <v>4792589.4482739205</v>
      </c>
      <c r="D33" s="28">
        <f t="shared" si="14"/>
        <v>4520341.5752056213</v>
      </c>
      <c r="E33" s="28">
        <v>20139168.314351767</v>
      </c>
      <c r="F33" s="28">
        <f t="shared" si="8"/>
        <v>29452099.337831311</v>
      </c>
      <c r="G33" s="28">
        <v>164918.52822270812</v>
      </c>
      <c r="H33" s="28">
        <v>1621.8715728488239</v>
      </c>
      <c r="I33" s="28">
        <f t="shared" si="0"/>
        <v>163296.6566498593</v>
      </c>
      <c r="J33" s="28">
        <f t="shared" si="1"/>
        <v>162634.56676385639</v>
      </c>
      <c r="K33" s="29">
        <f t="shared" si="9"/>
        <v>18.109372394735395</v>
      </c>
      <c r="L33" s="29">
        <f t="shared" si="2"/>
        <v>4.78486335685787</v>
      </c>
      <c r="M33" s="32">
        <f t="shared" si="10"/>
        <v>14.933920000000001</v>
      </c>
      <c r="N33" s="31">
        <f t="shared" si="3"/>
        <v>3.9458444514079463</v>
      </c>
      <c r="O33" s="96"/>
      <c r="P33" s="79">
        <f t="shared" si="15"/>
        <v>2041</v>
      </c>
      <c r="Q33" s="80"/>
      <c r="R33" s="48">
        <v>4813004.4176627435</v>
      </c>
      <c r="S33" s="48">
        <v>163296.6566498593</v>
      </c>
      <c r="V33" s="89">
        <f t="shared" si="22"/>
        <v>0.99575837302082992</v>
      </c>
      <c r="W33" s="86">
        <v>4526809.1445903061</v>
      </c>
      <c r="X33" s="87">
        <v>-4311.7129231233339</v>
      </c>
      <c r="Y33" s="87">
        <f t="shared" si="12"/>
        <v>-6467.5693846850008</v>
      </c>
      <c r="Z33" s="87">
        <f t="shared" si="13"/>
        <v>4520341.5752056213</v>
      </c>
      <c r="AE33" s="48">
        <f t="shared" si="23"/>
        <v>2283.9614588517234</v>
      </c>
      <c r="AF33" s="180"/>
      <c r="AI33" s="187">
        <v>4166.3565307033341</v>
      </c>
      <c r="AJ33" s="187">
        <v>10173.66590947256</v>
      </c>
      <c r="AK33" s="187">
        <v>-13320.103263400582</v>
      </c>
      <c r="AL33" s="86">
        <f t="shared" si="18"/>
        <v>1019.9191767753109</v>
      </c>
      <c r="AP33" s="187">
        <v>5488.4230216386813</v>
      </c>
      <c r="AQ33" s="187">
        <v>11399.693128302033</v>
      </c>
      <c r="AR33" s="187">
        <v>-21199.829073064047</v>
      </c>
      <c r="AS33" s="86">
        <f t="shared" si="19"/>
        <v>-4311.7129231233339</v>
      </c>
    </row>
    <row r="34" spans="1:45" ht="15" x14ac:dyDescent="0.25">
      <c r="A34" s="26">
        <f t="shared" si="5"/>
        <v>2042</v>
      </c>
      <c r="B34" s="27">
        <f t="shared" si="6"/>
        <v>0.24432288544268835</v>
      </c>
      <c r="C34" s="28">
        <f t="shared" si="7"/>
        <v>5439330.6049159514</v>
      </c>
      <c r="D34" s="28">
        <f t="shared" si="14"/>
        <v>4546299.0798508897</v>
      </c>
      <c r="E34" s="28">
        <v>20570229.120724808</v>
      </c>
      <c r="F34" s="28">
        <f t="shared" si="8"/>
        <v>30555858.805491649</v>
      </c>
      <c r="G34" s="28">
        <v>166510.76719574467</v>
      </c>
      <c r="H34" s="28">
        <v>1621.8715728488239</v>
      </c>
      <c r="I34" s="28">
        <f t="shared" si="0"/>
        <v>164888.89562289586</v>
      </c>
      <c r="J34" s="28">
        <f t="shared" si="1"/>
        <v>164226.80573689294</v>
      </c>
      <c r="K34" s="29">
        <f t="shared" si="9"/>
        <v>18.605889987560897</v>
      </c>
      <c r="L34" s="29">
        <f t="shared" si="2"/>
        <v>4.5458447279901026</v>
      </c>
      <c r="M34" s="32">
        <f t="shared" si="10"/>
        <v>14.933920000000001</v>
      </c>
      <c r="N34" s="31">
        <f t="shared" si="3"/>
        <v>3.6486984253702723</v>
      </c>
      <c r="O34" s="96"/>
      <c r="P34" s="79">
        <f t="shared" si="15"/>
        <v>2042</v>
      </c>
      <c r="Q34" s="80"/>
      <c r="R34" s="48">
        <v>5462500.494386672</v>
      </c>
      <c r="S34" s="48">
        <v>164888.89562289586</v>
      </c>
      <c r="V34" s="89">
        <f t="shared" si="22"/>
        <v>0.99575837302082992</v>
      </c>
      <c r="W34" s="86">
        <v>4532499.0125975488</v>
      </c>
      <c r="X34" s="87">
        <v>9200.0448355607223</v>
      </c>
      <c r="Y34" s="87">
        <f t="shared" si="12"/>
        <v>13800.067253341083</v>
      </c>
      <c r="Z34" s="87">
        <f t="shared" si="13"/>
        <v>4546299.0798508897</v>
      </c>
      <c r="AE34" s="48">
        <f t="shared" si="23"/>
        <v>2283.9614588517234</v>
      </c>
      <c r="AF34" s="180"/>
      <c r="AI34" s="187">
        <v>4302.9482303097193</v>
      </c>
      <c r="AJ34" s="187">
        <v>10190.72730843813</v>
      </c>
      <c r="AK34" s="187">
        <v>-12972.846796399866</v>
      </c>
      <c r="AL34" s="86">
        <f t="shared" si="18"/>
        <v>1520.8287423479833</v>
      </c>
      <c r="AP34" s="187">
        <v>8841.8527081745851</v>
      </c>
      <c r="AQ34" s="187">
        <v>21004.332182314931</v>
      </c>
      <c r="AR34" s="187">
        <v>-20646.140054928794</v>
      </c>
      <c r="AS34" s="86">
        <f t="shared" si="19"/>
        <v>9200.0448355607223</v>
      </c>
    </row>
    <row r="35" spans="1:45" ht="15" x14ac:dyDescent="0.25">
      <c r="A35" s="26">
        <f t="shared" si="5"/>
        <v>2043</v>
      </c>
      <c r="B35" s="27">
        <f t="shared" si="6"/>
        <v>0.22592388989854117</v>
      </c>
      <c r="C35" s="28">
        <f t="shared" si="7"/>
        <v>6132362.6601789976</v>
      </c>
      <c r="D35" s="28">
        <f t="shared" si="14"/>
        <v>4437101.4810357802</v>
      </c>
      <c r="E35" s="28">
        <v>21008141.745977543</v>
      </c>
      <c r="F35" s="28">
        <f t="shared" si="8"/>
        <v>31577605.88719232</v>
      </c>
      <c r="G35" s="28">
        <v>168119.10276074152</v>
      </c>
      <c r="H35" s="28">
        <v>1621.8715728488239</v>
      </c>
      <c r="I35" s="28">
        <f t="shared" si="0"/>
        <v>166497.2311878927</v>
      </c>
      <c r="J35" s="28">
        <f t="shared" si="1"/>
        <v>165835.14130188979</v>
      </c>
      <c r="K35" s="29">
        <f t="shared" si="9"/>
        <v>19.041564796997868</v>
      </c>
      <c r="L35" s="29">
        <f t="shared" si="2"/>
        <v>4.3019443886928839</v>
      </c>
      <c r="M35" s="32">
        <f t="shared" si="10"/>
        <v>14.933920000000001</v>
      </c>
      <c r="N35" s="31">
        <f t="shared" si="3"/>
        <v>3.3739292978336222</v>
      </c>
      <c r="O35" s="96"/>
      <c r="P35" s="79">
        <f t="shared" si="15"/>
        <v>2043</v>
      </c>
      <c r="Q35" s="80"/>
      <c r="R35" s="48">
        <v>6158484.6548417797</v>
      </c>
      <c r="S35" s="48">
        <v>166497.2311878927</v>
      </c>
      <c r="V35" s="89">
        <f t="shared" si="22"/>
        <v>0.99575837302082992</v>
      </c>
      <c r="W35" s="86">
        <v>4414237.0209215423</v>
      </c>
      <c r="X35" s="87">
        <v>15242.973409491686</v>
      </c>
      <c r="Y35" s="87">
        <f t="shared" si="12"/>
        <v>22864.460114237529</v>
      </c>
      <c r="Z35" s="87">
        <f t="shared" si="13"/>
        <v>4437101.4810357802</v>
      </c>
      <c r="AE35" s="48">
        <f t="shared" si="23"/>
        <v>2283.9614588517234</v>
      </c>
      <c r="AF35" s="180"/>
      <c r="AI35" s="187">
        <v>9131.1124147011542</v>
      </c>
      <c r="AJ35" s="187">
        <v>15635.93953615558</v>
      </c>
      <c r="AK35" s="187">
        <v>-12647.652270720955</v>
      </c>
      <c r="AL35" s="86">
        <f t="shared" si="18"/>
        <v>12119.399680135779</v>
      </c>
      <c r="AP35" s="187">
        <v>12549.393476848532</v>
      </c>
      <c r="AQ35" s="187">
        <v>22818.811717973855</v>
      </c>
      <c r="AR35" s="187">
        <v>-20125.231785330703</v>
      </c>
      <c r="AS35" s="86">
        <f t="shared" si="19"/>
        <v>15242.973409491686</v>
      </c>
    </row>
    <row r="36" spans="1:45" ht="15" x14ac:dyDescent="0.25">
      <c r="A36" s="26">
        <f t="shared" si="5"/>
        <v>2044</v>
      </c>
      <c r="B36" s="27">
        <f t="shared" si="6"/>
        <v>0.20891045034281555</v>
      </c>
      <c r="C36" s="28">
        <f t="shared" si="7"/>
        <v>6750876.7676526569</v>
      </c>
      <c r="D36" s="28">
        <f t="shared" si="14"/>
        <v>4509658.7235577637</v>
      </c>
      <c r="E36" s="28">
        <v>21453011.224487629</v>
      </c>
      <c r="F36" s="28">
        <f t="shared" si="8"/>
        <v>32713546.715698048</v>
      </c>
      <c r="G36" s="28">
        <v>169743.69938976341</v>
      </c>
      <c r="H36" s="28">
        <v>1621.8715728488239</v>
      </c>
      <c r="I36" s="28">
        <f t="shared" si="0"/>
        <v>168121.82781691459</v>
      </c>
      <c r="J36" s="28">
        <f t="shared" si="1"/>
        <v>167459.73793091168</v>
      </c>
      <c r="K36" s="29">
        <f t="shared" si="9"/>
        <v>19.535171331269233</v>
      </c>
      <c r="L36" s="29">
        <f t="shared" si="2"/>
        <v>4.0811014403395154</v>
      </c>
      <c r="M36" s="32">
        <f t="shared" si="10"/>
        <v>14.933920000000001</v>
      </c>
      <c r="N36" s="31">
        <f t="shared" si="3"/>
        <v>3.1198519525835802</v>
      </c>
      <c r="O36" s="96"/>
      <c r="P36" s="79">
        <f t="shared" si="15"/>
        <v>2044</v>
      </c>
      <c r="Q36" s="80"/>
      <c r="R36" s="48">
        <v>6779633.4437766634</v>
      </c>
      <c r="S36" s="48">
        <v>168121.82781691459</v>
      </c>
      <c r="V36" s="89">
        <f t="shared" si="22"/>
        <v>0.99575837302082992</v>
      </c>
      <c r="W36" s="86">
        <v>4491688.5688740946</v>
      </c>
      <c r="X36" s="87">
        <v>11980.103122446217</v>
      </c>
      <c r="Y36" s="87">
        <f t="shared" si="12"/>
        <v>17970.154683669323</v>
      </c>
      <c r="Z36" s="87">
        <f t="shared" si="13"/>
        <v>4509658.7235577637</v>
      </c>
      <c r="AE36" s="48">
        <f t="shared" si="23"/>
        <v>2283.9614588517234</v>
      </c>
      <c r="AF36" s="180"/>
      <c r="AI36" s="187">
        <v>6782.0452764563433</v>
      </c>
      <c r="AJ36" s="187">
        <v>16101.664562266553</v>
      </c>
      <c r="AK36" s="187">
        <v>-12344.894761099464</v>
      </c>
      <c r="AL36" s="86">
        <f t="shared" si="18"/>
        <v>10538.815077623434</v>
      </c>
      <c r="AP36" s="187">
        <v>9609.2287954541116</v>
      </c>
      <c r="AQ36" s="187">
        <v>22009.279872668987</v>
      </c>
      <c r="AR36" s="187">
        <v>-19638.40554567688</v>
      </c>
      <c r="AS36" s="86">
        <f t="shared" si="19"/>
        <v>11980.103122446217</v>
      </c>
    </row>
    <row r="37" spans="1:45" ht="15" x14ac:dyDescent="0.25">
      <c r="A37" s="26">
        <f t="shared" si="5"/>
        <v>2045</v>
      </c>
      <c r="B37" s="27">
        <f t="shared" si="6"/>
        <v>0.19317822600362289</v>
      </c>
      <c r="C37" s="28">
        <f t="shared" si="7"/>
        <v>7374176.6495208275</v>
      </c>
      <c r="D37" s="28">
        <f t="shared" si="14"/>
        <v>4491481.0782430032</v>
      </c>
      <c r="E37" s="28">
        <v>21904944.307809751</v>
      </c>
      <c r="F37" s="28">
        <f t="shared" si="8"/>
        <v>33770602.035573587</v>
      </c>
      <c r="G37" s="28">
        <v>171384.72323944248</v>
      </c>
      <c r="H37" s="28">
        <v>1621.8715728488239</v>
      </c>
      <c r="I37" s="28">
        <f t="shared" si="0"/>
        <v>169762.85166659366</v>
      </c>
      <c r="J37" s="28">
        <f t="shared" si="1"/>
        <v>169100.76178059075</v>
      </c>
      <c r="K37" s="29">
        <f t="shared" si="9"/>
        <v>19.970697754390454</v>
      </c>
      <c r="L37" s="29">
        <f t="shared" si="2"/>
        <v>3.8579039642476833</v>
      </c>
      <c r="M37" s="32">
        <f t="shared" si="10"/>
        <v>14.933920000000001</v>
      </c>
      <c r="N37" s="31">
        <f t="shared" si="3"/>
        <v>2.8849081728800239</v>
      </c>
      <c r="O37" s="96"/>
      <c r="P37" s="79">
        <f t="shared" si="15"/>
        <v>2045</v>
      </c>
      <c r="Q37" s="80"/>
      <c r="R37" s="48">
        <v>7405588.3930453975</v>
      </c>
      <c r="S37" s="48">
        <v>169762.85166659366</v>
      </c>
      <c r="V37" s="89">
        <f t="shared" si="22"/>
        <v>0.99575837302082992</v>
      </c>
      <c r="W37" s="86">
        <v>4464300.4054747494</v>
      </c>
      <c r="X37" s="87">
        <v>18120.448512169369</v>
      </c>
      <c r="Y37" s="87">
        <f t="shared" si="12"/>
        <v>27180.672768254051</v>
      </c>
      <c r="Z37" s="87">
        <f t="shared" si="13"/>
        <v>4491481.0782430032</v>
      </c>
      <c r="AE37" s="48">
        <f t="shared" si="23"/>
        <v>2283.9614588517234</v>
      </c>
      <c r="AF37" s="180"/>
      <c r="AI37" s="187">
        <v>9697.9968774442077</v>
      </c>
      <c r="AJ37" s="187">
        <v>16850.913350762516</v>
      </c>
      <c r="AK37" s="187">
        <v>-12065.004167155877</v>
      </c>
      <c r="AL37" s="86">
        <f t="shared" si="18"/>
        <v>14483.906061050848</v>
      </c>
      <c r="AP37" s="187">
        <v>13064.03689211659</v>
      </c>
      <c r="AQ37" s="187">
        <v>24243.623833303125</v>
      </c>
      <c r="AR37" s="187">
        <v>-19187.212213250346</v>
      </c>
      <c r="AS37" s="86">
        <f t="shared" si="19"/>
        <v>18120.448512169369</v>
      </c>
    </row>
    <row r="38" spans="1:45" ht="15" x14ac:dyDescent="0.25">
      <c r="A38" s="26">
        <f t="shared" si="5"/>
        <v>2046</v>
      </c>
      <c r="B38" s="27">
        <f t="shared" si="6"/>
        <v>0.17863073360221762</v>
      </c>
      <c r="C38" s="28">
        <f t="shared" si="7"/>
        <v>7781187.3589822212</v>
      </c>
      <c r="D38" s="28">
        <f t="shared" si="14"/>
        <v>4385020.8316326141</v>
      </c>
      <c r="E38" s="28">
        <v>22364049.47408171</v>
      </c>
      <c r="F38" s="28">
        <f t="shared" si="8"/>
        <v>34530257.664696544</v>
      </c>
      <c r="G38" s="28">
        <v>173042.34216823126</v>
      </c>
      <c r="H38" s="28">
        <v>1621.8715728488239</v>
      </c>
      <c r="I38" s="28">
        <f t="shared" si="0"/>
        <v>171420.47059538245</v>
      </c>
      <c r="J38" s="28">
        <f t="shared" si="1"/>
        <v>170758.38070937953</v>
      </c>
      <c r="K38" s="29">
        <f t="shared" si="9"/>
        <v>20.221705969128955</v>
      </c>
      <c r="L38" s="29">
        <f t="shared" si="2"/>
        <v>3.6122181719538484</v>
      </c>
      <c r="M38" s="32">
        <f t="shared" si="10"/>
        <v>14.933920000000001</v>
      </c>
      <c r="N38" s="31">
        <f t="shared" si="3"/>
        <v>2.6676570851568298</v>
      </c>
      <c r="O38" s="96"/>
      <c r="P38" s="79">
        <f t="shared" si="15"/>
        <v>2046</v>
      </c>
      <c r="Q38" s="80"/>
      <c r="R38" s="48">
        <v>7814332.8439975362</v>
      </c>
      <c r="S38" s="48">
        <v>171420.47059538245</v>
      </c>
      <c r="V38" s="89">
        <f t="shared" si="22"/>
        <v>0.99575837302082992</v>
      </c>
      <c r="W38" s="86">
        <v>4356646.1549743647</v>
      </c>
      <c r="X38" s="87">
        <v>18916.451105499942</v>
      </c>
      <c r="Y38" s="87">
        <f t="shared" si="12"/>
        <v>28374.676658249911</v>
      </c>
      <c r="Z38" s="87">
        <f t="shared" si="13"/>
        <v>4385020.8316326141</v>
      </c>
      <c r="AE38" s="48">
        <f t="shared" si="23"/>
        <v>2283.9614588517234</v>
      </c>
      <c r="AF38" s="180"/>
      <c r="AI38" s="187">
        <v>10277.682760053338</v>
      </c>
      <c r="AJ38" s="187">
        <v>16596.449261198704</v>
      </c>
      <c r="AK38" s="187">
        <v>-11808.464686889194</v>
      </c>
      <c r="AL38" s="86">
        <f t="shared" si="18"/>
        <v>15065.66733436285</v>
      </c>
      <c r="AP38" s="187">
        <v>13221.192700778127</v>
      </c>
      <c r="AQ38" s="187">
        <v>24468.647471003391</v>
      </c>
      <c r="AR38" s="187">
        <v>-18773.389066281572</v>
      </c>
      <c r="AS38" s="86">
        <f t="shared" si="19"/>
        <v>18916.451105499942</v>
      </c>
    </row>
    <row r="39" spans="1:45" ht="15" x14ac:dyDescent="0.25">
      <c r="A39" s="26">
        <f t="shared" si="5"/>
        <v>2047</v>
      </c>
      <c r="B39" s="27">
        <f t="shared" si="6"/>
        <v>0.16517875563609336</v>
      </c>
      <c r="C39" s="28">
        <f t="shared" si="7"/>
        <v>8408367.122745052</v>
      </c>
      <c r="D39" s="28">
        <f t="shared" si="14"/>
        <v>4406613.9514839752</v>
      </c>
      <c r="E39" s="28">
        <v>22830436.943780683</v>
      </c>
      <c r="F39" s="28">
        <f t="shared" si="8"/>
        <v>35645418.018009707</v>
      </c>
      <c r="G39" s="28">
        <v>174716.72575385048</v>
      </c>
      <c r="H39" s="28">
        <v>1621.8715728488239</v>
      </c>
      <c r="I39" s="28">
        <f t="shared" si="0"/>
        <v>173094.85418100166</v>
      </c>
      <c r="J39" s="28">
        <f t="shared" si="1"/>
        <v>172432.76429499875</v>
      </c>
      <c r="K39" s="29">
        <f t="shared" si="9"/>
        <v>20.672067842644665</v>
      </c>
      <c r="L39" s="29">
        <f t="shared" si="2"/>
        <v>3.4145864426729466</v>
      </c>
      <c r="M39" s="32">
        <f t="shared" si="10"/>
        <v>14.933920000000001</v>
      </c>
      <c r="N39" s="31">
        <f t="shared" si="3"/>
        <v>2.4667663223689673</v>
      </c>
      <c r="O39" s="96"/>
      <c r="P39" s="79">
        <f t="shared" si="15"/>
        <v>2047</v>
      </c>
      <c r="Q39" s="80"/>
      <c r="R39" s="48">
        <v>8444184.2022745013</v>
      </c>
      <c r="S39" s="48">
        <v>173094.85418100166</v>
      </c>
      <c r="V39" s="89">
        <f t="shared" si="22"/>
        <v>0.99575837302082992</v>
      </c>
      <c r="W39" s="86">
        <v>4374244.6247082744</v>
      </c>
      <c r="X39" s="87">
        <v>21579.55118380069</v>
      </c>
      <c r="Y39" s="87">
        <f t="shared" si="12"/>
        <v>32369.326775701033</v>
      </c>
      <c r="Z39" s="87">
        <f t="shared" si="13"/>
        <v>4406613.9514839752</v>
      </c>
      <c r="AE39" s="48">
        <f t="shared" si="23"/>
        <v>2283.9614588517234</v>
      </c>
      <c r="AF39" s="180"/>
      <c r="AI39" s="187">
        <v>11000.720653980847</v>
      </c>
      <c r="AJ39" s="187">
        <v>16612.256569018413</v>
      </c>
      <c r="AK39" s="187">
        <v>-11575.814478231834</v>
      </c>
      <c r="AL39" s="86">
        <f t="shared" si="18"/>
        <v>16037.162744767425</v>
      </c>
      <c r="AP39" s="187">
        <v>14877.354082007103</v>
      </c>
      <c r="AQ39" s="187">
        <v>25100.977139686896</v>
      </c>
      <c r="AR39" s="187">
        <v>-18398.780037893306</v>
      </c>
      <c r="AS39" s="86">
        <f t="shared" si="19"/>
        <v>21579.55118380069</v>
      </c>
    </row>
    <row r="40" spans="1:45" ht="15" x14ac:dyDescent="0.25">
      <c r="A40" s="26">
        <f t="shared" si="5"/>
        <v>2048</v>
      </c>
      <c r="B40" s="27">
        <f t="shared" si="6"/>
        <v>0.15273979322195161</v>
      </c>
      <c r="C40" s="28">
        <f t="shared" si="7"/>
        <v>9109713.8457916919</v>
      </c>
      <c r="D40" s="28">
        <f t="shared" si="14"/>
        <v>4441273.6309918789</v>
      </c>
      <c r="E40" s="28">
        <v>23304218.699904311</v>
      </c>
      <c r="F40" s="28">
        <f t="shared" si="8"/>
        <v>36855206.176687881</v>
      </c>
      <c r="G40" s="28">
        <v>176408.04531090354</v>
      </c>
      <c r="H40" s="28">
        <v>1621.8715728488239</v>
      </c>
      <c r="I40" s="28">
        <f t="shared" si="0"/>
        <v>174786.17373805473</v>
      </c>
      <c r="J40" s="28">
        <f t="shared" si="1"/>
        <v>174124.08385205182</v>
      </c>
      <c r="K40" s="29">
        <f t="shared" si="9"/>
        <v>21.166058916928851</v>
      </c>
      <c r="L40" s="29">
        <f t="shared" si="2"/>
        <v>3.2328994622953577</v>
      </c>
      <c r="M40" s="32">
        <f t="shared" si="10"/>
        <v>14.933920000000001</v>
      </c>
      <c r="N40" s="31">
        <f t="shared" si="3"/>
        <v>2.2810038527931678</v>
      </c>
      <c r="O40" s="96"/>
      <c r="P40" s="79">
        <f t="shared" si="15"/>
        <v>2048</v>
      </c>
      <c r="Q40" s="80"/>
      <c r="R40" s="48">
        <v>9148518.4484621249</v>
      </c>
      <c r="S40" s="48">
        <v>174786.17373805473</v>
      </c>
      <c r="V40" s="89">
        <f t="shared" si="22"/>
        <v>0.99575837302082992</v>
      </c>
      <c r="W40" s="86">
        <v>4406143.2838253742</v>
      </c>
      <c r="X40" s="87">
        <v>23420.231444336347</v>
      </c>
      <c r="Y40" s="87">
        <f t="shared" si="12"/>
        <v>35130.347166504522</v>
      </c>
      <c r="Z40" s="87">
        <f t="shared" si="13"/>
        <v>4441273.6309918789</v>
      </c>
      <c r="AE40" s="48">
        <f t="shared" si="23"/>
        <v>2283.9614588517234</v>
      </c>
      <c r="AF40" s="180"/>
      <c r="AI40" s="187">
        <v>11742.491485194616</v>
      </c>
      <c r="AJ40" s="187">
        <v>16634.844397736801</v>
      </c>
      <c r="AK40" s="187">
        <v>-11367.645501483965</v>
      </c>
      <c r="AL40" s="86">
        <f t="shared" si="18"/>
        <v>17009.69038144745</v>
      </c>
      <c r="AP40" s="187">
        <v>15945.103957765095</v>
      </c>
      <c r="AQ40" s="187">
        <v>25540.408064702562</v>
      </c>
      <c r="AR40" s="187">
        <v>-18065.280578131311</v>
      </c>
      <c r="AS40" s="86">
        <f t="shared" si="19"/>
        <v>23420.231444336347</v>
      </c>
    </row>
    <row r="41" spans="1:45" ht="15" x14ac:dyDescent="0.25">
      <c r="A41" s="26">
        <f t="shared" si="5"/>
        <v>2049</v>
      </c>
      <c r="B41" s="27">
        <f t="shared" si="6"/>
        <v>0.14123756014291464</v>
      </c>
      <c r="C41" s="28">
        <f t="shared" si="7"/>
        <v>9830412.0601585936</v>
      </c>
      <c r="D41" s="28">
        <f t="shared" si="14"/>
        <v>4509892.7162781227</v>
      </c>
      <c r="E41" s="28">
        <v>23785508.511286255</v>
      </c>
      <c r="F41" s="28">
        <f t="shared" si="8"/>
        <v>38125813.287722975</v>
      </c>
      <c r="G41" s="28">
        <v>178116.47390867816</v>
      </c>
      <c r="H41" s="28">
        <v>1621.8715728488239</v>
      </c>
      <c r="I41" s="28">
        <f t="shared" si="0"/>
        <v>176494.60233582935</v>
      </c>
      <c r="J41" s="28">
        <f t="shared" si="1"/>
        <v>175832.51244982643</v>
      </c>
      <c r="K41" s="29">
        <f t="shared" si="9"/>
        <v>21.683028216185061</v>
      </c>
      <c r="L41" s="29">
        <f t="shared" si="2"/>
        <v>3.0624580017639524</v>
      </c>
      <c r="M41" s="32">
        <f t="shared" si="10"/>
        <v>14.933920000000001</v>
      </c>
      <c r="N41" s="31">
        <f t="shared" si="3"/>
        <v>2.1092304241694757</v>
      </c>
      <c r="O41" s="96"/>
      <c r="P41" s="79">
        <f t="shared" si="15"/>
        <v>2049</v>
      </c>
      <c r="Q41" s="80"/>
      <c r="R41" s="48">
        <v>9872286.6174211465</v>
      </c>
      <c r="S41" s="48">
        <v>176494.60233582935</v>
      </c>
      <c r="V41" s="89">
        <f t="shared" si="22"/>
        <v>0.99575837302082992</v>
      </c>
      <c r="W41" s="86">
        <v>4472492.3182727974</v>
      </c>
      <c r="X41" s="87">
        <v>24933.598670217114</v>
      </c>
      <c r="Y41" s="87">
        <f t="shared" si="12"/>
        <v>37400.398005325667</v>
      </c>
      <c r="Z41" s="87">
        <f t="shared" si="13"/>
        <v>4509892.7162781227</v>
      </c>
      <c r="AE41" s="48">
        <f t="shared" si="23"/>
        <v>2283.9614588517234</v>
      </c>
      <c r="AF41" s="180"/>
      <c r="AI41" s="187">
        <v>12498.618788125399</v>
      </c>
      <c r="AJ41" s="187">
        <v>16663.624363897321</v>
      </c>
      <c r="AK41" s="187">
        <v>-11178.544385483956</v>
      </c>
      <c r="AL41" s="86">
        <f t="shared" si="18"/>
        <v>17983.698766538764</v>
      </c>
      <c r="AP41" s="187">
        <v>16812.546121310177</v>
      </c>
      <c r="AQ41" s="187">
        <v>25885.245524460974</v>
      </c>
      <c r="AR41" s="187">
        <v>-17764.19297555404</v>
      </c>
      <c r="AS41" s="86">
        <f t="shared" si="19"/>
        <v>24933.598670217114</v>
      </c>
    </row>
    <row r="42" spans="1:45" ht="15" x14ac:dyDescent="0.25">
      <c r="A42" s="26">
        <f t="shared" si="5"/>
        <v>2050</v>
      </c>
      <c r="B42" s="27">
        <f t="shared" si="6"/>
        <v>0.13060151499705264</v>
      </c>
      <c r="C42" s="28">
        <f t="shared" si="7"/>
        <v>10893817.562001931</v>
      </c>
      <c r="D42" s="28">
        <f t="shared" si="14"/>
        <v>4399121.6502697002</v>
      </c>
      <c r="E42" s="28">
        <v>24274421.95818267</v>
      </c>
      <c r="F42" s="28">
        <f t="shared" si="8"/>
        <v>39567361.170454301</v>
      </c>
      <c r="G42" s="28">
        <v>179842.18638912725</v>
      </c>
      <c r="H42" s="28">
        <v>1621.8715728488239</v>
      </c>
      <c r="I42" s="28">
        <f t="shared" si="0"/>
        <v>178220.31481627843</v>
      </c>
      <c r="J42" s="28">
        <f t="shared" si="1"/>
        <v>177558.22493027552</v>
      </c>
      <c r="K42" s="29">
        <f t="shared" si="9"/>
        <v>22.284161258084112</v>
      </c>
      <c r="L42" s="29">
        <f t="shared" si="2"/>
        <v>2.9103452207444116</v>
      </c>
      <c r="M42" s="32">
        <f t="shared" si="10"/>
        <v>14.933920000000001</v>
      </c>
      <c r="N42" s="31">
        <f t="shared" si="3"/>
        <v>1.9503925768447843</v>
      </c>
      <c r="O42" s="96"/>
      <c r="P42" s="79">
        <f t="shared" si="15"/>
        <v>2050</v>
      </c>
      <c r="Q42" s="80"/>
      <c r="R42" s="48">
        <v>10940221.902381178</v>
      </c>
      <c r="S42" s="48">
        <v>178220.31481627843</v>
      </c>
      <c r="V42" s="89">
        <f t="shared" si="22"/>
        <v>0.99575837302082992</v>
      </c>
      <c r="W42" s="86">
        <v>4362776.8387471978</v>
      </c>
      <c r="X42" s="87">
        <v>24229.874348334841</v>
      </c>
      <c r="Y42" s="87">
        <f t="shared" si="12"/>
        <v>36344.811522502263</v>
      </c>
      <c r="Z42" s="87">
        <f t="shared" si="13"/>
        <v>4399121.6502697002</v>
      </c>
      <c r="AE42" s="48">
        <f t="shared" si="23"/>
        <v>2283.9614588517234</v>
      </c>
      <c r="AF42" s="180"/>
      <c r="AI42" s="187">
        <v>12743.679454464735</v>
      </c>
      <c r="AJ42" s="187">
        <v>16424.928970514302</v>
      </c>
      <c r="AK42" s="187">
        <v>-10996.893447814246</v>
      </c>
      <c r="AL42" s="86">
        <f t="shared" si="18"/>
        <v>18171.714977164789</v>
      </c>
      <c r="AP42" s="187">
        <v>16695.933837812539</v>
      </c>
      <c r="AQ42" s="187">
        <v>25009.652363890174</v>
      </c>
      <c r="AR42" s="187">
        <v>-17475.711853367869</v>
      </c>
      <c r="AS42" s="86">
        <f t="shared" si="19"/>
        <v>24229.874348334841</v>
      </c>
    </row>
    <row r="43" spans="1:45" ht="15" x14ac:dyDescent="0.25">
      <c r="A43" s="26">
        <f t="shared" si="5"/>
        <v>2051</v>
      </c>
      <c r="B43" s="27">
        <f t="shared" si="6"/>
        <v>0.12076642857796518</v>
      </c>
      <c r="C43" s="28">
        <f t="shared" si="7"/>
        <v>11155560.934719965</v>
      </c>
      <c r="D43" s="28">
        <f t="shared" si="14"/>
        <v>4395123.2205873579</v>
      </c>
      <c r="E43" s="28">
        <v>24771076.459552467</v>
      </c>
      <c r="F43" s="28">
        <f t="shared" si="8"/>
        <v>40321760.61485979</v>
      </c>
      <c r="G43" s="28">
        <v>181585.35938502947</v>
      </c>
      <c r="H43" s="28">
        <v>1621.8715728488239</v>
      </c>
      <c r="I43" s="28">
        <f t="shared" si="0"/>
        <v>179963.48781218065</v>
      </c>
      <c r="J43" s="28">
        <f t="shared" si="1"/>
        <v>179301.39792617774</v>
      </c>
      <c r="K43" s="29">
        <f t="shared" si="9"/>
        <v>22.488257805698275</v>
      </c>
      <c r="L43" s="29">
        <f t="shared" si="2"/>
        <v>2.715826580134729</v>
      </c>
      <c r="M43" s="32">
        <f t="shared" si="10"/>
        <v>14.933920000000001</v>
      </c>
      <c r="N43" s="31">
        <f t="shared" si="3"/>
        <v>1.8035161830690458</v>
      </c>
      <c r="O43" s="96"/>
      <c r="P43" s="79">
        <f t="shared" si="15"/>
        <v>2051</v>
      </c>
      <c r="Q43" s="80"/>
      <c r="R43" s="48">
        <v>11203080.222039575</v>
      </c>
      <c r="S43" s="48">
        <v>179963.48781218065</v>
      </c>
      <c r="V43" s="89">
        <f t="shared" si="22"/>
        <v>0.99575837302082992</v>
      </c>
      <c r="W43" s="86">
        <v>4357552.9532293724</v>
      </c>
      <c r="X43" s="87">
        <v>25046.844905323396</v>
      </c>
      <c r="Y43" s="87">
        <f t="shared" si="12"/>
        <v>37570.267357985096</v>
      </c>
      <c r="Z43" s="87">
        <f t="shared" si="13"/>
        <v>4395123.2205873579</v>
      </c>
      <c r="AE43" s="48">
        <f t="shared" si="23"/>
        <v>2283.9614588517234</v>
      </c>
      <c r="AF43" s="180"/>
      <c r="AI43" s="187">
        <v>13190.633678170827</v>
      </c>
      <c r="AJ43" s="187">
        <v>16459.098733398128</v>
      </c>
      <c r="AK43" s="187">
        <v>-10816.837741653015</v>
      </c>
      <c r="AL43" s="86">
        <f t="shared" si="18"/>
        <v>18832.894669915942</v>
      </c>
      <c r="AP43" s="187">
        <v>17204.760367728526</v>
      </c>
      <c r="AQ43" s="187">
        <v>25031.835110756183</v>
      </c>
      <c r="AR43" s="187">
        <v>-17189.750573161316</v>
      </c>
      <c r="AS43" s="86">
        <f t="shared" si="19"/>
        <v>25046.844905323396</v>
      </c>
    </row>
    <row r="44" spans="1:45" ht="15" x14ac:dyDescent="0.25">
      <c r="A44" s="26">
        <f t="shared" si="5"/>
        <v>2052</v>
      </c>
      <c r="B44" s="27">
        <f t="shared" si="6"/>
        <v>0.11167198383422967</v>
      </c>
      <c r="C44" s="28">
        <f t="shared" si="7"/>
        <v>11675169.51971673</v>
      </c>
      <c r="D44" s="28">
        <f t="shared" si="14"/>
        <v>4650040.4313152032</v>
      </c>
      <c r="E44" s="28">
        <v>25275591.301646713</v>
      </c>
      <c r="F44" s="28">
        <f t="shared" si="8"/>
        <v>41600801.252678648</v>
      </c>
      <c r="G44" s="28">
        <v>183346.17133835287</v>
      </c>
      <c r="H44" s="28">
        <v>1621.8715728488239</v>
      </c>
      <c r="I44" s="28">
        <f t="shared" si="0"/>
        <v>181724.29976550405</v>
      </c>
      <c r="J44" s="28">
        <f t="shared" si="1"/>
        <v>181062.20987950114</v>
      </c>
      <c r="K44" s="29">
        <f t="shared" si="9"/>
        <v>22.975971231304662</v>
      </c>
      <c r="L44" s="29">
        <f t="shared" si="2"/>
        <v>2.5657722879179801</v>
      </c>
      <c r="M44" s="32">
        <f t="shared" si="10"/>
        <v>14.933920000000001</v>
      </c>
      <c r="N44" s="31">
        <f t="shared" si="3"/>
        <v>1.6677004728216793</v>
      </c>
      <c r="O44" s="96"/>
      <c r="P44" s="79">
        <f t="shared" si="15"/>
        <v>2052</v>
      </c>
      <c r="Q44" s="80"/>
      <c r="R44" s="48">
        <v>11724902.181136368</v>
      </c>
      <c r="S44" s="48">
        <v>181724.29976550405</v>
      </c>
      <c r="V44" s="89">
        <f t="shared" si="22"/>
        <v>0.99575837302082992</v>
      </c>
      <c r="W44" s="86">
        <v>4629925.1353316391</v>
      </c>
      <c r="X44" s="87">
        <v>13410.197322376371</v>
      </c>
      <c r="Y44" s="87">
        <f t="shared" si="12"/>
        <v>20115.295983564556</v>
      </c>
      <c r="Z44" s="87">
        <f t="shared" si="13"/>
        <v>4650040.4313152032</v>
      </c>
      <c r="AE44" s="48">
        <f t="shared" si="23"/>
        <v>2283.9614588517234</v>
      </c>
      <c r="AF44" s="180"/>
      <c r="AI44" s="187">
        <v>17555.4406597056</v>
      </c>
      <c r="AJ44" s="187">
        <v>17662.923253687983</v>
      </c>
      <c r="AK44" s="187">
        <v>-10638.417147787977</v>
      </c>
      <c r="AL44" s="86">
        <f t="shared" si="18"/>
        <v>24579.9467656056</v>
      </c>
      <c r="AP44" s="187">
        <v>16516.824239586877</v>
      </c>
      <c r="AQ44" s="187">
        <v>13799.745213773365</v>
      </c>
      <c r="AR44" s="187">
        <v>-16906.372130983873</v>
      </c>
      <c r="AS44" s="86">
        <f t="shared" si="19"/>
        <v>13410.197322376371</v>
      </c>
    </row>
    <row r="45" spans="1:45" ht="15" x14ac:dyDescent="0.25">
      <c r="A45" s="26">
        <f t="shared" si="5"/>
        <v>2053</v>
      </c>
      <c r="B45" s="27">
        <f t="shared" si="6"/>
        <v>0.1032624059543301</v>
      </c>
      <c r="C45" s="28">
        <f t="shared" si="7"/>
        <v>12758322.163009206</v>
      </c>
      <c r="D45" s="28">
        <f t="shared" si="14"/>
        <v>4911341.6929460727</v>
      </c>
      <c r="E45" s="28">
        <v>25788087.667652011</v>
      </c>
      <c r="F45" s="28">
        <f t="shared" si="8"/>
        <v>43457751.523607291</v>
      </c>
      <c r="G45" s="28">
        <v>185124.80251877927</v>
      </c>
      <c r="H45" s="28">
        <v>1621.8715728488239</v>
      </c>
      <c r="I45" s="28">
        <f t="shared" si="0"/>
        <v>183502.93094593045</v>
      </c>
      <c r="J45" s="28">
        <f t="shared" si="1"/>
        <v>182840.84105992754</v>
      </c>
      <c r="K45" s="29">
        <f t="shared" si="9"/>
        <v>23.768076799298722</v>
      </c>
      <c r="L45" s="29">
        <f t="shared" si="2"/>
        <v>2.4543487952028795</v>
      </c>
      <c r="M45" s="32">
        <f t="shared" si="10"/>
        <v>14.933920000000001</v>
      </c>
      <c r="N45" s="31">
        <f t="shared" si="3"/>
        <v>1.5421125095294894</v>
      </c>
      <c r="O45" s="96"/>
      <c r="P45" s="79">
        <f t="shared" si="15"/>
        <v>2053</v>
      </c>
      <c r="Q45" s="80"/>
      <c r="R45" s="48">
        <v>12812668.724345559</v>
      </c>
      <c r="S45" s="48">
        <v>183502.93094593045</v>
      </c>
      <c r="V45" s="89">
        <f t="shared" si="22"/>
        <v>0.99575837302082992</v>
      </c>
      <c r="W45" s="86">
        <v>4901020.4378527142</v>
      </c>
      <c r="X45" s="87">
        <v>6880.8367289053422</v>
      </c>
      <c r="Y45" s="87">
        <f t="shared" si="12"/>
        <v>10321.255093358013</v>
      </c>
      <c r="Z45" s="87">
        <f t="shared" si="13"/>
        <v>4911341.6929460727</v>
      </c>
      <c r="AE45" s="48">
        <f t="shared" si="23"/>
        <v>2283.9614588517234</v>
      </c>
      <c r="AF45" s="180"/>
      <c r="AI45" s="187">
        <v>11740.191262704893</v>
      </c>
      <c r="AJ45" s="187">
        <v>12012.183435995044</v>
      </c>
      <c r="AK45" s="187">
        <v>-10461.672544026533</v>
      </c>
      <c r="AL45" s="86">
        <f t="shared" si="18"/>
        <v>13290.702154673407</v>
      </c>
      <c r="AP45" s="187">
        <v>11995.607690597946</v>
      </c>
      <c r="AQ45" s="187">
        <v>11510.870136093659</v>
      </c>
      <c r="AR45" s="187">
        <v>-16625.641097786262</v>
      </c>
      <c r="AS45" s="86">
        <f t="shared" si="19"/>
        <v>6880.8367289053422</v>
      </c>
    </row>
    <row r="46" spans="1:45" ht="15" x14ac:dyDescent="0.25">
      <c r="A46" s="26">
        <f t="shared" si="5"/>
        <v>2054</v>
      </c>
      <c r="B46" s="27">
        <f t="shared" si="6"/>
        <v>9.5486120308435063E-2</v>
      </c>
      <c r="C46" s="28">
        <f t="shared" si="7"/>
        <v>13288399.02003775</v>
      </c>
      <c r="D46" s="28">
        <f t="shared" si="14"/>
        <v>4923714.470420355</v>
      </c>
      <c r="E46" s="28">
        <v>26307139.160689794</v>
      </c>
      <c r="F46" s="28">
        <f t="shared" si="8"/>
        <v>44519252.651147902</v>
      </c>
      <c r="G46" s="28">
        <v>186921.43504245102</v>
      </c>
      <c r="H46" s="28">
        <v>1621.8715728488239</v>
      </c>
      <c r="I46" s="28">
        <f t="shared" si="0"/>
        <v>185299.5634696022</v>
      </c>
      <c r="J46" s="28">
        <f t="shared" si="1"/>
        <v>184637.47358359929</v>
      </c>
      <c r="K46" s="29">
        <f t="shared" si="9"/>
        <v>24.111710254197497</v>
      </c>
      <c r="L46" s="29">
        <f t="shared" si="2"/>
        <v>2.3023336661744298</v>
      </c>
      <c r="M46" s="32">
        <f t="shared" si="10"/>
        <v>14.933920000000001</v>
      </c>
      <c r="N46" s="31">
        <f t="shared" si="3"/>
        <v>1.4259820817965445</v>
      </c>
      <c r="O46" s="96"/>
      <c r="P46" s="79">
        <f t="shared" si="15"/>
        <v>2054</v>
      </c>
      <c r="Q46" s="80"/>
      <c r="R46" s="48">
        <v>13345003.547120336</v>
      </c>
      <c r="S46" s="48">
        <v>185299.5634696022</v>
      </c>
      <c r="V46" s="89">
        <f t="shared" si="22"/>
        <v>0.99575837302082992</v>
      </c>
      <c r="W46" s="86">
        <v>4912309.3165258383</v>
      </c>
      <c r="X46" s="87">
        <v>7603.4359296776001</v>
      </c>
      <c r="Y46" s="87">
        <f t="shared" si="12"/>
        <v>11405.153894516399</v>
      </c>
      <c r="Z46" s="87">
        <f t="shared" si="13"/>
        <v>4923714.470420355</v>
      </c>
      <c r="AE46" s="48">
        <f t="shared" si="23"/>
        <v>2283.9614588517234</v>
      </c>
      <c r="AF46" s="180"/>
      <c r="AI46" s="187">
        <v>10902.78394612515</v>
      </c>
      <c r="AJ46" s="187">
        <v>10154.320450919187</v>
      </c>
      <c r="AK46" s="187">
        <v>-10286.645830121281</v>
      </c>
      <c r="AL46" s="86">
        <f t="shared" si="18"/>
        <v>10770.458566923055</v>
      </c>
      <c r="AP46" s="187">
        <v>12456.120226357003</v>
      </c>
      <c r="AQ46" s="187">
        <v>11494.939362113588</v>
      </c>
      <c r="AR46" s="187">
        <v>-16347.623658792991</v>
      </c>
      <c r="AS46" s="86">
        <f t="shared" si="19"/>
        <v>7603.4359296776001</v>
      </c>
    </row>
    <row r="47" spans="1:45" ht="15" x14ac:dyDescent="0.25">
      <c r="A47" s="26">
        <f t="shared" si="5"/>
        <v>2055</v>
      </c>
      <c r="B47" s="27">
        <f t="shared" si="6"/>
        <v>8.8295436149234963E-2</v>
      </c>
      <c r="C47" s="28">
        <f t="shared" si="7"/>
        <v>13540863.987712067</v>
      </c>
      <c r="D47" s="28">
        <f t="shared" si="14"/>
        <v>4766875.4462283682</v>
      </c>
      <c r="E47" s="28">
        <v>26834393.367015637</v>
      </c>
      <c r="F47" s="28">
        <f t="shared" si="8"/>
        <v>45142132.80095607</v>
      </c>
      <c r="G47" s="28">
        <v>188736.25289088118</v>
      </c>
      <c r="H47" s="28">
        <v>1621.8715728488239</v>
      </c>
      <c r="I47" s="28">
        <f t="shared" si="0"/>
        <v>187114.38131803236</v>
      </c>
      <c r="J47" s="28">
        <f t="shared" si="1"/>
        <v>186452.29143202945</v>
      </c>
      <c r="K47" s="29">
        <f t="shared" si="9"/>
        <v>24.211090383629035</v>
      </c>
      <c r="L47" s="33">
        <f t="shared" si="2"/>
        <v>2.137728785071074</v>
      </c>
      <c r="M47" s="32">
        <f t="shared" si="10"/>
        <v>14.933920000000001</v>
      </c>
      <c r="N47" s="34">
        <f t="shared" si="3"/>
        <v>1.318596979817783</v>
      </c>
      <c r="O47" s="96"/>
      <c r="P47" s="79">
        <f t="shared" si="15"/>
        <v>2055</v>
      </c>
      <c r="Q47" s="80"/>
      <c r="R47" s="48">
        <v>13598543.93855929</v>
      </c>
      <c r="S47" s="48">
        <v>187114.38131803236</v>
      </c>
      <c r="V47" s="89">
        <f t="shared" si="22"/>
        <v>0.99575837302082992</v>
      </c>
      <c r="W47" s="86">
        <v>4758941.7613740386</v>
      </c>
      <c r="X47" s="87">
        <v>5289.1232362197734</v>
      </c>
      <c r="Y47" s="87">
        <f t="shared" si="12"/>
        <v>7933.6848543296601</v>
      </c>
      <c r="Z47" s="87">
        <f t="shared" si="13"/>
        <v>4766875.4462283682</v>
      </c>
      <c r="AE47" s="48">
        <f t="shared" si="23"/>
        <v>2283.9614588517234</v>
      </c>
      <c r="AF47" s="180"/>
      <c r="AI47" s="187">
        <v>8088.0352190230487</v>
      </c>
      <c r="AJ47" s="187">
        <v>10120.447457965438</v>
      </c>
      <c r="AK47" s="187">
        <v>-10113.379953318617</v>
      </c>
      <c r="AL47" s="86">
        <f t="shared" si="18"/>
        <v>8095.1027236698683</v>
      </c>
      <c r="AP47" s="187">
        <v>10040.732704506952</v>
      </c>
      <c r="AQ47" s="187">
        <v>11320.778185571973</v>
      </c>
      <c r="AR47" s="187">
        <v>-16072.387653859154</v>
      </c>
      <c r="AS47" s="86">
        <f t="shared" si="19"/>
        <v>5289.1232362197734</v>
      </c>
    </row>
    <row r="48" spans="1:45" ht="15" x14ac:dyDescent="0.25">
      <c r="A48" s="26">
        <f>A47+1</f>
        <v>2056</v>
      </c>
      <c r="B48" s="27">
        <f>B47/(1+$B$15)</f>
        <v>8.1646254132025281E-2</v>
      </c>
      <c r="C48" s="28">
        <f t="shared" si="7"/>
        <v>14481051.603455845</v>
      </c>
      <c r="D48" s="28">
        <f t="shared" si="14"/>
        <v>5306304.1273314115</v>
      </c>
      <c r="E48" s="28">
        <v>27369976.662123799</v>
      </c>
      <c r="F48" s="28">
        <f t="shared" si="8"/>
        <v>47157332.392911054</v>
      </c>
      <c r="G48" s="28">
        <v>190569.44193007273</v>
      </c>
      <c r="H48" s="28">
        <v>1621.8715728488239</v>
      </c>
      <c r="I48" s="28">
        <f t="shared" si="0"/>
        <v>188947.57035722391</v>
      </c>
      <c r="J48" s="28">
        <f t="shared" si="1"/>
        <v>188285.480471221</v>
      </c>
      <c r="K48" s="29">
        <f t="shared" si="9"/>
        <v>25.045655286265657</v>
      </c>
      <c r="L48" s="33">
        <f>K48*B48</f>
        <v>2.0448839364055482</v>
      </c>
      <c r="M48" s="32">
        <f t="shared" si="10"/>
        <v>14.933920000000001</v>
      </c>
      <c r="N48" s="34">
        <f>M48*B48</f>
        <v>1.219298627507335</v>
      </c>
      <c r="O48" s="96"/>
      <c r="P48" s="79">
        <f t="shared" si="15"/>
        <v>2056</v>
      </c>
      <c r="Q48" s="80"/>
      <c r="R48" s="48">
        <v>14542736.466804404</v>
      </c>
      <c r="S48" s="48">
        <v>188947.57035722391</v>
      </c>
      <c r="V48" s="89">
        <f t="shared" si="22"/>
        <v>0.99575837302082992</v>
      </c>
      <c r="W48" s="86">
        <v>5298583.3186976109</v>
      </c>
      <c r="X48" s="87">
        <v>5147.2057558670458</v>
      </c>
      <c r="Y48" s="87">
        <f t="shared" si="12"/>
        <v>7720.8086338005687</v>
      </c>
      <c r="Z48" s="87">
        <f t="shared" si="13"/>
        <v>5306304.1273314115</v>
      </c>
      <c r="AE48" s="48">
        <f t="shared" si="23"/>
        <v>2283.9614588517234</v>
      </c>
      <c r="AF48" s="180"/>
      <c r="AI48" s="187">
        <v>7651.1482359423026</v>
      </c>
      <c r="AJ48" s="187">
        <v>10136.931858598055</v>
      </c>
      <c r="AK48" s="187">
        <v>-9941.9189345461127</v>
      </c>
      <c r="AL48" s="86">
        <f t="shared" si="18"/>
        <v>7846.1611599942444</v>
      </c>
      <c r="AP48" s="187">
        <v>9643.6388713580018</v>
      </c>
      <c r="AQ48" s="187">
        <v>11303.56950334529</v>
      </c>
      <c r="AR48" s="187">
        <v>-15800.002618836246</v>
      </c>
      <c r="AS48" s="86">
        <f t="shared" si="19"/>
        <v>5147.2057558670458</v>
      </c>
    </row>
    <row r="49" spans="1:45" ht="15" x14ac:dyDescent="0.25">
      <c r="A49" s="26">
        <f>A48+1</f>
        <v>2057</v>
      </c>
      <c r="B49" s="27">
        <f>B48/(1+$B$15)</f>
        <v>7.5497795860301822E-2</v>
      </c>
      <c r="C49" s="28">
        <f t="shared" si="7"/>
        <v>14874103.459040882</v>
      </c>
      <c r="D49" s="28">
        <f t="shared" si="14"/>
        <v>5186997.1949166488</v>
      </c>
      <c r="E49" s="28">
        <v>27914017.427300017</v>
      </c>
      <c r="F49" s="28">
        <f t="shared" si="8"/>
        <v>47975118.081257552</v>
      </c>
      <c r="G49" s="28">
        <v>192421.18992983163</v>
      </c>
      <c r="H49" s="28">
        <v>1621.8715728488239</v>
      </c>
      <c r="I49" s="28">
        <f t="shared" si="0"/>
        <v>190799.31835698281</v>
      </c>
      <c r="J49" s="28">
        <f t="shared" si="1"/>
        <v>190137.2284709799</v>
      </c>
      <c r="K49" s="29">
        <f t="shared" si="9"/>
        <v>25.23183832385558</v>
      </c>
      <c r="L49" s="33">
        <f>K49*B49</f>
        <v>1.9049481789545888</v>
      </c>
      <c r="M49" s="32">
        <f t="shared" si="10"/>
        <v>14.933920000000001</v>
      </c>
      <c r="N49" s="34">
        <f>M49*B49</f>
        <v>1.1274780435540785</v>
      </c>
      <c r="O49" s="96"/>
      <c r="P49" s="79">
        <f t="shared" si="15"/>
        <v>2057</v>
      </c>
      <c r="Q49" s="80"/>
      <c r="R49" s="48">
        <v>14937462.603419892</v>
      </c>
      <c r="S49" s="48">
        <v>190799.31835698281</v>
      </c>
      <c r="V49" s="89">
        <f t="shared" si="22"/>
        <v>0.99575837302082992</v>
      </c>
      <c r="W49" s="86">
        <v>5181289.8483424811</v>
      </c>
      <c r="X49" s="87">
        <v>3804.8977161115035</v>
      </c>
      <c r="Y49" s="87">
        <f t="shared" si="12"/>
        <v>5707.3465741672553</v>
      </c>
      <c r="Z49" s="87">
        <f t="shared" si="13"/>
        <v>5186997.1949166488</v>
      </c>
      <c r="AE49" s="48">
        <f t="shared" si="23"/>
        <v>2283.9614588517234</v>
      </c>
      <c r="AF49" s="180"/>
      <c r="AI49" s="187">
        <v>7255.3615425397484</v>
      </c>
      <c r="AJ49" s="187">
        <v>10153.625917054878</v>
      </c>
      <c r="AK49" s="187">
        <v>-9772.3078952545147</v>
      </c>
      <c r="AL49" s="86">
        <f t="shared" si="18"/>
        <v>7636.6795643401128</v>
      </c>
      <c r="AP49" s="187">
        <v>8195.8527772447142</v>
      </c>
      <c r="AQ49" s="187">
        <v>11139.584766838829</v>
      </c>
      <c r="AR49" s="187">
        <v>-15530.539827972039</v>
      </c>
      <c r="AS49" s="86">
        <f t="shared" si="19"/>
        <v>3804.8977161115035</v>
      </c>
    </row>
    <row r="50" spans="1:45" ht="15" x14ac:dyDescent="0.25">
      <c r="A50" s="35">
        <f>A49+1</f>
        <v>2058</v>
      </c>
      <c r="B50" s="36">
        <f>B49/(1+$B$15)</f>
        <v>6.9812353798213586E-2</v>
      </c>
      <c r="C50" s="28">
        <f t="shared" si="7"/>
        <v>15106387.602973184</v>
      </c>
      <c r="D50" s="28">
        <f t="shared" si="14"/>
        <v>5301975.2286024261</v>
      </c>
      <c r="E50" s="37">
        <v>28466646.082644667</v>
      </c>
      <c r="F50" s="37">
        <f t="shared" si="8"/>
        <v>48875008.914220273</v>
      </c>
      <c r="G50" s="37">
        <v>194291.68658327684</v>
      </c>
      <c r="H50" s="37">
        <v>1621.8715728488239</v>
      </c>
      <c r="I50" s="28">
        <f t="shared" si="0"/>
        <v>192669.81501042802</v>
      </c>
      <c r="J50" s="28">
        <f t="shared" si="1"/>
        <v>192007.72512442511</v>
      </c>
      <c r="K50" s="29">
        <f t="shared" si="9"/>
        <v>25.454709638660749</v>
      </c>
      <c r="L50" s="33">
        <f>K50*B50</f>
        <v>1.7770531951249817</v>
      </c>
      <c r="M50" s="38">
        <f t="shared" si="10"/>
        <v>14.933920000000001</v>
      </c>
      <c r="N50" s="34">
        <f>M50*B50</f>
        <v>1.042572106634218</v>
      </c>
      <c r="O50" s="96"/>
      <c r="P50" s="79">
        <f t="shared" si="15"/>
        <v>2058</v>
      </c>
      <c r="Q50" s="80"/>
      <c r="R50" s="48">
        <v>15170736.206962507</v>
      </c>
      <c r="S50" s="48">
        <v>192669.81501042802</v>
      </c>
      <c r="V50" s="89">
        <f t="shared" si="22"/>
        <v>0.99575837302082992</v>
      </c>
      <c r="W50" s="86">
        <v>5294757.0763816871</v>
      </c>
      <c r="X50" s="87">
        <v>4812.10148049278</v>
      </c>
      <c r="Y50" s="87">
        <f t="shared" si="12"/>
        <v>7218.1522207391699</v>
      </c>
      <c r="Z50" s="87">
        <f t="shared" si="13"/>
        <v>5301975.2286024261</v>
      </c>
      <c r="AE50" s="48">
        <f t="shared" si="23"/>
        <v>2283.9614588517234</v>
      </c>
      <c r="AF50" s="180"/>
      <c r="AI50" s="187">
        <v>6882.3711698859206</v>
      </c>
      <c r="AJ50" s="187">
        <v>10170.532626190512</v>
      </c>
      <c r="AK50" s="187">
        <v>-9604.5930849308552</v>
      </c>
      <c r="AL50" s="86">
        <f t="shared" si="18"/>
        <v>7448.3107111455774</v>
      </c>
      <c r="AP50" s="187">
        <v>8725.4375498935424</v>
      </c>
      <c r="AQ50" s="187">
        <v>11350.736267969738</v>
      </c>
      <c r="AR50" s="187">
        <v>-15264.0723373705</v>
      </c>
      <c r="AS50" s="86">
        <f t="shared" si="19"/>
        <v>4812.10148049278</v>
      </c>
    </row>
    <row r="51" spans="1:45" ht="15" x14ac:dyDescent="0.25">
      <c r="A51" s="35">
        <f t="shared" ref="A51:A62" si="24">A50+1</f>
        <v>2059</v>
      </c>
      <c r="B51" s="36">
        <f t="shared" ref="B51:B62" si="25">B50/(1+$B$15)</f>
        <v>6.4555060016125113E-2</v>
      </c>
      <c r="C51" s="28">
        <f t="shared" si="7"/>
        <v>15472568.24618946</v>
      </c>
      <c r="D51" s="28">
        <f t="shared" si="14"/>
        <v>5428931.3523912691</v>
      </c>
      <c r="E51" s="28">
        <v>29027995.120654967</v>
      </c>
      <c r="F51" s="37">
        <f t="shared" si="8"/>
        <v>49929494.719235696</v>
      </c>
      <c r="G51" s="28">
        <v>196181.1235265471</v>
      </c>
      <c r="H51" s="28">
        <v>1621.8715728488239</v>
      </c>
      <c r="I51" s="28">
        <f t="shared" si="0"/>
        <v>194559.25195369829</v>
      </c>
      <c r="J51" s="28">
        <f t="shared" si="1"/>
        <v>193897.16206769538</v>
      </c>
      <c r="K51" s="29">
        <f t="shared" si="9"/>
        <v>25.750503094936374</v>
      </c>
      <c r="L51" s="33">
        <f t="shared" ref="L51:L56" si="26">K51*B51</f>
        <v>1.662325272739033</v>
      </c>
      <c r="M51" s="38">
        <f t="shared" si="10"/>
        <v>14.933920000000001</v>
      </c>
      <c r="N51" s="34">
        <f t="shared" ref="N51:N56" si="27">M51*B51</f>
        <v>0.96406010187601121</v>
      </c>
      <c r="O51" s="96"/>
      <c r="P51" s="79">
        <f t="shared" si="15"/>
        <v>2059</v>
      </c>
      <c r="Q51" s="80"/>
      <c r="R51" s="48">
        <v>15538476.668039823</v>
      </c>
      <c r="S51" s="48">
        <v>194559.25195369829</v>
      </c>
      <c r="V51" s="89">
        <f t="shared" si="22"/>
        <v>0.99575837302082992</v>
      </c>
      <c r="W51" s="86">
        <v>5399930.5929399123</v>
      </c>
      <c r="X51" s="87">
        <v>19333.839634237946</v>
      </c>
      <c r="Y51" s="87">
        <f t="shared" si="12"/>
        <v>29000.75945135692</v>
      </c>
      <c r="Z51" s="87">
        <f t="shared" si="13"/>
        <v>5428931.3523912691</v>
      </c>
      <c r="AE51" s="48">
        <f t="shared" si="23"/>
        <v>2283.9614588517234</v>
      </c>
      <c r="AF51" s="180"/>
      <c r="AI51" s="187">
        <v>6536.7780083516773</v>
      </c>
      <c r="AJ51" s="187">
        <v>10187.655026713626</v>
      </c>
      <c r="AK51" s="187">
        <v>-9438.8219092993259</v>
      </c>
      <c r="AL51" s="86">
        <f t="shared" si="18"/>
        <v>7285.6111257659777</v>
      </c>
      <c r="AP51" s="187">
        <v>13323.35782559047</v>
      </c>
      <c r="AQ51" s="187">
        <v>21011.15683818567</v>
      </c>
      <c r="AR51" s="187">
        <v>-15000.675029538197</v>
      </c>
      <c r="AS51" s="86">
        <f t="shared" si="19"/>
        <v>19333.839634237946</v>
      </c>
    </row>
    <row r="52" spans="1:45" ht="15" x14ac:dyDescent="0.25">
      <c r="A52" s="35">
        <f t="shared" si="24"/>
        <v>2060</v>
      </c>
      <c r="B52" s="36">
        <f t="shared" si="25"/>
        <v>5.9693672351041019E-2</v>
      </c>
      <c r="C52" s="28">
        <f t="shared" si="7"/>
        <v>15773568.415093407</v>
      </c>
      <c r="D52" s="28">
        <f t="shared" si="14"/>
        <v>5487463.4617001452</v>
      </c>
      <c r="E52" s="28">
        <v>29598199.140375942</v>
      </c>
      <c r="F52" s="37">
        <f t="shared" si="8"/>
        <v>50859231.01716949</v>
      </c>
      <c r="G52" s="28">
        <v>198089.69435871768</v>
      </c>
      <c r="H52" s="28">
        <v>1621.8715728488239</v>
      </c>
      <c r="I52" s="28">
        <f t="shared" si="0"/>
        <v>196467.82278586886</v>
      </c>
      <c r="J52" s="28">
        <f t="shared" si="1"/>
        <v>195805.73289986595</v>
      </c>
      <c r="K52" s="29">
        <f t="shared" si="9"/>
        <v>25.974331938063653</v>
      </c>
      <c r="L52" s="33">
        <f t="shared" si="26"/>
        <v>1.550503260247952</v>
      </c>
      <c r="M52" s="38">
        <f t="shared" si="10"/>
        <v>14.933920000000001</v>
      </c>
      <c r="N52" s="34">
        <f t="shared" si="27"/>
        <v>0.89146052739665849</v>
      </c>
      <c r="O52" s="96"/>
      <c r="P52" s="79">
        <f t="shared" si="15"/>
        <v>2060</v>
      </c>
      <c r="Q52" s="80"/>
      <c r="R52" s="48">
        <v>15840759.005863208</v>
      </c>
      <c r="S52" s="48">
        <v>196467.82278586886</v>
      </c>
      <c r="V52" s="89">
        <f t="shared" si="22"/>
        <v>0.99575837302082992</v>
      </c>
      <c r="W52" s="86">
        <v>5456667.488820767</v>
      </c>
      <c r="X52" s="87">
        <v>20530.648586252017</v>
      </c>
      <c r="Y52" s="87">
        <f t="shared" si="12"/>
        <v>30795.972879378023</v>
      </c>
      <c r="Z52" s="87">
        <f t="shared" si="13"/>
        <v>5487463.4617001452</v>
      </c>
      <c r="AE52" s="48">
        <f t="shared" si="23"/>
        <v>2283.9614588517234</v>
      </c>
      <c r="AF52" s="180"/>
      <c r="AI52" s="187">
        <v>6729.8062315048528</v>
      </c>
      <c r="AJ52" s="187">
        <v>10204.996208024018</v>
      </c>
      <c r="AK52" s="187">
        <v>-9275.0429592272303</v>
      </c>
      <c r="AL52" s="86">
        <f t="shared" si="18"/>
        <v>7659.75948030164</v>
      </c>
      <c r="AP52" s="187">
        <v>13919.444123845238</v>
      </c>
      <c r="AQ52" s="187">
        <v>21351.629121451129</v>
      </c>
      <c r="AR52" s="187">
        <v>-14740.424659044354</v>
      </c>
      <c r="AS52" s="86">
        <f t="shared" si="19"/>
        <v>20530.648586252017</v>
      </c>
    </row>
    <row r="53" spans="1:45" ht="15" x14ac:dyDescent="0.25">
      <c r="A53" s="35">
        <f t="shared" si="24"/>
        <v>2061</v>
      </c>
      <c r="B53" s="36">
        <f t="shared" si="25"/>
        <v>5.5198376670447816E-2</v>
      </c>
      <c r="C53" s="28">
        <f t="shared" si="7"/>
        <v>16057004.076936105</v>
      </c>
      <c r="D53" s="28">
        <f t="shared" si="14"/>
        <v>5500237.7382856365</v>
      </c>
      <c r="E53" s="28">
        <v>30177394.882129766</v>
      </c>
      <c r="F53" s="37">
        <f t="shared" si="8"/>
        <v>51734636.697351508</v>
      </c>
      <c r="G53" s="28">
        <v>200017.59466191049</v>
      </c>
      <c r="H53" s="28">
        <v>1621.8715728488239</v>
      </c>
      <c r="I53" s="28">
        <f t="shared" si="0"/>
        <v>198395.72308906168</v>
      </c>
      <c r="J53" s="28">
        <f t="shared" si="1"/>
        <v>197733.63320305877</v>
      </c>
      <c r="K53" s="29">
        <f t="shared" si="9"/>
        <v>26.163802211747971</v>
      </c>
      <c r="L53" s="33">
        <f t="shared" si="26"/>
        <v>1.4441994096151602</v>
      </c>
      <c r="M53" s="38">
        <f t="shared" si="10"/>
        <v>14.933920000000001</v>
      </c>
      <c r="N53" s="34">
        <f t="shared" si="27"/>
        <v>0.82432814132633403</v>
      </c>
      <c r="O53" s="96"/>
      <c r="P53" s="79">
        <f t="shared" si="15"/>
        <v>2061</v>
      </c>
      <c r="Q53" s="80"/>
      <c r="R53" s="48">
        <v>16125402.017182149</v>
      </c>
      <c r="S53" s="48">
        <v>198395.72308906168</v>
      </c>
      <c r="V53" s="89">
        <f t="shared" si="22"/>
        <v>0.99575837302082992</v>
      </c>
      <c r="W53" s="86">
        <v>5457523.5718767568</v>
      </c>
      <c r="X53" s="87">
        <v>28476.110939253278</v>
      </c>
      <c r="Y53" s="87">
        <f t="shared" si="12"/>
        <v>42714.166408879915</v>
      </c>
      <c r="Z53" s="87">
        <f t="shared" si="13"/>
        <v>5500237.7382856365</v>
      </c>
      <c r="AE53" s="48">
        <f t="shared" si="23"/>
        <v>2283.9614588517234</v>
      </c>
      <c r="AF53" s="180"/>
      <c r="AI53" s="187">
        <v>14264.738337147259</v>
      </c>
      <c r="AJ53" s="187">
        <v>15650.493813733186</v>
      </c>
      <c r="AK53" s="187">
        <v>-9113.3060403535546</v>
      </c>
      <c r="AL53" s="86">
        <f t="shared" si="18"/>
        <v>20801.926110526889</v>
      </c>
      <c r="AP53" s="187">
        <v>19742.307128433349</v>
      </c>
      <c r="AQ53" s="187">
        <v>23217.203710142374</v>
      </c>
      <c r="AR53" s="187">
        <v>-14483.399899322441</v>
      </c>
      <c r="AS53" s="86">
        <f t="shared" si="19"/>
        <v>28476.110939253278</v>
      </c>
    </row>
    <row r="54" spans="1:45" ht="15" x14ac:dyDescent="0.25">
      <c r="A54" s="35">
        <f t="shared" si="24"/>
        <v>2062</v>
      </c>
      <c r="B54" s="36">
        <f t="shared" si="25"/>
        <v>5.1041604026888156E-2</v>
      </c>
      <c r="C54" s="28">
        <f t="shared" si="7"/>
        <v>16409322.596743483</v>
      </c>
      <c r="D54" s="28">
        <f t="shared" si="14"/>
        <v>5277155.8182174508</v>
      </c>
      <c r="E54" s="28">
        <v>30765721.262833714</v>
      </c>
      <c r="F54" s="37">
        <f t="shared" si="8"/>
        <v>52452199.67779465</v>
      </c>
      <c r="G54" s="28">
        <v>201965.02202162123</v>
      </c>
      <c r="H54" s="28">
        <v>1621.8715728488239</v>
      </c>
      <c r="I54" s="28">
        <f t="shared" si="0"/>
        <v>200343.15044877242</v>
      </c>
      <c r="J54" s="28">
        <f t="shared" si="1"/>
        <v>199681.0605627695</v>
      </c>
      <c r="K54" s="29">
        <f t="shared" si="9"/>
        <v>26.267989327563875</v>
      </c>
      <c r="L54" s="33">
        <f t="shared" si="26"/>
        <v>1.3407603098400394</v>
      </c>
      <c r="M54" s="38">
        <f t="shared" si="10"/>
        <v>14.933920000000001</v>
      </c>
      <c r="N54" s="34">
        <f t="shared" si="27"/>
        <v>0.76225123120922555</v>
      </c>
      <c r="O54" s="96"/>
      <c r="P54" s="79">
        <f t="shared" si="15"/>
        <v>2062</v>
      </c>
      <c r="Q54" s="80"/>
      <c r="R54" s="48">
        <v>16479221.306432562</v>
      </c>
      <c r="S54" s="48">
        <v>200343.15044877242</v>
      </c>
      <c r="V54" s="89">
        <f t="shared" si="22"/>
        <v>0.99575837302082992</v>
      </c>
      <c r="W54" s="86">
        <v>5242034.6957684262</v>
      </c>
      <c r="X54" s="87">
        <v>23414.081632683155</v>
      </c>
      <c r="Y54" s="87">
        <f t="shared" si="12"/>
        <v>35121.122449024733</v>
      </c>
      <c r="Z54" s="87">
        <f t="shared" si="13"/>
        <v>5277155.8182174508</v>
      </c>
      <c r="AE54" s="48">
        <f t="shared" si="23"/>
        <v>2283.9614588517234</v>
      </c>
      <c r="AF54" s="180"/>
      <c r="AI54" s="187">
        <v>9237.6736489623127</v>
      </c>
      <c r="AJ54" s="187">
        <v>14433.046925395711</v>
      </c>
      <c r="AK54" s="187">
        <v>-8958.1029697974482</v>
      </c>
      <c r="AL54" s="86">
        <f t="shared" si="18"/>
        <v>14712.617604560575</v>
      </c>
      <c r="AP54" s="187">
        <v>15200.363906785877</v>
      </c>
      <c r="AQ54" s="187">
        <v>22449.837100708322</v>
      </c>
      <c r="AR54" s="187">
        <v>-14236.119374811045</v>
      </c>
      <c r="AS54" s="86">
        <f t="shared" si="19"/>
        <v>23414.081632683155</v>
      </c>
    </row>
    <row r="55" spans="1:45" ht="15" x14ac:dyDescent="0.25">
      <c r="A55" s="35">
        <f t="shared" si="24"/>
        <v>2063</v>
      </c>
      <c r="B55" s="36">
        <f t="shared" si="25"/>
        <v>4.7197861581904914E-2</v>
      </c>
      <c r="C55" s="28">
        <f t="shared" si="7"/>
        <v>17211141.90799877</v>
      </c>
      <c r="D55" s="28">
        <f t="shared" si="14"/>
        <v>5524301.246600179</v>
      </c>
      <c r="E55" s="28">
        <v>31363319.411916573</v>
      </c>
      <c r="F55" s="37">
        <f t="shared" si="8"/>
        <v>54098762.56651552</v>
      </c>
      <c r="G55" s="28">
        <v>203932.17604724571</v>
      </c>
      <c r="H55" s="28">
        <v>1621.8715728488239</v>
      </c>
      <c r="I55" s="28">
        <f t="shared" si="0"/>
        <v>202310.30447439689</v>
      </c>
      <c r="J55" s="28">
        <f t="shared" si="1"/>
        <v>201648.21458839398</v>
      </c>
      <c r="K55" s="29">
        <f t="shared" si="9"/>
        <v>26.828287409805419</v>
      </c>
      <c r="L55" s="33">
        <f t="shared" si="26"/>
        <v>1.2662377956475586</v>
      </c>
      <c r="M55" s="38">
        <f t="shared" si="10"/>
        <v>14.933920000000001</v>
      </c>
      <c r="N55" s="34">
        <f t="shared" si="27"/>
        <v>0.70484908903524146</v>
      </c>
      <c r="O55" s="96"/>
      <c r="P55" s="79">
        <f t="shared" si="15"/>
        <v>2063</v>
      </c>
      <c r="Q55" s="80"/>
      <c r="R55" s="48">
        <v>17284456.123412117</v>
      </c>
      <c r="S55" s="48">
        <v>202310.30447439689</v>
      </c>
      <c r="V55" s="89">
        <f t="shared" si="22"/>
        <v>0.99575837302082992</v>
      </c>
      <c r="W55" s="86">
        <v>5487346.2880687816</v>
      </c>
      <c r="X55" s="87">
        <v>24636.639020931387</v>
      </c>
      <c r="Y55" s="87">
        <f t="shared" si="12"/>
        <v>36954.958531397082</v>
      </c>
      <c r="Z55" s="87">
        <f t="shared" si="13"/>
        <v>5524301.246600179</v>
      </c>
      <c r="AE55" s="48">
        <f t="shared" si="23"/>
        <v>2283.9614588517234</v>
      </c>
      <c r="AF55" s="180"/>
      <c r="AI55" s="187">
        <v>10944.720262334786</v>
      </c>
      <c r="AJ55" s="187">
        <v>16173.825119324216</v>
      </c>
      <c r="AK55" s="187">
        <v>-8810.6587654927243</v>
      </c>
      <c r="AL55" s="86">
        <f t="shared" si="18"/>
        <v>18307.886616166277</v>
      </c>
      <c r="AP55" s="187">
        <v>15719.32247358315</v>
      </c>
      <c r="AQ55" s="187">
        <v>22917.810939660616</v>
      </c>
      <c r="AR55" s="187">
        <v>-14000.494392312376</v>
      </c>
      <c r="AS55" s="86">
        <f t="shared" si="19"/>
        <v>24636.639020931387</v>
      </c>
    </row>
    <row r="56" spans="1:45" ht="15" x14ac:dyDescent="0.25">
      <c r="A56" s="26">
        <f t="shared" si="24"/>
        <v>2064</v>
      </c>
      <c r="B56" s="27">
        <f t="shared" si="25"/>
        <v>4.3643576262437998E-2</v>
      </c>
      <c r="C56" s="28">
        <f t="shared" si="7"/>
        <v>17716233.964476828</v>
      </c>
      <c r="D56" s="28">
        <f t="shared" si="14"/>
        <v>5685033.9225643026</v>
      </c>
      <c r="E56" s="28">
        <v>31363319.411916573</v>
      </c>
      <c r="F56" s="28">
        <f t="shared" si="8"/>
        <v>54764587.298957705</v>
      </c>
      <c r="G56" s="28">
        <v>205919.25839282293</v>
      </c>
      <c r="H56" s="28">
        <v>1621.8715728488239</v>
      </c>
      <c r="I56" s="28">
        <f t="shared" si="0"/>
        <v>204297.38681997411</v>
      </c>
      <c r="J56" s="28">
        <f t="shared" si="1"/>
        <v>203635.2969339712</v>
      </c>
      <c r="K56" s="29">
        <f t="shared" si="9"/>
        <v>26.893464995272968</v>
      </c>
      <c r="L56" s="29">
        <f t="shared" si="26"/>
        <v>1.1737269904824026</v>
      </c>
      <c r="M56" s="38">
        <f t="shared" si="10"/>
        <v>14.933920000000001</v>
      </c>
      <c r="N56" s="31">
        <f t="shared" si="27"/>
        <v>0.65176967641714811</v>
      </c>
      <c r="O56" s="96"/>
      <c r="P56" s="79">
        <f t="shared" si="15"/>
        <v>2064</v>
      </c>
      <c r="Q56" s="80"/>
      <c r="R56" s="48">
        <v>17791699.718006015</v>
      </c>
      <c r="S56" s="48">
        <v>204297.38681997411</v>
      </c>
      <c r="V56" s="89">
        <f t="shared" si="22"/>
        <v>0.99575837302082992</v>
      </c>
      <c r="W56" s="86">
        <v>5645792.0484690834</v>
      </c>
      <c r="X56" s="87">
        <v>26161.249396812807</v>
      </c>
      <c r="Y56" s="87">
        <f t="shared" si="12"/>
        <v>39241.874095219209</v>
      </c>
      <c r="Z56" s="87">
        <f t="shared" si="13"/>
        <v>5685033.9225643026</v>
      </c>
      <c r="AE56" s="48">
        <f t="shared" si="23"/>
        <v>2283.9614588517234</v>
      </c>
      <c r="AF56" s="180"/>
      <c r="AI56" s="187">
        <v>11059.011249595213</v>
      </c>
      <c r="AJ56" s="187">
        <v>15985.763572182461</v>
      </c>
      <c r="AK56" s="187">
        <v>-8671.1170639374104</v>
      </c>
      <c r="AL56" s="86">
        <f t="shared" si="18"/>
        <v>18373.657757840265</v>
      </c>
      <c r="AP56" s="187">
        <v>16516.141447767903</v>
      </c>
      <c r="AQ56" s="187">
        <v>23422.038783413009</v>
      </c>
      <c r="AR56" s="187">
        <v>-13776.930834368108</v>
      </c>
      <c r="AS56" s="86">
        <f t="shared" si="19"/>
        <v>26161.249396812807</v>
      </c>
    </row>
    <row r="57" spans="1:45" ht="15" x14ac:dyDescent="0.25">
      <c r="A57" s="26">
        <f t="shared" si="24"/>
        <v>2065</v>
      </c>
      <c r="B57" s="27">
        <f t="shared" si="25"/>
        <v>4.0356950190843052E-2</v>
      </c>
      <c r="C57" s="28">
        <f t="shared" si="7"/>
        <v>18070932.039706446</v>
      </c>
      <c r="D57" s="28">
        <f t="shared" ref="D57:D60" si="28">Z57</f>
        <v>5657890.5987811144</v>
      </c>
      <c r="E57" s="28">
        <v>31363319.411916573</v>
      </c>
      <c r="F57" s="28">
        <f t="shared" ref="F57:F60" si="29">C57+D57+E57</f>
        <v>55092142.050404131</v>
      </c>
      <c r="G57" s="28">
        <v>207926.47277798827</v>
      </c>
      <c r="H57" s="28">
        <v>1621.8715728488239</v>
      </c>
      <c r="I57" s="28">
        <f t="shared" ref="I57:I60" si="30">G57-H57</f>
        <v>206304.60120513945</v>
      </c>
      <c r="J57" s="28">
        <f t="shared" si="1"/>
        <v>205642.51131913654</v>
      </c>
      <c r="K57" s="29">
        <f t="shared" ref="K57:K60" si="31">(F57/J57)/10</f>
        <v>26.790249592365001</v>
      </c>
      <c r="L57" s="29">
        <f t="shared" ref="L57:L60" si="32">K57*B57</f>
        <v>1.0811727683993277</v>
      </c>
      <c r="M57" s="38">
        <f t="shared" si="10"/>
        <v>14.933920000000001</v>
      </c>
      <c r="N57" s="31">
        <f t="shared" ref="N57:N60" si="33">M57*B57</f>
        <v>0.60268746559403485</v>
      </c>
      <c r="O57" s="96"/>
      <c r="P57" s="79">
        <f t="shared" si="15"/>
        <v>2065</v>
      </c>
      <c r="Q57" s="80"/>
      <c r="R57" s="48">
        <v>18147908.698859043</v>
      </c>
      <c r="S57" s="48">
        <v>206304.60120513945</v>
      </c>
      <c r="V57" s="89">
        <f t="shared" si="22"/>
        <v>0.99575837302082992</v>
      </c>
      <c r="W57" s="86">
        <v>5610127.3274030732</v>
      </c>
      <c r="X57" s="87">
        <v>31842.180918694237</v>
      </c>
      <c r="Y57" s="87">
        <f t="shared" si="12"/>
        <v>47763.271378041354</v>
      </c>
      <c r="Z57" s="87">
        <f t="shared" si="13"/>
        <v>5657890.5987811144</v>
      </c>
      <c r="AE57" s="48">
        <f t="shared" si="23"/>
        <v>2283.9614588517234</v>
      </c>
      <c r="AF57" s="180"/>
      <c r="AI57" s="187">
        <v>15637.750389275743</v>
      </c>
      <c r="AJ57" s="187">
        <v>16463.595178245869</v>
      </c>
      <c r="AK57" s="187">
        <v>-8539.6375281888777</v>
      </c>
      <c r="AL57" s="86">
        <f t="shared" si="18"/>
        <v>23561.708039332734</v>
      </c>
      <c r="AP57" s="187">
        <v>21010.501772480191</v>
      </c>
      <c r="AQ57" s="187">
        <v>24397.59473367512</v>
      </c>
      <c r="AR57" s="187">
        <v>-13565.915587461077</v>
      </c>
      <c r="AS57" s="86">
        <f t="shared" si="19"/>
        <v>31842.180918694237</v>
      </c>
    </row>
    <row r="58" spans="1:45" ht="15" x14ac:dyDescent="0.25">
      <c r="A58" s="26">
        <f t="shared" si="24"/>
        <v>2066</v>
      </c>
      <c r="B58" s="27">
        <f t="shared" si="25"/>
        <v>3.7317827001906792E-2</v>
      </c>
      <c r="C58" s="28">
        <f t="shared" si="7"/>
        <v>18449850.846949231</v>
      </c>
      <c r="D58" s="28">
        <f t="shared" si="28"/>
        <v>5744351.1554173911</v>
      </c>
      <c r="E58" s="28">
        <v>31363319.411916573</v>
      </c>
      <c r="F58" s="28">
        <f t="shared" si="29"/>
        <v>55557521.414283194</v>
      </c>
      <c r="G58" s="28">
        <v>209954.02500914101</v>
      </c>
      <c r="H58" s="28">
        <v>1621.8715728488239</v>
      </c>
      <c r="I58" s="28">
        <f t="shared" si="30"/>
        <v>208332.1534362922</v>
      </c>
      <c r="J58" s="28">
        <f t="shared" si="1"/>
        <v>207670.06355028928</v>
      </c>
      <c r="K58" s="29">
        <f t="shared" si="31"/>
        <v>26.752782979155494</v>
      </c>
      <c r="L58" s="29">
        <f t="shared" si="32"/>
        <v>0.99835572703568132</v>
      </c>
      <c r="M58" s="38">
        <f t="shared" si="10"/>
        <v>14.933920000000001</v>
      </c>
      <c r="N58" s="31">
        <f t="shared" si="33"/>
        <v>0.55730144302031592</v>
      </c>
      <c r="O58" s="96"/>
      <c r="P58" s="79">
        <f t="shared" si="15"/>
        <v>2066</v>
      </c>
      <c r="Q58" s="80"/>
      <c r="R58" s="48">
        <v>18528441.584656686</v>
      </c>
      <c r="S58" s="48">
        <v>208332.1534362922</v>
      </c>
      <c r="V58" s="89">
        <f t="shared" si="22"/>
        <v>0.99575837302082992</v>
      </c>
      <c r="W58" s="86">
        <v>5693292.6992763309</v>
      </c>
      <c r="X58" s="87">
        <v>34038.970760707118</v>
      </c>
      <c r="Y58" s="87">
        <f t="shared" si="12"/>
        <v>51058.456141060677</v>
      </c>
      <c r="Z58" s="87">
        <f t="shared" si="13"/>
        <v>5744351.1554173911</v>
      </c>
      <c r="AE58" s="48">
        <f t="shared" si="23"/>
        <v>2283.9614588517234</v>
      </c>
      <c r="AF58" s="180"/>
      <c r="AI58" s="187">
        <v>16827.123404008955</v>
      </c>
      <c r="AJ58" s="187">
        <v>16468.248363154671</v>
      </c>
      <c r="AK58" s="187">
        <v>-8416.395722865509</v>
      </c>
      <c r="AL58" s="86">
        <f t="shared" si="18"/>
        <v>24878.976044298117</v>
      </c>
      <c r="AP58" s="187">
        <v>22637.737868838052</v>
      </c>
      <c r="AQ58" s="187">
        <v>24769.221612914353</v>
      </c>
      <c r="AR58" s="187">
        <v>-13367.988721045289</v>
      </c>
      <c r="AS58" s="86">
        <f t="shared" si="19"/>
        <v>34038.970760707118</v>
      </c>
    </row>
    <row r="59" spans="1:45" ht="15" x14ac:dyDescent="0.25">
      <c r="A59" s="26">
        <f t="shared" si="24"/>
        <v>2067</v>
      </c>
      <c r="B59" s="27">
        <f t="shared" si="25"/>
        <v>3.4507568227002142E-2</v>
      </c>
      <c r="C59" s="28">
        <f t="shared" si="7"/>
        <v>18800223.510601114</v>
      </c>
      <c r="D59" s="28">
        <f t="shared" si="28"/>
        <v>5841293.1943053436</v>
      </c>
      <c r="E59" s="28">
        <v>31363319.411916573</v>
      </c>
      <c r="F59" s="28">
        <f t="shared" si="29"/>
        <v>56004836.116823032</v>
      </c>
      <c r="G59" s="28">
        <v>212002.12300082471</v>
      </c>
      <c r="H59" s="28">
        <v>1621.8715728488239</v>
      </c>
      <c r="I59" s="28">
        <f t="shared" si="30"/>
        <v>210380.25142797589</v>
      </c>
      <c r="J59" s="28">
        <f t="shared" si="1"/>
        <v>209718.16154197298</v>
      </c>
      <c r="K59" s="29">
        <f t="shared" si="31"/>
        <v>26.70480978139522</v>
      </c>
      <c r="L59" s="29">
        <f t="shared" si="32"/>
        <v>0.92151804552060967</v>
      </c>
      <c r="M59" s="38">
        <f t="shared" si="10"/>
        <v>14.933920000000001</v>
      </c>
      <c r="N59" s="31">
        <f t="shared" si="33"/>
        <v>0.51533326329659179</v>
      </c>
      <c r="O59" s="96"/>
      <c r="P59" s="79">
        <f t="shared" si="15"/>
        <v>2067</v>
      </c>
      <c r="Q59" s="80"/>
      <c r="R59" s="48">
        <v>18880306.728997838</v>
      </c>
      <c r="S59" s="48">
        <v>210380.25142797589</v>
      </c>
      <c r="V59" s="89">
        <f t="shared" si="22"/>
        <v>0.99575837302082992</v>
      </c>
      <c r="W59" s="86">
        <v>5787746.5357787777</v>
      </c>
      <c r="X59" s="87">
        <v>35697.772351043626</v>
      </c>
      <c r="Y59" s="87">
        <f t="shared" si="12"/>
        <v>53546.658526565443</v>
      </c>
      <c r="Z59" s="87">
        <f t="shared" si="13"/>
        <v>5841293.1943053436</v>
      </c>
      <c r="AE59" s="48">
        <f t="shared" si="23"/>
        <v>2283.9614588517234</v>
      </c>
      <c r="AF59" s="180"/>
      <c r="AI59" s="187">
        <v>18006.837460127736</v>
      </c>
      <c r="AJ59" s="187">
        <v>16480.250280115819</v>
      </c>
      <c r="AK59" s="187">
        <v>-8301.5830412703217</v>
      </c>
      <c r="AL59" s="86">
        <f t="shared" si="18"/>
        <v>26185.504698973236</v>
      </c>
      <c r="AP59" s="187">
        <v>24024.399065884572</v>
      </c>
      <c r="AQ59" s="187">
        <v>24857.09958045146</v>
      </c>
      <c r="AR59" s="187">
        <v>-13183.726295292408</v>
      </c>
      <c r="AS59" s="86">
        <f t="shared" si="19"/>
        <v>35697.772351043626</v>
      </c>
    </row>
    <row r="60" spans="1:45" ht="15" x14ac:dyDescent="0.25">
      <c r="A60" s="26">
        <f t="shared" si="24"/>
        <v>2068</v>
      </c>
      <c r="B60" s="27">
        <f t="shared" si="25"/>
        <v>3.1908938987266433E-2</v>
      </c>
      <c r="C60" s="28">
        <f t="shared" si="7"/>
        <v>19106615.04103373</v>
      </c>
      <c r="D60" s="28">
        <f t="shared" si="28"/>
        <v>6022525.8499449613</v>
      </c>
      <c r="E60" s="28">
        <v>31363319.411916573</v>
      </c>
      <c r="F60" s="28">
        <f t="shared" si="29"/>
        <v>56492460.302895263</v>
      </c>
      <c r="G60" s="28">
        <v>214070.9767973432</v>
      </c>
      <c r="H60" s="28">
        <v>1621.8715728488239</v>
      </c>
      <c r="I60" s="28">
        <f t="shared" si="30"/>
        <v>212449.10522449439</v>
      </c>
      <c r="J60" s="28">
        <f t="shared" si="1"/>
        <v>211787.01533849147</v>
      </c>
      <c r="K60" s="29">
        <f t="shared" si="31"/>
        <v>26.674185012053464</v>
      </c>
      <c r="L60" s="29">
        <f t="shared" si="32"/>
        <v>0.85114494208467073</v>
      </c>
      <c r="M60" s="38">
        <f t="shared" si="10"/>
        <v>14.933920000000001</v>
      </c>
      <c r="N60" s="31">
        <f t="shared" si="33"/>
        <v>0.47652554212071796</v>
      </c>
      <c r="O60" s="96"/>
      <c r="P60" s="79">
        <f t="shared" si="15"/>
        <v>2068</v>
      </c>
      <c r="Q60" s="80"/>
      <c r="R60" s="48">
        <v>19188003.393905729</v>
      </c>
      <c r="S60" s="48">
        <v>212449.10522449439</v>
      </c>
      <c r="V60" s="89">
        <f t="shared" si="22"/>
        <v>0.99575837302082992</v>
      </c>
      <c r="W60" s="86">
        <v>5968639.0255492711</v>
      </c>
      <c r="X60" s="87">
        <v>35924.54959712665</v>
      </c>
      <c r="Y60" s="87">
        <f t="shared" si="12"/>
        <v>53886.824395689975</v>
      </c>
      <c r="Z60" s="87">
        <f t="shared" si="13"/>
        <v>6022525.8499449613</v>
      </c>
      <c r="AE60" s="48">
        <f t="shared" si="23"/>
        <v>2283.9614588517234</v>
      </c>
      <c r="AF60" s="180"/>
      <c r="AI60" s="187">
        <v>19183.949048169179</v>
      </c>
      <c r="AJ60" s="187">
        <v>16498.944196429507</v>
      </c>
      <c r="AK60" s="187">
        <v>-8195.4066826612179</v>
      </c>
      <c r="AL60" s="86">
        <f t="shared" si="18"/>
        <v>27487.486561937469</v>
      </c>
      <c r="AP60" s="187">
        <v>24047.716939818834</v>
      </c>
      <c r="AQ60" s="187">
        <v>24890.552406955678</v>
      </c>
      <c r="AR60" s="187">
        <v>-13013.719749647862</v>
      </c>
      <c r="AS60" s="86">
        <f t="shared" si="19"/>
        <v>35924.54959712665</v>
      </c>
    </row>
    <row r="61" spans="1:45" ht="15" x14ac:dyDescent="0.25">
      <c r="A61" s="26">
        <f t="shared" si="24"/>
        <v>2069</v>
      </c>
      <c r="B61" s="27">
        <f t="shared" si="25"/>
        <v>2.950600229477679E-2</v>
      </c>
      <c r="C61" s="28">
        <f t="shared" si="7"/>
        <v>19497007.518292699</v>
      </c>
      <c r="D61" s="28">
        <f t="shared" ref="D61:D62" si="34">Z61</f>
        <v>5805529.2413103739</v>
      </c>
      <c r="E61" s="28">
        <v>31363319.411916573</v>
      </c>
      <c r="F61" s="28">
        <f t="shared" ref="F61:F62" si="35">C61+D61+E61</f>
        <v>56665856.171519645</v>
      </c>
      <c r="G61" s="28">
        <v>216160.79859457305</v>
      </c>
      <c r="H61" s="28">
        <v>1621.8715728488239</v>
      </c>
      <c r="I61" s="28">
        <f t="shared" ref="I61:I62" si="36">G61-H61</f>
        <v>214538.92702172423</v>
      </c>
      <c r="J61" s="28">
        <f t="shared" si="1"/>
        <v>213876.83713572132</v>
      </c>
      <c r="K61" s="29">
        <f t="shared" ref="K61:K62" si="37">(F61/J61)/10</f>
        <v>26.494620422856165</v>
      </c>
      <c r="L61" s="29">
        <f t="shared" ref="L61:L62" si="38">K61*B61</f>
        <v>0.78175033099603397</v>
      </c>
      <c r="M61" s="38">
        <f t="shared" si="10"/>
        <v>14.933920000000001</v>
      </c>
      <c r="N61" s="31">
        <f t="shared" ref="N61:N62" si="39">M61*B61</f>
        <v>0.44064027779001302</v>
      </c>
      <c r="O61" s="96"/>
      <c r="P61" s="79">
        <f t="shared" si="15"/>
        <v>2069</v>
      </c>
      <c r="Q61" s="80"/>
      <c r="R61" s="48">
        <v>19580058.824054547</v>
      </c>
      <c r="S61" s="48">
        <v>214538.92702172423</v>
      </c>
      <c r="V61" s="89">
        <f t="shared" si="22"/>
        <v>0.99575837302082992</v>
      </c>
      <c r="W61" s="86">
        <v>5777783.2262116484</v>
      </c>
      <c r="X61" s="87">
        <v>18497.343399150272</v>
      </c>
      <c r="Y61" s="87">
        <f t="shared" si="12"/>
        <v>27746.015098725409</v>
      </c>
      <c r="Z61" s="87">
        <f t="shared" si="13"/>
        <v>5805529.2413103739</v>
      </c>
      <c r="AE61" s="48">
        <f t="shared" si="23"/>
        <v>2283.9614588517234</v>
      </c>
      <c r="AF61" s="180"/>
      <c r="AI61" s="187">
        <v>20416.69388770725</v>
      </c>
      <c r="AJ61" s="187">
        <v>16523.739834070962</v>
      </c>
      <c r="AK61" s="187">
        <v>-8098.0896779166005</v>
      </c>
      <c r="AL61" s="86">
        <f t="shared" si="18"/>
        <v>28842.344043861616</v>
      </c>
      <c r="AP61" s="187">
        <v>18675.857819555808</v>
      </c>
      <c r="AQ61" s="187">
        <v>12680.054891527552</v>
      </c>
      <c r="AR61" s="187">
        <v>-12858.569311933086</v>
      </c>
      <c r="AS61" s="86">
        <f t="shared" si="19"/>
        <v>18497.343399150272</v>
      </c>
    </row>
    <row r="62" spans="1:45" ht="15" x14ac:dyDescent="0.25">
      <c r="A62" s="26">
        <f t="shared" si="24"/>
        <v>2070</v>
      </c>
      <c r="B62" s="27">
        <f t="shared" si="25"/>
        <v>2.7284021313488241E-2</v>
      </c>
      <c r="C62" s="28">
        <f t="shared" si="7"/>
        <v>19913650.501257204</v>
      </c>
      <c r="D62" s="28">
        <f t="shared" si="34"/>
        <v>6141931.270098689</v>
      </c>
      <c r="E62" s="28">
        <v>31363319.411916573</v>
      </c>
      <c r="F62" s="28">
        <f t="shared" si="35"/>
        <v>57418901.183272466</v>
      </c>
      <c r="G62" s="28">
        <v>218271.80276202236</v>
      </c>
      <c r="H62" s="28">
        <v>1621.8715728488239</v>
      </c>
      <c r="I62" s="28">
        <f t="shared" si="36"/>
        <v>216649.93118917354</v>
      </c>
      <c r="J62" s="28">
        <f t="shared" si="1"/>
        <v>215987.84130317063</v>
      </c>
      <c r="K62" s="29">
        <f t="shared" si="37"/>
        <v>26.584321060312192</v>
      </c>
      <c r="L62" s="29">
        <f t="shared" si="38"/>
        <v>0.72532718241417216</v>
      </c>
      <c r="M62" s="38">
        <f t="shared" si="10"/>
        <v>14.933920000000001</v>
      </c>
      <c r="N62" s="31">
        <f t="shared" si="39"/>
        <v>0.40745739157392835</v>
      </c>
      <c r="O62" s="96"/>
      <c r="P62" s="79">
        <f t="shared" si="15"/>
        <v>2070</v>
      </c>
      <c r="Q62" s="80"/>
      <c r="R62" s="48">
        <v>19998476.579057235</v>
      </c>
      <c r="S62" s="48">
        <v>216649.93118917354</v>
      </c>
      <c r="V62" s="89">
        <f t="shared" si="22"/>
        <v>0.99575837302082992</v>
      </c>
      <c r="W62" s="86">
        <v>6097445.1670482671</v>
      </c>
      <c r="X62" s="87">
        <v>29657.402033614726</v>
      </c>
      <c r="Y62" s="87">
        <f t="shared" si="12"/>
        <v>44486.103050422091</v>
      </c>
      <c r="Z62" s="87">
        <f t="shared" si="13"/>
        <v>6141931.270098689</v>
      </c>
      <c r="AE62" s="48">
        <f t="shared" si="23"/>
        <v>2283.9614588517234</v>
      </c>
      <c r="AF62" s="180"/>
      <c r="AI62" s="187">
        <v>27511.634827602582</v>
      </c>
      <c r="AJ62" s="187">
        <v>17943.177005025638</v>
      </c>
      <c r="AK62" s="187">
        <v>-7701.8726228170162</v>
      </c>
      <c r="AL62" s="86">
        <f t="shared" si="18"/>
        <v>37752.9392098112</v>
      </c>
      <c r="AP62" s="187">
        <v>26923.484671332568</v>
      </c>
      <c r="AQ62" s="187">
        <v>15004.686679506161</v>
      </c>
      <c r="AR62" s="187">
        <v>-12270.769317224007</v>
      </c>
      <c r="AS62" s="86">
        <f t="shared" si="19"/>
        <v>29657.402033614726</v>
      </c>
    </row>
    <row r="63" spans="1:45" ht="15.75" thickBot="1" x14ac:dyDescent="0.3">
      <c r="A63" s="39"/>
      <c r="B63" s="39"/>
      <c r="C63" s="39"/>
      <c r="D63" s="39"/>
      <c r="E63" s="39"/>
      <c r="F63" s="9"/>
      <c r="G63" s="9"/>
      <c r="H63" s="9"/>
      <c r="I63" s="9"/>
      <c r="J63" s="9"/>
      <c r="K63" s="9"/>
      <c r="L63" s="40">
        <f>SUM(L16:L62)</f>
        <v>193.30643254010221</v>
      </c>
      <c r="M63" s="9"/>
      <c r="N63" s="40">
        <f>SUM(N16:N62)</f>
        <v>193.30642577547474</v>
      </c>
      <c r="O63" s="96"/>
      <c r="P63" s="90"/>
      <c r="Q63" s="80"/>
    </row>
    <row r="64" spans="1:45" ht="15.75" thickBot="1" x14ac:dyDescent="0.3">
      <c r="A64" s="43" t="s">
        <v>79</v>
      </c>
      <c r="B64" s="39"/>
      <c r="C64" s="39"/>
      <c r="D64" s="39"/>
      <c r="E64" s="39"/>
      <c r="F64" s="9"/>
      <c r="G64" s="9"/>
      <c r="H64" s="9"/>
      <c r="I64" s="9"/>
      <c r="J64" s="9"/>
      <c r="K64" s="9"/>
      <c r="L64" s="9"/>
      <c r="M64" s="9"/>
      <c r="N64" s="9"/>
      <c r="O64" s="96"/>
      <c r="Q64" s="80"/>
    </row>
    <row r="65" spans="1:19" ht="15.75" thickBot="1" x14ac:dyDescent="0.3">
      <c r="A65" s="43" t="s">
        <v>80</v>
      </c>
      <c r="B65" s="39"/>
      <c r="C65" s="39"/>
      <c r="D65" s="39"/>
      <c r="E65" s="39"/>
      <c r="F65" s="20"/>
      <c r="G65" s="20"/>
      <c r="H65" s="20"/>
      <c r="I65" s="20"/>
      <c r="J65" s="20"/>
      <c r="K65" s="41"/>
      <c r="L65" s="42" t="s">
        <v>36</v>
      </c>
      <c r="M65" s="91">
        <v>14.933920000000001</v>
      </c>
      <c r="N65" s="9"/>
      <c r="O65" s="96"/>
      <c r="Q65" s="80"/>
    </row>
    <row r="66" spans="1:19" ht="15" x14ac:dyDescent="0.25">
      <c r="A66" s="43" t="s">
        <v>95</v>
      </c>
      <c r="B66" s="43"/>
      <c r="C66" s="43"/>
      <c r="D66" s="43"/>
      <c r="E66" s="43"/>
      <c r="F66" s="9"/>
      <c r="G66" s="9"/>
      <c r="H66" s="9"/>
      <c r="I66" s="9"/>
      <c r="J66" s="9"/>
      <c r="K66" s="9"/>
      <c r="L66" s="44"/>
      <c r="M66" s="66"/>
      <c r="N66" s="66"/>
      <c r="O66" s="96"/>
      <c r="P66" s="85"/>
      <c r="Q66" s="85"/>
      <c r="R66" s="85"/>
      <c r="S66" s="85"/>
    </row>
    <row r="67" spans="1:19" x14ac:dyDescent="0.2">
      <c r="M67" s="92"/>
      <c r="N67" s="92"/>
      <c r="O67" s="92"/>
      <c r="P67" s="85"/>
      <c r="Q67" s="85"/>
      <c r="R67" s="85"/>
      <c r="S67" s="85"/>
    </row>
    <row r="68" spans="1:19" x14ac:dyDescent="0.2">
      <c r="M68" s="92"/>
      <c r="N68" s="92"/>
      <c r="O68" s="92"/>
      <c r="P68" s="85"/>
      <c r="Q68" s="85"/>
      <c r="R68" s="85"/>
      <c r="S68" s="85"/>
    </row>
    <row r="69" spans="1:19" x14ac:dyDescent="0.2">
      <c r="M69" s="92"/>
      <c r="N69" s="92"/>
      <c r="O69" s="92"/>
      <c r="P69" s="85"/>
      <c r="Q69" s="85"/>
      <c r="R69" s="85"/>
      <c r="S69" s="85"/>
    </row>
    <row r="70" spans="1:19" x14ac:dyDescent="0.2">
      <c r="M70" s="92"/>
      <c r="N70" s="92"/>
      <c r="O70" s="92"/>
      <c r="P70" s="93"/>
      <c r="Q70" s="93"/>
      <c r="R70" s="93"/>
      <c r="S70" s="94"/>
    </row>
    <row r="71" spans="1:19" ht="15" x14ac:dyDescent="0.25">
      <c r="M71" s="92"/>
      <c r="N71" s="92"/>
      <c r="O71" s="92"/>
      <c r="P71" s="67"/>
      <c r="Q71" s="67"/>
      <c r="R71" s="67"/>
      <c r="S71" s="67"/>
    </row>
    <row r="72" spans="1:19" x14ac:dyDescent="0.2">
      <c r="M72" s="92"/>
      <c r="N72" s="95"/>
      <c r="O72" s="95"/>
      <c r="P72" s="85"/>
      <c r="Q72" s="85"/>
      <c r="R72" s="85"/>
      <c r="S72" s="85"/>
    </row>
    <row r="73" spans="1:19" x14ac:dyDescent="0.2">
      <c r="M73" s="92"/>
      <c r="N73" s="95"/>
      <c r="O73" s="95"/>
      <c r="P73" s="85"/>
      <c r="Q73" s="85"/>
      <c r="R73" s="85"/>
      <c r="S73" s="85"/>
    </row>
  </sheetData>
  <mergeCells count="1">
    <mergeCell ref="A6:N6"/>
  </mergeCells>
  <printOptions verticalCentered="1"/>
  <pageMargins left="0.5" right="1" top="0.25" bottom="0.5" header="0" footer="0"/>
  <pageSetup scale="57" orientation="landscape" r:id="rId1"/>
  <colBreaks count="1" manualBreakCount="1">
    <brk id="14" max="65" man="1"/>
  </colBreaks>
  <ignoredErrors>
    <ignoredError sqref="AI15:AK15 AP15:AR1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4"/>
  <sheetViews>
    <sheetView zoomScaleNormal="100" zoomScaleSheetLayoutView="90" workbookViewId="0"/>
  </sheetViews>
  <sheetFormatPr defaultRowHeight="12.75" x14ac:dyDescent="0.2"/>
  <cols>
    <col min="1" max="1" width="6" style="79" customWidth="1"/>
    <col min="2" max="2" width="35.7109375" style="79" customWidth="1"/>
    <col min="3" max="3" width="22.42578125" style="79" customWidth="1"/>
    <col min="4" max="4" width="10.85546875" style="79" customWidth="1"/>
    <col min="5" max="16384" width="9.140625" style="79"/>
  </cols>
  <sheetData>
    <row r="1" spans="1:5" ht="14.25" x14ac:dyDescent="0.2">
      <c r="A1" s="201" t="s">
        <v>118</v>
      </c>
      <c r="B1" s="45"/>
      <c r="C1" s="1"/>
      <c r="D1" s="2"/>
      <c r="E1" s="2"/>
    </row>
    <row r="2" spans="1:5" ht="14.25" x14ac:dyDescent="0.2">
      <c r="A2" s="201" t="s">
        <v>116</v>
      </c>
      <c r="B2" s="1"/>
      <c r="C2" s="1"/>
      <c r="D2" s="2"/>
      <c r="E2" s="2"/>
    </row>
    <row r="3" spans="1:5" x14ac:dyDescent="0.2">
      <c r="B3" s="1"/>
      <c r="C3" s="1"/>
      <c r="D3" s="2"/>
      <c r="E3" s="2"/>
    </row>
    <row r="4" spans="1:5" x14ac:dyDescent="0.2">
      <c r="B4" s="1"/>
      <c r="C4" s="1"/>
      <c r="D4" s="2"/>
      <c r="E4" s="2"/>
    </row>
    <row r="5" spans="1:5" x14ac:dyDescent="0.2">
      <c r="B5" s="1"/>
      <c r="C5" s="1"/>
      <c r="D5" s="2"/>
      <c r="E5" s="2"/>
    </row>
    <row r="6" spans="1:5" ht="15.75" x14ac:dyDescent="0.25">
      <c r="B6" s="1"/>
      <c r="C6" s="4"/>
    </row>
    <row r="7" spans="1:5" ht="36.75" customHeight="1" x14ac:dyDescent="0.3">
      <c r="B7" s="189" t="s">
        <v>84</v>
      </c>
      <c r="C7" s="189"/>
    </row>
    <row r="8" spans="1:5" ht="18.75" x14ac:dyDescent="0.3">
      <c r="B8" s="5"/>
      <c r="C8" s="68"/>
    </row>
    <row r="9" spans="1:5" ht="15.75" x14ac:dyDescent="0.25">
      <c r="B9" s="46"/>
      <c r="C9" s="64"/>
    </row>
    <row r="10" spans="1:5" x14ac:dyDescent="0.2">
      <c r="B10" s="1"/>
      <c r="C10" s="1"/>
    </row>
    <row r="11" spans="1:5" ht="15.75" x14ac:dyDescent="0.2">
      <c r="B11" s="56"/>
      <c r="C11" s="56" t="s">
        <v>54</v>
      </c>
    </row>
    <row r="12" spans="1:5" ht="15.75" x14ac:dyDescent="0.2">
      <c r="B12" s="57"/>
      <c r="C12" s="57" t="s">
        <v>55</v>
      </c>
    </row>
    <row r="13" spans="1:5" ht="15.75" x14ac:dyDescent="0.2">
      <c r="B13" s="58"/>
      <c r="C13" s="58" t="s">
        <v>40</v>
      </c>
    </row>
    <row r="14" spans="1:5" ht="15.75" x14ac:dyDescent="0.2">
      <c r="B14" s="59" t="s">
        <v>12</v>
      </c>
      <c r="C14" s="59" t="s">
        <v>35</v>
      </c>
    </row>
    <row r="15" spans="1:5" ht="15.75" x14ac:dyDescent="0.2">
      <c r="B15" s="60" t="s">
        <v>56</v>
      </c>
      <c r="C15" s="60" t="s">
        <v>56</v>
      </c>
    </row>
    <row r="16" spans="1:5" ht="15.75" x14ac:dyDescent="0.25">
      <c r="B16" s="61" t="s">
        <v>86</v>
      </c>
      <c r="C16" s="62">
        <v>14.831099108365676</v>
      </c>
    </row>
    <row r="17" spans="2:3" ht="15.75" x14ac:dyDescent="0.25">
      <c r="B17" s="61" t="s">
        <v>87</v>
      </c>
      <c r="C17" s="62">
        <v>14.836592723215457</v>
      </c>
    </row>
    <row r="18" spans="2:3" ht="15.75" x14ac:dyDescent="0.25">
      <c r="B18" s="61" t="s">
        <v>88</v>
      </c>
      <c r="C18" s="62">
        <v>14.848520920836169</v>
      </c>
    </row>
    <row r="19" spans="2:3" ht="15.75" x14ac:dyDescent="0.25">
      <c r="B19" s="61" t="s">
        <v>89</v>
      </c>
      <c r="C19" s="62">
        <v>14.884891880407714</v>
      </c>
    </row>
    <row r="20" spans="2:3" ht="15.75" x14ac:dyDescent="0.25">
      <c r="B20" s="158" t="s">
        <v>85</v>
      </c>
      <c r="C20" s="159">
        <f>'AWW-18'!$M$16</f>
        <v>14.933920000000001</v>
      </c>
    </row>
    <row r="21" spans="2:3" x14ac:dyDescent="0.2">
      <c r="B21" s="1"/>
      <c r="C21" s="1"/>
    </row>
    <row r="22" spans="2:3" x14ac:dyDescent="0.2">
      <c r="B22" s="1"/>
      <c r="C22" s="1"/>
    </row>
    <row r="23" spans="2:3" x14ac:dyDescent="0.2">
      <c r="B23" s="1"/>
      <c r="C23" s="1"/>
    </row>
    <row r="24" spans="2:3" x14ac:dyDescent="0.2">
      <c r="B24" s="1"/>
      <c r="C24" s="1"/>
    </row>
  </sheetData>
  <mergeCells count="1">
    <mergeCell ref="B7:C7"/>
  </mergeCells>
  <printOptions horizontalCentered="1" verticalCentered="1"/>
  <pageMargins left="0.7" right="0.7" top="0.75" bottom="2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74"/>
  <sheetViews>
    <sheetView zoomScaleNormal="100" zoomScaleSheetLayoutView="50" workbookViewId="0"/>
  </sheetViews>
  <sheetFormatPr defaultRowHeight="12.75" x14ac:dyDescent="0.2"/>
  <cols>
    <col min="1" max="2" width="9.140625" style="79"/>
    <col min="3" max="3" width="14.140625" style="79" customWidth="1"/>
    <col min="4" max="4" width="15.140625" style="79" customWidth="1"/>
    <col min="5" max="5" width="15.42578125" style="79" customWidth="1"/>
    <col min="6" max="6" width="13.85546875" style="79" customWidth="1"/>
    <col min="7" max="7" width="16.5703125" style="79" customWidth="1"/>
    <col min="8" max="8" width="13.85546875" style="79" customWidth="1"/>
    <col min="9" max="9" width="14.140625" style="79" customWidth="1"/>
    <col min="10" max="10" width="15.5703125" style="79" customWidth="1"/>
    <col min="11" max="11" width="17.5703125" style="79" customWidth="1"/>
    <col min="12" max="12" width="16.5703125" style="79" customWidth="1"/>
    <col min="13" max="13" width="16" style="79" customWidth="1"/>
    <col min="14" max="14" width="16.140625" style="79" customWidth="1"/>
    <col min="15" max="15" width="13.7109375" style="79" customWidth="1"/>
    <col min="16" max="16384" width="9.140625" style="79"/>
  </cols>
  <sheetData>
    <row r="1" spans="1:14" ht="14.25" x14ac:dyDescent="0.2">
      <c r="A1" s="201" t="s">
        <v>119</v>
      </c>
      <c r="N1" s="2"/>
    </row>
    <row r="2" spans="1:14" ht="14.25" x14ac:dyDescent="0.2">
      <c r="A2" s="201" t="s">
        <v>116</v>
      </c>
      <c r="N2" s="2"/>
    </row>
    <row r="3" spans="1:14" x14ac:dyDescent="0.2">
      <c r="N3" s="2"/>
    </row>
    <row r="4" spans="1:14" x14ac:dyDescent="0.2">
      <c r="N4" s="2"/>
    </row>
    <row r="5" spans="1:14" x14ac:dyDescent="0.2">
      <c r="N5" s="2"/>
    </row>
    <row r="6" spans="1:14" ht="18.75" x14ac:dyDescent="0.3">
      <c r="A6" s="188" t="s">
        <v>94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</row>
    <row r="7" spans="1:14" ht="18.75" x14ac:dyDescent="0.3">
      <c r="A7" s="1"/>
      <c r="B7" s="1"/>
      <c r="C7" s="1"/>
      <c r="D7" s="1"/>
      <c r="E7" s="4"/>
      <c r="F7" s="4"/>
      <c r="G7" s="64"/>
      <c r="H7" s="64"/>
      <c r="I7" s="7"/>
      <c r="J7" s="1"/>
      <c r="K7" s="8"/>
      <c r="L7" s="55"/>
      <c r="M7" s="1"/>
      <c r="N7" s="1"/>
    </row>
    <row r="8" spans="1:14" ht="15.75" x14ac:dyDescent="0.25">
      <c r="A8" s="1"/>
      <c r="B8" s="1"/>
      <c r="C8" s="53"/>
      <c r="D8" s="53"/>
      <c r="E8" s="53"/>
      <c r="F8" s="53"/>
      <c r="G8" s="64"/>
      <c r="H8" s="64"/>
      <c r="I8" s="53"/>
      <c r="J8" s="53"/>
      <c r="K8" s="51"/>
      <c r="L8" s="1"/>
      <c r="M8" s="1"/>
      <c r="N8" s="1"/>
    </row>
    <row r="9" spans="1:14" ht="15" x14ac:dyDescent="0.25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 ht="15" x14ac:dyDescent="0.25">
      <c r="A10" s="11"/>
      <c r="B10" s="12">
        <v>-1</v>
      </c>
      <c r="C10" s="12">
        <v>-2</v>
      </c>
      <c r="D10" s="12">
        <v>-3</v>
      </c>
      <c r="E10" s="12">
        <v>-4</v>
      </c>
      <c r="F10" s="12">
        <v>-5</v>
      </c>
      <c r="G10" s="12">
        <v>-6</v>
      </c>
      <c r="H10" s="12">
        <v>-7</v>
      </c>
      <c r="I10" s="13">
        <v>-8</v>
      </c>
      <c r="J10" s="12">
        <v>-9</v>
      </c>
      <c r="K10" s="14">
        <v>-10</v>
      </c>
      <c r="L10" s="12">
        <v>-11</v>
      </c>
      <c r="M10" s="13">
        <v>-12</v>
      </c>
      <c r="N10" s="12">
        <v>-13</v>
      </c>
    </row>
    <row r="11" spans="1:14" ht="15" x14ac:dyDescent="0.25">
      <c r="A11" s="15"/>
      <c r="B11" s="16"/>
      <c r="C11" s="16"/>
      <c r="D11" s="16"/>
      <c r="E11" s="16"/>
      <c r="F11" s="16"/>
      <c r="G11" s="16" t="s">
        <v>46</v>
      </c>
      <c r="H11" s="16"/>
      <c r="I11" s="17"/>
      <c r="J11" s="16" t="s">
        <v>47</v>
      </c>
      <c r="K11" s="17" t="s">
        <v>48</v>
      </c>
      <c r="L11" s="16" t="s">
        <v>49</v>
      </c>
      <c r="M11" s="17"/>
      <c r="N11" s="16" t="s">
        <v>50</v>
      </c>
    </row>
    <row r="12" spans="1:14" ht="15" x14ac:dyDescent="0.25">
      <c r="A12" s="15"/>
      <c r="B12" s="16"/>
      <c r="C12" s="16"/>
      <c r="D12" s="16"/>
      <c r="E12" s="16"/>
      <c r="F12" s="16"/>
      <c r="G12" s="16"/>
      <c r="H12" s="16"/>
      <c r="I12" s="17"/>
      <c r="J12" s="16"/>
      <c r="K12" s="17"/>
      <c r="L12" s="16"/>
      <c r="M12" s="17"/>
      <c r="N12" s="16"/>
    </row>
    <row r="13" spans="1:14" ht="15" x14ac:dyDescent="0.25">
      <c r="A13" s="15"/>
      <c r="B13" s="18" t="s">
        <v>5</v>
      </c>
      <c r="C13" s="19"/>
      <c r="D13" s="19"/>
      <c r="E13" s="19" t="s">
        <v>6</v>
      </c>
      <c r="F13" s="19" t="s">
        <v>51</v>
      </c>
      <c r="G13" s="19" t="s">
        <v>7</v>
      </c>
      <c r="H13" s="19"/>
      <c r="I13" s="20"/>
      <c r="J13" s="19" t="s">
        <v>8</v>
      </c>
      <c r="K13" s="20" t="s">
        <v>5</v>
      </c>
      <c r="L13" s="19" t="s">
        <v>5</v>
      </c>
      <c r="M13" s="20" t="s">
        <v>9</v>
      </c>
      <c r="N13" s="19" t="s">
        <v>10</v>
      </c>
    </row>
    <row r="14" spans="1:14" ht="15" x14ac:dyDescent="0.25">
      <c r="A14" s="15"/>
      <c r="B14" s="18" t="s">
        <v>11</v>
      </c>
      <c r="C14" s="19" t="s">
        <v>12</v>
      </c>
      <c r="D14" s="19" t="s">
        <v>12</v>
      </c>
      <c r="E14" s="19" t="s">
        <v>13</v>
      </c>
      <c r="F14" s="19" t="s">
        <v>52</v>
      </c>
      <c r="G14" s="19" t="s">
        <v>14</v>
      </c>
      <c r="H14" s="19" t="s">
        <v>15</v>
      </c>
      <c r="I14" s="20" t="s">
        <v>16</v>
      </c>
      <c r="J14" s="19" t="s">
        <v>17</v>
      </c>
      <c r="K14" s="20" t="s">
        <v>18</v>
      </c>
      <c r="L14" s="19" t="s">
        <v>18</v>
      </c>
      <c r="M14" s="20" t="s">
        <v>19</v>
      </c>
      <c r="N14" s="19" t="s">
        <v>19</v>
      </c>
    </row>
    <row r="15" spans="1:14" ht="15" x14ac:dyDescent="0.25">
      <c r="A15" s="15"/>
      <c r="B15" s="18" t="s">
        <v>20</v>
      </c>
      <c r="C15" s="19" t="s">
        <v>21</v>
      </c>
      <c r="D15" s="19" t="s">
        <v>22</v>
      </c>
      <c r="E15" s="19" t="s">
        <v>23</v>
      </c>
      <c r="F15" s="19" t="s">
        <v>53</v>
      </c>
      <c r="G15" s="19" t="s">
        <v>24</v>
      </c>
      <c r="H15" s="19" t="s">
        <v>25</v>
      </c>
      <c r="I15" s="20" t="s">
        <v>26</v>
      </c>
      <c r="J15" s="19" t="s">
        <v>27</v>
      </c>
      <c r="K15" s="20" t="s">
        <v>28</v>
      </c>
      <c r="L15" s="19" t="s">
        <v>28</v>
      </c>
      <c r="M15" s="20" t="s">
        <v>29</v>
      </c>
      <c r="N15" s="19" t="s">
        <v>29</v>
      </c>
    </row>
    <row r="16" spans="1:14" ht="15.75" thickBot="1" x14ac:dyDescent="0.3">
      <c r="A16" s="21" t="s">
        <v>30</v>
      </c>
      <c r="B16" s="22">
        <v>8.1438910919999996E-2</v>
      </c>
      <c r="C16" s="23" t="s">
        <v>31</v>
      </c>
      <c r="D16" s="23" t="s">
        <v>31</v>
      </c>
      <c r="E16" s="23" t="s">
        <v>31</v>
      </c>
      <c r="F16" s="23" t="s">
        <v>31</v>
      </c>
      <c r="G16" s="23" t="s">
        <v>31</v>
      </c>
      <c r="H16" s="24" t="s">
        <v>32</v>
      </c>
      <c r="I16" s="25" t="s">
        <v>32</v>
      </c>
      <c r="J16" s="24" t="s">
        <v>32</v>
      </c>
      <c r="K16" s="25" t="s">
        <v>33</v>
      </c>
      <c r="L16" s="24" t="s">
        <v>34</v>
      </c>
      <c r="M16" s="25" t="s">
        <v>35</v>
      </c>
      <c r="N16" s="24" t="s">
        <v>35</v>
      </c>
    </row>
    <row r="17" spans="1:14" ht="15.75" thickTop="1" x14ac:dyDescent="0.25">
      <c r="A17" s="26">
        <v>2024</v>
      </c>
      <c r="B17" s="27">
        <v>1</v>
      </c>
      <c r="C17" s="28">
        <v>2698824.1871630042</v>
      </c>
      <c r="D17" s="28">
        <v>172692.60292053223</v>
      </c>
      <c r="E17" s="28">
        <v>10999154.792194825</v>
      </c>
      <c r="F17" s="28">
        <v>0</v>
      </c>
      <c r="G17" s="28">
        <f>C17+D17+E17+F17</f>
        <v>13870671.582278362</v>
      </c>
      <c r="H17" s="28">
        <v>140469.03977881325</v>
      </c>
      <c r="I17" s="28">
        <v>113.16277017307091</v>
      </c>
      <c r="J17" s="28">
        <f t="shared" ref="J17:J48" si="0">H17-I17</f>
        <v>140355.87700864018</v>
      </c>
      <c r="K17" s="29">
        <f t="shared" ref="K17:K57" si="1">(G17/J17)/10</f>
        <v>9.8825014512391913</v>
      </c>
      <c r="L17" s="29">
        <f t="shared" ref="L17:L56" si="2">K17*B17</f>
        <v>9.8825014512391913</v>
      </c>
      <c r="M17" s="30">
        <f>'AWW-18'!$M$16</f>
        <v>14.933920000000001</v>
      </c>
      <c r="N17" s="31">
        <f t="shared" ref="N17:N56" si="3">M17*B17</f>
        <v>14.933920000000001</v>
      </c>
    </row>
    <row r="18" spans="1:14" ht="15" x14ac:dyDescent="0.25">
      <c r="A18" s="26">
        <f t="shared" ref="A18:A48" si="4">A17+1</f>
        <v>2025</v>
      </c>
      <c r="B18" s="27">
        <f t="shared" ref="B18:B48" si="5">B17/(1+$B$16)</f>
        <v>0.92469393314993775</v>
      </c>
      <c r="C18" s="28">
        <v>2844460.0965898531</v>
      </c>
      <c r="D18" s="28">
        <v>378967.83930838259</v>
      </c>
      <c r="E18" s="28">
        <v>11341613.348823197</v>
      </c>
      <c r="F18" s="28">
        <v>0</v>
      </c>
      <c r="G18" s="28">
        <f t="shared" ref="G18:G57" si="6">C18+D18+E18+F18</f>
        <v>14565041.284721432</v>
      </c>
      <c r="H18" s="28">
        <v>141760.59545007616</v>
      </c>
      <c r="I18" s="28">
        <v>200.87135030979135</v>
      </c>
      <c r="J18" s="28">
        <f t="shared" si="0"/>
        <v>141559.72409976638</v>
      </c>
      <c r="K18" s="29">
        <f t="shared" si="1"/>
        <v>10.28897264200409</v>
      </c>
      <c r="L18" s="29">
        <f t="shared" si="2"/>
        <v>9.5141505804068682</v>
      </c>
      <c r="M18" s="32">
        <f t="shared" ref="M18:M63" si="7">M17</f>
        <v>14.933920000000001</v>
      </c>
      <c r="N18" s="31">
        <f t="shared" si="3"/>
        <v>13.809305222146518</v>
      </c>
    </row>
    <row r="19" spans="1:14" ht="15" x14ac:dyDescent="0.25">
      <c r="A19" s="26">
        <f t="shared" si="4"/>
        <v>2026</v>
      </c>
      <c r="B19" s="27">
        <f t="shared" si="5"/>
        <v>0.85505887000430159</v>
      </c>
      <c r="C19" s="28">
        <v>2955491.8169023707</v>
      </c>
      <c r="D19" s="28">
        <v>1015395.4454765514</v>
      </c>
      <c r="E19" s="28">
        <v>12296936.431368127</v>
      </c>
      <c r="F19" s="28">
        <v>0</v>
      </c>
      <c r="G19" s="28">
        <f t="shared" si="6"/>
        <v>16267823.693747049</v>
      </c>
      <c r="H19" s="28">
        <v>142991.00188578918</v>
      </c>
      <c r="I19" s="28">
        <v>288.55294420405573</v>
      </c>
      <c r="J19" s="28">
        <f t="shared" si="0"/>
        <v>142702.44894158514</v>
      </c>
      <c r="K19" s="29">
        <f t="shared" si="1"/>
        <v>11.399820966216382</v>
      </c>
      <c r="L19" s="29">
        <f t="shared" si="2"/>
        <v>9.7475180336243241</v>
      </c>
      <c r="M19" s="32">
        <f t="shared" si="7"/>
        <v>14.933920000000001</v>
      </c>
      <c r="N19" s="31">
        <f t="shared" si="3"/>
        <v>12.76938075993464</v>
      </c>
    </row>
    <row r="20" spans="1:14" ht="15" x14ac:dyDescent="0.25">
      <c r="A20" s="26">
        <f t="shared" si="4"/>
        <v>2027</v>
      </c>
      <c r="B20" s="27">
        <f t="shared" si="5"/>
        <v>0.79066774957901897</v>
      </c>
      <c r="C20" s="28">
        <v>2531108.2316077366</v>
      </c>
      <c r="D20" s="28">
        <v>1531235.5588115612</v>
      </c>
      <c r="E20" s="28">
        <v>12934262.447449394</v>
      </c>
      <c r="F20" s="28">
        <v>0</v>
      </c>
      <c r="G20" s="28">
        <f t="shared" si="6"/>
        <v>16996606.237868693</v>
      </c>
      <c r="H20" s="28">
        <v>144052.94912134702</v>
      </c>
      <c r="I20" s="28">
        <v>376.32716394814389</v>
      </c>
      <c r="J20" s="28">
        <f t="shared" si="0"/>
        <v>143676.62195739886</v>
      </c>
      <c r="K20" s="29">
        <f t="shared" si="1"/>
        <v>11.8297646522538</v>
      </c>
      <c r="L20" s="29">
        <f t="shared" si="2"/>
        <v>9.353413395646939</v>
      </c>
      <c r="M20" s="32">
        <f t="shared" si="7"/>
        <v>14.933920000000001</v>
      </c>
      <c r="N20" s="31">
        <f t="shared" si="3"/>
        <v>11.807768918793103</v>
      </c>
    </row>
    <row r="21" spans="1:14" ht="15" x14ac:dyDescent="0.25">
      <c r="A21" s="26">
        <f t="shared" si="4"/>
        <v>2028</v>
      </c>
      <c r="B21" s="27">
        <f t="shared" si="5"/>
        <v>0.73112567117303318</v>
      </c>
      <c r="C21" s="28">
        <v>2340042.5651170448</v>
      </c>
      <c r="D21" s="28">
        <v>2012082.2925294461</v>
      </c>
      <c r="E21" s="28">
        <v>13212471.949896295</v>
      </c>
      <c r="F21" s="28">
        <v>0</v>
      </c>
      <c r="G21" s="28">
        <f t="shared" si="6"/>
        <v>17564596.807542786</v>
      </c>
      <c r="H21" s="28">
        <v>145101.0749486612</v>
      </c>
      <c r="I21" s="28">
        <v>463.81202522818705</v>
      </c>
      <c r="J21" s="28">
        <f t="shared" si="0"/>
        <v>144637.26292343301</v>
      </c>
      <c r="K21" s="29">
        <f t="shared" si="1"/>
        <v>12.143894631662796</v>
      </c>
      <c r="L21" s="29">
        <f t="shared" si="2"/>
        <v>8.8787131132290558</v>
      </c>
      <c r="M21" s="32">
        <f t="shared" si="7"/>
        <v>14.933920000000001</v>
      </c>
      <c r="N21" s="31">
        <f t="shared" si="3"/>
        <v>10.918572283244384</v>
      </c>
    </row>
    <row r="22" spans="1:14" ht="15" x14ac:dyDescent="0.25">
      <c r="A22" s="26">
        <f t="shared" si="4"/>
        <v>2029</v>
      </c>
      <c r="B22" s="27">
        <f t="shared" si="5"/>
        <v>0.67606747250388011</v>
      </c>
      <c r="C22" s="28">
        <v>2068998.5115200784</v>
      </c>
      <c r="D22" s="28">
        <v>2481308.6247104895</v>
      </c>
      <c r="E22" s="28">
        <v>13591961.723744839</v>
      </c>
      <c r="F22" s="28">
        <v>0</v>
      </c>
      <c r="G22" s="28">
        <f t="shared" si="6"/>
        <v>18142268.859975405</v>
      </c>
      <c r="H22" s="28">
        <v>146550.77966747939</v>
      </c>
      <c r="I22" s="28">
        <v>551.59886729598293</v>
      </c>
      <c r="J22" s="28">
        <f t="shared" si="0"/>
        <v>145999.18080018341</v>
      </c>
      <c r="K22" s="29">
        <f t="shared" si="1"/>
        <v>12.426281271266294</v>
      </c>
      <c r="L22" s="29">
        <f t="shared" si="2"/>
        <v>8.4010045716873059</v>
      </c>
      <c r="M22" s="32">
        <f t="shared" si="7"/>
        <v>14.933920000000001</v>
      </c>
      <c r="N22" s="31">
        <f t="shared" si="3"/>
        <v>10.096337548975146</v>
      </c>
    </row>
    <row r="23" spans="1:14" ht="15" x14ac:dyDescent="0.25">
      <c r="A23" s="26">
        <f t="shared" si="4"/>
        <v>2030</v>
      </c>
      <c r="B23" s="27">
        <f t="shared" si="5"/>
        <v>0.62515549022435035</v>
      </c>
      <c r="C23" s="28">
        <v>1550197.258244676</v>
      </c>
      <c r="D23" s="28">
        <v>2893963.5967161711</v>
      </c>
      <c r="E23" s="28">
        <v>13974533.211973749</v>
      </c>
      <c r="F23" s="28">
        <v>0</v>
      </c>
      <c r="G23" s="28">
        <f t="shared" si="6"/>
        <v>18418694.066934597</v>
      </c>
      <c r="H23" s="28">
        <v>148289.96700672709</v>
      </c>
      <c r="I23" s="28">
        <v>639.77969715673737</v>
      </c>
      <c r="J23" s="28">
        <f t="shared" si="0"/>
        <v>147650.18730957035</v>
      </c>
      <c r="K23" s="29">
        <f t="shared" si="1"/>
        <v>12.474548392083712</v>
      </c>
      <c r="L23" s="29">
        <f t="shared" si="2"/>
        <v>7.7985324153804738</v>
      </c>
      <c r="M23" s="32">
        <f t="shared" si="7"/>
        <v>14.933920000000001</v>
      </c>
      <c r="N23" s="31">
        <f t="shared" si="3"/>
        <v>9.3360220785712311</v>
      </c>
    </row>
    <row r="24" spans="1:14" ht="15" x14ac:dyDescent="0.25">
      <c r="A24" s="26">
        <f t="shared" si="4"/>
        <v>2031</v>
      </c>
      <c r="B24" s="27">
        <f t="shared" si="5"/>
        <v>0.57807748908583201</v>
      </c>
      <c r="C24" s="28">
        <v>1163232.7157517364</v>
      </c>
      <c r="D24" s="28">
        <v>3308892.048450558</v>
      </c>
      <c r="E24" s="28">
        <v>14390021.512019496</v>
      </c>
      <c r="F24" s="28">
        <v>0</v>
      </c>
      <c r="G24" s="28">
        <f t="shared" si="6"/>
        <v>18862146.276221789</v>
      </c>
      <c r="H24" s="28">
        <v>149577.66103711218</v>
      </c>
      <c r="I24" s="28">
        <v>728.43918450681792</v>
      </c>
      <c r="J24" s="28">
        <f t="shared" si="0"/>
        <v>148849.22185260535</v>
      </c>
      <c r="K24" s="29">
        <f t="shared" si="1"/>
        <v>12.671981782276037</v>
      </c>
      <c r="L24" s="29">
        <f t="shared" si="2"/>
        <v>7.3253874104395376</v>
      </c>
      <c r="M24" s="32">
        <f t="shared" si="7"/>
        <v>14.933920000000001</v>
      </c>
      <c r="N24" s="31">
        <f t="shared" si="3"/>
        <v>8.6329629758086881</v>
      </c>
    </row>
    <row r="25" spans="1:14" ht="15" x14ac:dyDescent="0.25">
      <c r="A25" s="26">
        <f t="shared" si="4"/>
        <v>2032</v>
      </c>
      <c r="B25" s="27">
        <f t="shared" si="5"/>
        <v>0.53454474704821819</v>
      </c>
      <c r="C25" s="28">
        <v>909702.94185509847</v>
      </c>
      <c r="D25" s="28">
        <v>3719378.6320715882</v>
      </c>
      <c r="E25" s="28">
        <v>14842757.442606285</v>
      </c>
      <c r="F25" s="28">
        <v>0</v>
      </c>
      <c r="G25" s="28">
        <f t="shared" si="6"/>
        <v>19471839.016532972</v>
      </c>
      <c r="H25" s="28">
        <v>151677.42700159541</v>
      </c>
      <c r="I25" s="28">
        <v>817.65542717117705</v>
      </c>
      <c r="J25" s="28">
        <f t="shared" si="0"/>
        <v>150859.77157442423</v>
      </c>
      <c r="K25" s="29">
        <f t="shared" si="1"/>
        <v>12.907244133620377</v>
      </c>
      <c r="L25" s="29">
        <f t="shared" si="2"/>
        <v>6.8994995504957028</v>
      </c>
      <c r="M25" s="32">
        <f t="shared" si="7"/>
        <v>14.933920000000001</v>
      </c>
      <c r="N25" s="31">
        <f t="shared" si="3"/>
        <v>7.9828484888383269</v>
      </c>
    </row>
    <row r="26" spans="1:14" ht="15" x14ac:dyDescent="0.25">
      <c r="A26" s="26">
        <f t="shared" si="4"/>
        <v>2033</v>
      </c>
      <c r="B26" s="27">
        <f t="shared" si="5"/>
        <v>0.4942902845926555</v>
      </c>
      <c r="C26" s="28">
        <v>799057.30817801156</v>
      </c>
      <c r="D26" s="28">
        <v>4098843.3188480912</v>
      </c>
      <c r="E26" s="28">
        <v>15344988.85677301</v>
      </c>
      <c r="F26" s="28">
        <v>0</v>
      </c>
      <c r="G26" s="28">
        <f t="shared" si="6"/>
        <v>20242889.483799111</v>
      </c>
      <c r="H26" s="28">
        <v>153686.05484132862</v>
      </c>
      <c r="I26" s="28">
        <v>907.50064062684544</v>
      </c>
      <c r="J26" s="28">
        <f t="shared" si="0"/>
        <v>152778.55420070176</v>
      </c>
      <c r="K26" s="29">
        <f t="shared" si="1"/>
        <v>13.249823962338642</v>
      </c>
      <c r="L26" s="29">
        <f t="shared" si="2"/>
        <v>6.5492592571469537</v>
      </c>
      <c r="M26" s="32">
        <f t="shared" si="7"/>
        <v>14.933920000000001</v>
      </c>
      <c r="N26" s="31">
        <f t="shared" si="3"/>
        <v>7.3816915668839505</v>
      </c>
    </row>
    <row r="27" spans="1:14" ht="15" x14ac:dyDescent="0.25">
      <c r="A27" s="26">
        <f t="shared" si="4"/>
        <v>2034</v>
      </c>
      <c r="B27" s="27">
        <f t="shared" si="5"/>
        <v>0.45706722737778471</v>
      </c>
      <c r="C27" s="28">
        <v>846718.91488641908</v>
      </c>
      <c r="D27" s="28">
        <v>4696437.3369135791</v>
      </c>
      <c r="E27" s="28">
        <v>15895256.923499051</v>
      </c>
      <c r="F27" s="69">
        <v>3740925.7166904537</v>
      </c>
      <c r="G27" s="28">
        <f t="shared" si="6"/>
        <v>25179338.891989503</v>
      </c>
      <c r="H27" s="28">
        <v>155677.52606339942</v>
      </c>
      <c r="I27" s="28">
        <v>998.03825519004192</v>
      </c>
      <c r="J27" s="28">
        <f t="shared" si="0"/>
        <v>154679.48780820938</v>
      </c>
      <c r="K27" s="29">
        <f t="shared" si="1"/>
        <v>16.278395570594299</v>
      </c>
      <c r="L27" s="29">
        <f t="shared" si="2"/>
        <v>7.4403211296103482</v>
      </c>
      <c r="M27" s="32">
        <f t="shared" si="7"/>
        <v>14.933920000000001</v>
      </c>
      <c r="N27" s="31">
        <f t="shared" si="3"/>
        <v>6.8258054082816466</v>
      </c>
    </row>
    <row r="28" spans="1:14" ht="15" x14ac:dyDescent="0.25">
      <c r="A28" s="26">
        <f t="shared" si="4"/>
        <v>2035</v>
      </c>
      <c r="B28" s="27">
        <f t="shared" si="5"/>
        <v>0.42264729219790065</v>
      </c>
      <c r="C28" s="28">
        <v>1235906.8437506098</v>
      </c>
      <c r="D28" s="28">
        <v>4506974.2684524115</v>
      </c>
      <c r="E28" s="28">
        <v>16484421.371367343</v>
      </c>
      <c r="F28" s="28">
        <v>0</v>
      </c>
      <c r="G28" s="28">
        <f t="shared" si="6"/>
        <v>22227302.483570363</v>
      </c>
      <c r="H28" s="28">
        <v>157715.25018778408</v>
      </c>
      <c r="I28" s="28">
        <v>998.03825519004192</v>
      </c>
      <c r="J28" s="28">
        <f t="shared" si="0"/>
        <v>156717.21193259404</v>
      </c>
      <c r="K28" s="29">
        <f t="shared" si="1"/>
        <v>14.183064010308319</v>
      </c>
      <c r="L28" s="29">
        <f t="shared" si="2"/>
        <v>5.9944335990263085</v>
      </c>
      <c r="M28" s="32">
        <f t="shared" si="7"/>
        <v>14.933920000000001</v>
      </c>
      <c r="N28" s="31">
        <f t="shared" si="3"/>
        <v>6.3117808499000727</v>
      </c>
    </row>
    <row r="29" spans="1:14" ht="15" x14ac:dyDescent="0.25">
      <c r="A29" s="26">
        <f t="shared" si="4"/>
        <v>2036</v>
      </c>
      <c r="B29" s="27">
        <f t="shared" si="5"/>
        <v>0.39081938695764779</v>
      </c>
      <c r="C29" s="28">
        <v>1722447.91966187</v>
      </c>
      <c r="D29" s="28">
        <v>4321797.6477682134</v>
      </c>
      <c r="E29" s="28">
        <v>17107511.445535071</v>
      </c>
      <c r="F29" s="28">
        <v>0</v>
      </c>
      <c r="G29" s="28">
        <f t="shared" si="6"/>
        <v>23151757.012965154</v>
      </c>
      <c r="H29" s="28">
        <v>159678.55276802424</v>
      </c>
      <c r="I29" s="28">
        <v>998.03825519004192</v>
      </c>
      <c r="J29" s="28">
        <f t="shared" si="0"/>
        <v>158680.5145128342</v>
      </c>
      <c r="K29" s="29">
        <f t="shared" si="1"/>
        <v>14.59017011889801</v>
      </c>
      <c r="L29" s="29">
        <f t="shared" si="2"/>
        <v>5.7021213414755119</v>
      </c>
      <c r="M29" s="32">
        <f t="shared" si="7"/>
        <v>14.933920000000001</v>
      </c>
      <c r="N29" s="31">
        <f t="shared" si="3"/>
        <v>5.8364654592745557</v>
      </c>
    </row>
    <row r="30" spans="1:14" ht="15" x14ac:dyDescent="0.25">
      <c r="A30" s="26">
        <f t="shared" si="4"/>
        <v>2037</v>
      </c>
      <c r="B30" s="27">
        <f t="shared" si="5"/>
        <v>0.3613883160771148</v>
      </c>
      <c r="C30" s="28">
        <v>2293857.3884415915</v>
      </c>
      <c r="D30" s="28">
        <v>4186624.1338587925</v>
      </c>
      <c r="E30" s="28">
        <v>17748648.892408818</v>
      </c>
      <c r="F30" s="28">
        <v>0</v>
      </c>
      <c r="G30" s="28">
        <f t="shared" si="6"/>
        <v>24229130.414709203</v>
      </c>
      <c r="H30" s="28">
        <v>161501.51323125177</v>
      </c>
      <c r="I30" s="28">
        <v>998.03825519004192</v>
      </c>
      <c r="J30" s="28">
        <f t="shared" si="0"/>
        <v>160503.47497606173</v>
      </c>
      <c r="K30" s="29">
        <f t="shared" si="1"/>
        <v>15.095704574821733</v>
      </c>
      <c r="L30" s="29">
        <f t="shared" si="2"/>
        <v>5.4554112562924244</v>
      </c>
      <c r="M30" s="32">
        <f t="shared" si="7"/>
        <v>14.933920000000001</v>
      </c>
      <c r="N30" s="31">
        <f t="shared" si="3"/>
        <v>5.3969442012303466</v>
      </c>
    </row>
    <row r="31" spans="1:14" ht="15" x14ac:dyDescent="0.25">
      <c r="A31" s="26">
        <f t="shared" si="4"/>
        <v>2038</v>
      </c>
      <c r="B31" s="27">
        <f t="shared" si="5"/>
        <v>0.33417358338778019</v>
      </c>
      <c r="C31" s="28">
        <v>2904769.6862046276</v>
      </c>
      <c r="D31" s="28">
        <v>4485666.926701122</v>
      </c>
      <c r="E31" s="28">
        <v>18403004.9959962</v>
      </c>
      <c r="F31" s="28">
        <v>0</v>
      </c>
      <c r="G31" s="28">
        <f t="shared" si="6"/>
        <v>25793441.608901948</v>
      </c>
      <c r="H31" s="28">
        <v>163154.1174881566</v>
      </c>
      <c r="I31" s="28">
        <v>998.03825519004192</v>
      </c>
      <c r="J31" s="28">
        <f t="shared" si="0"/>
        <v>162156.07923296656</v>
      </c>
      <c r="K31" s="29">
        <f t="shared" si="1"/>
        <v>15.906552335817764</v>
      </c>
      <c r="L31" s="29">
        <f t="shared" si="2"/>
        <v>5.3155495934054873</v>
      </c>
      <c r="M31" s="32">
        <f t="shared" si="7"/>
        <v>14.933920000000001</v>
      </c>
      <c r="N31" s="31">
        <f t="shared" si="3"/>
        <v>4.9905215604264388</v>
      </c>
    </row>
    <row r="32" spans="1:14" ht="15" x14ac:dyDescent="0.25">
      <c r="A32" s="26">
        <f t="shared" si="4"/>
        <v>2039</v>
      </c>
      <c r="B32" s="27">
        <f t="shared" si="5"/>
        <v>0.30900828517765516</v>
      </c>
      <c r="C32" s="28">
        <v>3502023.0834199903</v>
      </c>
      <c r="D32" s="28">
        <v>4450104.1606781278</v>
      </c>
      <c r="E32" s="28">
        <v>19064578.973789003</v>
      </c>
      <c r="F32" s="28">
        <v>0</v>
      </c>
      <c r="G32" s="28">
        <f t="shared" si="6"/>
        <v>27016706.217887118</v>
      </c>
      <c r="H32" s="28">
        <v>164626.97309057534</v>
      </c>
      <c r="I32" s="28">
        <v>998.03825519004192</v>
      </c>
      <c r="J32" s="28">
        <f t="shared" si="0"/>
        <v>163628.9348353853</v>
      </c>
      <c r="K32" s="29">
        <f t="shared" si="1"/>
        <v>16.510958923656496</v>
      </c>
      <c r="L32" s="29">
        <f t="shared" si="2"/>
        <v>5.102023103637797</v>
      </c>
      <c r="M32" s="32">
        <f t="shared" si="7"/>
        <v>14.933920000000001</v>
      </c>
      <c r="N32" s="31">
        <f t="shared" si="3"/>
        <v>4.6147050101802884</v>
      </c>
    </row>
    <row r="33" spans="1:14" ht="15" x14ac:dyDescent="0.25">
      <c r="A33" s="26">
        <f t="shared" si="4"/>
        <v>2040</v>
      </c>
      <c r="B33" s="27">
        <f t="shared" si="5"/>
        <v>0.28573808659684358</v>
      </c>
      <c r="C33" s="28">
        <v>4224489.9687485117</v>
      </c>
      <c r="D33" s="28">
        <v>4461454.4451811612</v>
      </c>
      <c r="E33" s="28">
        <v>19741618.664286289</v>
      </c>
      <c r="F33" s="28">
        <v>0</v>
      </c>
      <c r="G33" s="28">
        <f t="shared" si="6"/>
        <v>28427563.078215964</v>
      </c>
      <c r="H33" s="28">
        <v>165934.75901036451</v>
      </c>
      <c r="I33" s="28">
        <v>998.03825519004192</v>
      </c>
      <c r="J33" s="28">
        <f t="shared" si="0"/>
        <v>164936.72075517447</v>
      </c>
      <c r="K33" s="29">
        <f t="shared" si="1"/>
        <v>17.235436080005929</v>
      </c>
      <c r="L33" s="29">
        <f t="shared" si="2"/>
        <v>4.9248205271630967</v>
      </c>
      <c r="M33" s="32">
        <f t="shared" si="7"/>
        <v>14.933920000000001</v>
      </c>
      <c r="N33" s="31">
        <f t="shared" si="3"/>
        <v>4.2671897261903347</v>
      </c>
    </row>
    <row r="34" spans="1:14" ht="15" x14ac:dyDescent="0.25">
      <c r="A34" s="26">
        <f t="shared" si="4"/>
        <v>2041</v>
      </c>
      <c r="B34" s="27">
        <f t="shared" si="5"/>
        <v>0.26422027514597279</v>
      </c>
      <c r="C34" s="28">
        <v>4799755.0632972717</v>
      </c>
      <c r="D34" s="28">
        <v>4499155.3262354964</v>
      </c>
      <c r="E34" s="28">
        <v>20139168.314351767</v>
      </c>
      <c r="F34" s="28">
        <v>0</v>
      </c>
      <c r="G34" s="28">
        <f t="shared" si="6"/>
        <v>29438078.703884535</v>
      </c>
      <c r="H34" s="28">
        <v>164918.52822270812</v>
      </c>
      <c r="I34" s="28">
        <v>998.03825519004192</v>
      </c>
      <c r="J34" s="28">
        <f t="shared" si="0"/>
        <v>163920.48996751808</v>
      </c>
      <c r="K34" s="29">
        <f t="shared" si="1"/>
        <v>17.958754704624106</v>
      </c>
      <c r="L34" s="29">
        <f t="shared" si="2"/>
        <v>4.7450671093348147</v>
      </c>
      <c r="M34" s="32">
        <f t="shared" si="7"/>
        <v>14.933920000000001</v>
      </c>
      <c r="N34" s="31">
        <f t="shared" si="3"/>
        <v>3.9458444514079463</v>
      </c>
    </row>
    <row r="35" spans="1:14" ht="15" x14ac:dyDescent="0.25">
      <c r="A35" s="26">
        <f t="shared" si="4"/>
        <v>2042</v>
      </c>
      <c r="B35" s="27">
        <f t="shared" si="5"/>
        <v>0.24432288544268835</v>
      </c>
      <c r="C35" s="28">
        <v>5454498.3856863407</v>
      </c>
      <c r="D35" s="28">
        <v>4481985.8339036284</v>
      </c>
      <c r="E35" s="28">
        <v>20570229.120724808</v>
      </c>
      <c r="F35" s="28">
        <v>0</v>
      </c>
      <c r="G35" s="28">
        <f t="shared" si="6"/>
        <v>30506713.340314776</v>
      </c>
      <c r="H35" s="28">
        <v>166510.76719574467</v>
      </c>
      <c r="I35" s="28">
        <v>998.03825519004192</v>
      </c>
      <c r="J35" s="28">
        <f t="shared" si="0"/>
        <v>165512.72894055463</v>
      </c>
      <c r="K35" s="29">
        <f t="shared" si="1"/>
        <v>18.431641805188008</v>
      </c>
      <c r="L35" s="29">
        <f t="shared" si="2"/>
        <v>4.503271909289615</v>
      </c>
      <c r="M35" s="32">
        <f t="shared" si="7"/>
        <v>14.933920000000001</v>
      </c>
      <c r="N35" s="31">
        <f t="shared" si="3"/>
        <v>3.6486984253702723</v>
      </c>
    </row>
    <row r="36" spans="1:14" ht="15" x14ac:dyDescent="0.25">
      <c r="A36" s="26">
        <f t="shared" si="4"/>
        <v>2043</v>
      </c>
      <c r="B36" s="27">
        <f t="shared" si="5"/>
        <v>0.22592388989854117</v>
      </c>
      <c r="C36" s="28">
        <v>6148261.9874817682</v>
      </c>
      <c r="D36" s="28">
        <v>4504728.7001981745</v>
      </c>
      <c r="E36" s="28">
        <v>21008141.745977543</v>
      </c>
      <c r="F36" s="28">
        <v>0</v>
      </c>
      <c r="G36" s="28">
        <f t="shared" si="6"/>
        <v>31661132.433657486</v>
      </c>
      <c r="H36" s="28">
        <v>168119.10276074152</v>
      </c>
      <c r="I36" s="28">
        <v>998.03825519004192</v>
      </c>
      <c r="J36" s="28">
        <f t="shared" si="0"/>
        <v>167121.06450555148</v>
      </c>
      <c r="K36" s="29">
        <f t="shared" si="1"/>
        <v>18.945027981559896</v>
      </c>
      <c r="L36" s="29">
        <f t="shared" si="2"/>
        <v>4.2801344158307195</v>
      </c>
      <c r="M36" s="32">
        <f t="shared" si="7"/>
        <v>14.933920000000001</v>
      </c>
      <c r="N36" s="31">
        <f t="shared" si="3"/>
        <v>3.3739292978336222</v>
      </c>
    </row>
    <row r="37" spans="1:14" ht="15" x14ac:dyDescent="0.25">
      <c r="A37" s="26">
        <f t="shared" si="4"/>
        <v>2044</v>
      </c>
      <c r="B37" s="27">
        <f t="shared" si="5"/>
        <v>0.20891045034281555</v>
      </c>
      <c r="C37" s="28">
        <v>6772593.6550829737</v>
      </c>
      <c r="D37" s="28">
        <v>4457055.4121921863</v>
      </c>
      <c r="E37" s="28">
        <v>21453011.224487629</v>
      </c>
      <c r="F37" s="28">
        <v>0</v>
      </c>
      <c r="G37" s="28">
        <f t="shared" si="6"/>
        <v>32682660.291762788</v>
      </c>
      <c r="H37" s="28">
        <v>169743.69938976341</v>
      </c>
      <c r="I37" s="28">
        <v>998.03825519004192</v>
      </c>
      <c r="J37" s="28">
        <f t="shared" si="0"/>
        <v>168745.66113457337</v>
      </c>
      <c r="K37" s="29">
        <f t="shared" si="1"/>
        <v>19.36800038117639</v>
      </c>
      <c r="L37" s="29">
        <f t="shared" si="2"/>
        <v>4.0461776818713826</v>
      </c>
      <c r="M37" s="32">
        <f t="shared" si="7"/>
        <v>14.933920000000001</v>
      </c>
      <c r="N37" s="31">
        <f t="shared" si="3"/>
        <v>3.1198519525835802</v>
      </c>
    </row>
    <row r="38" spans="1:14" ht="15" x14ac:dyDescent="0.25">
      <c r="A38" s="26">
        <f t="shared" si="4"/>
        <v>2045</v>
      </c>
      <c r="B38" s="27">
        <f t="shared" si="5"/>
        <v>0.19317822600362289</v>
      </c>
      <c r="C38" s="28">
        <v>7393399.5511898967</v>
      </c>
      <c r="D38" s="28">
        <v>4405548.0021380158</v>
      </c>
      <c r="E38" s="28">
        <v>21904944.307809751</v>
      </c>
      <c r="F38" s="28">
        <v>0</v>
      </c>
      <c r="G38" s="28">
        <f t="shared" si="6"/>
        <v>33703891.861137666</v>
      </c>
      <c r="H38" s="28">
        <v>171384.72323944248</v>
      </c>
      <c r="I38" s="28">
        <v>998.03825519004192</v>
      </c>
      <c r="J38" s="28">
        <f t="shared" si="0"/>
        <v>170386.68498425244</v>
      </c>
      <c r="K38" s="29">
        <f t="shared" si="1"/>
        <v>19.78082493021838</v>
      </c>
      <c r="L38" s="29">
        <f t="shared" si="2"/>
        <v>3.8212246689078242</v>
      </c>
      <c r="M38" s="32">
        <f t="shared" si="7"/>
        <v>14.933920000000001</v>
      </c>
      <c r="N38" s="31">
        <f t="shared" si="3"/>
        <v>2.8849081728800239</v>
      </c>
    </row>
    <row r="39" spans="1:14" ht="15" x14ac:dyDescent="0.25">
      <c r="A39" s="26">
        <f t="shared" si="4"/>
        <v>2046</v>
      </c>
      <c r="B39" s="27">
        <f t="shared" si="5"/>
        <v>0.17863073360221762</v>
      </c>
      <c r="C39" s="28">
        <v>7807402.3250534264</v>
      </c>
      <c r="D39" s="28">
        <v>4450235.8588970173</v>
      </c>
      <c r="E39" s="28">
        <v>22364049.47408171</v>
      </c>
      <c r="F39" s="28">
        <v>0</v>
      </c>
      <c r="G39" s="28">
        <f t="shared" si="6"/>
        <v>34621687.658032149</v>
      </c>
      <c r="H39" s="28">
        <v>173042.34216823126</v>
      </c>
      <c r="I39" s="28">
        <v>998.03825519004192</v>
      </c>
      <c r="J39" s="28">
        <f t="shared" si="0"/>
        <v>172044.30391304122</v>
      </c>
      <c r="K39" s="29">
        <f t="shared" si="1"/>
        <v>20.123704691514504</v>
      </c>
      <c r="L39" s="29">
        <f t="shared" si="2"/>
        <v>3.5947121318396245</v>
      </c>
      <c r="M39" s="32">
        <f t="shared" si="7"/>
        <v>14.933920000000001</v>
      </c>
      <c r="N39" s="31">
        <f t="shared" si="3"/>
        <v>2.6676570851568298</v>
      </c>
    </row>
    <row r="40" spans="1:14" ht="15" x14ac:dyDescent="0.25">
      <c r="A40" s="26">
        <f t="shared" si="4"/>
        <v>2047</v>
      </c>
      <c r="B40" s="27">
        <f t="shared" si="5"/>
        <v>0.16517875563609336</v>
      </c>
      <c r="C40" s="28">
        <v>8445470.5128321033</v>
      </c>
      <c r="D40" s="28">
        <v>4319911.6433966188</v>
      </c>
      <c r="E40" s="28">
        <v>22830436.943780683</v>
      </c>
      <c r="F40" s="28">
        <v>0</v>
      </c>
      <c r="G40" s="28">
        <f t="shared" si="6"/>
        <v>35595819.100009404</v>
      </c>
      <c r="H40" s="28">
        <v>174716.72575385048</v>
      </c>
      <c r="I40" s="28">
        <v>998.03825519004192</v>
      </c>
      <c r="J40" s="28">
        <f t="shared" si="0"/>
        <v>173718.68749866044</v>
      </c>
      <c r="K40" s="29">
        <f t="shared" si="1"/>
        <v>20.490495071397479</v>
      </c>
      <c r="L40" s="29">
        <f t="shared" si="2"/>
        <v>3.3845944782609396</v>
      </c>
      <c r="M40" s="32">
        <f t="shared" si="7"/>
        <v>14.933920000000001</v>
      </c>
      <c r="N40" s="31">
        <f t="shared" si="3"/>
        <v>2.4667663223689673</v>
      </c>
    </row>
    <row r="41" spans="1:14" ht="15" x14ac:dyDescent="0.25">
      <c r="A41" s="26">
        <f t="shared" si="4"/>
        <v>2048</v>
      </c>
      <c r="B41" s="27">
        <f t="shared" si="5"/>
        <v>0.15273979322195161</v>
      </c>
      <c r="C41" s="28">
        <v>9145722.683676485</v>
      </c>
      <c r="D41" s="28">
        <v>4339017.2603635024</v>
      </c>
      <c r="E41" s="28">
        <v>23304218.699904311</v>
      </c>
      <c r="F41" s="28">
        <v>0</v>
      </c>
      <c r="G41" s="28">
        <f t="shared" si="6"/>
        <v>36788958.643944301</v>
      </c>
      <c r="H41" s="28">
        <v>176408.04531090354</v>
      </c>
      <c r="I41" s="28">
        <v>998.03825519004192</v>
      </c>
      <c r="J41" s="28">
        <f t="shared" si="0"/>
        <v>175410.0070557135</v>
      </c>
      <c r="K41" s="29">
        <f t="shared" si="1"/>
        <v>20.97312420280528</v>
      </c>
      <c r="L41" s="29">
        <f t="shared" si="2"/>
        <v>3.2034306539547872</v>
      </c>
      <c r="M41" s="32">
        <f t="shared" si="7"/>
        <v>14.933920000000001</v>
      </c>
      <c r="N41" s="31">
        <f t="shared" si="3"/>
        <v>2.2810038527931678</v>
      </c>
    </row>
    <row r="42" spans="1:14" ht="15" x14ac:dyDescent="0.25">
      <c r="A42" s="26">
        <f t="shared" si="4"/>
        <v>2049</v>
      </c>
      <c r="B42" s="27">
        <f t="shared" si="5"/>
        <v>0.14123756014291464</v>
      </c>
      <c r="C42" s="28">
        <v>9906849.5314846002</v>
      </c>
      <c r="D42" s="28">
        <v>4391601.5178030198</v>
      </c>
      <c r="E42" s="28">
        <v>23785508.511286255</v>
      </c>
      <c r="F42" s="28">
        <v>0</v>
      </c>
      <c r="G42" s="28">
        <f t="shared" si="6"/>
        <v>38083959.560573876</v>
      </c>
      <c r="H42" s="28">
        <v>178116.47390867816</v>
      </c>
      <c r="I42" s="28">
        <v>998.03825519004192</v>
      </c>
      <c r="J42" s="28">
        <f t="shared" si="0"/>
        <v>177118.43565348812</v>
      </c>
      <c r="K42" s="29">
        <f t="shared" si="1"/>
        <v>21.501973761263773</v>
      </c>
      <c r="L42" s="29">
        <f t="shared" si="2"/>
        <v>3.0368863122978644</v>
      </c>
      <c r="M42" s="32">
        <f t="shared" si="7"/>
        <v>14.933920000000001</v>
      </c>
      <c r="N42" s="31">
        <f t="shared" si="3"/>
        <v>2.1092304241694757</v>
      </c>
    </row>
    <row r="43" spans="1:14" ht="15" x14ac:dyDescent="0.25">
      <c r="A43" s="26">
        <f t="shared" si="4"/>
        <v>2050</v>
      </c>
      <c r="B43" s="27">
        <f t="shared" si="5"/>
        <v>0.13060151499705264</v>
      </c>
      <c r="C43" s="28">
        <v>10978179.437654676</v>
      </c>
      <c r="D43" s="28">
        <v>4305483.5821470208</v>
      </c>
      <c r="E43" s="28">
        <v>24274421.95818267</v>
      </c>
      <c r="F43" s="28">
        <v>0</v>
      </c>
      <c r="G43" s="28">
        <f t="shared" si="6"/>
        <v>39558084.977984369</v>
      </c>
      <c r="H43" s="28">
        <v>179842.18638912725</v>
      </c>
      <c r="I43" s="28">
        <v>998.03825519004192</v>
      </c>
      <c r="J43" s="28">
        <f t="shared" si="0"/>
        <v>178844.14813393721</v>
      </c>
      <c r="K43" s="29">
        <f t="shared" si="1"/>
        <v>22.118747183362764</v>
      </c>
      <c r="L43" s="29">
        <f t="shared" si="2"/>
        <v>2.8887418919839676</v>
      </c>
      <c r="M43" s="32">
        <f t="shared" si="7"/>
        <v>14.933920000000001</v>
      </c>
      <c r="N43" s="31">
        <f t="shared" si="3"/>
        <v>1.9503925768447843</v>
      </c>
    </row>
    <row r="44" spans="1:14" ht="15" x14ac:dyDescent="0.25">
      <c r="A44" s="26">
        <f t="shared" si="4"/>
        <v>2051</v>
      </c>
      <c r="B44" s="27">
        <f t="shared" si="5"/>
        <v>0.12076642857796518</v>
      </c>
      <c r="C44" s="28">
        <v>11240532.617594006</v>
      </c>
      <c r="D44" s="28">
        <v>4282112.7314790692</v>
      </c>
      <c r="E44" s="28">
        <v>24771076.459552467</v>
      </c>
      <c r="F44" s="28">
        <v>0</v>
      </c>
      <c r="G44" s="28">
        <f t="shared" si="6"/>
        <v>40293721.808625542</v>
      </c>
      <c r="H44" s="28">
        <v>181585.35938502947</v>
      </c>
      <c r="I44" s="28">
        <v>998.03825519004192</v>
      </c>
      <c r="J44" s="28">
        <f t="shared" si="0"/>
        <v>180587.32112983943</v>
      </c>
      <c r="K44" s="29">
        <f t="shared" si="1"/>
        <v>22.312597338799325</v>
      </c>
      <c r="L44" s="29">
        <f t="shared" si="2"/>
        <v>2.6946126929050047</v>
      </c>
      <c r="M44" s="32">
        <f t="shared" si="7"/>
        <v>14.933920000000001</v>
      </c>
      <c r="N44" s="31">
        <f t="shared" si="3"/>
        <v>1.8035161830690458</v>
      </c>
    </row>
    <row r="45" spans="1:14" ht="15" x14ac:dyDescent="0.25">
      <c r="A45" s="26">
        <f t="shared" si="4"/>
        <v>2052</v>
      </c>
      <c r="B45" s="27">
        <f t="shared" si="5"/>
        <v>0.11167198383422967</v>
      </c>
      <c r="C45" s="28">
        <v>11759394.8436321</v>
      </c>
      <c r="D45" s="28">
        <v>4560642.3632747531</v>
      </c>
      <c r="E45" s="28">
        <v>25275591.301646713</v>
      </c>
      <c r="F45" s="28">
        <v>0</v>
      </c>
      <c r="G45" s="28">
        <f t="shared" si="6"/>
        <v>41595628.508553565</v>
      </c>
      <c r="H45" s="28">
        <v>183346.17133835287</v>
      </c>
      <c r="I45" s="28">
        <v>998.03825519004192</v>
      </c>
      <c r="J45" s="28">
        <f t="shared" si="0"/>
        <v>182348.13308316283</v>
      </c>
      <c r="K45" s="29">
        <f t="shared" si="1"/>
        <v>22.811107415935648</v>
      </c>
      <c r="L45" s="29">
        <f t="shared" si="2"/>
        <v>2.5473616185932424</v>
      </c>
      <c r="M45" s="32">
        <f t="shared" si="7"/>
        <v>14.933920000000001</v>
      </c>
      <c r="N45" s="31">
        <f t="shared" si="3"/>
        <v>1.6677004728216793</v>
      </c>
    </row>
    <row r="46" spans="1:14" ht="15" x14ac:dyDescent="0.25">
      <c r="A46" s="26">
        <f t="shared" si="4"/>
        <v>2053</v>
      </c>
      <c r="B46" s="27">
        <f t="shared" si="5"/>
        <v>0.1032624059543301</v>
      </c>
      <c r="C46" s="28">
        <v>12860981.215472108</v>
      </c>
      <c r="D46" s="28">
        <v>4836349.0778050805</v>
      </c>
      <c r="E46" s="28">
        <v>25788087.667652011</v>
      </c>
      <c r="F46" s="28">
        <v>0</v>
      </c>
      <c r="G46" s="28">
        <f t="shared" si="6"/>
        <v>43485417.9609292</v>
      </c>
      <c r="H46" s="28">
        <v>185124.80251877927</v>
      </c>
      <c r="I46" s="28">
        <v>998.03825519004192</v>
      </c>
      <c r="J46" s="28">
        <f t="shared" si="0"/>
        <v>184126.76426358923</v>
      </c>
      <c r="K46" s="29">
        <f t="shared" si="1"/>
        <v>23.617108645148971</v>
      </c>
      <c r="L46" s="29">
        <f t="shared" si="2"/>
        <v>2.4387594603828919</v>
      </c>
      <c r="M46" s="32">
        <f t="shared" si="7"/>
        <v>14.933920000000001</v>
      </c>
      <c r="N46" s="31">
        <f t="shared" si="3"/>
        <v>1.5421125095294894</v>
      </c>
    </row>
    <row r="47" spans="1:14" ht="15" x14ac:dyDescent="0.25">
      <c r="A47" s="26">
        <f t="shared" si="4"/>
        <v>2054</v>
      </c>
      <c r="B47" s="27">
        <f t="shared" si="5"/>
        <v>9.5486120308435063E-2</v>
      </c>
      <c r="C47" s="28">
        <v>13391506.180958085</v>
      </c>
      <c r="D47" s="28">
        <v>4828110.3924524998</v>
      </c>
      <c r="E47" s="28">
        <v>26307139.160689794</v>
      </c>
      <c r="F47" s="28">
        <v>0</v>
      </c>
      <c r="G47" s="28">
        <f t="shared" si="6"/>
        <v>44526755.734100379</v>
      </c>
      <c r="H47" s="28">
        <v>186921.43504245102</v>
      </c>
      <c r="I47" s="28">
        <v>998.03825519004192</v>
      </c>
      <c r="J47" s="28">
        <f t="shared" si="0"/>
        <v>185923.39678726098</v>
      </c>
      <c r="K47" s="29">
        <f t="shared" si="1"/>
        <v>23.94897925894136</v>
      </c>
      <c r="L47" s="29">
        <f t="shared" si="2"/>
        <v>2.2867951147834908</v>
      </c>
      <c r="M47" s="32">
        <f t="shared" si="7"/>
        <v>14.933920000000001</v>
      </c>
      <c r="N47" s="31">
        <f t="shared" si="3"/>
        <v>1.4259820817965445</v>
      </c>
    </row>
    <row r="48" spans="1:14" ht="15" x14ac:dyDescent="0.25">
      <c r="A48" s="26">
        <f t="shared" si="4"/>
        <v>2055</v>
      </c>
      <c r="B48" s="27">
        <f t="shared" si="5"/>
        <v>8.8295436149234963E-2</v>
      </c>
      <c r="C48" s="28">
        <v>13654207.347485784</v>
      </c>
      <c r="D48" s="28">
        <v>4864268.2968917619</v>
      </c>
      <c r="E48" s="28">
        <v>26834393.367015637</v>
      </c>
      <c r="F48" s="28">
        <v>0</v>
      </c>
      <c r="G48" s="28">
        <f t="shared" si="6"/>
        <v>45352869.011393182</v>
      </c>
      <c r="H48" s="28">
        <v>188736.25289088118</v>
      </c>
      <c r="I48" s="28">
        <v>998.03825519004192</v>
      </c>
      <c r="J48" s="28">
        <f t="shared" si="0"/>
        <v>187738.21463569114</v>
      </c>
      <c r="K48" s="29">
        <f t="shared" si="1"/>
        <v>24.157505225774685</v>
      </c>
      <c r="L48" s="33">
        <f t="shared" si="2"/>
        <v>2.1329974601871986</v>
      </c>
      <c r="M48" s="32">
        <f t="shared" si="7"/>
        <v>14.933920000000001</v>
      </c>
      <c r="N48" s="34">
        <f t="shared" si="3"/>
        <v>1.318596979817783</v>
      </c>
    </row>
    <row r="49" spans="1:14" ht="15" x14ac:dyDescent="0.25">
      <c r="A49" s="26">
        <f>A48+1</f>
        <v>2056</v>
      </c>
      <c r="B49" s="27">
        <f>B48/(1+$B$16)</f>
        <v>8.1646254132025281E-2</v>
      </c>
      <c r="C49" s="28">
        <v>14595288.322443428</v>
      </c>
      <c r="D49" s="28">
        <v>5194694.5701222457</v>
      </c>
      <c r="E49" s="28">
        <v>27369976.662123799</v>
      </c>
      <c r="F49" s="28">
        <v>0</v>
      </c>
      <c r="G49" s="28">
        <f t="shared" si="6"/>
        <v>47159959.554689474</v>
      </c>
      <c r="H49" s="28">
        <v>190569.44193007273</v>
      </c>
      <c r="I49" s="28">
        <v>998.03825519004192</v>
      </c>
      <c r="J49" s="28">
        <f>H49-I49</f>
        <v>189571.40367488269</v>
      </c>
      <c r="K49" s="29">
        <f t="shared" si="1"/>
        <v>24.877148473073181</v>
      </c>
      <c r="L49" s="33">
        <f t="shared" si="2"/>
        <v>2.0311259863126576</v>
      </c>
      <c r="M49" s="32">
        <f t="shared" si="7"/>
        <v>14.933920000000001</v>
      </c>
      <c r="N49" s="34">
        <f t="shared" si="3"/>
        <v>1.219298627507335</v>
      </c>
    </row>
    <row r="50" spans="1:14" ht="15" x14ac:dyDescent="0.25">
      <c r="A50" s="26">
        <f>A49+1</f>
        <v>2057</v>
      </c>
      <c r="B50" s="27">
        <f>B49/(1+$B$16)</f>
        <v>7.5497795860301822E-2</v>
      </c>
      <c r="C50" s="28">
        <v>14996864.576653786</v>
      </c>
      <c r="D50" s="28">
        <v>5295014.3137844605</v>
      </c>
      <c r="E50" s="28">
        <v>27914017.427300017</v>
      </c>
      <c r="F50" s="28">
        <v>0</v>
      </c>
      <c r="G50" s="28">
        <f t="shared" si="6"/>
        <v>48205896.317738265</v>
      </c>
      <c r="H50" s="28">
        <v>192421.18992983163</v>
      </c>
      <c r="I50" s="28">
        <v>998.03825519004192</v>
      </c>
      <c r="J50" s="28">
        <f>H50-I50</f>
        <v>191423.15167464159</v>
      </c>
      <c r="K50" s="29">
        <f t="shared" si="1"/>
        <v>25.182897625504015</v>
      </c>
      <c r="L50" s="33">
        <f t="shared" si="2"/>
        <v>1.9012532641011817</v>
      </c>
      <c r="M50" s="32">
        <f t="shared" si="7"/>
        <v>14.933920000000001</v>
      </c>
      <c r="N50" s="34">
        <f t="shared" si="3"/>
        <v>1.1274780435540785</v>
      </c>
    </row>
    <row r="51" spans="1:14" ht="15" x14ac:dyDescent="0.25">
      <c r="A51" s="35">
        <f>A50+1</f>
        <v>2058</v>
      </c>
      <c r="B51" s="36">
        <f>B50/(1+$B$16)</f>
        <v>6.9812353798213586E-2</v>
      </c>
      <c r="C51" s="37">
        <v>15219363.374336379</v>
      </c>
      <c r="D51" s="37">
        <v>5214789.1545088245</v>
      </c>
      <c r="E51" s="37">
        <v>28466646.082644667</v>
      </c>
      <c r="F51" s="37">
        <v>0</v>
      </c>
      <c r="G51" s="37">
        <f t="shared" si="6"/>
        <v>48900798.61148987</v>
      </c>
      <c r="H51" s="37">
        <v>194291.68658327684</v>
      </c>
      <c r="I51" s="37">
        <v>998.03825519004192</v>
      </c>
      <c r="J51" s="37">
        <f>H51-I51</f>
        <v>193293.6483280868</v>
      </c>
      <c r="K51" s="33">
        <f t="shared" si="1"/>
        <v>25.298709520184619</v>
      </c>
      <c r="L51" s="33">
        <f t="shared" si="2"/>
        <v>1.766162459661363</v>
      </c>
      <c r="M51" s="38">
        <f t="shared" si="7"/>
        <v>14.933920000000001</v>
      </c>
      <c r="N51" s="34">
        <f t="shared" si="3"/>
        <v>1.042572106634218</v>
      </c>
    </row>
    <row r="52" spans="1:14" ht="15" x14ac:dyDescent="0.25">
      <c r="A52" s="26">
        <f t="shared" ref="A52:A56" si="8">A51+1</f>
        <v>2059</v>
      </c>
      <c r="B52" s="27">
        <f t="shared" ref="B52:B56" si="9">B51/(1+$B$16)</f>
        <v>6.4555060016125113E-2</v>
      </c>
      <c r="C52" s="28">
        <v>15594295.784433803</v>
      </c>
      <c r="D52" s="28">
        <v>5273131.8693142552</v>
      </c>
      <c r="E52" s="28">
        <v>29027995.120654967</v>
      </c>
      <c r="F52" s="28">
        <v>0</v>
      </c>
      <c r="G52" s="28">
        <f t="shared" si="6"/>
        <v>49895422.774403021</v>
      </c>
      <c r="H52" s="28">
        <v>196181.1235265471</v>
      </c>
      <c r="I52" s="28">
        <v>998.03825519004192</v>
      </c>
      <c r="J52" s="37">
        <f t="shared" ref="J52:J57" si="10">H52-I52</f>
        <v>195183.08527135706</v>
      </c>
      <c r="K52" s="33">
        <f t="shared" si="1"/>
        <v>25.563394853111859</v>
      </c>
      <c r="L52" s="33">
        <f t="shared" si="2"/>
        <v>1.65024648895854</v>
      </c>
      <c r="M52" s="38">
        <f t="shared" si="7"/>
        <v>14.933920000000001</v>
      </c>
      <c r="N52" s="34">
        <f t="shared" si="3"/>
        <v>0.96406010187601121</v>
      </c>
    </row>
    <row r="53" spans="1:14" ht="15" x14ac:dyDescent="0.25">
      <c r="A53" s="26">
        <f t="shared" si="8"/>
        <v>2060</v>
      </c>
      <c r="B53" s="27">
        <f t="shared" si="9"/>
        <v>5.9693672351041019E-2</v>
      </c>
      <c r="C53" s="28">
        <v>15921898.598213334</v>
      </c>
      <c r="D53" s="28">
        <v>5354934.8013749737</v>
      </c>
      <c r="E53" s="28">
        <v>29598199.140375942</v>
      </c>
      <c r="F53" s="28">
        <v>0</v>
      </c>
      <c r="G53" s="28">
        <f t="shared" si="6"/>
        <v>50875032.539964251</v>
      </c>
      <c r="H53" s="28">
        <v>198089.69435871768</v>
      </c>
      <c r="I53" s="28">
        <v>998.03825519004192</v>
      </c>
      <c r="J53" s="37">
        <f t="shared" si="10"/>
        <v>197091.65610352764</v>
      </c>
      <c r="K53" s="33">
        <f t="shared" si="1"/>
        <v>25.812879928940667</v>
      </c>
      <c r="L53" s="33">
        <f t="shared" si="2"/>
        <v>1.5408655969149472</v>
      </c>
      <c r="M53" s="38">
        <f t="shared" si="7"/>
        <v>14.933920000000001</v>
      </c>
      <c r="N53" s="34">
        <f t="shared" si="3"/>
        <v>0.89146052739665849</v>
      </c>
    </row>
    <row r="54" spans="1:14" ht="15" x14ac:dyDescent="0.25">
      <c r="A54" s="26">
        <f t="shared" si="8"/>
        <v>2061</v>
      </c>
      <c r="B54" s="27">
        <f t="shared" si="9"/>
        <v>5.5198376670447816E-2</v>
      </c>
      <c r="C54" s="28">
        <v>16175608.9729298</v>
      </c>
      <c r="D54" s="28">
        <v>5374204.2758419653</v>
      </c>
      <c r="E54" s="28">
        <v>30177394.882129766</v>
      </c>
      <c r="F54" s="28">
        <v>0</v>
      </c>
      <c r="G54" s="28">
        <f t="shared" si="6"/>
        <v>51727208.13090153</v>
      </c>
      <c r="H54" s="28">
        <v>200017.59466191049</v>
      </c>
      <c r="I54" s="28">
        <v>998.03825519004192</v>
      </c>
      <c r="J54" s="37">
        <f t="shared" si="10"/>
        <v>199019.55640672045</v>
      </c>
      <c r="K54" s="33">
        <f t="shared" si="1"/>
        <v>25.991017699381636</v>
      </c>
      <c r="L54" s="33">
        <f t="shared" si="2"/>
        <v>1.4346619850187436</v>
      </c>
      <c r="M54" s="38">
        <f t="shared" si="7"/>
        <v>14.933920000000001</v>
      </c>
      <c r="N54" s="34">
        <f t="shared" si="3"/>
        <v>0.82432814132633403</v>
      </c>
    </row>
    <row r="55" spans="1:14" ht="15" x14ac:dyDescent="0.25">
      <c r="A55" s="26">
        <f t="shared" si="8"/>
        <v>2062</v>
      </c>
      <c r="B55" s="27">
        <f t="shared" si="9"/>
        <v>5.1041604026888156E-2</v>
      </c>
      <c r="C55" s="28">
        <v>16519169.073761383</v>
      </c>
      <c r="D55" s="28">
        <v>5138208.6069844468</v>
      </c>
      <c r="E55" s="28">
        <v>30765721.262833714</v>
      </c>
      <c r="F55" s="28">
        <v>0</v>
      </c>
      <c r="G55" s="28">
        <f t="shared" si="6"/>
        <v>52423098.94357954</v>
      </c>
      <c r="H55" s="28">
        <v>201965.02202162123</v>
      </c>
      <c r="I55" s="28">
        <v>998.03825519004192</v>
      </c>
      <c r="J55" s="37">
        <f t="shared" si="10"/>
        <v>200966.98376643119</v>
      </c>
      <c r="K55" s="33">
        <f t="shared" si="1"/>
        <v>26.085428542086778</v>
      </c>
      <c r="L55" s="33">
        <f t="shared" si="2"/>
        <v>1.3314421145168798</v>
      </c>
      <c r="M55" s="38">
        <f t="shared" si="7"/>
        <v>14.933920000000001</v>
      </c>
      <c r="N55" s="34">
        <f t="shared" si="3"/>
        <v>0.76225123120922555</v>
      </c>
    </row>
    <row r="56" spans="1:14" ht="15" x14ac:dyDescent="0.25">
      <c r="A56" s="26">
        <f t="shared" si="8"/>
        <v>2063</v>
      </c>
      <c r="B56" s="27">
        <f t="shared" si="9"/>
        <v>4.7197861581904914E-2</v>
      </c>
      <c r="C56" s="28">
        <v>17349217.670473654</v>
      </c>
      <c r="D56" s="28">
        <v>5636001.0278515182</v>
      </c>
      <c r="E56" s="28">
        <v>31363319.411916573</v>
      </c>
      <c r="F56" s="28">
        <v>0</v>
      </c>
      <c r="G56" s="28">
        <f t="shared" si="6"/>
        <v>54348538.110241741</v>
      </c>
      <c r="H56" s="28">
        <v>203932.17604724571</v>
      </c>
      <c r="I56" s="28">
        <v>998.03825519004192</v>
      </c>
      <c r="J56" s="37">
        <f t="shared" si="10"/>
        <v>202934.13779205567</v>
      </c>
      <c r="K56" s="33">
        <f t="shared" si="1"/>
        <v>26.781367936198137</v>
      </c>
      <c r="L56" s="33">
        <f t="shared" si="2"/>
        <v>1.2640232968267462</v>
      </c>
      <c r="M56" s="38">
        <f t="shared" si="7"/>
        <v>14.933920000000001</v>
      </c>
      <c r="N56" s="34">
        <f t="shared" si="3"/>
        <v>0.70484908903524146</v>
      </c>
    </row>
    <row r="57" spans="1:14" ht="15" x14ac:dyDescent="0.25">
      <c r="A57" s="26">
        <f>A56+1</f>
        <v>2064</v>
      </c>
      <c r="B57" s="27">
        <f>B56/(1+$B$16)</f>
        <v>4.3643576262437998E-2</v>
      </c>
      <c r="C57" s="28">
        <v>17861299.076700404</v>
      </c>
      <c r="D57" s="28">
        <v>5551696.297162137</v>
      </c>
      <c r="E57" s="28">
        <v>31363319.411916573</v>
      </c>
      <c r="F57" s="28">
        <v>0</v>
      </c>
      <c r="G57" s="28">
        <f t="shared" si="6"/>
        <v>54776314.785779119</v>
      </c>
      <c r="H57" s="28">
        <v>205919.25839282293</v>
      </c>
      <c r="I57" s="28">
        <v>998.03825519004192</v>
      </c>
      <c r="J57" s="28">
        <f t="shared" si="10"/>
        <v>204921.22013763289</v>
      </c>
      <c r="K57" s="29">
        <f t="shared" si="1"/>
        <v>26.730425843155366</v>
      </c>
      <c r="L57" s="29">
        <f>K57*B57</f>
        <v>1.1666113788131947</v>
      </c>
      <c r="M57" s="32">
        <f t="shared" si="7"/>
        <v>14.933920000000001</v>
      </c>
      <c r="N57" s="31">
        <f>M57*B57</f>
        <v>0.65176967641714811</v>
      </c>
    </row>
    <row r="58" spans="1:14" ht="15" x14ac:dyDescent="0.25">
      <c r="A58" s="26">
        <f t="shared" ref="A58:A63" si="11">A57+1</f>
        <v>2065</v>
      </c>
      <c r="B58" s="27">
        <f t="shared" ref="B58:B63" si="12">B57/(1+$B$16)</f>
        <v>4.0356950190843052E-2</v>
      </c>
      <c r="C58" s="28">
        <v>18219167.104697298</v>
      </c>
      <c r="D58" s="28">
        <v>5508714.4597483128</v>
      </c>
      <c r="E58" s="28">
        <v>31363319.411916573</v>
      </c>
      <c r="F58" s="28">
        <v>0</v>
      </c>
      <c r="G58" s="28">
        <f t="shared" ref="G58:G63" si="13">C58+D58+E58+F58</f>
        <v>55091200.976362184</v>
      </c>
      <c r="H58" s="28">
        <v>207926.47277798827</v>
      </c>
      <c r="I58" s="28">
        <v>998.03825519004192</v>
      </c>
      <c r="J58" s="28">
        <f t="shared" ref="J58:J63" si="14">H58-I58</f>
        <v>206928.43452279823</v>
      </c>
      <c r="K58" s="29">
        <f t="shared" ref="K58:K63" si="15">(G58/J58)/10</f>
        <v>26.623311147841569</v>
      </c>
      <c r="L58" s="29">
        <f t="shared" ref="L58:L63" si="16">K58*B58</f>
        <v>1.0744356419087588</v>
      </c>
      <c r="M58" s="32">
        <f t="shared" si="7"/>
        <v>14.933920000000001</v>
      </c>
      <c r="N58" s="31">
        <f t="shared" ref="N58:N63" si="17">M58*B58</f>
        <v>0.60268746559403485</v>
      </c>
    </row>
    <row r="59" spans="1:14" ht="15" x14ac:dyDescent="0.25">
      <c r="A59" s="26">
        <f t="shared" si="11"/>
        <v>2066</v>
      </c>
      <c r="B59" s="27">
        <f t="shared" si="12"/>
        <v>3.7317827001906792E-2</v>
      </c>
      <c r="C59" s="28">
        <v>18608156.743597116</v>
      </c>
      <c r="D59" s="28">
        <v>5576711.7570501547</v>
      </c>
      <c r="E59" s="28">
        <v>31363319.411916573</v>
      </c>
      <c r="F59" s="28">
        <v>0</v>
      </c>
      <c r="G59" s="28">
        <f t="shared" si="13"/>
        <v>55548187.912563846</v>
      </c>
      <c r="H59" s="28">
        <v>209954.02500914101</v>
      </c>
      <c r="I59" s="28">
        <v>998.03825519004192</v>
      </c>
      <c r="J59" s="28">
        <f t="shared" si="14"/>
        <v>208955.98675395097</v>
      </c>
      <c r="K59" s="29">
        <f t="shared" si="15"/>
        <v>26.583678589679618</v>
      </c>
      <c r="L59" s="29">
        <f t="shared" si="16"/>
        <v>0.99204511868395751</v>
      </c>
      <c r="M59" s="32">
        <f t="shared" si="7"/>
        <v>14.933920000000001</v>
      </c>
      <c r="N59" s="31">
        <f t="shared" si="17"/>
        <v>0.55730144302031592</v>
      </c>
    </row>
    <row r="60" spans="1:14" ht="15" x14ac:dyDescent="0.25">
      <c r="A60" s="26">
        <f t="shared" si="11"/>
        <v>2067</v>
      </c>
      <c r="B60" s="27">
        <f t="shared" si="12"/>
        <v>3.4507568227002142E-2</v>
      </c>
      <c r="C60" s="28">
        <v>18961075.095935978</v>
      </c>
      <c r="D60" s="28">
        <v>5693949.9087517066</v>
      </c>
      <c r="E60" s="28">
        <v>31363319.411916573</v>
      </c>
      <c r="F60" s="28">
        <v>0</v>
      </c>
      <c r="G60" s="28">
        <f t="shared" si="13"/>
        <v>56018344.416604258</v>
      </c>
      <c r="H60" s="28">
        <v>212002.12300082471</v>
      </c>
      <c r="I60" s="28">
        <v>998.03825519004192</v>
      </c>
      <c r="J60" s="28">
        <f t="shared" si="14"/>
        <v>211004.08474563467</v>
      </c>
      <c r="K60" s="29">
        <f t="shared" si="15"/>
        <v>26.548464445195144</v>
      </c>
      <c r="L60" s="29">
        <f t="shared" si="16"/>
        <v>0.91612294816471196</v>
      </c>
      <c r="M60" s="32">
        <f t="shared" si="7"/>
        <v>14.933920000000001</v>
      </c>
      <c r="N60" s="31">
        <f t="shared" si="17"/>
        <v>0.51533326329659179</v>
      </c>
    </row>
    <row r="61" spans="1:14" ht="15" x14ac:dyDescent="0.25">
      <c r="A61" s="26">
        <f t="shared" si="11"/>
        <v>2068</v>
      </c>
      <c r="B61" s="27">
        <f t="shared" si="12"/>
        <v>3.1908938987266433E-2</v>
      </c>
      <c r="C61" s="28">
        <v>19254978.378610089</v>
      </c>
      <c r="D61" s="28">
        <v>5820944.9074603757</v>
      </c>
      <c r="E61" s="28">
        <v>31363319.411916573</v>
      </c>
      <c r="F61" s="28">
        <v>0</v>
      </c>
      <c r="G61" s="28">
        <f t="shared" si="13"/>
        <v>56439242.697987035</v>
      </c>
      <c r="H61" s="28">
        <v>214070.9767973432</v>
      </c>
      <c r="I61" s="28">
        <v>998.03825519004192</v>
      </c>
      <c r="J61" s="28">
        <f t="shared" si="14"/>
        <v>213072.93854215316</v>
      </c>
      <c r="K61" s="29">
        <f t="shared" si="15"/>
        <v>26.488226559479966</v>
      </c>
      <c r="L61" s="29">
        <f t="shared" si="16"/>
        <v>0.8452112051673365</v>
      </c>
      <c r="M61" s="32">
        <f t="shared" si="7"/>
        <v>14.933920000000001</v>
      </c>
      <c r="N61" s="31">
        <f t="shared" si="17"/>
        <v>0.47652554212071796</v>
      </c>
    </row>
    <row r="62" spans="1:14" ht="15" x14ac:dyDescent="0.25">
      <c r="A62" s="26">
        <f t="shared" si="11"/>
        <v>2069</v>
      </c>
      <c r="B62" s="27">
        <f t="shared" si="12"/>
        <v>2.950600229477679E-2</v>
      </c>
      <c r="C62" s="28">
        <v>19645491.137689836</v>
      </c>
      <c r="D62" s="28">
        <v>6016986.4099618299</v>
      </c>
      <c r="E62" s="28">
        <v>31363319.411916573</v>
      </c>
      <c r="F62" s="28">
        <v>0</v>
      </c>
      <c r="G62" s="28">
        <f t="shared" si="13"/>
        <v>57025796.95956824</v>
      </c>
      <c r="H62" s="28">
        <v>216160.79859457305</v>
      </c>
      <c r="I62" s="28">
        <v>998.03825519004192</v>
      </c>
      <c r="J62" s="28">
        <f t="shared" si="14"/>
        <v>215162.76033938301</v>
      </c>
      <c r="K62" s="29">
        <f t="shared" si="15"/>
        <v>26.503562637707216</v>
      </c>
      <c r="L62" s="29">
        <f t="shared" si="16"/>
        <v>0.78201418000794953</v>
      </c>
      <c r="M62" s="32">
        <f t="shared" si="7"/>
        <v>14.933920000000001</v>
      </c>
      <c r="N62" s="31">
        <f t="shared" si="17"/>
        <v>0.44064027779001302</v>
      </c>
    </row>
    <row r="63" spans="1:14" ht="15" x14ac:dyDescent="0.25">
      <c r="A63" s="26">
        <f t="shared" si="11"/>
        <v>2070</v>
      </c>
      <c r="B63" s="27">
        <f t="shared" si="12"/>
        <v>2.7284021313488241E-2</v>
      </c>
      <c r="C63" s="28">
        <v>20055694.893690512</v>
      </c>
      <c r="D63" s="28">
        <v>5979662.4119881289</v>
      </c>
      <c r="E63" s="28">
        <v>31363319.411916573</v>
      </c>
      <c r="F63" s="28">
        <v>0</v>
      </c>
      <c r="G63" s="28">
        <f t="shared" si="13"/>
        <v>57398676.717595212</v>
      </c>
      <c r="H63" s="28">
        <v>218271.80276202236</v>
      </c>
      <c r="I63" s="28">
        <v>998.03825519004192</v>
      </c>
      <c r="J63" s="28">
        <f t="shared" si="14"/>
        <v>217273.76450683232</v>
      </c>
      <c r="K63" s="29">
        <f t="shared" si="15"/>
        <v>26.417674884898624</v>
      </c>
      <c r="L63" s="29">
        <f t="shared" si="16"/>
        <v>0.72078040461237702</v>
      </c>
      <c r="M63" s="32">
        <f t="shared" si="7"/>
        <v>14.933920000000001</v>
      </c>
      <c r="N63" s="31">
        <f t="shared" si="17"/>
        <v>0.40745739157392835</v>
      </c>
    </row>
    <row r="64" spans="1:14" ht="15.75" thickBot="1" x14ac:dyDescent="0.3">
      <c r="A64" s="20"/>
      <c r="B64" s="98"/>
      <c r="C64" s="39"/>
      <c r="D64" s="39"/>
      <c r="E64" s="39"/>
      <c r="F64" s="99"/>
      <c r="G64" s="99"/>
      <c r="H64" s="99"/>
      <c r="I64" s="99"/>
      <c r="J64" s="99"/>
      <c r="K64" s="97"/>
      <c r="L64" s="40">
        <f>SUM(L17:L63)</f>
        <v>193.30643000000009</v>
      </c>
      <c r="M64" s="9"/>
      <c r="N64" s="40">
        <f>SUM(N17:N63)</f>
        <v>193.30642577547474</v>
      </c>
    </row>
    <row r="65" spans="1:14" ht="15.75" thickBot="1" x14ac:dyDescent="0.3">
      <c r="A65" s="43" t="s">
        <v>79</v>
      </c>
      <c r="B65" s="39"/>
      <c r="C65" s="39"/>
      <c r="D65" s="39"/>
      <c r="E65" s="39"/>
      <c r="F65" s="39"/>
      <c r="G65" s="9"/>
      <c r="H65" s="9"/>
      <c r="I65" s="9"/>
      <c r="J65" s="9"/>
      <c r="K65" s="9"/>
    </row>
    <row r="66" spans="1:14" ht="15.75" thickBot="1" x14ac:dyDescent="0.3">
      <c r="A66" s="43" t="s">
        <v>80</v>
      </c>
      <c r="B66" s="39"/>
      <c r="C66" s="39"/>
      <c r="D66" s="39"/>
      <c r="E66" s="39"/>
      <c r="F66" s="39"/>
      <c r="G66" s="9"/>
      <c r="H66" s="9"/>
      <c r="I66" s="9"/>
      <c r="J66" s="9"/>
      <c r="K66" s="77"/>
      <c r="L66" s="42" t="s">
        <v>36</v>
      </c>
      <c r="M66" s="54">
        <f>$M$17</f>
        <v>14.933920000000001</v>
      </c>
      <c r="N66" s="9"/>
    </row>
    <row r="67" spans="1:14" ht="15" x14ac:dyDescent="0.25">
      <c r="A67" s="43" t="s">
        <v>95</v>
      </c>
      <c r="B67" s="39"/>
      <c r="C67" s="43"/>
      <c r="D67" s="43"/>
      <c r="E67" s="43"/>
      <c r="F67" s="39"/>
      <c r="G67" s="20"/>
      <c r="H67" s="20"/>
      <c r="I67" s="20"/>
      <c r="J67" s="20"/>
      <c r="K67" s="41"/>
      <c r="N67" s="9"/>
    </row>
    <row r="68" spans="1:14" ht="15" x14ac:dyDescent="0.25">
      <c r="A68" s="9"/>
      <c r="B68" s="43"/>
      <c r="F68" s="43"/>
      <c r="G68" s="9"/>
      <c r="H68" s="9"/>
      <c r="I68" s="9"/>
      <c r="J68" s="9"/>
      <c r="K68" s="9"/>
      <c r="L68" s="44"/>
      <c r="M68" s="9"/>
      <c r="N68" s="9"/>
    </row>
    <row r="69" spans="1:14" x14ac:dyDescent="0.2">
      <c r="L69" s="80"/>
    </row>
    <row r="72" spans="1:14" ht="15" x14ac:dyDescent="0.25">
      <c r="A72" s="39"/>
    </row>
    <row r="73" spans="1:14" ht="15" x14ac:dyDescent="0.25">
      <c r="A73" s="39"/>
    </row>
    <row r="74" spans="1:14" ht="15" x14ac:dyDescent="0.25">
      <c r="A74" s="39"/>
    </row>
  </sheetData>
  <mergeCells count="1">
    <mergeCell ref="A6:N6"/>
  </mergeCells>
  <printOptions horizontalCentered="1" verticalCentered="1"/>
  <pageMargins left="0.5" right="0.75" top="0.25" bottom="0.25" header="0" footer="0"/>
  <pageSetup scale="5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46"/>
  <sheetViews>
    <sheetView tabSelected="1" zoomScaleNormal="100" zoomScalePageLayoutView="50" workbookViewId="0">
      <selection activeCell="A2" sqref="A2"/>
    </sheetView>
  </sheetViews>
  <sheetFormatPr defaultRowHeight="12.75" x14ac:dyDescent="0.2"/>
  <cols>
    <col min="1" max="1" width="10.7109375" style="100" customWidth="1"/>
    <col min="2" max="9" width="19.42578125" style="100" customWidth="1"/>
    <col min="10" max="10" width="9.140625" style="100"/>
    <col min="11" max="11" width="30.7109375" style="100" bestFit="1" customWidth="1"/>
    <col min="12" max="12" width="14.28515625" style="100" bestFit="1" customWidth="1"/>
    <col min="13" max="16384" width="9.140625" style="100"/>
  </cols>
  <sheetData>
    <row r="1" spans="1:12" ht="15.75" x14ac:dyDescent="0.25">
      <c r="A1" s="201" t="s">
        <v>120</v>
      </c>
      <c r="D1" s="101"/>
      <c r="E1" s="101"/>
      <c r="F1" s="102"/>
      <c r="G1" s="103"/>
      <c r="H1" s="103"/>
      <c r="I1" s="103"/>
    </row>
    <row r="2" spans="1:12" ht="15.75" x14ac:dyDescent="0.25">
      <c r="A2" s="201" t="s">
        <v>116</v>
      </c>
      <c r="D2" s="101"/>
      <c r="E2" s="101"/>
      <c r="G2" s="103"/>
      <c r="H2" s="103"/>
      <c r="I2" s="103"/>
    </row>
    <row r="3" spans="1:12" ht="15.75" x14ac:dyDescent="0.25">
      <c r="D3" s="101"/>
      <c r="E3" s="101"/>
      <c r="G3" s="103"/>
      <c r="H3" s="103"/>
      <c r="I3" s="103"/>
    </row>
    <row r="4" spans="1:12" ht="15.75" x14ac:dyDescent="0.25">
      <c r="D4" s="101"/>
      <c r="E4" s="101"/>
      <c r="G4" s="103"/>
      <c r="H4" s="103"/>
      <c r="I4" s="103"/>
    </row>
    <row r="5" spans="1:12" ht="15.75" x14ac:dyDescent="0.25">
      <c r="D5" s="101"/>
      <c r="E5" s="101"/>
      <c r="G5" s="103"/>
      <c r="H5" s="103"/>
      <c r="I5" s="103"/>
    </row>
    <row r="6" spans="1:12" ht="18.75" x14ac:dyDescent="0.3">
      <c r="A6" s="196" t="s">
        <v>90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</row>
    <row r="7" spans="1:12" ht="18.75" x14ac:dyDescent="0.3">
      <c r="A7" s="196" t="s">
        <v>91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</row>
    <row r="8" spans="1:12" ht="18.75" x14ac:dyDescent="0.3">
      <c r="B8" s="104"/>
      <c r="C8" s="104"/>
    </row>
    <row r="9" spans="1:12" ht="15.75" x14ac:dyDescent="0.25">
      <c r="A9" s="105" t="s">
        <v>37</v>
      </c>
    </row>
    <row r="10" spans="1:12" ht="19.5" thickBot="1" x14ac:dyDescent="0.35">
      <c r="A10" s="106"/>
    </row>
    <row r="11" spans="1:12" ht="18.75" x14ac:dyDescent="0.3">
      <c r="A11" s="107"/>
      <c r="B11" s="197" t="s">
        <v>38</v>
      </c>
      <c r="C11" s="198"/>
      <c r="D11" s="199" t="s">
        <v>96</v>
      </c>
      <c r="E11" s="200"/>
      <c r="F11" s="199" t="s">
        <v>74</v>
      </c>
      <c r="G11" s="200"/>
      <c r="H11" s="199" t="s">
        <v>75</v>
      </c>
      <c r="I11" s="200"/>
      <c r="J11" s="157"/>
      <c r="K11" s="193" t="s">
        <v>85</v>
      </c>
      <c r="L11" s="194"/>
    </row>
    <row r="12" spans="1:12" ht="15.75" x14ac:dyDescent="0.2">
      <c r="A12" s="108"/>
      <c r="B12" s="109" t="s">
        <v>39</v>
      </c>
      <c r="C12" s="110" t="s">
        <v>39</v>
      </c>
      <c r="D12" s="109" t="s">
        <v>39</v>
      </c>
      <c r="E12" s="111" t="s">
        <v>39</v>
      </c>
      <c r="F12" s="109" t="s">
        <v>39</v>
      </c>
      <c r="G12" s="111" t="s">
        <v>39</v>
      </c>
      <c r="H12" s="109" t="s">
        <v>39</v>
      </c>
      <c r="I12" s="111" t="s">
        <v>39</v>
      </c>
      <c r="J12" s="157"/>
      <c r="K12" s="138" t="s">
        <v>39</v>
      </c>
      <c r="L12" s="70" t="s">
        <v>39</v>
      </c>
    </row>
    <row r="13" spans="1:12" ht="15.75" x14ac:dyDescent="0.2">
      <c r="A13" s="108"/>
      <c r="B13" s="109" t="s">
        <v>40</v>
      </c>
      <c r="C13" s="110" t="s">
        <v>41</v>
      </c>
      <c r="D13" s="109" t="s">
        <v>40</v>
      </c>
      <c r="E13" s="111" t="s">
        <v>41</v>
      </c>
      <c r="F13" s="109" t="s">
        <v>40</v>
      </c>
      <c r="G13" s="111" t="s">
        <v>41</v>
      </c>
      <c r="H13" s="109" t="s">
        <v>40</v>
      </c>
      <c r="I13" s="111" t="s">
        <v>41</v>
      </c>
      <c r="J13" s="157"/>
      <c r="K13" s="138" t="s">
        <v>40</v>
      </c>
      <c r="L13" s="70" t="s">
        <v>41</v>
      </c>
    </row>
    <row r="14" spans="1:12" ht="16.5" thickBot="1" x14ac:dyDescent="0.25">
      <c r="A14" s="108" t="s">
        <v>30</v>
      </c>
      <c r="B14" s="112" t="s">
        <v>35</v>
      </c>
      <c r="C14" s="113" t="s">
        <v>93</v>
      </c>
      <c r="D14" s="112" t="s">
        <v>35</v>
      </c>
      <c r="E14" s="114" t="s">
        <v>93</v>
      </c>
      <c r="F14" s="112" t="s">
        <v>35</v>
      </c>
      <c r="G14" s="114" t="s">
        <v>93</v>
      </c>
      <c r="H14" s="112" t="s">
        <v>35</v>
      </c>
      <c r="I14" s="114" t="s">
        <v>93</v>
      </c>
      <c r="J14" s="157"/>
      <c r="K14" s="139" t="s">
        <v>35</v>
      </c>
      <c r="L14" s="71" t="s">
        <v>93</v>
      </c>
    </row>
    <row r="15" spans="1:12" ht="15.75" x14ac:dyDescent="0.2">
      <c r="A15" s="115">
        <v>2024</v>
      </c>
      <c r="B15" s="168">
        <v>9.883230462334609</v>
      </c>
      <c r="C15" s="169">
        <f t="shared" ref="C15:C25" si="0">(1000*B15)/100</f>
        <v>98.832304623346104</v>
      </c>
      <c r="D15" s="168">
        <v>9.8825014512391913</v>
      </c>
      <c r="E15" s="173">
        <f t="shared" ref="E15:E25" si="1">(1000*D15)/100</f>
        <v>98.825014512391917</v>
      </c>
      <c r="F15" s="168">
        <v>9.8828019084309968</v>
      </c>
      <c r="G15" s="173">
        <f t="shared" ref="G15:G25" si="2">(1000*F15)/100</f>
        <v>98.828019084309958</v>
      </c>
      <c r="H15" s="168">
        <v>9.8823583335638254</v>
      </c>
      <c r="I15" s="173">
        <f t="shared" ref="I15:I25" si="3">(1000*H15)/100</f>
        <v>98.823583335638247</v>
      </c>
      <c r="J15" s="157"/>
      <c r="K15" s="140">
        <f>'AWW-18'!K16</f>
        <v>9.8823583335638254</v>
      </c>
      <c r="L15" s="72">
        <f>(1000*K15)/100</f>
        <v>98.823583335638247</v>
      </c>
    </row>
    <row r="16" spans="1:12" ht="15.75" x14ac:dyDescent="0.25">
      <c r="A16" s="116">
        <f t="shared" ref="A16:A25" si="4">A15+1</f>
        <v>2025</v>
      </c>
      <c r="B16" s="168">
        <v>10.275275078027031</v>
      </c>
      <c r="C16" s="170">
        <f t="shared" si="0"/>
        <v>102.7527507802703</v>
      </c>
      <c r="D16" s="168">
        <v>10.28897264200409</v>
      </c>
      <c r="E16" s="174">
        <f t="shared" si="1"/>
        <v>102.8897264200409</v>
      </c>
      <c r="F16" s="168">
        <v>10.276031273446284</v>
      </c>
      <c r="G16" s="174">
        <f t="shared" si="2"/>
        <v>102.76031273446284</v>
      </c>
      <c r="H16" s="168">
        <v>10.297552032261541</v>
      </c>
      <c r="I16" s="174">
        <f t="shared" si="3"/>
        <v>102.97552032261541</v>
      </c>
      <c r="J16" s="157"/>
      <c r="K16" s="141">
        <f>'AWW-18'!K17</f>
        <v>10.325711662919856</v>
      </c>
      <c r="L16" s="73">
        <f t="shared" ref="L16:L25" si="5">(1000*K16)/100</f>
        <v>103.25711662919855</v>
      </c>
    </row>
    <row r="17" spans="1:12" ht="15.75" x14ac:dyDescent="0.25">
      <c r="A17" s="116">
        <f t="shared" si="4"/>
        <v>2026</v>
      </c>
      <c r="B17" s="168">
        <v>11.379450207591495</v>
      </c>
      <c r="C17" s="170">
        <f t="shared" si="0"/>
        <v>113.79450207591495</v>
      </c>
      <c r="D17" s="168">
        <v>11.399820966216382</v>
      </c>
      <c r="E17" s="174">
        <f t="shared" si="1"/>
        <v>113.9982096621638</v>
      </c>
      <c r="F17" s="168">
        <v>11.382960655149763</v>
      </c>
      <c r="G17" s="174">
        <f t="shared" si="2"/>
        <v>113.82960655149762</v>
      </c>
      <c r="H17" s="168">
        <v>11.409708874217745</v>
      </c>
      <c r="I17" s="174">
        <f t="shared" si="3"/>
        <v>114.09708874217746</v>
      </c>
      <c r="J17" s="157"/>
      <c r="K17" s="141">
        <f>'AWW-18'!K18</f>
        <v>11.442522755201965</v>
      </c>
      <c r="L17" s="73">
        <f t="shared" si="5"/>
        <v>114.42522755201966</v>
      </c>
    </row>
    <row r="18" spans="1:12" ht="15.75" x14ac:dyDescent="0.25">
      <c r="A18" s="116">
        <f t="shared" si="4"/>
        <v>2027</v>
      </c>
      <c r="B18" s="168">
        <v>11.802484033437631</v>
      </c>
      <c r="C18" s="170">
        <f t="shared" si="0"/>
        <v>118.02484033437631</v>
      </c>
      <c r="D18" s="168">
        <v>11.8297646522538</v>
      </c>
      <c r="E18" s="174">
        <f t="shared" si="1"/>
        <v>118.297646522538</v>
      </c>
      <c r="F18" s="168">
        <v>11.804690511767344</v>
      </c>
      <c r="G18" s="174">
        <f t="shared" si="2"/>
        <v>118.04690511767343</v>
      </c>
      <c r="H18" s="168">
        <v>11.838960275066928</v>
      </c>
      <c r="I18" s="174">
        <f t="shared" si="3"/>
        <v>118.38960275066927</v>
      </c>
      <c r="J18" s="157"/>
      <c r="K18" s="141">
        <f>'AWW-18'!K19</f>
        <v>11.877004172123879</v>
      </c>
      <c r="L18" s="73">
        <f t="shared" si="5"/>
        <v>118.7700417212388</v>
      </c>
    </row>
    <row r="19" spans="1:12" ht="15.75" x14ac:dyDescent="0.25">
      <c r="A19" s="116">
        <f t="shared" si="4"/>
        <v>2028</v>
      </c>
      <c r="B19" s="168">
        <v>12.117029310290805</v>
      </c>
      <c r="C19" s="170">
        <f t="shared" si="0"/>
        <v>121.17029310290805</v>
      </c>
      <c r="D19" s="168">
        <v>12.143894631662796</v>
      </c>
      <c r="E19" s="174">
        <f t="shared" si="1"/>
        <v>121.43894631662798</v>
      </c>
      <c r="F19" s="168">
        <v>12.119044921542173</v>
      </c>
      <c r="G19" s="174">
        <f t="shared" si="2"/>
        <v>121.19044921542172</v>
      </c>
      <c r="H19" s="168">
        <v>12.160528441889614</v>
      </c>
      <c r="I19" s="174">
        <f t="shared" si="3"/>
        <v>121.60528441889613</v>
      </c>
      <c r="J19" s="157"/>
      <c r="K19" s="141">
        <f>'AWW-18'!K20</f>
        <v>12.203521086420348</v>
      </c>
      <c r="L19" s="73">
        <f t="shared" si="5"/>
        <v>122.03521086420349</v>
      </c>
    </row>
    <row r="20" spans="1:12" ht="15.75" x14ac:dyDescent="0.25">
      <c r="A20" s="116">
        <f t="shared" si="4"/>
        <v>2029</v>
      </c>
      <c r="B20" s="168">
        <v>12.390534754780056</v>
      </c>
      <c r="C20" s="170">
        <f t="shared" si="0"/>
        <v>123.90534754780056</v>
      </c>
      <c r="D20" s="168">
        <v>12.426281271266294</v>
      </c>
      <c r="E20" s="174">
        <f t="shared" si="1"/>
        <v>124.26281271266295</v>
      </c>
      <c r="F20" s="168">
        <v>12.397748246359717</v>
      </c>
      <c r="G20" s="174">
        <f t="shared" si="2"/>
        <v>123.97748246359717</v>
      </c>
      <c r="H20" s="168">
        <v>12.445155777736039</v>
      </c>
      <c r="I20" s="174">
        <f t="shared" si="3"/>
        <v>124.45155777736039</v>
      </c>
      <c r="J20" s="157"/>
      <c r="K20" s="141">
        <f>'AWW-18'!K21</f>
        <v>12.492898190558302</v>
      </c>
      <c r="L20" s="73">
        <f t="shared" si="5"/>
        <v>124.92898190558303</v>
      </c>
    </row>
    <row r="21" spans="1:12" ht="15.75" x14ac:dyDescent="0.25">
      <c r="A21" s="116">
        <f t="shared" si="4"/>
        <v>2030</v>
      </c>
      <c r="B21" s="168">
        <v>12.434299034849518</v>
      </c>
      <c r="C21" s="170">
        <f t="shared" si="0"/>
        <v>124.34299034849519</v>
      </c>
      <c r="D21" s="168">
        <v>12.474548392083712</v>
      </c>
      <c r="E21" s="174">
        <f t="shared" si="1"/>
        <v>124.74548392083712</v>
      </c>
      <c r="F21" s="168">
        <v>12.44102631962776</v>
      </c>
      <c r="G21" s="174">
        <f t="shared" si="2"/>
        <v>124.4102631962776</v>
      </c>
      <c r="H21" s="168">
        <v>12.497968715115716</v>
      </c>
      <c r="I21" s="174">
        <f t="shared" si="3"/>
        <v>124.97968715115717</v>
      </c>
      <c r="J21" s="157"/>
      <c r="K21" s="141">
        <f>'AWW-18'!K22</f>
        <v>12.549791395925842</v>
      </c>
      <c r="L21" s="73">
        <f t="shared" si="5"/>
        <v>125.49791395925843</v>
      </c>
    </row>
    <row r="22" spans="1:12" ht="15.75" x14ac:dyDescent="0.25">
      <c r="A22" s="116">
        <f t="shared" si="4"/>
        <v>2031</v>
      </c>
      <c r="B22" s="168">
        <v>12.621961206415955</v>
      </c>
      <c r="C22" s="170">
        <f t="shared" si="0"/>
        <v>126.21961206415955</v>
      </c>
      <c r="D22" s="168">
        <v>12.671981782276037</v>
      </c>
      <c r="E22" s="174">
        <f t="shared" si="1"/>
        <v>126.71981782276036</v>
      </c>
      <c r="F22" s="168">
        <v>12.63388743366863</v>
      </c>
      <c r="G22" s="174">
        <f t="shared" si="2"/>
        <v>126.33887433668629</v>
      </c>
      <c r="H22" s="168">
        <v>12.698716528269145</v>
      </c>
      <c r="I22" s="174">
        <f t="shared" si="3"/>
        <v>126.98716528269146</v>
      </c>
      <c r="J22" s="157"/>
      <c r="K22" s="141">
        <f>'AWW-18'!K23</f>
        <v>12.754686508616629</v>
      </c>
      <c r="L22" s="73">
        <f t="shared" si="5"/>
        <v>127.54686508616629</v>
      </c>
    </row>
    <row r="23" spans="1:12" ht="15.75" x14ac:dyDescent="0.25">
      <c r="A23" s="116">
        <f t="shared" si="4"/>
        <v>2032</v>
      </c>
      <c r="B23" s="168">
        <v>12.853056817883484</v>
      </c>
      <c r="C23" s="170">
        <f t="shared" si="0"/>
        <v>128.53056817883484</v>
      </c>
      <c r="D23" s="168">
        <v>12.907244133620377</v>
      </c>
      <c r="E23" s="174">
        <f t="shared" si="1"/>
        <v>129.07244133620378</v>
      </c>
      <c r="F23" s="168">
        <v>12.862403050861335</v>
      </c>
      <c r="G23" s="174">
        <f t="shared" si="2"/>
        <v>128.62403050861337</v>
      </c>
      <c r="H23" s="168">
        <v>12.940593158412351</v>
      </c>
      <c r="I23" s="174">
        <f t="shared" si="3"/>
        <v>129.40593158412352</v>
      </c>
      <c r="J23" s="157"/>
      <c r="K23" s="141">
        <f>'AWW-18'!K24</f>
        <v>12.999975847638018</v>
      </c>
      <c r="L23" s="73">
        <f t="shared" si="5"/>
        <v>129.99975847638018</v>
      </c>
    </row>
    <row r="24" spans="1:12" ht="15.75" x14ac:dyDescent="0.25">
      <c r="A24" s="117">
        <f t="shared" si="4"/>
        <v>2033</v>
      </c>
      <c r="B24" s="168">
        <v>13.253793978375063</v>
      </c>
      <c r="C24" s="170">
        <f t="shared" si="0"/>
        <v>132.53793978375063</v>
      </c>
      <c r="D24" s="168">
        <v>13.249823962338642</v>
      </c>
      <c r="E24" s="174">
        <f t="shared" si="1"/>
        <v>132.49823962338641</v>
      </c>
      <c r="F24" s="168">
        <v>13.205742422499345</v>
      </c>
      <c r="G24" s="174">
        <f t="shared" si="2"/>
        <v>132.05742422499344</v>
      </c>
      <c r="H24" s="168">
        <v>13.284855337106261</v>
      </c>
      <c r="I24" s="174">
        <f t="shared" si="3"/>
        <v>132.84855337106262</v>
      </c>
      <c r="J24" s="157"/>
      <c r="K24" s="141">
        <f>'AWW-18'!K25</f>
        <v>13.347601068206856</v>
      </c>
      <c r="L24" s="73">
        <f t="shared" si="5"/>
        <v>133.47601068206856</v>
      </c>
    </row>
    <row r="25" spans="1:12" ht="16.5" thickBot="1" x14ac:dyDescent="0.3">
      <c r="A25" s="118">
        <f t="shared" si="4"/>
        <v>2034</v>
      </c>
      <c r="B25" s="171">
        <v>13.722926386164179</v>
      </c>
      <c r="C25" s="172">
        <f t="shared" si="0"/>
        <v>137.22926386164178</v>
      </c>
      <c r="D25" s="171">
        <v>13.859894081030982</v>
      </c>
      <c r="E25" s="175">
        <f t="shared" si="1"/>
        <v>138.59894081030981</v>
      </c>
      <c r="F25" s="171">
        <v>13.686237927402846</v>
      </c>
      <c r="G25" s="175">
        <f t="shared" si="2"/>
        <v>136.86237927402846</v>
      </c>
      <c r="H25" s="171">
        <v>13.852296957653735</v>
      </c>
      <c r="I25" s="175">
        <f t="shared" si="3"/>
        <v>138.52296957653735</v>
      </c>
      <c r="J25" s="157"/>
      <c r="K25" s="142">
        <f>'AWW-18'!K26</f>
        <v>13.926349282790667</v>
      </c>
      <c r="L25" s="143">
        <f t="shared" si="5"/>
        <v>139.26349282790667</v>
      </c>
    </row>
    <row r="26" spans="1:12" ht="15.75" x14ac:dyDescent="0.25">
      <c r="A26" s="119"/>
      <c r="B26" s="120"/>
      <c r="C26" s="121"/>
      <c r="D26" s="120"/>
      <c r="E26" s="121"/>
      <c r="F26" s="120"/>
      <c r="G26" s="121"/>
      <c r="H26" s="121"/>
      <c r="I26" s="121"/>
    </row>
    <row r="27" spans="1:12" ht="38.25" customHeight="1" thickBot="1" x14ac:dyDescent="0.3">
      <c r="A27" s="105" t="s">
        <v>76</v>
      </c>
      <c r="B27" s="120"/>
      <c r="C27" s="121"/>
      <c r="D27" s="120"/>
      <c r="E27" s="121"/>
      <c r="F27" s="120"/>
      <c r="J27" s="195" t="s">
        <v>92</v>
      </c>
      <c r="K27" s="195"/>
      <c r="L27" s="195"/>
    </row>
    <row r="28" spans="1:12" ht="16.5" thickBot="1" x14ac:dyDescent="0.3">
      <c r="A28" s="119"/>
      <c r="B28" s="122"/>
      <c r="C28" s="122"/>
      <c r="D28" s="122"/>
      <c r="E28" s="122"/>
      <c r="F28" s="122"/>
      <c r="G28" s="122"/>
      <c r="H28" s="122"/>
      <c r="I28" s="122"/>
      <c r="J28" s="76"/>
      <c r="K28" s="153"/>
      <c r="L28" s="153" t="s">
        <v>83</v>
      </c>
    </row>
    <row r="29" spans="1:12" ht="16.5" thickBot="1" x14ac:dyDescent="0.3">
      <c r="A29" s="190" t="s">
        <v>42</v>
      </c>
      <c r="B29" s="191"/>
      <c r="C29" s="191"/>
      <c r="D29" s="191"/>
      <c r="E29" s="191"/>
      <c r="F29" s="192"/>
      <c r="G29" s="122"/>
      <c r="H29" s="122"/>
      <c r="I29" s="122"/>
      <c r="J29" s="74"/>
      <c r="K29" s="154" t="s">
        <v>99</v>
      </c>
      <c r="L29" s="155" t="s">
        <v>78</v>
      </c>
    </row>
    <row r="30" spans="1:12" ht="15.75" x14ac:dyDescent="0.25">
      <c r="A30" s="124"/>
      <c r="B30" s="125" t="s">
        <v>43</v>
      </c>
      <c r="C30" s="125" t="s">
        <v>97</v>
      </c>
      <c r="D30" s="125" t="s">
        <v>77</v>
      </c>
      <c r="E30" s="125" t="s">
        <v>73</v>
      </c>
      <c r="F30" s="151" t="s">
        <v>83</v>
      </c>
      <c r="G30" s="123"/>
      <c r="H30" s="123"/>
      <c r="I30" s="123"/>
      <c r="J30" s="74"/>
      <c r="K30" s="154" t="s">
        <v>43</v>
      </c>
      <c r="L30" s="155" t="s">
        <v>43</v>
      </c>
    </row>
    <row r="31" spans="1:12" ht="16.5" thickBot="1" x14ac:dyDescent="0.3">
      <c r="A31" s="124" t="s">
        <v>30</v>
      </c>
      <c r="B31" s="126" t="s">
        <v>12</v>
      </c>
      <c r="C31" s="126" t="s">
        <v>12</v>
      </c>
      <c r="D31" s="127" t="s">
        <v>12</v>
      </c>
      <c r="E31" s="126" t="s">
        <v>12</v>
      </c>
      <c r="F31" s="152" t="s">
        <v>68</v>
      </c>
      <c r="J31" s="75" t="s">
        <v>30</v>
      </c>
      <c r="K31" s="152" t="s">
        <v>68</v>
      </c>
      <c r="L31" s="156" t="s">
        <v>68</v>
      </c>
    </row>
    <row r="32" spans="1:12" ht="15.75" x14ac:dyDescent="0.25">
      <c r="A32" s="128">
        <v>2024</v>
      </c>
      <c r="B32" s="129">
        <f t="shared" ref="B32:B42" si="6">C15-$C15</f>
        <v>0</v>
      </c>
      <c r="C32" s="129">
        <f>E15-$C15</f>
        <v>-7.2901109541874121E-3</v>
      </c>
      <c r="D32" s="129">
        <f>G15-$C15</f>
        <v>-4.2855390361467016E-3</v>
      </c>
      <c r="E32" s="130">
        <f>I15-$C15</f>
        <v>-8.7212877078570727E-3</v>
      </c>
      <c r="F32" s="145">
        <f t="shared" ref="F32:F42" si="7">L15-C15</f>
        <v>-8.7212877078570727E-3</v>
      </c>
      <c r="G32" s="150"/>
      <c r="J32" s="163">
        <v>2024</v>
      </c>
      <c r="K32" s="177" t="s">
        <v>98</v>
      </c>
      <c r="L32" s="178" t="s">
        <v>98</v>
      </c>
    </row>
    <row r="33" spans="1:12" ht="15.75" x14ac:dyDescent="0.25">
      <c r="A33" s="131">
        <f t="shared" ref="A33:A42" si="8">A32+1</f>
        <v>2025</v>
      </c>
      <c r="B33" s="132">
        <f t="shared" si="6"/>
        <v>0</v>
      </c>
      <c r="C33" s="132">
        <f t="shared" ref="C33:C42" si="9">E16-$C16</f>
        <v>0.13697563977059701</v>
      </c>
      <c r="D33" s="132">
        <f t="shared" ref="D33:D42" si="10">G16-$C16</f>
        <v>7.5619541925391331E-3</v>
      </c>
      <c r="E33" s="133">
        <f t="shared" ref="E33:E42" si="11">I16-$C16</f>
        <v>0.22276954234510526</v>
      </c>
      <c r="F33" s="145">
        <f t="shared" si="7"/>
        <v>0.50436584892824499</v>
      </c>
      <c r="G33" s="150"/>
      <c r="H33" s="150"/>
      <c r="J33" s="164">
        <f>J32+1</f>
        <v>2025</v>
      </c>
      <c r="K33" s="162">
        <f>C33*12</f>
        <v>1.6437076772471642</v>
      </c>
      <c r="L33" s="72">
        <f t="shared" ref="L33:L42" si="12">F33*12</f>
        <v>6.0523901871389398</v>
      </c>
    </row>
    <row r="34" spans="1:12" ht="15.75" x14ac:dyDescent="0.25">
      <c r="A34" s="131">
        <f t="shared" si="8"/>
        <v>2026</v>
      </c>
      <c r="B34" s="132">
        <f t="shared" si="6"/>
        <v>0</v>
      </c>
      <c r="C34" s="132">
        <f t="shared" si="9"/>
        <v>0.20370758624885354</v>
      </c>
      <c r="D34" s="132">
        <f t="shared" si="10"/>
        <v>3.5104475582670602E-2</v>
      </c>
      <c r="E34" s="133">
        <f t="shared" si="11"/>
        <v>0.3025866662625134</v>
      </c>
      <c r="F34" s="145">
        <f t="shared" si="7"/>
        <v>0.63072547610471474</v>
      </c>
      <c r="G34" s="150"/>
      <c r="H34" s="150"/>
      <c r="J34" s="164">
        <f t="shared" ref="J34:J42" si="13">J33+1</f>
        <v>2026</v>
      </c>
      <c r="K34" s="162">
        <f t="shared" ref="K34:K42" si="14">C34*12</f>
        <v>2.4444910349862425</v>
      </c>
      <c r="L34" s="72">
        <f t="shared" si="12"/>
        <v>7.5687057132565769</v>
      </c>
    </row>
    <row r="35" spans="1:12" ht="15.75" x14ac:dyDescent="0.25">
      <c r="A35" s="131">
        <f t="shared" si="8"/>
        <v>2027</v>
      </c>
      <c r="B35" s="132">
        <f t="shared" si="6"/>
        <v>0</v>
      </c>
      <c r="C35" s="132">
        <f t="shared" si="9"/>
        <v>0.27280618816169522</v>
      </c>
      <c r="D35" s="132">
        <f t="shared" si="10"/>
        <v>2.2064783297125246E-2</v>
      </c>
      <c r="E35" s="133">
        <f t="shared" si="11"/>
        <v>0.36476241629296169</v>
      </c>
      <c r="F35" s="145">
        <f t="shared" si="7"/>
        <v>0.74520138686249027</v>
      </c>
      <c r="G35" s="150"/>
      <c r="H35" s="150"/>
      <c r="J35" s="164">
        <f t="shared" si="13"/>
        <v>2027</v>
      </c>
      <c r="K35" s="162">
        <f t="shared" si="14"/>
        <v>3.2736742579403426</v>
      </c>
      <c r="L35" s="72">
        <f t="shared" si="12"/>
        <v>8.9424166423498832</v>
      </c>
    </row>
    <row r="36" spans="1:12" ht="15.75" x14ac:dyDescent="0.25">
      <c r="A36" s="131">
        <f t="shared" si="8"/>
        <v>2028</v>
      </c>
      <c r="B36" s="132">
        <f t="shared" si="6"/>
        <v>0</v>
      </c>
      <c r="C36" s="132">
        <f t="shared" si="9"/>
        <v>0.26865321371992934</v>
      </c>
      <c r="D36" s="132">
        <f t="shared" si="10"/>
        <v>2.0156112513674884E-2</v>
      </c>
      <c r="E36" s="133">
        <f t="shared" si="11"/>
        <v>0.4349913159880856</v>
      </c>
      <c r="F36" s="145">
        <f t="shared" si="7"/>
        <v>0.86491776129544462</v>
      </c>
      <c r="G36" s="150"/>
      <c r="H36" s="150"/>
      <c r="J36" s="164">
        <f t="shared" si="13"/>
        <v>2028</v>
      </c>
      <c r="K36" s="162">
        <f t="shared" si="14"/>
        <v>3.2238385646391521</v>
      </c>
      <c r="L36" s="72">
        <f t="shared" si="12"/>
        <v>10.379013135545335</v>
      </c>
    </row>
    <row r="37" spans="1:12" ht="15.75" x14ac:dyDescent="0.25">
      <c r="A37" s="131">
        <f t="shared" si="8"/>
        <v>2029</v>
      </c>
      <c r="B37" s="132">
        <f t="shared" si="6"/>
        <v>0</v>
      </c>
      <c r="C37" s="132">
        <f t="shared" si="9"/>
        <v>0.35746516486238988</v>
      </c>
      <c r="D37" s="132">
        <f t="shared" si="10"/>
        <v>7.2134915796610244E-2</v>
      </c>
      <c r="E37" s="133">
        <f t="shared" si="11"/>
        <v>0.54621022955983278</v>
      </c>
      <c r="F37" s="145">
        <f t="shared" si="7"/>
        <v>1.0236343577824698</v>
      </c>
      <c r="G37" s="150"/>
      <c r="H37" s="150"/>
      <c r="J37" s="164">
        <f t="shared" si="13"/>
        <v>2029</v>
      </c>
      <c r="K37" s="162">
        <f t="shared" si="14"/>
        <v>4.2895819783486786</v>
      </c>
      <c r="L37" s="72">
        <f t="shared" si="12"/>
        <v>12.283612293389638</v>
      </c>
    </row>
    <row r="38" spans="1:12" ht="15.75" x14ac:dyDescent="0.25">
      <c r="A38" s="131">
        <f t="shared" si="8"/>
        <v>2030</v>
      </c>
      <c r="B38" s="132">
        <f t="shared" si="6"/>
        <v>0</v>
      </c>
      <c r="C38" s="132">
        <f t="shared" si="9"/>
        <v>0.40249357234192473</v>
      </c>
      <c r="D38" s="132">
        <f t="shared" si="10"/>
        <v>6.7272847782405165E-2</v>
      </c>
      <c r="E38" s="133">
        <f t="shared" si="11"/>
        <v>0.63669680266197304</v>
      </c>
      <c r="F38" s="145">
        <f t="shared" si="7"/>
        <v>1.1549236107632339</v>
      </c>
      <c r="G38" s="150"/>
      <c r="H38" s="150"/>
      <c r="J38" s="164">
        <f t="shared" si="13"/>
        <v>2030</v>
      </c>
      <c r="K38" s="162">
        <f t="shared" si="14"/>
        <v>4.8299228681030968</v>
      </c>
      <c r="L38" s="72">
        <f t="shared" si="12"/>
        <v>13.859083329158807</v>
      </c>
    </row>
    <row r="39" spans="1:12" ht="15.75" x14ac:dyDescent="0.25">
      <c r="A39" s="131">
        <f t="shared" si="8"/>
        <v>2031</v>
      </c>
      <c r="B39" s="132">
        <f t="shared" si="6"/>
        <v>0</v>
      </c>
      <c r="C39" s="132">
        <f t="shared" si="9"/>
        <v>0.50020575860081351</v>
      </c>
      <c r="D39" s="132">
        <f t="shared" si="10"/>
        <v>0.11926227252673982</v>
      </c>
      <c r="E39" s="133">
        <f t="shared" si="11"/>
        <v>0.7675532185319156</v>
      </c>
      <c r="F39" s="145">
        <f t="shared" si="7"/>
        <v>1.3272530220067438</v>
      </c>
      <c r="G39" s="150"/>
      <c r="H39" s="150"/>
      <c r="J39" s="164">
        <f t="shared" si="13"/>
        <v>2031</v>
      </c>
      <c r="K39" s="162">
        <f t="shared" si="14"/>
        <v>6.0024691032097621</v>
      </c>
      <c r="L39" s="72">
        <f t="shared" si="12"/>
        <v>15.927036264080925</v>
      </c>
    </row>
    <row r="40" spans="1:12" ht="15.75" x14ac:dyDescent="0.25">
      <c r="A40" s="131">
        <f t="shared" si="8"/>
        <v>2032</v>
      </c>
      <c r="B40" s="132">
        <f t="shared" si="6"/>
        <v>0</v>
      </c>
      <c r="C40" s="132">
        <f t="shared" si="9"/>
        <v>0.54187315736893993</v>
      </c>
      <c r="D40" s="132">
        <f t="shared" si="10"/>
        <v>9.3462329778532194E-2</v>
      </c>
      <c r="E40" s="133">
        <f t="shared" si="11"/>
        <v>0.87536340528868095</v>
      </c>
      <c r="F40" s="145">
        <f t="shared" si="7"/>
        <v>1.4691902975453388</v>
      </c>
      <c r="G40" s="150"/>
      <c r="H40" s="150"/>
      <c r="J40" s="164">
        <f t="shared" si="13"/>
        <v>2032</v>
      </c>
      <c r="K40" s="162">
        <f t="shared" si="14"/>
        <v>6.5024778884272791</v>
      </c>
      <c r="L40" s="72">
        <f t="shared" si="12"/>
        <v>17.630283570544066</v>
      </c>
    </row>
    <row r="41" spans="1:12" ht="15.75" x14ac:dyDescent="0.25">
      <c r="A41" s="131">
        <f t="shared" si="8"/>
        <v>2033</v>
      </c>
      <c r="B41" s="132">
        <f t="shared" si="6"/>
        <v>0</v>
      </c>
      <c r="C41" s="132">
        <f t="shared" si="9"/>
        <v>-3.9700160364219528E-2</v>
      </c>
      <c r="D41" s="132">
        <f t="shared" si="10"/>
        <v>-0.48051555875719032</v>
      </c>
      <c r="E41" s="133">
        <f t="shared" si="11"/>
        <v>0.31061358731199107</v>
      </c>
      <c r="F41" s="145">
        <f t="shared" si="7"/>
        <v>0.93807089831793178</v>
      </c>
      <c r="G41" s="150"/>
      <c r="H41" s="150"/>
      <c r="J41" s="164">
        <f t="shared" si="13"/>
        <v>2033</v>
      </c>
      <c r="K41" s="176">
        <f t="shared" si="14"/>
        <v>-0.47640192437063433</v>
      </c>
      <c r="L41" s="72">
        <f t="shared" si="12"/>
        <v>11.256850779815181</v>
      </c>
    </row>
    <row r="42" spans="1:12" ht="16.5" thickBot="1" x14ac:dyDescent="0.3">
      <c r="A42" s="134">
        <f t="shared" si="8"/>
        <v>2034</v>
      </c>
      <c r="B42" s="135">
        <f t="shared" si="6"/>
        <v>0</v>
      </c>
      <c r="C42" s="135">
        <f t="shared" si="9"/>
        <v>1.3696769486680296</v>
      </c>
      <c r="D42" s="135">
        <f t="shared" si="10"/>
        <v>-0.36688458761332754</v>
      </c>
      <c r="E42" s="136">
        <f t="shared" si="11"/>
        <v>1.293705714895566</v>
      </c>
      <c r="F42" s="146">
        <f t="shared" si="7"/>
        <v>2.0342289662648909</v>
      </c>
      <c r="G42" s="150"/>
      <c r="H42" s="150"/>
      <c r="J42" s="165">
        <f t="shared" si="13"/>
        <v>2034</v>
      </c>
      <c r="K42" s="166">
        <f t="shared" si="14"/>
        <v>16.436123384016355</v>
      </c>
      <c r="L42" s="144">
        <f t="shared" si="12"/>
        <v>24.410747595178691</v>
      </c>
    </row>
    <row r="43" spans="1:12" ht="13.5" thickBot="1" x14ac:dyDescent="0.25">
      <c r="K43" s="137"/>
    </row>
    <row r="44" spans="1:12" ht="16.5" thickBot="1" x14ac:dyDescent="0.3">
      <c r="H44" s="150"/>
      <c r="J44" s="147" t="s">
        <v>69</v>
      </c>
      <c r="K44" s="149">
        <f>SUM(K33:K42)</f>
        <v>48.169884832547439</v>
      </c>
      <c r="L44" s="148">
        <f>SUM(L33:L42)</f>
        <v>128.31013951045804</v>
      </c>
    </row>
    <row r="46" spans="1:12" x14ac:dyDescent="0.2">
      <c r="K46" s="137"/>
      <c r="L46" s="150"/>
    </row>
  </sheetData>
  <mergeCells count="9">
    <mergeCell ref="A29:F29"/>
    <mergeCell ref="K11:L11"/>
    <mergeCell ref="J27:L27"/>
    <mergeCell ref="A6:L6"/>
    <mergeCell ref="A7:L7"/>
    <mergeCell ref="B11:C11"/>
    <mergeCell ref="D11:E11"/>
    <mergeCell ref="F11:G11"/>
    <mergeCell ref="H11:I11"/>
  </mergeCells>
  <printOptions horizontalCentered="1"/>
  <pageMargins left="0.5" right="1.25" top="0.5" bottom="1" header="0" footer="0.5"/>
  <pageSetup scale="54" orientation="landscape" r:id="rId1"/>
  <headerFooter alignWithMargins="0"/>
</worksheet>
</file>

<file path=docMetadata/LabelInfo.xml><?xml version="1.0" encoding="utf-8"?>
<clbl:labelList xmlns:clbl="http://schemas.microsoft.com/office/2020/mipLabelMetadata">
  <clbl:label id="{a1681294-4857-4624-8d04-edaddb44ee26}" enabled="0" method="" siteId="{a1681294-4857-4624-8d04-edaddb44ee2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AWW-18</vt:lpstr>
      <vt:lpstr>AWW-19</vt:lpstr>
      <vt:lpstr>AWW-20</vt:lpstr>
      <vt:lpstr>AWW-21</vt:lpstr>
      <vt:lpstr>'AWW-18'!Print_Area</vt:lpstr>
      <vt:lpstr>'AWW-19'!Print_Area</vt:lpstr>
      <vt:lpstr>'AWW-20'!Print_Area</vt:lpstr>
      <vt:lpstr>'AWW-21'!Print_Area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2024-07-07T17:19:40Z</dcterms:created>
  <dcterms:modified xsi:type="dcterms:W3CDTF">2024-07-07T17:19:45Z</dcterms:modified>
</cp:coreProperties>
</file>