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3CDE1D25-CEA1-4CDC-B96F-07071C553F4E}" xr6:coauthVersionLast="47" xr6:coauthVersionMax="47" xr10:uidLastSave="{00000000-0000-0000-0000-000000000000}"/>
  <bookViews>
    <workbookView xWindow="-28920" yWindow="-120" windowWidth="29040" windowHeight="17640" activeTab="3" xr2:uid="{00000000-000D-0000-FFFF-FFFF00000000}"/>
  </bookViews>
  <sheets>
    <sheet name="Accruals Chart" sheetId="57" r:id="rId1"/>
    <sheet name="Accruals Data" sheetId="47" r:id="rId2"/>
    <sheet name="Walk" sheetId="56" r:id="rId3"/>
    <sheet name="Summary" sheetId="5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8" l="1"/>
  <c r="I20" i="58"/>
  <c r="I19" i="58"/>
  <c r="I18" i="58"/>
  <c r="I15" i="58"/>
  <c r="I12" i="58"/>
  <c r="D21" i="58"/>
  <c r="E20" i="58"/>
  <c r="E19" i="58"/>
  <c r="E18" i="58"/>
  <c r="E15" i="58"/>
  <c r="E12" i="58"/>
  <c r="C21" i="58"/>
  <c r="B21" i="58"/>
  <c r="B16" i="58"/>
  <c r="B23" i="58" s="1"/>
  <c r="E21" i="58" l="1"/>
  <c r="I14" i="58"/>
  <c r="C16" i="58"/>
  <c r="C23" i="58" s="1"/>
  <c r="I21" i="58"/>
  <c r="E14" i="58"/>
  <c r="E13" i="58"/>
  <c r="H16" i="58"/>
  <c r="I13" i="58"/>
  <c r="D16" i="58"/>
  <c r="I16" i="58" l="1"/>
  <c r="H23" i="58"/>
  <c r="I23" i="58" s="1"/>
  <c r="D23" i="58"/>
  <c r="E23" i="58" s="1"/>
  <c r="E16" i="58"/>
  <c r="J21" i="58" l="1"/>
  <c r="F21" i="58"/>
  <c r="C30" i="58" s="1"/>
  <c r="K20" i="58"/>
  <c r="G20" i="58"/>
  <c r="K19" i="58"/>
  <c r="G19" i="58"/>
  <c r="K18" i="58"/>
  <c r="G18" i="58"/>
  <c r="G15" i="58"/>
  <c r="G14" i="58"/>
  <c r="G13" i="58"/>
  <c r="G12" i="58"/>
  <c r="B10" i="58"/>
  <c r="D32" i="58" l="1"/>
  <c r="D33" i="58"/>
  <c r="K21" i="58"/>
  <c r="G21" i="58"/>
  <c r="J23" i="58"/>
  <c r="C10" i="58"/>
  <c r="F16" i="58"/>
  <c r="C8" i="56"/>
  <c r="C29" i="58" l="1"/>
  <c r="C7" i="56" s="1"/>
  <c r="D3" i="47" s="1"/>
  <c r="D31" i="58"/>
  <c r="F31" i="58" s="1"/>
  <c r="F23" i="58"/>
  <c r="G16" i="58"/>
  <c r="D10" i="58"/>
  <c r="C10" i="56"/>
  <c r="D6" i="47" s="1"/>
  <c r="C11" i="56"/>
  <c r="E7" i="47" s="1"/>
  <c r="C9" i="56" l="1"/>
  <c r="D5" i="47" s="1"/>
  <c r="K23" i="58"/>
  <c r="G23" i="58"/>
  <c r="E10" i="58"/>
  <c r="C6" i="56"/>
  <c r="F10" i="58" l="1"/>
  <c r="E4" i="47"/>
  <c r="F2" i="47"/>
  <c r="B3" i="47" s="1"/>
  <c r="B4" i="47" s="1"/>
  <c r="B5" i="47" s="1"/>
  <c r="B6" i="47" s="1"/>
  <c r="B7" i="47" s="1"/>
  <c r="C8" i="47" s="1"/>
  <c r="G10" i="58" l="1"/>
  <c r="H10" i="58" s="1"/>
  <c r="I10" i="58" s="1"/>
  <c r="C12" i="56"/>
  <c r="J10" i="58" l="1"/>
  <c r="K10" i="58" s="1"/>
</calcChain>
</file>

<file path=xl/sharedStrings.xml><?xml version="1.0" encoding="utf-8"?>
<sst xmlns="http://schemas.openxmlformats.org/spreadsheetml/2006/main" count="63" uniqueCount="43">
  <si>
    <t>Base Case</t>
  </si>
  <si>
    <t>Base</t>
  </si>
  <si>
    <t>End</t>
  </si>
  <si>
    <t>Down</t>
  </si>
  <si>
    <t>Up</t>
  </si>
  <si>
    <t>Start</t>
  </si>
  <si>
    <t>Accruals</t>
  </si>
  <si>
    <t>Existing Rates</t>
  </si>
  <si>
    <t>Current Depr. Rates</t>
  </si>
  <si>
    <t>TDG Balances</t>
  </si>
  <si>
    <t>Proposed Depr. Rates</t>
  </si>
  <si>
    <t>Production Balances</t>
  </si>
  <si>
    <t>TDG Lives</t>
  </si>
  <si>
    <t>TDG Net Salvage</t>
  </si>
  <si>
    <t xml:space="preserve"> </t>
  </si>
  <si>
    <t>EXISTING</t>
  </si>
  <si>
    <t>PROPOSED</t>
  </si>
  <si>
    <t>RATES</t>
  </si>
  <si>
    <t>ESTIMATES</t>
  </si>
  <si>
    <t>ACCRUALS</t>
  </si>
  <si>
    <t>FUNCTION</t>
  </si>
  <si>
    <t>ORIGINAL COST</t>
  </si>
  <si>
    <t>BOOK RESERVE</t>
  </si>
  <si>
    <t>AMOUNT</t>
  </si>
  <si>
    <t>RATE</t>
  </si>
  <si>
    <t>Steam</t>
  </si>
  <si>
    <t>Solar</t>
  </si>
  <si>
    <t>Total Production</t>
  </si>
  <si>
    <t>Transmission</t>
  </si>
  <si>
    <t>Distribution</t>
  </si>
  <si>
    <t>General</t>
  </si>
  <si>
    <t>Total T, D and G</t>
  </si>
  <si>
    <t>Total Depreciable</t>
  </si>
  <si>
    <t>Calculations for Chart</t>
  </si>
  <si>
    <t>TDG LIVES</t>
  </si>
  <si>
    <t>Combined Cycle</t>
  </si>
  <si>
    <t>SUMMARY OF ANNUAL ACCRUALS</t>
  </si>
  <si>
    <t>Production Estimates</t>
  </si>
  <si>
    <t>SUMMARY OF IMPACT OF DEPRECIATION PARAMETERS</t>
  </si>
  <si>
    <t>DUKE ENERGY FLORIDA</t>
  </si>
  <si>
    <t>Combustion Turbine</t>
  </si>
  <si>
    <t>Generation Estimates</t>
  </si>
  <si>
    <t>Generation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</si>
</sst>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\+&quot;$&quot;* #,##0_);_(\-&quot;$&quot;* \(#,##0\);_(&quot;$&quot;* &quot;-&quot;??_);_(@_)"/>
    <numFmt numFmtId="166" formatCode="_(\-&quot;$&quot;* #,##0_);_(\+&quot;$&quot;* \(#,##0\);_(&quot;$&quot;* &quot;-&quot;??_);_(@_)"/>
    <numFmt numFmtId="167" formatCode="#,##0.0,,;\(#,##0.0,,\)"/>
    <numFmt numFmtId="168" formatCode="_(&quot;$&quot;* #,##0.0_);_(&quot;$&quot;* \(#,##0.0\);_(&quot;$&quot;* &quot;-&quot;??_);_(@_)"/>
    <numFmt numFmtId="169" formatCode="_(* #,##0_);_(* \(#,##0\);_(* &quot;-&quot;??_);_(@_)"/>
    <numFmt numFmtId="170" formatCode="0_);\(0\)"/>
    <numFmt numFmtId="171" formatCode="\(0\)_);\(0\)"/>
    <numFmt numFmtId="172" formatCode="[Green]\+#,##0;[Red]\-#,##0"/>
    <numFmt numFmtId="173" formatCode="\+#,##0;\-#,##0"/>
    <numFmt numFmtId="174" formatCode="\-&quot;$&quot;0;\-&quot;$&quot;0"/>
    <numFmt numFmtId="175" formatCode="\+&quot;$&quot;0;\+&quot;$&quot;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2" applyFont="1"/>
    <xf numFmtId="164" fontId="0" fillId="0" borderId="0" xfId="3" applyNumberFormat="1" applyFont="1"/>
    <xf numFmtId="0" fontId="0" fillId="0" borderId="0" xfId="0" applyFont="1"/>
    <xf numFmtId="165" fontId="0" fillId="0" borderId="0" xfId="0" applyNumberFormat="1" applyFont="1"/>
    <xf numFmtId="166" fontId="0" fillId="0" borderId="0" xfId="0" applyNumberFormat="1" applyFont="1"/>
    <xf numFmtId="0" fontId="7" fillId="0" borderId="0" xfId="0" applyFont="1"/>
    <xf numFmtId="0" fontId="2" fillId="0" borderId="0" xfId="4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/>
    <xf numFmtId="0" fontId="2" fillId="0" borderId="1" xfId="4" applyFont="1" applyBorder="1" applyAlignment="1">
      <alignment horizontal="center"/>
    </xf>
    <xf numFmtId="167" fontId="3" fillId="0" borderId="0" xfId="4" applyNumberFormat="1" applyFont="1" applyAlignment="1">
      <alignment horizontal="center"/>
    </xf>
    <xf numFmtId="0" fontId="6" fillId="0" borderId="0" xfId="4" applyFont="1"/>
    <xf numFmtId="167" fontId="6" fillId="0" borderId="0" xfId="5" applyNumberFormat="1" applyFont="1"/>
    <xf numFmtId="167" fontId="5" fillId="0" borderId="0" xfId="4" applyNumberFormat="1" applyFont="1"/>
    <xf numFmtId="0" fontId="5" fillId="0" borderId="0" xfId="4" applyFont="1"/>
    <xf numFmtId="167" fontId="3" fillId="0" borderId="0" xfId="5" applyNumberFormat="1" applyFont="1"/>
    <xf numFmtId="167" fontId="3" fillId="0" borderId="1" xfId="5" applyNumberFormat="1" applyFont="1" applyBorder="1"/>
    <xf numFmtId="168" fontId="0" fillId="0" borderId="0" xfId="0" applyNumberFormat="1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9" fillId="0" borderId="0" xfId="0" applyFont="1"/>
    <xf numFmtId="0" fontId="12" fillId="0" borderId="0" xfId="0" applyFont="1" applyAlignment="1">
      <alignment horizontal="centerContinuous"/>
    </xf>
    <xf numFmtId="0" fontId="11" fillId="0" borderId="1" xfId="0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70" fontId="11" fillId="0" borderId="0" xfId="0" applyNumberFormat="1" applyFont="1" applyAlignment="1">
      <alignment horizontal="center"/>
    </xf>
    <xf numFmtId="171" fontId="11" fillId="0" borderId="0" xfId="0" applyNumberFormat="1" applyFont="1" applyAlignment="1">
      <alignment horizontal="center"/>
    </xf>
    <xf numFmtId="169" fontId="9" fillId="0" borderId="0" xfId="0" applyNumberFormat="1" applyFont="1"/>
    <xf numFmtId="169" fontId="9" fillId="0" borderId="0" xfId="1" applyNumberFormat="1" applyFont="1"/>
    <xf numFmtId="169" fontId="9" fillId="0" borderId="0" xfId="1" applyNumberFormat="1" applyFont="1" applyFill="1"/>
    <xf numFmtId="10" fontId="9" fillId="0" borderId="0" xfId="8" applyNumberFormat="1" applyFont="1" applyFill="1"/>
    <xf numFmtId="0" fontId="12" fillId="0" borderId="0" xfId="0" applyFont="1"/>
    <xf numFmtId="0" fontId="14" fillId="0" borderId="0" xfId="0" applyFont="1"/>
    <xf numFmtId="10" fontId="9" fillId="0" borderId="0" xfId="8" applyNumberFormat="1" applyFont="1"/>
    <xf numFmtId="169" fontId="9" fillId="0" borderId="1" xfId="1" applyNumberFormat="1" applyFont="1" applyBorder="1"/>
    <xf numFmtId="0" fontId="13" fillId="0" borderId="0" xfId="0" applyFont="1"/>
    <xf numFmtId="169" fontId="13" fillId="0" borderId="0" xfId="1" applyNumberFormat="1" applyFont="1" applyFill="1"/>
    <xf numFmtId="10" fontId="13" fillId="0" borderId="0" xfId="8" applyNumberFormat="1" applyFont="1" applyFill="1"/>
    <xf numFmtId="0" fontId="15" fillId="0" borderId="0" xfId="0" applyFont="1"/>
    <xf numFmtId="169" fontId="12" fillId="0" borderId="0" xfId="1" applyNumberFormat="1" applyFont="1"/>
    <xf numFmtId="169" fontId="13" fillId="0" borderId="1" xfId="1" applyNumberFormat="1" applyFont="1" applyFill="1" applyBorder="1"/>
    <xf numFmtId="169" fontId="13" fillId="0" borderId="0" xfId="1" applyNumberFormat="1" applyFont="1"/>
    <xf numFmtId="10" fontId="13" fillId="0" borderId="0" xfId="8" applyNumberFormat="1" applyFont="1"/>
    <xf numFmtId="172" fontId="9" fillId="0" borderId="0" xfId="1" applyNumberFormat="1" applyFont="1"/>
    <xf numFmtId="173" fontId="12" fillId="0" borderId="0" xfId="1" applyNumberFormat="1" applyFont="1"/>
    <xf numFmtId="173" fontId="9" fillId="0" borderId="0" xfId="1" applyNumberFormat="1" applyFont="1"/>
    <xf numFmtId="173" fontId="10" fillId="0" borderId="0" xfId="0" applyNumberFormat="1" applyFont="1"/>
    <xf numFmtId="172" fontId="12" fillId="0" borderId="0" xfId="1" applyNumberFormat="1" applyFont="1"/>
    <xf numFmtId="172" fontId="10" fillId="0" borderId="0" xfId="0" applyNumberFormat="1" applyFont="1"/>
    <xf numFmtId="0" fontId="11" fillId="0" borderId="0" xfId="0" applyFont="1"/>
    <xf numFmtId="43" fontId="15" fillId="0" borderId="0" xfId="2" applyFont="1"/>
    <xf numFmtId="169" fontId="13" fillId="0" borderId="2" xfId="1" applyNumberFormat="1" applyFont="1" applyFill="1" applyBorder="1"/>
    <xf numFmtId="174" fontId="0" fillId="0" borderId="0" xfId="0" applyNumberFormat="1" applyFont="1"/>
    <xf numFmtId="175" fontId="0" fillId="0" borderId="0" xfId="0" applyNumberFormat="1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/>
  </cellXfs>
  <cellStyles count="9">
    <cellStyle name="Comma" xfId="2" builtinId="3"/>
    <cellStyle name="Comma 2" xfId="1" xr:uid="{F3DEDDAA-B998-4337-B3C2-E2FA431B1EEB}"/>
    <cellStyle name="Comma 4" xfId="5" xr:uid="{6DB9FC91-490B-4A44-9155-BC2783E7E780}"/>
    <cellStyle name="Currency" xfId="3" builtinId="4"/>
    <cellStyle name="Normal" xfId="0" builtinId="0"/>
    <cellStyle name="Normal 2" xfId="6" xr:uid="{4154401D-C2B1-418D-AEED-3B28982FBB91}"/>
    <cellStyle name="Normal 2 4" xfId="7" xr:uid="{2AB34C10-0586-405C-88DF-1B502BC5EF2C}"/>
    <cellStyle name="Normal 6" xfId="4" xr:uid="{9C0F8CCE-6662-4C55-A083-A8CBEDC5BE18}"/>
    <cellStyle name="Percent" xfId="8" builtinId="5"/>
  </cellStyles>
  <dxfs count="0"/>
  <tableStyles count="0" defaultTableStyle="TableStyleMedium2" defaultPivotStyle="PivotStyleLight16"/>
  <colors>
    <mruColors>
      <color rgb="FFC0504D"/>
      <color rgb="FFC90707"/>
      <color rgb="FFFF5050"/>
      <color rgb="FFF8A4A2"/>
      <color rgb="FFFFCCCC"/>
      <color rgb="FFF70D0D"/>
      <color rgb="FFCCFFFF"/>
      <color rgb="FF66FF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Duke Energy Florida</a:t>
            </a:r>
          </a:p>
          <a:p>
            <a:pPr>
              <a:defRPr/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Factors Resulting in Changes to Depreciation </a:t>
            </a:r>
          </a:p>
          <a:p>
            <a:pPr>
              <a:defRPr/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Expense as of December 31, 2024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'Accruals Data'!$B$1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solidFill>
                <a:schemeClr val="tx1">
                  <a:alpha val="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solidFill>
                  <a:schemeClr val="tx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B7-4440-A55A-6E59355BC650}"/>
              </c:ext>
            </c:extLst>
          </c:dPt>
          <c:dLbls>
            <c:delete val="1"/>
          </c:dLbls>
          <c:cat>
            <c:strRef>
              <c:f>'Accruals Data'!$A$2:$A$8</c:f>
              <c:strCache>
                <c:ptCount val="7"/>
                <c:pt idx="0">
                  <c:v>Current Depr. Rates</c:v>
                </c:pt>
                <c:pt idx="1">
                  <c:v>Generation Balances</c:v>
                </c:pt>
                <c:pt idx="2">
                  <c:v>TDG Balances</c:v>
                </c:pt>
                <c:pt idx="3">
                  <c:v>Generation Estimates</c:v>
                </c:pt>
                <c:pt idx="4">
                  <c:v>TDG Lives</c:v>
                </c:pt>
                <c:pt idx="5">
                  <c:v>TDG Net Salvage</c:v>
                </c:pt>
                <c:pt idx="6">
                  <c:v>Proposed Depr. Rates</c:v>
                </c:pt>
              </c:strCache>
            </c:strRef>
          </c:cat>
          <c:val>
            <c:numRef>
              <c:f>'Accruals Data'!$B$2:$B$8</c:f>
              <c:numCache>
                <c:formatCode>_("$"* #,##0_);_("$"* \(#,##0\);_("$"* "-"??_);_(@_)</c:formatCode>
                <c:ptCount val="7"/>
                <c:pt idx="1">
                  <c:v>949.84850900000004</c:v>
                </c:pt>
                <c:pt idx="2">
                  <c:v>949.84850900000004</c:v>
                </c:pt>
                <c:pt idx="3">
                  <c:v>998.78233000000012</c:v>
                </c:pt>
                <c:pt idx="4">
                  <c:v>926.75984200000016</c:v>
                </c:pt>
                <c:pt idx="5">
                  <c:v>926.75984200000016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7-4440-A55A-6E59355BC650}"/>
            </c:ext>
          </c:extLst>
        </c:ser>
        <c:ser>
          <c:idx val="1"/>
          <c:order val="1"/>
          <c:tx>
            <c:strRef>
              <c:f>'Accruals Data'!$C$1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73-4974-A30D-B58D709D9C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'Accruals Data'!$A$2:$A$8</c:f>
              <c:strCache>
                <c:ptCount val="7"/>
                <c:pt idx="0">
                  <c:v>Current Depr. Rates</c:v>
                </c:pt>
                <c:pt idx="1">
                  <c:v>Generation Balances</c:v>
                </c:pt>
                <c:pt idx="2">
                  <c:v>TDG Balances</c:v>
                </c:pt>
                <c:pt idx="3">
                  <c:v>Generation Estimates</c:v>
                </c:pt>
                <c:pt idx="4">
                  <c:v>TDG Lives</c:v>
                </c:pt>
                <c:pt idx="5">
                  <c:v>TDG Net Salvage</c:v>
                </c:pt>
                <c:pt idx="6">
                  <c:v>Proposed Depr. Rates</c:v>
                </c:pt>
              </c:strCache>
            </c:strRef>
          </c:cat>
          <c:val>
            <c:numRef>
              <c:f>'Accruals Data'!$C$2:$C$8</c:f>
              <c:numCache>
                <c:formatCode>_(\+"$"* #,##0_);_(\-"$"* \(#,##0\);_("$"* "-"??_);_(@_)</c:formatCode>
                <c:ptCount val="7"/>
                <c:pt idx="6" formatCode="_(&quot;$&quot;* #,##0_);_(&quot;$&quot;* \(#,##0\);_(&quot;$&quot;* &quot;-&quot;??_);_(@_)">
                  <c:v>994.92771000000016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7-4440-A55A-6E59355BC650}"/>
            </c:ext>
          </c:extLst>
        </c:ser>
        <c:ser>
          <c:idx val="2"/>
          <c:order val="2"/>
          <c:tx>
            <c:strRef>
              <c:f>'Accruals Data'!$D$1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73-4974-A30D-B58D709D9C5E}"/>
              </c:ext>
            </c:extLst>
          </c:dPt>
          <c:dLbls>
            <c:dLbl>
              <c:idx val="1"/>
              <c:layout>
                <c:manualLayout>
                  <c:x val="0"/>
                  <c:y val="3.2799612841396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73-4974-A30D-B58D709D9C5E}"/>
                </c:ext>
              </c:extLst>
            </c:dLbl>
            <c:dLbl>
              <c:idx val="3"/>
              <c:layout>
                <c:manualLayout>
                  <c:x val="-8.6082433288468759E-17"/>
                  <c:y val="2.7553518146524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B7-4440-A55A-6E59355BC650}"/>
                </c:ext>
              </c:extLst>
            </c:dLbl>
            <c:dLbl>
              <c:idx val="4"/>
              <c:layout>
                <c:manualLayout>
                  <c:x val="-8.6082433288468759E-17"/>
                  <c:y val="4.52778706579917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40-4F90-9DEA-8CFB47A76066}"/>
                </c:ext>
              </c:extLst>
            </c:dLbl>
            <c:dLbl>
              <c:idx val="5"/>
              <c:layout>
                <c:manualLayout>
                  <c:x val="-2.3371313865335592E-3"/>
                  <c:y val="3.9453199812357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0C-4821-B9D5-927B066B4F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'Accruals Data'!$A$2:$A$8</c:f>
              <c:strCache>
                <c:ptCount val="7"/>
                <c:pt idx="0">
                  <c:v>Current Depr. Rates</c:v>
                </c:pt>
                <c:pt idx="1">
                  <c:v>Generation Balances</c:v>
                </c:pt>
                <c:pt idx="2">
                  <c:v>TDG Balances</c:v>
                </c:pt>
                <c:pt idx="3">
                  <c:v>Generation Estimates</c:v>
                </c:pt>
                <c:pt idx="4">
                  <c:v>TDG Lives</c:v>
                </c:pt>
                <c:pt idx="5">
                  <c:v>TDG Net Salvage</c:v>
                </c:pt>
                <c:pt idx="6">
                  <c:v>Proposed Depr. Rates</c:v>
                </c:pt>
              </c:strCache>
            </c:strRef>
          </c:cat>
          <c:val>
            <c:numRef>
              <c:f>'Accruals Data'!$D$2:$D$8</c:f>
              <c:numCache>
                <c:formatCode>\-"$"0;\-"$"0</c:formatCode>
                <c:ptCount val="7"/>
                <c:pt idx="1">
                  <c:v>0.87419400000000003</c:v>
                </c:pt>
                <c:pt idx="3">
                  <c:v>1.629108</c:v>
                </c:pt>
                <c:pt idx="4">
                  <c:v>72.022487999999996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B7-4440-A55A-6E59355BC650}"/>
            </c:ext>
          </c:extLst>
        </c:ser>
        <c:ser>
          <c:idx val="3"/>
          <c:order val="3"/>
          <c:tx>
            <c:strRef>
              <c:f>'Accruals Data'!$E$1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8A3-4737-B67F-23BE78EAABF7}"/>
              </c:ext>
            </c:extLst>
          </c:dPt>
          <c:dPt>
            <c:idx val="4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73-4974-A30D-B58D709D9C5E}"/>
              </c:ext>
            </c:extLst>
          </c:dPt>
          <c:dPt>
            <c:idx val="5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09F-44AF-81CF-896EF408AC69}"/>
              </c:ext>
            </c:extLst>
          </c:dPt>
          <c:dLbls>
            <c:dLbl>
              <c:idx val="2"/>
              <c:layout>
                <c:manualLayout>
                  <c:x val="0"/>
                  <c:y val="4.13668391388826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A3-4737-B67F-23BE78EAABF7}"/>
                </c:ext>
              </c:extLst>
            </c:dLbl>
            <c:dLbl>
              <c:idx val="4"/>
              <c:layout>
                <c:manualLayout>
                  <c:x val="-1.4657666167152946E-3"/>
                  <c:y val="-2.72732488989532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73-4974-A30D-B58D709D9C5E}"/>
                </c:ext>
              </c:extLst>
            </c:dLbl>
            <c:dLbl>
              <c:idx val="5"/>
              <c:layout>
                <c:manualLayout>
                  <c:x val="-1.4657598390677405E-3"/>
                  <c:y val="4.2396683878575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9F-44AF-81CF-896EF408AC69}"/>
                </c:ext>
              </c:extLst>
            </c:dLbl>
            <c:dLbl>
              <c:idx val="6"/>
              <c:layout>
                <c:manualLayout>
                  <c:x val="5.7679773433849953E-7"/>
                  <c:y val="-0.216129631651821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B7-4440-A55A-6E59355BC6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'Accruals Data'!$A$2:$A$8</c:f>
              <c:strCache>
                <c:ptCount val="7"/>
                <c:pt idx="0">
                  <c:v>Current Depr. Rates</c:v>
                </c:pt>
                <c:pt idx="1">
                  <c:v>Generation Balances</c:v>
                </c:pt>
                <c:pt idx="2">
                  <c:v>TDG Balances</c:v>
                </c:pt>
                <c:pt idx="3">
                  <c:v>Generation Estimates</c:v>
                </c:pt>
                <c:pt idx="4">
                  <c:v>TDG Lives</c:v>
                </c:pt>
                <c:pt idx="5">
                  <c:v>TDG Net Salvage</c:v>
                </c:pt>
                <c:pt idx="6">
                  <c:v>Proposed Depr. Rates</c:v>
                </c:pt>
              </c:strCache>
            </c:strRef>
          </c:cat>
          <c:val>
            <c:numRef>
              <c:f>'Accruals Data'!$E$2:$E$8</c:f>
              <c:numCache>
                <c:formatCode>\+"$"0;\+"$"0</c:formatCode>
                <c:ptCount val="7"/>
                <c:pt idx="2">
                  <c:v>50.562928999999997</c:v>
                </c:pt>
                <c:pt idx="5">
                  <c:v>68.167867999999999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B7-4440-A55A-6E59355BC650}"/>
            </c:ext>
          </c:extLst>
        </c:ser>
        <c:ser>
          <c:idx val="4"/>
          <c:order val="4"/>
          <c:tx>
            <c:strRef>
              <c:f>'Accruals Data'!$F$1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'Accruals Data'!$A$2:$A$8</c:f>
              <c:strCache>
                <c:ptCount val="7"/>
                <c:pt idx="0">
                  <c:v>Current Depr. Rates</c:v>
                </c:pt>
                <c:pt idx="1">
                  <c:v>Generation Balances</c:v>
                </c:pt>
                <c:pt idx="2">
                  <c:v>TDG Balances</c:v>
                </c:pt>
                <c:pt idx="3">
                  <c:v>Generation Estimates</c:v>
                </c:pt>
                <c:pt idx="4">
                  <c:v>TDG Lives</c:v>
                </c:pt>
                <c:pt idx="5">
                  <c:v>TDG Net Salvage</c:v>
                </c:pt>
                <c:pt idx="6">
                  <c:v>Proposed Depr. Rates</c:v>
                </c:pt>
              </c:strCache>
            </c:strRef>
          </c:cat>
          <c:val>
            <c:numRef>
              <c:f>'Accruals Data'!$F$2:$F$8</c:f>
              <c:numCache>
                <c:formatCode>General</c:formatCode>
                <c:ptCount val="7"/>
                <c:pt idx="0" formatCode="_(&quot;$&quot;* #,##0_);_(&quot;$&quot;* \(#,##0\);_(&quot;$&quot;* &quot;-&quot;??_);_(@_)">
                  <c:v>950.72270300000002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B7-4440-A55A-6E59355BC6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529672248"/>
        <c:axId val="529685184"/>
      </c:barChart>
      <c:catAx>
        <c:axId val="5296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685184"/>
        <c:crosses val="autoZero"/>
        <c:auto val="1"/>
        <c:lblAlgn val="ctr"/>
        <c:lblOffset val="100"/>
        <c:noMultiLvlLbl val="0"/>
      </c:catAx>
      <c:valAx>
        <c:axId val="529685184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ysClr val="windowText" lastClr="000000"/>
                    </a:solidFill>
                    <a:effectLst/>
                  </a:rPr>
                  <a:t>Annual Accruals ($ millions)</a:t>
                </a:r>
                <a:endParaRPr lang="en-US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6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346B60-1091-497D-BD14-E03A6D96306D}">
  <sheetPr codeName="Chart3">
    <tabColor theme="7" tint="0.79998168889431442"/>
  </sheetPr>
  <sheetViews>
    <sheetView zoomScale="128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72CBF-86AE-4211-A927-A2FE793877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60F7-3B1A-499F-8227-76D047DFCF40}">
  <sheetPr codeName="Sheet4">
    <tabColor theme="7" tint="0.79998168889431442"/>
    <pageSetUpPr fitToPage="1"/>
  </sheetPr>
  <dimension ref="A1:O22"/>
  <sheetViews>
    <sheetView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.140625" defaultRowHeight="15" x14ac:dyDescent="0.25"/>
  <cols>
    <col min="1" max="1" width="33.42578125" style="3" bestFit="1" customWidth="1"/>
    <col min="2" max="3" width="12.42578125" style="2" customWidth="1"/>
    <col min="4" max="6" width="12.42578125" style="3" customWidth="1"/>
    <col min="7" max="16384" width="9.140625" style="3"/>
  </cols>
  <sheetData>
    <row r="1" spans="1:9" x14ac:dyDescent="0.25"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9" x14ac:dyDescent="0.25">
      <c r="A2" s="3" t="s">
        <v>8</v>
      </c>
      <c r="C2" s="4"/>
      <c r="D2" s="57"/>
      <c r="E2" s="58"/>
      <c r="F2" s="2">
        <f>+Walk!C6/1000000</f>
        <v>950.72270300000002</v>
      </c>
    </row>
    <row r="3" spans="1:9" x14ac:dyDescent="0.25">
      <c r="A3" s="3" t="s">
        <v>42</v>
      </c>
      <c r="B3" s="2">
        <f>SUM(B2:F2)-D3</f>
        <v>949.84850900000004</v>
      </c>
      <c r="C3" s="4"/>
      <c r="D3" s="57">
        <f>-Walk!C7/1000000</f>
        <v>0.87419400000000003</v>
      </c>
      <c r="E3" s="58"/>
    </row>
    <row r="4" spans="1:9" x14ac:dyDescent="0.25">
      <c r="A4" s="3" t="s">
        <v>9</v>
      </c>
      <c r="B4" s="2">
        <f>+B3+E3-D4</f>
        <v>949.84850900000004</v>
      </c>
      <c r="C4" s="4"/>
      <c r="D4" s="57"/>
      <c r="E4" s="58">
        <f>+Walk!C8/1000000</f>
        <v>50.562928999999997</v>
      </c>
      <c r="F4" s="2"/>
    </row>
    <row r="5" spans="1:9" x14ac:dyDescent="0.25">
      <c r="A5" s="3" t="s">
        <v>41</v>
      </c>
      <c r="B5" s="2">
        <f>+B4+E4-D5</f>
        <v>998.78233000000012</v>
      </c>
      <c r="C5" s="4"/>
      <c r="D5" s="57">
        <f>-Walk!C9/1000000</f>
        <v>1.629108</v>
      </c>
      <c r="E5" s="58"/>
      <c r="F5" s="2"/>
    </row>
    <row r="6" spans="1:9" x14ac:dyDescent="0.25">
      <c r="A6" s="3" t="s">
        <v>12</v>
      </c>
      <c r="B6" s="2">
        <f>+B5+E5-D6</f>
        <v>926.75984200000016</v>
      </c>
      <c r="C6" s="4"/>
      <c r="D6" s="57">
        <f>-Walk!C10/1000000</f>
        <v>72.022487999999996</v>
      </c>
      <c r="E6" s="58"/>
      <c r="F6" s="2"/>
    </row>
    <row r="7" spans="1:9" x14ac:dyDescent="0.25">
      <c r="A7" s="3" t="s">
        <v>13</v>
      </c>
      <c r="B7" s="2">
        <f>+B6+E6-D7</f>
        <v>926.75984200000016</v>
      </c>
      <c r="C7" s="4"/>
      <c r="D7" s="57"/>
      <c r="E7" s="58">
        <f>+Walk!C11/1000000</f>
        <v>68.167867999999999</v>
      </c>
      <c r="F7" s="2"/>
      <c r="H7" s="5"/>
      <c r="I7" s="4"/>
    </row>
    <row r="8" spans="1:9" x14ac:dyDescent="0.25">
      <c r="A8" s="3" t="s">
        <v>10</v>
      </c>
      <c r="C8" s="2">
        <f>B7-D7+E7</f>
        <v>994.92771000000016</v>
      </c>
    </row>
    <row r="12" spans="1:9" x14ac:dyDescent="0.25">
      <c r="D12" s="5"/>
      <c r="E12" s="5"/>
      <c r="F12" s="18"/>
    </row>
    <row r="22" spans="15:15" x14ac:dyDescent="0.25">
      <c r="O22" s="1"/>
    </row>
  </sheetData>
  <pageMargins left="0.7" right="0.7" top="0.75" bottom="0.75" header="0.3" footer="0.3"/>
  <pageSetup scale="86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4FC4-D362-4FB4-8B16-0B2D86C56B48}">
  <sheetPr codeName="Sheet5">
    <tabColor rgb="FFC90707"/>
    <pageSetUpPr fitToPage="1"/>
  </sheetPr>
  <dimension ref="A1:D54"/>
  <sheetViews>
    <sheetView zoomScaleNormal="100" workbookViewId="0"/>
  </sheetViews>
  <sheetFormatPr defaultColWidth="9.140625" defaultRowHeight="12.75" x14ac:dyDescent="0.2"/>
  <cols>
    <col min="1" max="1" width="35.7109375" style="9" customWidth="1"/>
    <col min="2" max="2" width="4" style="9" customWidth="1"/>
    <col min="3" max="3" width="15.140625" style="9" customWidth="1"/>
    <col min="4" max="4" width="4" style="9" customWidth="1"/>
    <col min="5" max="16384" width="9.140625" style="9"/>
  </cols>
  <sheetData>
    <row r="1" spans="1:4" x14ac:dyDescent="0.2">
      <c r="A1" s="7" t="s">
        <v>39</v>
      </c>
      <c r="B1" s="8"/>
      <c r="C1" s="8"/>
      <c r="D1" s="8"/>
    </row>
    <row r="2" spans="1:4" x14ac:dyDescent="0.2">
      <c r="A2" s="7" t="s">
        <v>38</v>
      </c>
      <c r="B2" s="8"/>
      <c r="C2" s="8"/>
      <c r="D2" s="8"/>
    </row>
    <row r="4" spans="1:4" x14ac:dyDescent="0.2">
      <c r="C4" s="10" t="s">
        <v>6</v>
      </c>
      <c r="D4" s="11"/>
    </row>
    <row r="6" spans="1:4" s="15" customFormat="1" x14ac:dyDescent="0.2">
      <c r="A6" s="12" t="s">
        <v>7</v>
      </c>
      <c r="B6" s="12"/>
      <c r="C6" s="13">
        <f>+Summary!D23</f>
        <v>950722703</v>
      </c>
      <c r="D6" s="14"/>
    </row>
    <row r="7" spans="1:4" s="15" customFormat="1" x14ac:dyDescent="0.2">
      <c r="A7" s="9" t="s">
        <v>11</v>
      </c>
      <c r="B7" s="9"/>
      <c r="C7" s="14">
        <f>+Summary!C29</f>
        <v>-874194</v>
      </c>
      <c r="D7" s="14"/>
    </row>
    <row r="8" spans="1:4" s="15" customFormat="1" x14ac:dyDescent="0.2">
      <c r="A8" s="9" t="s">
        <v>9</v>
      </c>
      <c r="B8" s="9"/>
      <c r="C8" s="14">
        <f>+Summary!C30</f>
        <v>50562929</v>
      </c>
      <c r="D8" s="14"/>
    </row>
    <row r="9" spans="1:4" s="15" customFormat="1" x14ac:dyDescent="0.2">
      <c r="A9" s="9" t="s">
        <v>41</v>
      </c>
      <c r="B9" s="9"/>
      <c r="C9" s="14">
        <f>Summary!D31</f>
        <v>-1629108</v>
      </c>
      <c r="D9" s="14"/>
    </row>
    <row r="10" spans="1:4" x14ac:dyDescent="0.2">
      <c r="A10" s="9" t="s">
        <v>12</v>
      </c>
      <c r="C10" s="14">
        <f>+Summary!D32</f>
        <v>-72022488</v>
      </c>
    </row>
    <row r="11" spans="1:4" x14ac:dyDescent="0.2">
      <c r="A11" s="9" t="s">
        <v>13</v>
      </c>
      <c r="C11" s="17">
        <f>+Summary!D33</f>
        <v>68167868</v>
      </c>
    </row>
    <row r="12" spans="1:4" s="15" customFormat="1" x14ac:dyDescent="0.2">
      <c r="A12" s="12" t="s">
        <v>0</v>
      </c>
      <c r="C12" s="13">
        <f>+SUBTOTAL(9,C$6:C11)</f>
        <v>994927710</v>
      </c>
    </row>
    <row r="13" spans="1:4" x14ac:dyDescent="0.2">
      <c r="C13" s="16"/>
    </row>
    <row r="14" spans="1:4" x14ac:dyDescent="0.2">
      <c r="C14" s="16"/>
    </row>
    <row r="15" spans="1:4" x14ac:dyDescent="0.2">
      <c r="C15" s="16"/>
    </row>
    <row r="16" spans="1:4" x14ac:dyDescent="0.2">
      <c r="C16" s="16"/>
    </row>
    <row r="17" spans="3:3" x14ac:dyDescent="0.2">
      <c r="C17" s="16"/>
    </row>
    <row r="18" spans="3:3" x14ac:dyDescent="0.2">
      <c r="C18" s="16"/>
    </row>
    <row r="19" spans="3:3" x14ac:dyDescent="0.2">
      <c r="C19" s="16"/>
    </row>
    <row r="20" spans="3:3" x14ac:dyDescent="0.2">
      <c r="C20" s="16"/>
    </row>
    <row r="21" spans="3:3" x14ac:dyDescent="0.2">
      <c r="C21" s="16"/>
    </row>
    <row r="22" spans="3:3" x14ac:dyDescent="0.2">
      <c r="C22" s="16"/>
    </row>
    <row r="23" spans="3:3" x14ac:dyDescent="0.2">
      <c r="C23" s="16"/>
    </row>
    <row r="24" spans="3:3" x14ac:dyDescent="0.2">
      <c r="C24" s="16"/>
    </row>
    <row r="25" spans="3:3" x14ac:dyDescent="0.2">
      <c r="C25" s="16"/>
    </row>
    <row r="26" spans="3:3" x14ac:dyDescent="0.2">
      <c r="C26" s="16"/>
    </row>
    <row r="27" spans="3:3" x14ac:dyDescent="0.2">
      <c r="C27" s="16"/>
    </row>
    <row r="28" spans="3:3" x14ac:dyDescent="0.2">
      <c r="C28" s="16"/>
    </row>
    <row r="29" spans="3:3" x14ac:dyDescent="0.2">
      <c r="C29" s="16"/>
    </row>
    <row r="30" spans="3:3" x14ac:dyDescent="0.2">
      <c r="C30" s="16"/>
    </row>
    <row r="31" spans="3:3" x14ac:dyDescent="0.2">
      <c r="C31" s="16"/>
    </row>
    <row r="32" spans="3:3" x14ac:dyDescent="0.2">
      <c r="C32" s="16"/>
    </row>
    <row r="33" spans="3:3" x14ac:dyDescent="0.2">
      <c r="C33" s="16"/>
    </row>
    <row r="34" spans="3:3" x14ac:dyDescent="0.2">
      <c r="C34" s="16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  <row r="45" spans="3:3" x14ac:dyDescent="0.2">
      <c r="C45" s="16"/>
    </row>
    <row r="46" spans="3:3" x14ac:dyDescent="0.2">
      <c r="C46" s="16"/>
    </row>
    <row r="47" spans="3:3" x14ac:dyDescent="0.2">
      <c r="C47" s="16"/>
    </row>
    <row r="48" spans="3:3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</sheetData>
  <pageMargins left="0.7" right="0.7" top="0.75" bottom="0.75" header="0.3" footer="0.3"/>
  <pageSetup fitToHeight="0" orientation="portrait" horizontalDpi="1200" verticalDpi="1200" r:id="rId1"/>
  <headerFooter>
    <oddHeader>&amp;R&amp;"-,Bold"&amp;KFF0000Privileged and Confidential Attorney Work Product, Prepared at the Request of Counsel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DBCC-7C4E-4D99-A914-4B00535947B3}">
  <sheetPr>
    <tabColor theme="7" tint="0.79998168889431442"/>
    <pageSetUpPr fitToPage="1"/>
  </sheetPr>
  <dimension ref="A1:N33"/>
  <sheetViews>
    <sheetView tabSelected="1" zoomScale="85" zoomScaleNormal="85" workbookViewId="0">
      <pane ySplit="10" topLeftCell="A11" activePane="bottomLeft" state="frozen"/>
      <selection pane="bottomLeft" activeCell="A11" sqref="A11"/>
    </sheetView>
  </sheetViews>
  <sheetFormatPr defaultColWidth="9.140625" defaultRowHeight="15" x14ac:dyDescent="0.25"/>
  <cols>
    <col min="1" max="1" width="28.5703125" style="22" bestFit="1" customWidth="1"/>
    <col min="2" max="3" width="16" style="22" customWidth="1"/>
    <col min="4" max="4" width="15.85546875" style="22" customWidth="1"/>
    <col min="5" max="5" width="8.140625" style="22" customWidth="1"/>
    <col min="6" max="6" width="15.85546875" style="22" customWidth="1"/>
    <col min="7" max="7" width="8.140625" style="22" customWidth="1"/>
    <col min="8" max="8" width="15.85546875" style="22" customWidth="1"/>
    <col min="9" max="9" width="8.140625" style="22" customWidth="1"/>
    <col min="10" max="10" width="15.85546875" style="22" customWidth="1"/>
    <col min="11" max="11" width="8.140625" style="22" customWidth="1"/>
    <col min="12" max="13" width="9.140625" style="20"/>
    <col min="14" max="14" width="16" style="20" bestFit="1" customWidth="1"/>
    <col min="15" max="16384" width="9.140625" style="20"/>
  </cols>
  <sheetData>
    <row r="1" spans="1:13" s="61" customFormat="1" ht="18.75" x14ac:dyDescent="0.3">
      <c r="A1" s="59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x14ac:dyDescent="0.25">
      <c r="A2" s="21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25">
      <c r="A3" s="21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x14ac:dyDescent="0.25">
      <c r="A4" s="21"/>
      <c r="B4" s="21"/>
      <c r="C4" s="21"/>
      <c r="D4" s="21"/>
      <c r="E4" s="21"/>
      <c r="F4" s="21"/>
      <c r="G4" s="19"/>
      <c r="H4" s="19"/>
      <c r="I4" s="19"/>
      <c r="J4" s="19"/>
      <c r="K4" s="19"/>
    </row>
    <row r="5" spans="1:13" x14ac:dyDescent="0.25">
      <c r="A5" s="21"/>
      <c r="B5" s="19"/>
      <c r="C5" s="19"/>
      <c r="D5" s="21" t="s">
        <v>15</v>
      </c>
      <c r="E5" s="19"/>
      <c r="F5" s="21" t="s">
        <v>15</v>
      </c>
      <c r="G5" s="19"/>
      <c r="H5" s="21" t="s">
        <v>14</v>
      </c>
      <c r="I5" s="23"/>
      <c r="J5" s="21" t="s">
        <v>16</v>
      </c>
      <c r="K5" s="19"/>
    </row>
    <row r="6" spans="1:13" x14ac:dyDescent="0.25">
      <c r="D6" s="24" t="s">
        <v>17</v>
      </c>
      <c r="E6" s="24"/>
      <c r="F6" s="24" t="s">
        <v>18</v>
      </c>
      <c r="G6" s="24"/>
      <c r="H6" s="24" t="s">
        <v>16</v>
      </c>
      <c r="I6" s="25"/>
      <c r="J6" s="24" t="s">
        <v>34</v>
      </c>
      <c r="K6" s="24"/>
    </row>
    <row r="7" spans="1:13" x14ac:dyDescent="0.25">
      <c r="D7" s="26"/>
      <c r="F7" s="26"/>
      <c r="H7" s="26"/>
      <c r="J7" s="26"/>
    </row>
    <row r="8" spans="1:13" s="28" customFormat="1" x14ac:dyDescent="0.25">
      <c r="A8" s="27"/>
      <c r="B8" s="27"/>
      <c r="C8" s="27"/>
      <c r="D8" s="26" t="s">
        <v>19</v>
      </c>
      <c r="E8" s="26"/>
      <c r="F8" s="26" t="s">
        <v>19</v>
      </c>
      <c r="G8" s="26"/>
      <c r="H8" s="26" t="s">
        <v>19</v>
      </c>
      <c r="I8" s="26"/>
      <c r="J8" s="26" t="s">
        <v>19</v>
      </c>
      <c r="K8" s="26"/>
    </row>
    <row r="9" spans="1:13" s="28" customFormat="1" x14ac:dyDescent="0.25">
      <c r="A9" s="29" t="s">
        <v>20</v>
      </c>
      <c r="B9" s="29" t="s">
        <v>21</v>
      </c>
      <c r="C9" s="29" t="s">
        <v>22</v>
      </c>
      <c r="D9" s="29" t="s">
        <v>23</v>
      </c>
      <c r="E9" s="29" t="s">
        <v>24</v>
      </c>
      <c r="F9" s="29" t="s">
        <v>23</v>
      </c>
      <c r="G9" s="29" t="s">
        <v>24</v>
      </c>
      <c r="H9" s="29" t="s">
        <v>23</v>
      </c>
      <c r="I9" s="29" t="s">
        <v>24</v>
      </c>
      <c r="J9" s="29" t="s">
        <v>23</v>
      </c>
      <c r="K9" s="29" t="s">
        <v>24</v>
      </c>
    </row>
    <row r="10" spans="1:13" s="28" customFormat="1" x14ac:dyDescent="0.25">
      <c r="A10" s="30">
        <v>-1</v>
      </c>
      <c r="B10" s="31">
        <f>COUNTA($A$10:A10)+1</f>
        <v>2</v>
      </c>
      <c r="C10" s="31">
        <f>COUNTA($A$10:B10)+1</f>
        <v>3</v>
      </c>
      <c r="D10" s="31">
        <f>COUNTA($A$10:C10)+1</f>
        <v>4</v>
      </c>
      <c r="E10" s="31">
        <f>COUNTA($A$10:D10)+1</f>
        <v>5</v>
      </c>
      <c r="F10" s="31">
        <f>COUNTA($A$10:E10)+1</f>
        <v>6</v>
      </c>
      <c r="G10" s="31">
        <f>COUNTA($A$10:F10)+1</f>
        <v>7</v>
      </c>
      <c r="H10" s="31">
        <f>COUNTA($A$10:G10)+1</f>
        <v>8</v>
      </c>
      <c r="I10" s="31">
        <f>COUNTA($A$10:H10)+1</f>
        <v>9</v>
      </c>
      <c r="J10" s="31">
        <f>COUNTA($A$10:I10)+1</f>
        <v>10</v>
      </c>
      <c r="K10" s="31">
        <f>COUNTA($A$10:J10)+1</f>
        <v>11</v>
      </c>
    </row>
    <row r="11" spans="1:13" x14ac:dyDescent="0.25">
      <c r="D11" s="32"/>
    </row>
    <row r="12" spans="1:13" x14ac:dyDescent="0.25">
      <c r="A12" s="22" t="s">
        <v>25</v>
      </c>
      <c r="B12" s="33">
        <v>3324037278.6199994</v>
      </c>
      <c r="C12" s="33">
        <v>1953970333.4644339</v>
      </c>
      <c r="D12" s="34">
        <v>174948163</v>
      </c>
      <c r="E12" s="35">
        <f t="shared" ref="E12:E16" si="0">D12/$B12</f>
        <v>5.263122773178739E-2</v>
      </c>
      <c r="F12" s="34">
        <v>179734422</v>
      </c>
      <c r="G12" s="35">
        <f t="shared" ref="G12:K21" si="1">F12/$B12</f>
        <v>5.4071121029851441E-2</v>
      </c>
      <c r="H12" s="34">
        <v>180512441</v>
      </c>
      <c r="I12" s="35">
        <f t="shared" ref="I12:I21" si="2">H12/$B12</f>
        <v>5.4305179475887581E-2</v>
      </c>
      <c r="J12" s="20"/>
      <c r="K12" s="20"/>
    </row>
    <row r="13" spans="1:13" s="37" customFormat="1" x14ac:dyDescent="0.25">
      <c r="A13" s="22" t="s">
        <v>35</v>
      </c>
      <c r="B13" s="34">
        <v>4082450498.4500008</v>
      </c>
      <c r="C13" s="34">
        <v>1122590668.5</v>
      </c>
      <c r="D13" s="34">
        <v>190475733</v>
      </c>
      <c r="E13" s="35">
        <f t="shared" si="0"/>
        <v>4.6657205781752559E-2</v>
      </c>
      <c r="F13" s="34">
        <v>179626190</v>
      </c>
      <c r="G13" s="35">
        <f t="shared" si="1"/>
        <v>4.3999600256806382E-2</v>
      </c>
      <c r="H13" s="34">
        <v>180552327</v>
      </c>
      <c r="I13" s="35">
        <f t="shared" si="2"/>
        <v>4.4226458365766094E-2</v>
      </c>
      <c r="J13" s="20"/>
      <c r="K13" s="20"/>
      <c r="L13" s="20"/>
      <c r="M13" s="20"/>
    </row>
    <row r="14" spans="1:13" s="37" customFormat="1" x14ac:dyDescent="0.25">
      <c r="A14" s="22" t="s">
        <v>40</v>
      </c>
      <c r="B14" s="34">
        <v>708628670.21999979</v>
      </c>
      <c r="C14" s="34">
        <v>457228936.72999996</v>
      </c>
      <c r="D14" s="34">
        <v>28693842</v>
      </c>
      <c r="E14" s="35">
        <f t="shared" si="0"/>
        <v>4.049207039716831E-2</v>
      </c>
      <c r="F14" s="34">
        <v>33885608</v>
      </c>
      <c r="G14" s="35">
        <f t="shared" si="1"/>
        <v>4.7818567642034474E-2</v>
      </c>
      <c r="H14" s="34">
        <v>29268649</v>
      </c>
      <c r="I14" s="35">
        <f t="shared" si="2"/>
        <v>4.1303224424878687E-2</v>
      </c>
      <c r="J14" s="20"/>
      <c r="K14" s="20"/>
      <c r="L14" s="20"/>
      <c r="M14" s="20"/>
    </row>
    <row r="15" spans="1:13" x14ac:dyDescent="0.25">
      <c r="A15" s="22" t="s">
        <v>26</v>
      </c>
      <c r="B15" s="33">
        <v>2125236274.5299997</v>
      </c>
      <c r="C15" s="33">
        <v>188322572.63999999</v>
      </c>
      <c r="D15" s="33">
        <v>71875738</v>
      </c>
      <c r="E15" s="38">
        <f t="shared" si="0"/>
        <v>3.3820116314312143E-2</v>
      </c>
      <c r="F15" s="33">
        <v>71873062</v>
      </c>
      <c r="G15" s="38">
        <f t="shared" si="1"/>
        <v>3.3818857160197342E-2</v>
      </c>
      <c r="H15" s="33">
        <v>73156757</v>
      </c>
      <c r="I15" s="38">
        <f t="shared" si="2"/>
        <v>3.4422881764606977E-2</v>
      </c>
      <c r="J15" s="20"/>
      <c r="K15" s="20"/>
    </row>
    <row r="16" spans="1:13" s="43" customFormat="1" x14ac:dyDescent="0.25">
      <c r="A16" s="40" t="s">
        <v>27</v>
      </c>
      <c r="B16" s="56">
        <f>SUBTOTAL(9,B12:B15)</f>
        <v>10240352721.82</v>
      </c>
      <c r="C16" s="56">
        <f>SUBTOTAL(9,C12:C15)</f>
        <v>3722112511.3344336</v>
      </c>
      <c r="D16" s="56">
        <f>SUBTOTAL(9,D12:D15)</f>
        <v>465993476</v>
      </c>
      <c r="E16" s="42">
        <f t="shared" si="0"/>
        <v>4.5505607927651522E-2</v>
      </c>
      <c r="F16" s="56">
        <f>SUBTOTAL(9,F12:F15)</f>
        <v>465119282</v>
      </c>
      <c r="G16" s="42">
        <f t="shared" si="1"/>
        <v>4.5420240360366723E-2</v>
      </c>
      <c r="H16" s="56">
        <f>SUBTOTAL(9,H12:H15)</f>
        <v>463490174</v>
      </c>
      <c r="I16" s="42">
        <f t="shared" si="2"/>
        <v>4.5261153262074819E-2</v>
      </c>
      <c r="J16" s="41"/>
      <c r="K16" s="42"/>
    </row>
    <row r="17" spans="1:14" x14ac:dyDescent="0.25">
      <c r="A17" s="36"/>
      <c r="B17" s="44"/>
      <c r="C17" s="44"/>
      <c r="D17" s="44"/>
      <c r="E17" s="38"/>
      <c r="F17" s="44"/>
      <c r="G17" s="38"/>
      <c r="H17" s="44"/>
      <c r="I17" s="38"/>
      <c r="J17" s="44"/>
      <c r="K17" s="38"/>
    </row>
    <row r="18" spans="1:14" x14ac:dyDescent="0.25">
      <c r="A18" s="22" t="s">
        <v>28</v>
      </c>
      <c r="B18" s="33">
        <v>6598716712.6200008</v>
      </c>
      <c r="C18" s="33">
        <v>875038688.71000004</v>
      </c>
      <c r="D18" s="33">
        <v>154685725</v>
      </c>
      <c r="E18" s="38">
        <f>D18/$B18</f>
        <v>2.3441789023033011E-2</v>
      </c>
      <c r="F18" s="33">
        <v>173629658</v>
      </c>
      <c r="G18" s="38">
        <f t="shared" si="1"/>
        <v>2.6312640102875526E-2</v>
      </c>
      <c r="H18" s="33">
        <v>170566999</v>
      </c>
      <c r="I18" s="38">
        <f t="shared" si="2"/>
        <v>2.5848510616282676E-2</v>
      </c>
      <c r="J18" s="33">
        <v>145668716</v>
      </c>
      <c r="K18" s="38">
        <f t="shared" si="1"/>
        <v>2.2075309843413882E-2</v>
      </c>
    </row>
    <row r="19" spans="1:14" x14ac:dyDescent="0.25">
      <c r="A19" s="22" t="s">
        <v>29</v>
      </c>
      <c r="B19" s="33">
        <v>10215157631.180002</v>
      </c>
      <c r="C19" s="33">
        <v>2137102220.8799996</v>
      </c>
      <c r="D19" s="33">
        <v>309195535</v>
      </c>
      <c r="E19" s="38">
        <f>D19/$B19</f>
        <v>3.0268307760247783E-2</v>
      </c>
      <c r="F19" s="33">
        <v>345039072</v>
      </c>
      <c r="G19" s="38">
        <f t="shared" si="1"/>
        <v>3.3777165703917082E-2</v>
      </c>
      <c r="H19" s="33">
        <v>344247111</v>
      </c>
      <c r="I19" s="38">
        <f t="shared" si="2"/>
        <v>3.3699637678545967E-2</v>
      </c>
      <c r="J19" s="33">
        <v>300977526</v>
      </c>
      <c r="K19" s="38">
        <f t="shared" si="1"/>
        <v>2.9463816111982271E-2</v>
      </c>
    </row>
    <row r="20" spans="1:14" x14ac:dyDescent="0.25">
      <c r="A20" s="22" t="s">
        <v>30</v>
      </c>
      <c r="B20" s="39">
        <v>522295690.91999996</v>
      </c>
      <c r="C20" s="39">
        <v>127118227.49000002</v>
      </c>
      <c r="D20" s="39">
        <v>20847967</v>
      </c>
      <c r="E20" s="38">
        <f>D20/$B20</f>
        <v>3.9916023360784883E-2</v>
      </c>
      <c r="F20" s="39">
        <v>16623426</v>
      </c>
      <c r="G20" s="38">
        <f t="shared" si="1"/>
        <v>3.1827614680715814E-2</v>
      </c>
      <c r="H20" s="39">
        <v>16623426</v>
      </c>
      <c r="I20" s="38">
        <f t="shared" si="2"/>
        <v>3.1827614680715814E-2</v>
      </c>
      <c r="J20" s="39">
        <v>16623426</v>
      </c>
      <c r="K20" s="38">
        <f t="shared" si="1"/>
        <v>3.1827614680715814E-2</v>
      </c>
    </row>
    <row r="21" spans="1:14" s="43" customFormat="1" x14ac:dyDescent="0.25">
      <c r="A21" s="40" t="s">
        <v>31</v>
      </c>
      <c r="B21" s="45">
        <f>SUBTOTAL(9,B18:B20)</f>
        <v>17336170034.720001</v>
      </c>
      <c r="C21" s="45">
        <f>SUBTOTAL(9,C18:C20)</f>
        <v>3139259137.0799999</v>
      </c>
      <c r="D21" s="45">
        <f>SUBTOTAL(9,D18:D20)</f>
        <v>484729227</v>
      </c>
      <c r="E21" s="42">
        <f>D21/$B21</f>
        <v>2.7960571800415484E-2</v>
      </c>
      <c r="F21" s="45">
        <f>SUBTOTAL(9,F18:F20)</f>
        <v>535292156</v>
      </c>
      <c r="G21" s="42">
        <f t="shared" si="1"/>
        <v>3.087718653704619E-2</v>
      </c>
      <c r="H21" s="45">
        <f>SUBTOTAL(9,H18:H20)</f>
        <v>531437536</v>
      </c>
      <c r="I21" s="42">
        <f t="shared" si="2"/>
        <v>3.0654841002116608E-2</v>
      </c>
      <c r="J21" s="45">
        <f>SUBTOTAL(9,J18:J20)</f>
        <v>463269668</v>
      </c>
      <c r="K21" s="42">
        <f t="shared" si="1"/>
        <v>2.6722722900859131E-2</v>
      </c>
      <c r="N21" s="55"/>
    </row>
    <row r="22" spans="1:14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4" s="43" customFormat="1" x14ac:dyDescent="0.25">
      <c r="A23" s="40" t="s">
        <v>32</v>
      </c>
      <c r="B23" s="46">
        <f>SUBTOTAL(9,B12:B21)</f>
        <v>27576522756.540001</v>
      </c>
      <c r="C23" s="46">
        <f>SUBTOTAL(9,C12:C21)</f>
        <v>6861371648.4144325</v>
      </c>
      <c r="D23" s="46">
        <f>SUBTOTAL(9,D12:D21)</f>
        <v>950722703</v>
      </c>
      <c r="E23" s="47">
        <f>D23/$B23</f>
        <v>3.4475800716191753E-2</v>
      </c>
      <c r="F23" s="41">
        <f>SUBTOTAL(9,F12:F21)</f>
        <v>1000411438</v>
      </c>
      <c r="G23" s="47">
        <f>F23/$B23</f>
        <v>3.6277649899233363E-2</v>
      </c>
      <c r="H23" s="46">
        <f>SUBTOTAL(9,H12:H21)</f>
        <v>994927710</v>
      </c>
      <c r="I23" s="47">
        <f>H23/$B23</f>
        <v>3.6078794951188854E-2</v>
      </c>
      <c r="J23" s="46">
        <f>SUBTOTAL(9,J12:J21)</f>
        <v>463269668</v>
      </c>
      <c r="K23" s="47">
        <f>J23/$B23</f>
        <v>1.6799422903677433E-2</v>
      </c>
    </row>
    <row r="24" spans="1:14" s="53" customFormat="1" x14ac:dyDescent="0.25">
      <c r="A24" s="22"/>
      <c r="B24" s="33"/>
      <c r="C24" s="33"/>
      <c r="D24" s="48"/>
      <c r="E24" s="48"/>
      <c r="F24" s="48"/>
      <c r="G24" s="48"/>
      <c r="H24" s="49"/>
      <c r="I24" s="50"/>
      <c r="J24" s="49"/>
      <c r="K24" s="51"/>
      <c r="L24" s="52"/>
    </row>
    <row r="28" spans="1:14" x14ac:dyDescent="0.25">
      <c r="A28" s="54" t="s">
        <v>33</v>
      </c>
    </row>
    <row r="29" spans="1:14" x14ac:dyDescent="0.25">
      <c r="A29" s="9" t="s">
        <v>11</v>
      </c>
      <c r="C29" s="32">
        <f>+F16-D16</f>
        <v>-874194</v>
      </c>
    </row>
    <row r="30" spans="1:14" x14ac:dyDescent="0.25">
      <c r="A30" s="9" t="s">
        <v>9</v>
      </c>
      <c r="C30" s="32">
        <f>+F21-D21</f>
        <v>50562929</v>
      </c>
      <c r="D30" s="20"/>
    </row>
    <row r="31" spans="1:14" x14ac:dyDescent="0.25">
      <c r="A31" s="9" t="s">
        <v>37</v>
      </c>
      <c r="C31" s="32"/>
      <c r="D31" s="32">
        <f>+H16-F16</f>
        <v>-1629108</v>
      </c>
      <c r="F31" s="32">
        <f>D31*10</f>
        <v>-16291080</v>
      </c>
    </row>
    <row r="32" spans="1:14" x14ac:dyDescent="0.25">
      <c r="A32" s="9" t="s">
        <v>12</v>
      </c>
      <c r="D32" s="32">
        <f>+J21-F21</f>
        <v>-72022488</v>
      </c>
    </row>
    <row r="33" spans="1:4" x14ac:dyDescent="0.25">
      <c r="A33" s="9" t="s">
        <v>13</v>
      </c>
      <c r="D33" s="32">
        <f>+H21-J21</f>
        <v>68167868</v>
      </c>
    </row>
  </sheetData>
  <pageMargins left="0.7" right="0.7" top="0.75" bottom="0.75" header="0.3" footer="0.3"/>
  <pageSetup scale="78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6C0517E6-4B7D-4E3A-A069-A75508336436}"/>
</file>

<file path=customXml/itemProps2.xml><?xml version="1.0" encoding="utf-8"?>
<ds:datastoreItem xmlns:ds="http://schemas.openxmlformats.org/officeDocument/2006/customXml" ds:itemID="{0D71FB65-1BC3-419B-B5CE-8FFBB0A66CCF}"/>
</file>

<file path=customXml/itemProps3.xml><?xml version="1.0" encoding="utf-8"?>
<ds:datastoreItem xmlns:ds="http://schemas.openxmlformats.org/officeDocument/2006/customXml" ds:itemID="{1D0717F7-F75B-4238-B3B1-478C65F70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Accruals Data</vt:lpstr>
      <vt:lpstr>Walk</vt:lpstr>
      <vt:lpstr>Summary</vt:lpstr>
      <vt:lpstr>Accruals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2024-04-23T22:54:11Z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</Properties>
</file>