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K:\REGULATORY MATTERS 2009 FORWARD\20240025-Petition for Rate Case Increase\Discovery\OPC POD 1 (1-26)\Attachments\Q7\MFR C\"/>
    </mc:Choice>
  </mc:AlternateContent>
  <xr:revisionPtr revIDLastSave="0" documentId="13_ncr:1_{21FE4734-11FC-41E9-8C0F-A90E8C559355}" xr6:coauthVersionLast="47" xr6:coauthVersionMax="47" xr10:uidLastSave="{00000000-0000-0000-0000-000000000000}"/>
  <bookViews>
    <workbookView xWindow="-108" yWindow="-108" windowWidth="23256" windowHeight="12456" tabRatio="817" firstSheet="1" activeTab="1" xr2:uid="{BC5A0459-264C-4081-8F64-551630C705D7}"/>
  </bookViews>
  <sheets>
    <sheet name="Procedures &amp; Inputs" sheetId="37" r:id="rId1"/>
    <sheet name="MFR C-34" sheetId="1" r:id="rId2"/>
    <sheet name="Support --&gt;" sheetId="30" r:id="rId3"/>
    <sheet name="ToND2" sheetId="15" r:id="rId4"/>
    <sheet name="Monthly Peak 2023" sheetId="60" r:id="rId5"/>
    <sheet name="Monthly Peak 2022" sheetId="46" r:id="rId6"/>
    <sheet name="Monthly Peak 2021" sheetId="38" r:id="rId7"/>
    <sheet name="Monthly Peak 2020" sheetId="31" r:id="rId8"/>
    <sheet name="Monthly Peak 2019" sheetId="16" r:id="rId9"/>
    <sheet name="Dist Line Miles 2023" sheetId="62" r:id="rId10"/>
    <sheet name="Dist Line Miles 2022" sheetId="51" r:id="rId11"/>
    <sheet name="Dist Line Miles 2021" sheetId="43" r:id="rId12"/>
    <sheet name="Dist Line Miles 2020" sheetId="36" r:id="rId13"/>
    <sheet name="Dist Line Miles 2015-2019" sheetId="29" r:id="rId14"/>
    <sheet name="TL Miles 2023" sheetId="63" r:id="rId15"/>
    <sheet name="TL Miles 2022" sheetId="53" r:id="rId16"/>
    <sheet name="TL Miles 2021" sheetId="39" r:id="rId17"/>
    <sheet name="2023 FF1 Trans. Line Stats" sheetId="66" r:id="rId18"/>
    <sheet name="2022 FF1 Trans. Line Stats" sheetId="52" r:id="rId19"/>
    <sheet name="2022 FF1 Customer Avg" sheetId="50" r:id="rId20"/>
    <sheet name="2021 FF1 Pg 422-423" sheetId="44" r:id="rId21"/>
    <sheet name="TL Miles 2020" sheetId="32" r:id="rId22"/>
    <sheet name="TL Miles 2019" sheetId="17" r:id="rId23"/>
    <sheet name="2016 BC" sheetId="12" state="hidden" r:id="rId24"/>
    <sheet name="2017 - CUST" sheetId="4" state="hidden" r:id="rId25"/>
    <sheet name="2024TYSP_Sched_1" sheetId="61" r:id="rId26"/>
    <sheet name="2023TYSP_Sched_1" sheetId="45" r:id="rId27"/>
    <sheet name="2022TYSP_Sched_1" sheetId="59" r:id="rId28"/>
    <sheet name="2021TYSP_Sched_1" sheetId="41" r:id="rId29"/>
    <sheet name="2020TYSP_Sched_1" sheetId="35" r:id="rId30"/>
    <sheet name="2019 FF1" sheetId="55" r:id="rId31"/>
    <sheet name="2020 FF1" sheetId="56" r:id="rId32"/>
    <sheet name="2021  FF1" sheetId="58" r:id="rId33"/>
    <sheet name="2022_23 FF1" sheetId="57" r:id="rId34"/>
  </sheets>
  <definedNames>
    <definedName name="\A" localSheetId="24">#REF!</definedName>
    <definedName name="\A" localSheetId="1">#REF!</definedName>
    <definedName name="\A" localSheetId="0">#REF!</definedName>
    <definedName name="\A">#REF!</definedName>
    <definedName name="\B" localSheetId="1">#REF!</definedName>
    <definedName name="\B" localSheetId="0">#REF!</definedName>
    <definedName name="\B">#REF!</definedName>
    <definedName name="\bb" localSheetId="0">#REF!</definedName>
    <definedName name="\bb">#REF!</definedName>
    <definedName name="\C" localSheetId="1">#REF!</definedName>
    <definedName name="\C" localSheetId="0">#REF!</definedName>
    <definedName name="\C">#REF!</definedName>
    <definedName name="\D" localSheetId="1">#REF!</definedName>
    <definedName name="\D" localSheetId="0">#REF!</definedName>
    <definedName name="\D">#REF!</definedName>
    <definedName name="\DDDD" localSheetId="0">#REF!</definedName>
    <definedName name="\DDDD">#REF!</definedName>
    <definedName name="\E" localSheetId="1">#REF!</definedName>
    <definedName name="\E" localSheetId="0">#REF!</definedName>
    <definedName name="\E">#REF!</definedName>
    <definedName name="\F" localSheetId="1">#REF!</definedName>
    <definedName name="\F" localSheetId="0">#REF!</definedName>
    <definedName name="\F">#REF!</definedName>
    <definedName name="\G" localSheetId="1">#REF!</definedName>
    <definedName name="\G" localSheetId="0">#REF!</definedName>
    <definedName name="\G">#REF!</definedName>
    <definedName name="\H" localSheetId="1">#REF!</definedName>
    <definedName name="\H" localSheetId="0">#REF!</definedName>
    <definedName name="\H">#REF!</definedName>
    <definedName name="\I" localSheetId="1">#REF!</definedName>
    <definedName name="\I" localSheetId="0">#REF!</definedName>
    <definedName name="\I">#REF!</definedName>
    <definedName name="\J" localSheetId="1">#REF!</definedName>
    <definedName name="\J" localSheetId="0">#REF!</definedName>
    <definedName name="\J">#REF!</definedName>
    <definedName name="\L" localSheetId="1">#REF!</definedName>
    <definedName name="\L" localSheetId="0">#REF!</definedName>
    <definedName name="\L">#REF!</definedName>
    <definedName name="\M" localSheetId="1">#REF!</definedName>
    <definedName name="\M" localSheetId="0">#REF!</definedName>
    <definedName name="\M">#REF!</definedName>
    <definedName name="\N" localSheetId="1">#REF!</definedName>
    <definedName name="\N" localSheetId="0">#REF!</definedName>
    <definedName name="\N">#REF!</definedName>
    <definedName name="\O">#REF!</definedName>
    <definedName name="\P" localSheetId="29">#REF!</definedName>
    <definedName name="\P" localSheetId="28">#REF!</definedName>
    <definedName name="\P" localSheetId="27">#REF!</definedName>
    <definedName name="\P" localSheetId="1">#REF!</definedName>
    <definedName name="\P" localSheetId="0">#REF!</definedName>
    <definedName name="\P">#REF!</definedName>
    <definedName name="\Q" localSheetId="1">#REF!</definedName>
    <definedName name="\Q" localSheetId="0">#REF!</definedName>
    <definedName name="\Q">#REF!</definedName>
    <definedName name="\R" localSheetId="1">#REF!</definedName>
    <definedName name="\R" localSheetId="0">#REF!</definedName>
    <definedName name="\R">#REF!</definedName>
    <definedName name="\S" localSheetId="24">#REF!</definedName>
    <definedName name="\S" localSheetId="1">#REF!</definedName>
    <definedName name="\S" localSheetId="0">#REF!</definedName>
    <definedName name="\S">#REF!</definedName>
    <definedName name="\T" localSheetId="24">#REF!</definedName>
    <definedName name="\T" localSheetId="1">#REF!</definedName>
    <definedName name="\T" localSheetId="0">#REF!</definedName>
    <definedName name="\T">#REF!</definedName>
    <definedName name="\V" localSheetId="1">#REF!</definedName>
    <definedName name="\V" localSheetId="0">#REF!</definedName>
    <definedName name="\V">#REF!</definedName>
    <definedName name="\w" localSheetId="0">#REF!</definedName>
    <definedName name="\w">#REF!</definedName>
    <definedName name="\X" localSheetId="1">#REF!</definedName>
    <definedName name="\X" localSheetId="0">#REF!</definedName>
    <definedName name="\X">#REF!</definedName>
    <definedName name="\Y" localSheetId="1">#REF!</definedName>
    <definedName name="\Y" localSheetId="0">#REF!</definedName>
    <definedName name="\Y">#REF!</definedName>
    <definedName name="\Z" localSheetId="1">#REF!</definedName>
    <definedName name="\Z" localSheetId="0">#REF!</definedName>
    <definedName name="\Z">#REF!</definedName>
    <definedName name="____________fsd44" localSheetId="24" hidden="1">{#N/A,#N/A,FALSE,"Aging Summary";#N/A,#N/A,FALSE,"Ratio Analysis";#N/A,#N/A,FALSE,"Test 120 Day Accts";#N/A,#N/A,FALSE,"Tickmarks"}</definedName>
    <definedName name="____________fsd44" localSheetId="19" hidden="1">{#N/A,#N/A,FALSE,"Aging Summary";#N/A,#N/A,FALSE,"Ratio Analysis";#N/A,#N/A,FALSE,"Test 120 Day Accts";#N/A,#N/A,FALSE,"Tickmarks"}</definedName>
    <definedName name="____________fsd44" localSheetId="0" hidden="1">{#N/A,#N/A,FALSE,"Aging Summary";#N/A,#N/A,FALSE,"Ratio Analysis";#N/A,#N/A,FALSE,"Test 120 Day Accts";#N/A,#N/A,FALSE,"Tickmarks"}</definedName>
    <definedName name="____________fsd44" hidden="1">{#N/A,#N/A,FALSE,"Aging Summary";#N/A,#N/A,FALSE,"Ratio Analysis";#N/A,#N/A,FALSE,"Test 120 Day Accts";#N/A,#N/A,FALSE,"Tickmarks"}</definedName>
    <definedName name="__________fsd44" localSheetId="24" hidden="1">{#N/A,#N/A,FALSE,"Aging Summary";#N/A,#N/A,FALSE,"Ratio Analysis";#N/A,#N/A,FALSE,"Test 120 Day Accts";#N/A,#N/A,FALSE,"Tickmarks"}</definedName>
    <definedName name="__________fsd44" localSheetId="19" hidden="1">{#N/A,#N/A,FALSE,"Aging Summary";#N/A,#N/A,FALSE,"Ratio Analysis";#N/A,#N/A,FALSE,"Test 120 Day Accts";#N/A,#N/A,FALSE,"Tickmarks"}</definedName>
    <definedName name="__________fsd44" localSheetId="0" hidden="1">{#N/A,#N/A,FALSE,"Aging Summary";#N/A,#N/A,FALSE,"Ratio Analysis";#N/A,#N/A,FALSE,"Test 120 Day Accts";#N/A,#N/A,FALSE,"Tickmarks"}</definedName>
    <definedName name="__________fsd44" hidden="1">{#N/A,#N/A,FALSE,"Aging Summary";#N/A,#N/A,FALSE,"Ratio Analysis";#N/A,#N/A,FALSE,"Test 120 Day Accts";#N/A,#N/A,FALSE,"Tickmarks"}</definedName>
    <definedName name="_________x2" hidden="1">{"'Sheet1'!$A$1:$I$89"}</definedName>
    <definedName name="_________x88888" hidden="1">{"'Sheet1'!$A$1:$I$89"}</definedName>
    <definedName name="________x2" hidden="1">{"'Sheet1'!$A$1:$I$89"}</definedName>
    <definedName name="________x88888" hidden="1">{"'Sheet1'!$A$1:$I$89"}</definedName>
    <definedName name="_______fsd44" localSheetId="24" hidden="1">{#N/A,#N/A,FALSE,"Aging Summary";#N/A,#N/A,FALSE,"Ratio Analysis";#N/A,#N/A,FALSE,"Test 120 Day Accts";#N/A,#N/A,FALSE,"Tickmarks"}</definedName>
    <definedName name="_______fsd44" localSheetId="19" hidden="1">{#N/A,#N/A,FALSE,"Aging Summary";#N/A,#N/A,FALSE,"Ratio Analysis";#N/A,#N/A,FALSE,"Test 120 Day Accts";#N/A,#N/A,FALSE,"Tickmarks"}</definedName>
    <definedName name="_______fsd44" localSheetId="0" hidden="1">{#N/A,#N/A,FALSE,"Aging Summary";#N/A,#N/A,FALSE,"Ratio Analysis";#N/A,#N/A,FALSE,"Test 120 Day Accts";#N/A,#N/A,FALSE,"Tickmarks"}</definedName>
    <definedName name="_______fsd44" hidden="1">{#N/A,#N/A,FALSE,"Aging Summary";#N/A,#N/A,FALSE,"Ratio Analysis";#N/A,#N/A,FALSE,"Test 120 Day Accts";#N/A,#N/A,FALSE,"Tickmarks"}</definedName>
    <definedName name="_______PG1" localSheetId="29">#REF!</definedName>
    <definedName name="_______PG1" localSheetId="28">#REF!</definedName>
    <definedName name="_______PG1" localSheetId="27">#REF!</definedName>
    <definedName name="_______PG1">#REF!</definedName>
    <definedName name="_______PG123" localSheetId="29">#REF!</definedName>
    <definedName name="_______PG123" localSheetId="28">#REF!</definedName>
    <definedName name="_______PG123" localSheetId="27">#REF!</definedName>
    <definedName name="_______PG123">#REF!</definedName>
    <definedName name="_______PG2">#REF!</definedName>
    <definedName name="_______PG3">#REF!</definedName>
    <definedName name="_______x2" hidden="1">{"'Sheet1'!$A$1:$I$89"}</definedName>
    <definedName name="_______x88888" hidden="1">{"'Sheet1'!$A$1:$I$89"}</definedName>
    <definedName name="______fsd44" localSheetId="24" hidden="1">{#N/A,#N/A,FALSE,"Aging Summary";#N/A,#N/A,FALSE,"Ratio Analysis";#N/A,#N/A,FALSE,"Test 120 Day Accts";#N/A,#N/A,FALSE,"Tickmarks"}</definedName>
    <definedName name="______fsd44" localSheetId="19" hidden="1">{#N/A,#N/A,FALSE,"Aging Summary";#N/A,#N/A,FALSE,"Ratio Analysis";#N/A,#N/A,FALSE,"Test 120 Day Accts";#N/A,#N/A,FALSE,"Tickmarks"}</definedName>
    <definedName name="______fsd44" localSheetId="0" hidden="1">{#N/A,#N/A,FALSE,"Aging Summary";#N/A,#N/A,FALSE,"Ratio Analysis";#N/A,#N/A,FALSE,"Test 120 Day Accts";#N/A,#N/A,FALSE,"Tickmarks"}</definedName>
    <definedName name="______fsd44" hidden="1">{#N/A,#N/A,FALSE,"Aging Summary";#N/A,#N/A,FALSE,"Ratio Analysis";#N/A,#N/A,FALSE,"Test 120 Day Accts";#N/A,#N/A,FALSE,"Tickmarks"}</definedName>
    <definedName name="______kim1" hidden="1">{#N/A,#N/A,FALSE,"Aging Summary";#N/A,#N/A,FALSE,"Ratio Analysis";#N/A,#N/A,FALSE,"Test 120 Day Accts";#N/A,#N/A,FALSE,"Tickmarks"}</definedName>
    <definedName name="______kim6" hidden="1">{#N/A,#N/A,FALSE,"Aging Summary";#N/A,#N/A,FALSE,"Ratio Analysis";#N/A,#N/A,FALSE,"Test 120 Day Accts";#N/A,#N/A,FALSE,"Tickmarks"}</definedName>
    <definedName name="______PG1" localSheetId="27">#REF!</definedName>
    <definedName name="______PG1">#REF!</definedName>
    <definedName name="______PG123">#REF!</definedName>
    <definedName name="______PG2">#REF!</definedName>
    <definedName name="______PG3">#REF!</definedName>
    <definedName name="______x2" hidden="1">{"'Sheet1'!$A$1:$I$89"}</definedName>
    <definedName name="______x88888" hidden="1">{"'Sheet1'!$A$1:$I$89"}</definedName>
    <definedName name="_____fsd44" localSheetId="24" hidden="1">{#N/A,#N/A,FALSE,"Aging Summary";#N/A,#N/A,FALSE,"Ratio Analysis";#N/A,#N/A,FALSE,"Test 120 Day Accts";#N/A,#N/A,FALSE,"Tickmarks"}</definedName>
    <definedName name="_____fsd44" localSheetId="19" hidden="1">{#N/A,#N/A,FALSE,"Aging Summary";#N/A,#N/A,FALSE,"Ratio Analysis";#N/A,#N/A,FALSE,"Test 120 Day Accts";#N/A,#N/A,FALSE,"Tickmarks"}</definedName>
    <definedName name="_____fsd44" localSheetId="0" hidden="1">{#N/A,#N/A,FALSE,"Aging Summary";#N/A,#N/A,FALSE,"Ratio Analysis";#N/A,#N/A,FALSE,"Test 120 Day Accts";#N/A,#N/A,FALSE,"Tickmarks"}</definedName>
    <definedName name="_____fsd44" hidden="1">{#N/A,#N/A,FALSE,"Aging Summary";#N/A,#N/A,FALSE,"Ratio Analysis";#N/A,#N/A,FALSE,"Test 120 Day Accts";#N/A,#N/A,FALSE,"Tickmarks"}</definedName>
    <definedName name="_____kim1" hidden="1">{#N/A,#N/A,FALSE,"Aging Summary";#N/A,#N/A,FALSE,"Ratio Analysis";#N/A,#N/A,FALSE,"Test 120 Day Accts";#N/A,#N/A,FALSE,"Tickmarks"}</definedName>
    <definedName name="_____kim6" hidden="1">{#N/A,#N/A,FALSE,"Aging Summary";#N/A,#N/A,FALSE,"Ratio Analysis";#N/A,#N/A,FALSE,"Test 120 Day Accts";#N/A,#N/A,FALSE,"Tickmarks"}</definedName>
    <definedName name="_____PG1" localSheetId="27">#REF!</definedName>
    <definedName name="_____PG1">#REF!</definedName>
    <definedName name="_____PG123">#REF!</definedName>
    <definedName name="_____PG2">#REF!</definedName>
    <definedName name="_____PG3">#REF!</definedName>
    <definedName name="_____x2" hidden="1">{"'Sheet1'!$A$1:$I$89"}</definedName>
    <definedName name="_____x88888" hidden="1">{"'Sheet1'!$A$1:$I$89"}</definedName>
    <definedName name="____fsd44" localSheetId="24" hidden="1">{#N/A,#N/A,FALSE,"Aging Summary";#N/A,#N/A,FALSE,"Ratio Analysis";#N/A,#N/A,FALSE,"Test 120 Day Accts";#N/A,#N/A,FALSE,"Tickmarks"}</definedName>
    <definedName name="____fsd44" localSheetId="19" hidden="1">{#N/A,#N/A,FALSE,"Aging Summary";#N/A,#N/A,FALSE,"Ratio Analysis";#N/A,#N/A,FALSE,"Test 120 Day Accts";#N/A,#N/A,FALSE,"Tickmarks"}</definedName>
    <definedName name="____fsd44" localSheetId="0" hidden="1">{#N/A,#N/A,FALSE,"Aging Summary";#N/A,#N/A,FALSE,"Ratio Analysis";#N/A,#N/A,FALSE,"Test 120 Day Accts";#N/A,#N/A,FALSE,"Tickmarks"}</definedName>
    <definedName name="____fsd44" hidden="1">{#N/A,#N/A,FALSE,"Aging Summary";#N/A,#N/A,FALSE,"Ratio Analysis";#N/A,#N/A,FALSE,"Test 120 Day Accts";#N/A,#N/A,FALSE,"Tickmarks"}</definedName>
    <definedName name="____kim1" hidden="1">{#N/A,#N/A,FALSE,"Aging Summary";#N/A,#N/A,FALSE,"Ratio Analysis";#N/A,#N/A,FALSE,"Test 120 Day Accts";#N/A,#N/A,FALSE,"Tickmarks"}</definedName>
    <definedName name="____kim6" hidden="1">{#N/A,#N/A,FALSE,"Aging Summary";#N/A,#N/A,FALSE,"Ratio Analysis";#N/A,#N/A,FALSE,"Test 120 Day Accts";#N/A,#N/A,FALSE,"Tickmarks"}</definedName>
    <definedName name="____PG1" localSheetId="27">#REF!</definedName>
    <definedName name="____PG1">#REF!</definedName>
    <definedName name="____PG123">#REF!</definedName>
    <definedName name="____PG2">#REF!</definedName>
    <definedName name="____PG3">#REF!</definedName>
    <definedName name="____x2" hidden="1">{"'Sheet1'!$A$1:$I$89"}</definedName>
    <definedName name="____x88888" hidden="1">{"'Sheet1'!$A$1:$I$89"}</definedName>
    <definedName name="___fsd44" localSheetId="24" hidden="1">{#N/A,#N/A,FALSE,"Aging Summary";#N/A,#N/A,FALSE,"Ratio Analysis";#N/A,#N/A,FALSE,"Test 120 Day Accts";#N/A,#N/A,FALSE,"Tickmarks"}</definedName>
    <definedName name="___fsd44" localSheetId="19" hidden="1">{#N/A,#N/A,FALSE,"Aging Summary";#N/A,#N/A,FALSE,"Ratio Analysis";#N/A,#N/A,FALSE,"Test 120 Day Accts";#N/A,#N/A,FALSE,"Tickmarks"}</definedName>
    <definedName name="___fsd44" localSheetId="0" hidden="1">{#N/A,#N/A,FALSE,"Aging Summary";#N/A,#N/A,FALSE,"Ratio Analysis";#N/A,#N/A,FALSE,"Test 120 Day Accts";#N/A,#N/A,FALSE,"Tickmarks"}</definedName>
    <definedName name="___fsd44" hidden="1">{#N/A,#N/A,FALSE,"Aging Summary";#N/A,#N/A,FALSE,"Ratio Analysis";#N/A,#N/A,FALSE,"Test 120 Day Accts";#N/A,#N/A,FALSE,"Tickmarks"}</definedName>
    <definedName name="___kim1" hidden="1">{#N/A,#N/A,FALSE,"Aging Summary";#N/A,#N/A,FALSE,"Ratio Analysis";#N/A,#N/A,FALSE,"Test 120 Day Accts";#N/A,#N/A,FALSE,"Tickmarks"}</definedName>
    <definedName name="___kim6" hidden="1">{#N/A,#N/A,FALSE,"Aging Summary";#N/A,#N/A,FALSE,"Ratio Analysis";#N/A,#N/A,FALSE,"Test 120 Day Accts";#N/A,#N/A,FALSE,"Tickmarks"}</definedName>
    <definedName name="___PG1" localSheetId="27">#REF!</definedName>
    <definedName name="___PG1">#REF!</definedName>
    <definedName name="___PG123">#REF!</definedName>
    <definedName name="___PG2">#REF!</definedName>
    <definedName name="___PG3" localSheetId="0">#REF!</definedName>
    <definedName name="___PG3">#REF!</definedName>
    <definedName name="___thinkcellREMAAAAAAAAEAAAARM3YEr2Vska_PC_IFuLITA" hidden="1">#REF!</definedName>
    <definedName name="___x2" hidden="1">{"'Sheet1'!$A$1:$I$89"}</definedName>
    <definedName name="___x88888" hidden="1">{"'Sheet1'!$A$1:$I$89"}</definedName>
    <definedName name="__123Graph_A" localSheetId="24" hidden="1">#REF!</definedName>
    <definedName name="__123Graph_A" localSheetId="1" hidden="1">#REF!</definedName>
    <definedName name="__123Graph_A" hidden="1">#REF!</definedName>
    <definedName name="__123Graph_AScreenCrv" hidden="1">#REF!</definedName>
    <definedName name="__123Graph_B" localSheetId="19" hidden="1">#REF!</definedName>
    <definedName name="__123Graph_B" localSheetId="1" hidden="1">#REF!</definedName>
    <definedName name="__123Graph_B" hidden="1">#REF!</definedName>
    <definedName name="__123Graph_BScreenCrv" hidden="1">#REF!</definedName>
    <definedName name="__123Graph_C" localSheetId="19" hidden="1">#REF!</definedName>
    <definedName name="__123Graph_C" localSheetId="1" hidden="1">#REF!</definedName>
    <definedName name="__123Graph_C" hidden="1">#REF!</definedName>
    <definedName name="__123Graph_CScreenCrv" hidden="1">#REF!</definedName>
    <definedName name="__123Graph_D" localSheetId="19" hidden="1">#REF!</definedName>
    <definedName name="__123Graph_D" localSheetId="1" hidden="1">#REF!</definedName>
    <definedName name="__123Graph_D" hidden="1">#REF!</definedName>
    <definedName name="__123Graph_E" localSheetId="19" hidden="1">#REF!</definedName>
    <definedName name="__123Graph_E" localSheetId="1" hidden="1">#REF!</definedName>
    <definedName name="__123Graph_E" hidden="1">#REF!</definedName>
    <definedName name="__123Graph_F" localSheetId="19" hidden="1">#REF!</definedName>
    <definedName name="__123Graph_F" localSheetId="1" hidden="1">#REF!</definedName>
    <definedName name="__123Graph_F" hidden="1">#REF!</definedName>
    <definedName name="__123Graph_X" localSheetId="1" hidden="1">#REF!</definedName>
    <definedName name="__123Graph_X" localSheetId="0" hidden="1">#REF!</definedName>
    <definedName name="__123Graph_X" hidden="1">#REF!</definedName>
    <definedName name="__cp3" hidden="1">{#N/A,#N/A,FALSE,"ALLOC"}</definedName>
    <definedName name="__FDS_HYPERLINK_TOGGLE_STATE__" hidden="1">"ON"</definedName>
    <definedName name="__FPC1" localSheetId="1">#REF!</definedName>
    <definedName name="__FPC1" localSheetId="0">#REF!</definedName>
    <definedName name="__FPC1">#REF!</definedName>
    <definedName name="__FPC2" localSheetId="1">#REF!</definedName>
    <definedName name="__FPC2" localSheetId="0">#REF!</definedName>
    <definedName name="__FPC2">#REF!</definedName>
    <definedName name="__FPC3" localSheetId="1">#REF!</definedName>
    <definedName name="__FPC3" localSheetId="0">#REF!</definedName>
    <definedName name="__FPC3">#REF!</definedName>
    <definedName name="__fsd44" localSheetId="24" hidden="1">{#N/A,#N/A,FALSE,"Aging Summary";#N/A,#N/A,FALSE,"Ratio Analysis";#N/A,#N/A,FALSE,"Test 120 Day Accts";#N/A,#N/A,FALSE,"Tickmarks"}</definedName>
    <definedName name="__fsd44" localSheetId="19" hidden="1">{#N/A,#N/A,FALSE,"Aging Summary";#N/A,#N/A,FALSE,"Ratio Analysis";#N/A,#N/A,FALSE,"Test 120 Day Accts";#N/A,#N/A,FALSE,"Tickmarks"}</definedName>
    <definedName name="__fsd44" localSheetId="0" hidden="1">{#N/A,#N/A,FALSE,"Aging Summary";#N/A,#N/A,FALSE,"Ratio Analysis";#N/A,#N/A,FALSE,"Test 120 Day Accts";#N/A,#N/A,FALSE,"Tickmarks"}</definedName>
    <definedName name="__fsd44" hidden="1">{#N/A,#N/A,FALSE,"Aging Summary";#N/A,#N/A,FALSE,"Ratio Analysis";#N/A,#N/A,FALSE,"Test 120 Day Accts";#N/A,#N/A,FALSE,"Tickmarks"}</definedName>
    <definedName name="__IntlFixup" hidden="1">TRUE</definedName>
    <definedName name="__key2" localSheetId="0" hidden="1">#REF!</definedName>
    <definedName name="__key2" hidden="1">#REF!</definedName>
    <definedName name="__kim1" hidden="1">{#N/A,#N/A,FALSE,"Aging Summary";#N/A,#N/A,FALSE,"Ratio Analysis";#N/A,#N/A,FALSE,"Test 120 Day Accts";#N/A,#N/A,FALSE,"Tickmarks"}</definedName>
    <definedName name="__kim6" hidden="1">{#N/A,#N/A,FALSE,"Aging Summary";#N/A,#N/A,FALSE,"Ratio Analysis";#N/A,#N/A,FALSE,"Test 120 Day Accts";#N/A,#N/A,FALSE,"Tickmarks"}</definedName>
    <definedName name="__PG1" localSheetId="0">#REF!</definedName>
    <definedName name="__PG1">#REF!</definedName>
    <definedName name="__PG123">#REF!</definedName>
    <definedName name="__PG2" localSheetId="0">#REF!</definedName>
    <definedName name="__PG2">#REF!</definedName>
    <definedName name="__PG3" localSheetId="0">#REF!</definedName>
    <definedName name="__PG3">#REF!</definedName>
    <definedName name="__PG4" localSheetId="0">#REF!</definedName>
    <definedName name="__PG4">#REF!</definedName>
    <definedName name="__PG5" localSheetId="0">#REF!</definedName>
    <definedName name="__PG5">#REF!</definedName>
    <definedName name="__x2" hidden="1">{"'Sheet1'!$A$1:$I$89"}</definedName>
    <definedName name="__x88888" hidden="1">{"'Sheet1'!$A$1:$I$89"}</definedName>
    <definedName name="__yr01">#REF!</definedName>
    <definedName name="__yr02">#REF!</definedName>
    <definedName name="__yr03">#REF!</definedName>
    <definedName name="__yr04">#REF!</definedName>
    <definedName name="__yr05">#REF!</definedName>
    <definedName name="__yr06">#REF!</definedName>
    <definedName name="__yr07">#REF!</definedName>
    <definedName name="__yr08">#REF!</definedName>
    <definedName name="__yr09">#REF!</definedName>
    <definedName name="__yr10">#REF!</definedName>
    <definedName name="__yr11">#REF!</definedName>
    <definedName name="__yr12">#REF!</definedName>
    <definedName name="__yr13">#REF!</definedName>
    <definedName name="__yr14">#REF!</definedName>
    <definedName name="__yr15">#REF!</definedName>
    <definedName name="__yr16">#REF!</definedName>
    <definedName name="__yr17">#REF!</definedName>
    <definedName name="__yr18">#REF!</definedName>
    <definedName name="__yr19">#REF!</definedName>
    <definedName name="__YR2">#REF!</definedName>
    <definedName name="__yr20">#REF!</definedName>
    <definedName name="__yr21">#REF!</definedName>
    <definedName name="__YR3">#REF!</definedName>
    <definedName name="__YR4">#REF!</definedName>
    <definedName name="__YR5">#REF!</definedName>
    <definedName name="__YR6">#REF!</definedName>
    <definedName name="__yr98">#REF!</definedName>
    <definedName name="__yr99">#REF!</definedName>
    <definedName name="_1__123Graph_ACHART_4" hidden="1">#REF!</definedName>
    <definedName name="_11__123Graph_LBL_BCHART_1" hidden="1">#REF!</definedName>
    <definedName name="_12__123Graph_BCHART_4" hidden="1">#REF!</definedName>
    <definedName name="_12__123Graph_LBL_CCHART_1" hidden="1">#REF!</definedName>
    <definedName name="_123Graph_F1" localSheetId="24" hidden="1">#REF!</definedName>
    <definedName name="_123Graph_F1" localSheetId="1" hidden="1">#REF!</definedName>
    <definedName name="_123Graph_F1" hidden="1">#REF!</definedName>
    <definedName name="_13__123Graph_XCHART_1" hidden="1">#REF!</definedName>
    <definedName name="_16__123Graph_CCHART_4" hidden="1">#REF!</definedName>
    <definedName name="_1995RET" localSheetId="1">#REF!</definedName>
    <definedName name="_1995RET" localSheetId="0">#REF!</definedName>
    <definedName name="_1995RET">#REF!</definedName>
    <definedName name="_1996AMORT" localSheetId="1">#REF!</definedName>
    <definedName name="_1996AMORT" localSheetId="0">#REF!</definedName>
    <definedName name="_1996AMORT">#REF!</definedName>
    <definedName name="_1996RET" localSheetId="1">#REF!</definedName>
    <definedName name="_1996RET" localSheetId="0">#REF!</definedName>
    <definedName name="_1996RET">#REF!</definedName>
    <definedName name="_1997AMORT" localSheetId="1">#REF!</definedName>
    <definedName name="_1997AMORT" localSheetId="0">#REF!</definedName>
    <definedName name="_1997AMORT">#REF!</definedName>
    <definedName name="_1997RETAMORT" localSheetId="1">#REF!</definedName>
    <definedName name="_1997RETAMORT" localSheetId="0">#REF!</definedName>
    <definedName name="_1997RETAMORT">#REF!</definedName>
    <definedName name="_2" localSheetId="1">#REF!</definedName>
    <definedName name="_2" localSheetId="0">#REF!</definedName>
    <definedName name="_2">#REF!</definedName>
    <definedName name="_2__123Graph_AChart_1A" hidden="1">#REF!</definedName>
    <definedName name="_2__123Graph_BCHART_1" hidden="1">#REF!</definedName>
    <definedName name="_2__123Graph_BCHART_4" hidden="1">#REF!</definedName>
    <definedName name="_2_1" localSheetId="1">#REF!</definedName>
    <definedName name="_2_1" localSheetId="0">#REF!</definedName>
    <definedName name="_2_1">#REF!</definedName>
    <definedName name="_2_2" localSheetId="1">#REF!</definedName>
    <definedName name="_2_2">#REF!</definedName>
    <definedName name="_2_3" localSheetId="1">#REF!</definedName>
    <definedName name="_2_3">#REF!</definedName>
    <definedName name="_3__123Graph_AChart_2A" hidden="1">#REF!</definedName>
    <definedName name="_3__123Graph_BCHART_1" hidden="1">#REF!</definedName>
    <definedName name="_3__123Graph_CCHART_1" hidden="1">#REF!</definedName>
    <definedName name="_3__123Graph_CCHART_4" hidden="1">#REF!</definedName>
    <definedName name="_328_J_7" localSheetId="1">#REF!</definedName>
    <definedName name="_328_J_7">#REF!</definedName>
    <definedName name="_328_J_8" localSheetId="1">#REF!</definedName>
    <definedName name="_328_J_8">#REF!</definedName>
    <definedName name="_328_K_7" localSheetId="1">#REF!</definedName>
    <definedName name="_328_K_7">#REF!</definedName>
    <definedName name="_328_K_8" localSheetId="1">#REF!</definedName>
    <definedName name="_328_K_8">#REF!</definedName>
    <definedName name="_328_L" localSheetId="1">#REF!</definedName>
    <definedName name="_328_L">#REF!</definedName>
    <definedName name="_328_M" localSheetId="1">#REF!</definedName>
    <definedName name="_328_M">#REF!</definedName>
    <definedName name="_328_N" localSheetId="1">#REF!</definedName>
    <definedName name="_328_N">#REF!</definedName>
    <definedName name="_4__123Graph_BCHART_1" hidden="1">#REF!</definedName>
    <definedName name="_4__123Graph_CCHART_1" hidden="1">#REF!</definedName>
    <definedName name="_4__123Graph_XChart_1A" hidden="1">#REF!</definedName>
    <definedName name="_4_1" localSheetId="24">#REF!</definedName>
    <definedName name="_4_1" localSheetId="1">#REF!</definedName>
    <definedName name="_4_1" localSheetId="0">#REF!</definedName>
    <definedName name="_4_1">#REF!</definedName>
    <definedName name="_4_2" localSheetId="24">#REF!</definedName>
    <definedName name="_4_2" localSheetId="1">#REF!</definedName>
    <definedName name="_4_2">#REF!</definedName>
    <definedName name="_4_3" localSheetId="1">#REF!</definedName>
    <definedName name="_4_3">#REF!</definedName>
    <definedName name="_5__123Graph_CCHART_1" hidden="1">#REF!</definedName>
    <definedName name="_5__123Graph_LBL_BCHART_1" hidden="1">#REF!</definedName>
    <definedName name="_5__123Graph_XChart_2A" hidden="1">#REF!</definedName>
    <definedName name="_6__123Graph_LBL_BCHART_1" hidden="1">#REF!</definedName>
    <definedName name="_6__123Graph_LBL_CCHART_1" hidden="1">#REF!</definedName>
    <definedName name="_6MOS" localSheetId="24">#REF!</definedName>
    <definedName name="_6MOS" localSheetId="1">#REF!</definedName>
    <definedName name="_6MOS" localSheetId="0">#REF!</definedName>
    <definedName name="_6MOS">#REF!</definedName>
    <definedName name="_6MOS_1" localSheetId="1">#REF!</definedName>
    <definedName name="_6MOS_1" localSheetId="0">#REF!</definedName>
    <definedName name="_6MOS_1">#REF!</definedName>
    <definedName name="_6MOS_2" localSheetId="1">#REF!</definedName>
    <definedName name="_6MOS_2" localSheetId="0">#REF!</definedName>
    <definedName name="_6MOS_2">#REF!</definedName>
    <definedName name="_6MOS_3" localSheetId="1">#REF!</definedName>
    <definedName name="_6MOS_3" localSheetId="0">#REF!</definedName>
    <definedName name="_6MOS_3">#REF!</definedName>
    <definedName name="_7__123Graph_BCHART_1" hidden="1">#REF!</definedName>
    <definedName name="_7__123Graph_LBL_BCHART_1" hidden="1">#REF!</definedName>
    <definedName name="_7__123Graph_LBL_CCHART_1" hidden="1">#REF!</definedName>
    <definedName name="_7__123Graph_XCHART_1" hidden="1">#REF!</definedName>
    <definedName name="_8__123Graph_ACHART_4" hidden="1">#REF!</definedName>
    <definedName name="_8__123Graph_CCHART_1" hidden="1">#REF!</definedName>
    <definedName name="_8__123Graph_LBL_CCHART_1" hidden="1">#REF!</definedName>
    <definedName name="_8__123Graph_XCHART_1" hidden="1">#REF!</definedName>
    <definedName name="_9__123Graph_XCHART_1" hidden="1">#REF!</definedName>
    <definedName name="_97opls" localSheetId="1">#REF!</definedName>
    <definedName name="_97opls" localSheetId="0">#REF!</definedName>
    <definedName name="_97opls">#REF!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UG94" localSheetId="1">#REF!</definedName>
    <definedName name="_AUG94" localSheetId="0">#REF!</definedName>
    <definedName name="_AUG94">#REF!</definedName>
    <definedName name="_C1_COL1">#REF!</definedName>
    <definedName name="_CAP94">#REF!</definedName>
    <definedName name="_CMI2002">#REF!</definedName>
    <definedName name="_CMI2003">#REF!</definedName>
    <definedName name="_CMI2004">#REF!</definedName>
    <definedName name="_Dist_Bin" hidden="1">#REF!</definedName>
    <definedName name="_Dist_Values" hidden="1">#REF!</definedName>
    <definedName name="_DOT2003">#REF!</definedName>
    <definedName name="_FEM_Capacity_Factor" localSheetId="27">#REF!</definedName>
    <definedName name="_FEM_Capacity_Factor">#REF!</definedName>
    <definedName name="_Fill" localSheetId="24" hidden="1">#REF!</definedName>
    <definedName name="_Fill" localSheetId="1" hidden="1">#REF!</definedName>
    <definedName name="_Fill" localSheetId="0" hidden="1">#REF!</definedName>
    <definedName name="_Fill" hidden="1">#REF!</definedName>
    <definedName name="_FOF_Cogen_Excel_Florida">#REF!</definedName>
    <definedName name="_FOF_Purc_Excel_Florida">#REF!</definedName>
    <definedName name="_FOF_Renew_Excel_Florida">#REF!</definedName>
    <definedName name="_FOF_Sale_Excel_Florida">#REF!</definedName>
    <definedName name="_FOF_System_Excel_Florida">#REF!</definedName>
    <definedName name="_FOFFR_NGAS_Excel">#REF!</definedName>
    <definedName name="_FPC1" localSheetId="1">#REF!</definedName>
    <definedName name="_FPC1" localSheetId="0">#REF!</definedName>
    <definedName name="_FPC1">#REF!</definedName>
    <definedName name="_FPC2" localSheetId="1">#REF!</definedName>
    <definedName name="_FPC2" localSheetId="0">#REF!</definedName>
    <definedName name="_FPC2">#REF!</definedName>
    <definedName name="_FPC3" localSheetId="1">#REF!</definedName>
    <definedName name="_FPC3" localSheetId="0">#REF!</definedName>
    <definedName name="_FPC3">#REF!</definedName>
    <definedName name="_fsd44" localSheetId="24" hidden="1">{#N/A,#N/A,FALSE,"Aging Summary";#N/A,#N/A,FALSE,"Ratio Analysis";#N/A,#N/A,FALSE,"Test 120 Day Accts";#N/A,#N/A,FALSE,"Tickmarks"}</definedName>
    <definedName name="_fsd44" localSheetId="19" hidden="1">{#N/A,#N/A,FALSE,"Aging Summary";#N/A,#N/A,FALSE,"Ratio Analysis";#N/A,#N/A,FALSE,"Test 120 Day Accts";#N/A,#N/A,FALSE,"Tickmarks"}</definedName>
    <definedName name="_fsd44" localSheetId="0" hidden="1">{#N/A,#N/A,FALSE,"Aging Summary";#N/A,#N/A,FALSE,"Ratio Analysis";#N/A,#N/A,FALSE,"Test 120 Day Accts";#N/A,#N/A,FALSE,"Tickmarks"}</definedName>
    <definedName name="_fsd44" hidden="1">{#N/A,#N/A,FALSE,"Aging Summary";#N/A,#N/A,FALSE,"Ratio Analysis";#N/A,#N/A,FALSE,"Test 120 Day Accts";#N/A,#N/A,FALSE,"Tickmarks"}</definedName>
    <definedName name="_Key1" localSheetId="1" hidden="1">#REF!</definedName>
    <definedName name="_Key1" localSheetId="0" hidden="1">#REF!</definedName>
    <definedName name="_Key1" hidden="1">#REF!</definedName>
    <definedName name="_Key2" localSheetId="1" hidden="1">#REF!</definedName>
    <definedName name="_Key2" hidden="1">#REF!</definedName>
    <definedName name="_kim1" hidden="1">{#N/A,#N/A,FALSE,"Aging Summary";#N/A,#N/A,FALSE,"Ratio Analysis";#N/A,#N/A,FALSE,"Test 120 Day Accts";#N/A,#N/A,FALSE,"Tickmarks"}</definedName>
    <definedName name="_kim6" hidden="1">{#N/A,#N/A,FALSE,"Aging Summary";#N/A,#N/A,FALSE,"Ratio Analysis";#N/A,#N/A,FALSE,"Test 120 Day Accts";#N/A,#N/A,FALSE,"Tickmarks"}</definedName>
    <definedName name="_Map1">#REF!</definedName>
    <definedName name="_MatMult_A" hidden="1">#REF!</definedName>
    <definedName name="_MatMult_A1" hidden="1">#REF!</definedName>
    <definedName name="_Order1" hidden="1">0</definedName>
    <definedName name="_Order2" hidden="1">0</definedName>
    <definedName name="_Parse_In" hidden="1">#REF!</definedName>
    <definedName name="_Parse_Out" hidden="1">#REF!</definedName>
    <definedName name="_PG1" localSheetId="27">#REF!</definedName>
    <definedName name="_PG1" localSheetId="0">#REF!</definedName>
    <definedName name="_PG1">#REF!</definedName>
    <definedName name="_PG123" localSheetId="27">#REF!</definedName>
    <definedName name="_PG123">#REF!</definedName>
    <definedName name="_PG2" localSheetId="27">#REF!</definedName>
    <definedName name="_PG2" localSheetId="0">#REF!</definedName>
    <definedName name="_PG2">#REF!</definedName>
    <definedName name="_PG3" localSheetId="27">#REF!</definedName>
    <definedName name="_PG3">#REF!</definedName>
    <definedName name="_PG5" localSheetId="0">#REF!</definedName>
    <definedName name="_PG5">#REF!</definedName>
    <definedName name="_qry_All_Statistics_Final_Annual" localSheetId="27">#REF!</definedName>
    <definedName name="_qry_All_Statistics_Final_Annual">#REF!</definedName>
    <definedName name="_qry_Cogen_Statistics_Final_Annual">#REF!</definedName>
    <definedName name="_qry_Tran_Purc_Statistics_Final_Annual">#REF!</definedName>
    <definedName name="_qry_Tran_Sale_Statistics_Final_Annual">#REF!</definedName>
    <definedName name="_qtr1">#REF!</definedName>
    <definedName name="_Qtr2">#REF!,#REF!,#REF!,#REF!</definedName>
    <definedName name="_Qtr3">#REF!,#REF!,#REF!,#REF!</definedName>
    <definedName name="_Qtr4">#REF!,#REF!,#REF!,#REF!</definedName>
    <definedName name="_Regression_Int" hidden="1">1</definedName>
    <definedName name="_SEP94" localSheetId="0">#REF!</definedName>
    <definedName name="_SEP94">#REF!</definedName>
    <definedName name="_Sort" localSheetId="1" hidden="1">#REF!</definedName>
    <definedName name="_Sort" hidden="1">#REF!</definedName>
    <definedName name="_Sort1" localSheetId="1" hidden="1">#REF!</definedName>
    <definedName name="_Sort1" hidden="1">#REF!</definedName>
    <definedName name="_Table1_In1" localSheetId="1" hidden="1">#REF!</definedName>
    <definedName name="_Table1_In1" hidden="1">#REF!</definedName>
    <definedName name="_Table1_Out" localSheetId="1" hidden="1">#REF!</definedName>
    <definedName name="_Table1_Out" hidden="1">#REF!</definedName>
    <definedName name="_Table2_In1" localSheetId="1" hidden="1">#REF!</definedName>
    <definedName name="_Table2_In1" hidden="1">#REF!</definedName>
    <definedName name="_Table2_In2" hidden="1">#REF!</definedName>
    <definedName name="_Table2_Out" localSheetId="1" hidden="1">#REF!</definedName>
    <definedName name="_Table2_Out" hidden="1">#REF!</definedName>
    <definedName name="_Table3_In2" hidden="1">#REF!</definedName>
    <definedName name="_x2" hidden="1">{"'Sheet1'!$A$1:$I$89"}</definedName>
    <definedName name="_x88888" hidden="1">{"'Sheet1'!$A$1:$I$89"}</definedName>
    <definedName name="_yr01">#REF!</definedName>
    <definedName name="_yr02">#REF!</definedName>
    <definedName name="_yr03">#REF!</definedName>
    <definedName name="_yr04">#REF!</definedName>
    <definedName name="_yr05">#REF!</definedName>
    <definedName name="_yr06">#REF!</definedName>
    <definedName name="_yr07">#REF!</definedName>
    <definedName name="_yr08">#REF!</definedName>
    <definedName name="_yr09">#REF!</definedName>
    <definedName name="_yr10">#REF!</definedName>
    <definedName name="_yr11">#REF!</definedName>
    <definedName name="_yr12">#REF!</definedName>
    <definedName name="_yr13">#REF!</definedName>
    <definedName name="_yr14">#REF!</definedName>
    <definedName name="_yr15">#REF!</definedName>
    <definedName name="_yr16">#REF!</definedName>
    <definedName name="_yr17">#REF!</definedName>
    <definedName name="_yr18">#REF!</definedName>
    <definedName name="_yr19">#REF!</definedName>
    <definedName name="_YR2">#REF!</definedName>
    <definedName name="_yr20">#REF!</definedName>
    <definedName name="_Yr2007">#REF!</definedName>
    <definedName name="_Yr2008">#REF!</definedName>
    <definedName name="_Yr2009">#REF!</definedName>
    <definedName name="_Yr2010">#REF!</definedName>
    <definedName name="_yr21" localSheetId="0">#REF!</definedName>
    <definedName name="_yr21">#REF!</definedName>
    <definedName name="_YR3" localSheetId="0">#REF!</definedName>
    <definedName name="_YR3">#REF!</definedName>
    <definedName name="_YR4" localSheetId="0">#REF!</definedName>
    <definedName name="_YR4">#REF!</definedName>
    <definedName name="_YR5" localSheetId="0">#REF!</definedName>
    <definedName name="_YR5">#REF!</definedName>
    <definedName name="_YR6">#REF!</definedName>
    <definedName name="_yr98">#REF!</definedName>
    <definedName name="_yr99">#REF!</definedName>
    <definedName name="A" localSheetId="24">#REF!</definedName>
    <definedName name="A" localSheetId="1">#REF!</definedName>
    <definedName name="A" localSheetId="0">#REF!</definedName>
    <definedName name="A">#REF!</definedName>
    <definedName name="A_1" localSheetId="1">#REF!</definedName>
    <definedName name="A_1" localSheetId="0">#REF!</definedName>
    <definedName name="A_1">#REF!</definedName>
    <definedName name="A_2" localSheetId="1">#REF!</definedName>
    <definedName name="A_2" localSheetId="0">#REF!</definedName>
    <definedName name="A_2">#REF!</definedName>
    <definedName name="A_3" localSheetId="1">#REF!</definedName>
    <definedName name="A_3" localSheetId="0">#REF!</definedName>
    <definedName name="A_3">#REF!</definedName>
    <definedName name="A1topd" localSheetId="1">#REF!</definedName>
    <definedName name="A1topd" localSheetId="0">#REF!</definedName>
    <definedName name="A1topd">#REF!</definedName>
    <definedName name="A9A">#REF!</definedName>
    <definedName name="aa" localSheetId="0" hidden="1">#REF!</definedName>
    <definedName name="aa" hidden="1">#REF!</definedName>
    <definedName name="AAA">#REF!</definedName>
    <definedName name="AAA_DOCTOPS" hidden="1">"AAA_SET"</definedName>
    <definedName name="AAA_duser" hidden="1">"OFF"</definedName>
    <definedName name="aaaaa" hidden="1">{#N/A,#N/A,FALSE,"EXPENSE"}</definedName>
    <definedName name="aaaaaaaaaaaaaaaaaaaaa" hidden="1">{#N/A,#N/A,FALSE,"EXPENSE"}</definedName>
    <definedName name="AAB_Addin5" hidden="1">"AAB_Description for addin 5,Description for addin 5,Description for addin 5,Description for addin 5,Description for addin 5,Description for addin 5"</definedName>
    <definedName name="AccdMICP" localSheetId="24">#REF!</definedName>
    <definedName name="AccdMICP" localSheetId="1">#REF!</definedName>
    <definedName name="AccdMICP" localSheetId="0">#REF!</definedName>
    <definedName name="AccdMICP">#REF!</definedName>
    <definedName name="AccessDatabase" hidden="1">"C:\DATA\Kevin\Kevin's Model.mdb"</definedName>
    <definedName name="Account">#REF!</definedName>
    <definedName name="AccrExp" localSheetId="1">#REF!</definedName>
    <definedName name="AccrExp" localSheetId="0">#REF!</definedName>
    <definedName name="AccrExp">#REF!</definedName>
    <definedName name="AccrExpSum" localSheetId="1">#REF!</definedName>
    <definedName name="AccrExpSum" localSheetId="0">#REF!</definedName>
    <definedName name="AccrExpSum">#REF!</definedName>
    <definedName name="AccrMICP" localSheetId="1">#REF!</definedName>
    <definedName name="AccrMICP" localSheetId="0">#REF!</definedName>
    <definedName name="AccrMICP">#REF!</definedName>
    <definedName name="ACCRUED_401K" localSheetId="1">#REF!</definedName>
    <definedName name="ACCRUED_401K" localSheetId="0">#REF!</definedName>
    <definedName name="ACCRUED_401K">#REF!</definedName>
    <definedName name="ACCRUED_LIAB" localSheetId="1">#REF!</definedName>
    <definedName name="ACCRUED_LIAB" localSheetId="0">#REF!</definedName>
    <definedName name="ACCRUED_LIAB">#REF!</definedName>
    <definedName name="acct1410" localSheetId="1">#REF!</definedName>
    <definedName name="acct1410" localSheetId="0">#REF!</definedName>
    <definedName name="acct1410">#REF!</definedName>
    <definedName name="acct2810" localSheetId="1">#REF!</definedName>
    <definedName name="acct2810" localSheetId="0">#REF!</definedName>
    <definedName name="acct2810">#REF!</definedName>
    <definedName name="ACE" localSheetId="1">#REF!</definedName>
    <definedName name="ACE" localSheetId="0">#REF!</definedName>
    <definedName name="ACE">#REF!</definedName>
    <definedName name="ACT">#REF!</definedName>
    <definedName name="ACT_EIN">#REF!</definedName>
    <definedName name="Actual">#REF!</definedName>
    <definedName name="Actual_Category">#REF!</definedName>
    <definedName name="Actual_Customers">#REF!</definedName>
    <definedName name="Actual_Mths">#REF!</definedName>
    <definedName name="Actuals2002">#REF!</definedName>
    <definedName name="Actuals2003">#REF!</definedName>
    <definedName name="Actuals2004">#REF!</definedName>
    <definedName name="ACwvu.print2." hidden="1">#REF!</definedName>
    <definedName name="ACwvu.print3." hidden="1">#REF!</definedName>
    <definedName name="adfadfadfadf" hidden="1">{#N/A,#N/A,FALSE,"EXPENSE"}</definedName>
    <definedName name="advance" localSheetId="24">#REF!</definedName>
    <definedName name="advance" localSheetId="1">#REF!</definedName>
    <definedName name="advance" localSheetId="0">#REF!</definedName>
    <definedName name="advance">#REF!</definedName>
    <definedName name="ADVERT" localSheetId="1">#REF!</definedName>
    <definedName name="ADVERT" localSheetId="0">#REF!</definedName>
    <definedName name="ADVERT">#REF!</definedName>
    <definedName name="AEG">#REF!</definedName>
    <definedName name="aertajyiukfjhdh" hidden="1">{#N/A,#N/A,FALSE,"ALLOC"}</definedName>
    <definedName name="aerter" hidden="1">{"'Commentary'!$D$24:$H$33"}</definedName>
    <definedName name="aewrawerasdfsdaf" hidden="1">{#N/A,#N/A,FALSE,"EXPENSE"}</definedName>
    <definedName name="afdasdfaertgrthngbvc" hidden="1">{#N/A,#N/A,FALSE,"EXPENSE"}</definedName>
    <definedName name="Affiliate">#REF!</definedName>
    <definedName name="AFUDC" localSheetId="1">#REF!</definedName>
    <definedName name="AFUDC" localSheetId="0">#REF!</definedName>
    <definedName name="AFUDC">#REF!</definedName>
    <definedName name="afwerwerewf" hidden="1">{#N/A,#N/A,FALSE,"EXPENSE"}</definedName>
    <definedName name="AGT">#REF!</definedName>
    <definedName name="ALLOC_11">#REF!</definedName>
    <definedName name="ALLOCATION" localSheetId="1">#REF!</definedName>
    <definedName name="ALLOCATION" localSheetId="0">#REF!</definedName>
    <definedName name="ALLOCATION">#REF!</definedName>
    <definedName name="Allocators">#REF!</definedName>
    <definedName name="AllocIncTaxExpensePg2" localSheetId="24">#REF!</definedName>
    <definedName name="AllocIncTaxExpensePg2" localSheetId="1">#REF!</definedName>
    <definedName name="AllocIncTaxExpensePg2" localSheetId="0">#REF!</definedName>
    <definedName name="AllocIncTaxExpensePg2">#REF!</definedName>
    <definedName name="AMT" localSheetId="1">#REF!</definedName>
    <definedName name="AMT" localSheetId="0">#REF!</definedName>
    <definedName name="AMT">#REF!</definedName>
    <definedName name="ANAL" localSheetId="1">#REF!</definedName>
    <definedName name="ANAL" localSheetId="0">#REF!</definedName>
    <definedName name="ANAL">#REF!</definedName>
    <definedName name="ANGC">#REF!</definedName>
    <definedName name="ANNFEB" localSheetId="1">#REF!</definedName>
    <definedName name="ANNFEB" localSheetId="0">#REF!</definedName>
    <definedName name="ANNFEB">#REF!</definedName>
    <definedName name="ANNINST">#REF!</definedName>
    <definedName name="ANNLBR">#REF!</definedName>
    <definedName name="ANNMAR" localSheetId="1">#REF!</definedName>
    <definedName name="ANNMAR">#REF!</definedName>
    <definedName name="ANNMAT">#REF!</definedName>
    <definedName name="anscount" hidden="1">1</definedName>
    <definedName name="APN" localSheetId="1">#REF!</definedName>
    <definedName name="APN">#REF!</definedName>
    <definedName name="ARAMSum" localSheetId="24">#REF!</definedName>
    <definedName name="ARAMSum" localSheetId="1">#REF!</definedName>
    <definedName name="ARAMSum" localSheetId="0">#REF!</definedName>
    <definedName name="ARAMSum">#REF!</definedName>
    <definedName name="as" localSheetId="24" hidden="1">{#N/A,#N/A,FALSE,"Aging Summary";#N/A,#N/A,FALSE,"Ratio Analysis";#N/A,#N/A,FALSE,"Test 120 Day Accts";#N/A,#N/A,FALSE,"Tickmarks"}</definedName>
    <definedName name="as" localSheetId="19" hidden="1">{#N/A,#N/A,FALSE,"Aging Summary";#N/A,#N/A,FALSE,"Ratio Analysis";#N/A,#N/A,FALSE,"Test 120 Day Accts";#N/A,#N/A,FALSE,"Tickmarks"}</definedName>
    <definedName name="as" localSheetId="0" hidden="1">{#N/A,#N/A,FALSE,"Aging Summary";#N/A,#N/A,FALSE,"Ratio Analysis";#N/A,#N/A,FALSE,"Test 120 Day Accts";#N/A,#N/A,FALSE,"Tickmarks"}</definedName>
    <definedName name="as" hidden="1">{#N/A,#N/A,FALSE,"Aging Summary";#N/A,#N/A,FALSE,"Ratio Analysis";#N/A,#N/A,FALSE,"Test 120 Day Accts";#N/A,#N/A,FALSE,"Tickmarks"}</definedName>
    <definedName name="AS2DocOpenMode" hidden="1">"AS2DocumentBrowse"</definedName>
    <definedName name="AS2NamedRange" hidden="1">7</definedName>
    <definedName name="AS2ReportLS" hidden="1">1</definedName>
    <definedName name="AS2SyncStepLS" hidden="1">0</definedName>
    <definedName name="AS2TickmarkLS" hidden="1">#REF!</definedName>
    <definedName name="AS2VersionLS" hidden="1">300</definedName>
    <definedName name="asd" hidden="1">{"balsheet",#N/A,FALSE,"A"}</definedName>
    <definedName name="asdf" localSheetId="0" hidden="1">#REF!</definedName>
    <definedName name="asdf" hidden="1">#REF!</definedName>
    <definedName name="asdfasfasdfasdfsdfsdf" hidden="1">{#N/A,#N/A,FALSE,"EXPENSE"}</definedName>
    <definedName name="Asset_Retrieve" localSheetId="1">#REF!</definedName>
    <definedName name="Asset_Retrieve" localSheetId="0">#REF!</definedName>
    <definedName name="Asset_Retrieve">#REF!</definedName>
    <definedName name="ASSETS">#REF!</definedName>
    <definedName name="AUG_1" localSheetId="1">#REF!</definedName>
    <definedName name="AUG_1" localSheetId="0">#REF!</definedName>
    <definedName name="AUG_1">#REF!</definedName>
    <definedName name="AUG_2" localSheetId="1">#REF!</definedName>
    <definedName name="AUG_2" localSheetId="0">#REF!</definedName>
    <definedName name="AUG_2">#REF!</definedName>
    <definedName name="AUG_3" localSheetId="1">#REF!</definedName>
    <definedName name="AUG_3" localSheetId="0">#REF!</definedName>
    <definedName name="AUG_3">#REF!</definedName>
    <definedName name="Aug_Act">#REF!</definedName>
    <definedName name="Aug_Lables">#REF!</definedName>
    <definedName name="AUGUST" localSheetId="24">#REF!</definedName>
    <definedName name="AUGUST" localSheetId="1">#REF!</definedName>
    <definedName name="AUGUST" localSheetId="0">#REF!</definedName>
    <definedName name="AUGUST">#REF!</definedName>
    <definedName name="av" localSheetId="1">#REF!</definedName>
    <definedName name="av" localSheetId="0">#REF!</definedName>
    <definedName name="av">#REF!</definedName>
    <definedName name="AVSACURRYR" localSheetId="1">#REF!</definedName>
    <definedName name="AVSACURRYR" localSheetId="0">#REF!</definedName>
    <definedName name="AVSACURRYR">#REF!</definedName>
    <definedName name="AVSBCURRMO" localSheetId="1">#REF!</definedName>
    <definedName name="AVSBCURRMO" localSheetId="0">#REF!</definedName>
    <definedName name="AVSBCURRMO">#REF!</definedName>
    <definedName name="awerwaerwerfw" hidden="1">{#N/A,#N/A,FALSE,"ALLOC"}</definedName>
    <definedName name="B1_ADJ">#REF!</definedName>
    <definedName name="B6_P2">#REF!</definedName>
    <definedName name="B6WC">#REF!</definedName>
    <definedName name="bad_debt" localSheetId="24">#REF!</definedName>
    <definedName name="bad_debt" localSheetId="1">#REF!</definedName>
    <definedName name="bad_debt" localSheetId="0">#REF!</definedName>
    <definedName name="bad_debt">#REF!</definedName>
    <definedName name="BAD_DEBT_EXPENSE" localSheetId="1">#REF!</definedName>
    <definedName name="BAD_DEBT_EXPENSE" localSheetId="0">#REF!</definedName>
    <definedName name="BAD_DEBT_EXPENSE">#REF!</definedName>
    <definedName name="Base_Cap">#REF!</definedName>
    <definedName name="Base_OM">#REF!</definedName>
    <definedName name="BASE_PROGRAMS2003">#REF!</definedName>
    <definedName name="BASE_PROGRAMS2004">#REF!</definedName>
    <definedName name="BASIS" localSheetId="1">#REF!</definedName>
    <definedName name="BASIS" localSheetId="0">#REF!</definedName>
    <definedName name="BASIS">#REF!</definedName>
    <definedName name="BB">#REF!</definedName>
    <definedName name="BBB">#REF!</definedName>
    <definedName name="BBBBBB">#REF!</definedName>
    <definedName name="bfhbfvdzvcxzv" hidden="1">{#N/A,#N/A,FALSE,"EXPENSE"}</definedName>
    <definedName name="BG_Del" hidden="1">15</definedName>
    <definedName name="BG_Ins" hidden="1">4</definedName>
    <definedName name="BG_Mod" hidden="1">6</definedName>
    <definedName name="bgfdghsszsdfzsdf" hidden="1">{#N/A,#N/A,FALSE,"EXPENSE"}</definedName>
    <definedName name="bigbuckrecon" localSheetId="1">#REF!</definedName>
    <definedName name="bigbuckrecon" localSheetId="0">#REF!</definedName>
    <definedName name="bigbuckrecon">#REF!</definedName>
    <definedName name="Billing" localSheetId="1">#REF!</definedName>
    <definedName name="Billing" localSheetId="0">#REF!</definedName>
    <definedName name="Billing">#REF!</definedName>
    <definedName name="Blank3" hidden="1">#REF!</definedName>
    <definedName name="Blank4" hidden="1">#REF!</definedName>
    <definedName name="Blank5" hidden="1">#REF!</definedName>
    <definedName name="Blank6" hidden="1">#REF!</definedName>
    <definedName name="Blank7" hidden="1">#REF!</definedName>
    <definedName name="Blank8" hidden="1">#REF!</definedName>
    <definedName name="block" localSheetId="1">#REF!</definedName>
    <definedName name="block" localSheetId="0">#REF!</definedName>
    <definedName name="block">#REF!</definedName>
    <definedName name="block2" localSheetId="1">#REF!</definedName>
    <definedName name="block2" localSheetId="0">#REF!</definedName>
    <definedName name="block2">#REF!</definedName>
    <definedName name="BLPH16" hidden="1">#REF!</definedName>
    <definedName name="BLPH17" hidden="1">#REF!</definedName>
    <definedName name="BLPH18"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MSLBR">#REF!</definedName>
    <definedName name="BNE_MESSAGES_HIDDEN" localSheetId="24" hidden="1">#REF!</definedName>
    <definedName name="BNE_MESSAGES_HIDDEN" localSheetId="1" hidden="1">#REF!</definedName>
    <definedName name="BNE_MESSAGES_HIDDEN" hidden="1">#REF!</definedName>
    <definedName name="bob" hidden="1">{#N/A,#N/A,FALSE,"EXPENSE"}</definedName>
    <definedName name="BOOKDEP" localSheetId="1">#REF!</definedName>
    <definedName name="BOOKDEP" localSheetId="0">#REF!</definedName>
    <definedName name="BOOKDEP">#REF!</definedName>
    <definedName name="BOOKDEPAFUDC" localSheetId="1">#REF!</definedName>
    <definedName name="BOOKDEPAFUDC" localSheetId="0">#REF!</definedName>
    <definedName name="BOOKDEPAFUDC">#REF!</definedName>
    <definedName name="BREAKOUT">#REF!</definedName>
    <definedName name="Broker" localSheetId="1">#REF!</definedName>
    <definedName name="Broker" localSheetId="0">#REF!</definedName>
    <definedName name="Broker">#REF!</definedName>
    <definedName name="BS">#REF!</definedName>
    <definedName name="BU_MSA_CO">#REF!</definedName>
    <definedName name="BU_Translation">#REF!</definedName>
    <definedName name="BUDGET" localSheetId="1">#REF!</definedName>
    <definedName name="BUDGET" localSheetId="0">#REF!</definedName>
    <definedName name="BUDGET">#REF!</definedName>
    <definedName name="Budget_Category">#REF!</definedName>
    <definedName name="Budget_Customers">#REF!</definedName>
    <definedName name="Budget_Mths">#REF!</definedName>
    <definedName name="Budget2002">#REF!</definedName>
    <definedName name="Budget2003">#REF!</definedName>
    <definedName name="Budget2004">#REF!</definedName>
    <definedName name="BURNINST">#REF!</definedName>
    <definedName name="BURNTOT">#REF!</definedName>
    <definedName name="burtonrecon" localSheetId="24">#REF!</definedName>
    <definedName name="burtonrecon" localSheetId="1">#REF!</definedName>
    <definedName name="burtonrecon" localSheetId="0">#REF!</definedName>
    <definedName name="burtonrecon">#REF!</definedName>
    <definedName name="Business_Unit">#REF!</definedName>
    <definedName name="bv" localSheetId="24" hidden="1">{#N/A,#N/A,FALSE,"Aging Summary";#N/A,#N/A,FALSE,"Ratio Analysis";#N/A,#N/A,FALSE,"Test 120 Day Accts";#N/A,#N/A,FALSE,"Tickmarks"}</definedName>
    <definedName name="bv" localSheetId="19" hidden="1">{#N/A,#N/A,FALSE,"Aging Summary";#N/A,#N/A,FALSE,"Ratio Analysis";#N/A,#N/A,FALSE,"Test 120 Day Accts";#N/A,#N/A,FALSE,"Tickmarks"}</definedName>
    <definedName name="bv" localSheetId="0" hidden="1">{#N/A,#N/A,FALSE,"Aging Summary";#N/A,#N/A,FALSE,"Ratio Analysis";#N/A,#N/A,FALSE,"Test 120 Day Accts";#N/A,#N/A,FALSE,"Tickmarks"}</definedName>
    <definedName name="bv" hidden="1">{#N/A,#N/A,FALSE,"Aging Summary";#N/A,#N/A,FALSE,"Ratio Analysis";#N/A,#N/A,FALSE,"Test 120 Day Accts";#N/A,#N/A,FALSE,"Tickmarks"}</definedName>
    <definedName name="C_51_1" localSheetId="1">#REF!</definedName>
    <definedName name="C_51_1" localSheetId="0">#REF!</definedName>
    <definedName name="C_51_1">#REF!</definedName>
    <definedName name="C_51_1_93" localSheetId="1">#REF!</definedName>
    <definedName name="C_51_1_93" localSheetId="0">#REF!</definedName>
    <definedName name="C_51_1_93">#REF!</definedName>
    <definedName name="C_51_2" localSheetId="1">#REF!</definedName>
    <definedName name="C_51_2" localSheetId="0">#REF!</definedName>
    <definedName name="C_51_2">#REF!</definedName>
    <definedName name="C_51_2_93" localSheetId="1">#REF!</definedName>
    <definedName name="C_51_2_93" localSheetId="0">#REF!</definedName>
    <definedName name="C_51_2_93">#REF!</definedName>
    <definedName name="C_51_3" localSheetId="1">#REF!</definedName>
    <definedName name="C_51_3" localSheetId="0">#REF!</definedName>
    <definedName name="C_51_3">#REF!</definedName>
    <definedName name="C_51_4" localSheetId="1">#REF!</definedName>
    <definedName name="C_51_4" localSheetId="0">#REF!</definedName>
    <definedName name="C_51_4">#REF!</definedName>
    <definedName name="C_51_5" localSheetId="1">#REF!</definedName>
    <definedName name="C_51_5" localSheetId="0">#REF!</definedName>
    <definedName name="C_51_5">#REF!</definedName>
    <definedName name="C_51_6" localSheetId="1">#REF!</definedName>
    <definedName name="C_51_6" localSheetId="0">#REF!</definedName>
    <definedName name="C_51_6">#REF!</definedName>
    <definedName name="Call_Format_ISD_All" localSheetId="1">#REF!</definedName>
    <definedName name="Call_Format_ISD_All" localSheetId="0">#REF!</definedName>
    <definedName name="Call_Format_ISD_All">#REF!</definedName>
    <definedName name="CAP">#REF!</definedName>
    <definedName name="CapCashflow">#REF!</definedName>
    <definedName name="CapCategoryGrow">#REF!</definedName>
    <definedName name="CapCategoryGrowIndirects">#REF!</definedName>
    <definedName name="CapCategoryMaintain">#REF!</definedName>
    <definedName name="CapCategoryMaintainIndirects">#REF!</definedName>
    <definedName name="CapexData">#REF!</definedName>
    <definedName name="CapRestoration">#REF!</definedName>
    <definedName name="CAPTIVE_INS" localSheetId="1">#REF!</definedName>
    <definedName name="CAPTIVE_INS" localSheetId="0">#REF!</definedName>
    <definedName name="CAPTIVE_INS">#REF!</definedName>
    <definedName name="CASE_1_2_LNP_Emission_Data_DataTable">#REF!</definedName>
    <definedName name="CASE_1_2_LNP_New_Units_DataTable">#REF!</definedName>
    <definedName name="CASE_1_2_LNP_Project_RR_Data_DataTable">#REF!</definedName>
    <definedName name="CASE_1_2_LNP_System_Data_DataTable">#REF!</definedName>
    <definedName name="CASE_1_2_LNP_Unit_Data_DataTable">#REF!</definedName>
    <definedName name="CASE_1_ALL_GAS_Emission_Data_DataTable">#REF!</definedName>
    <definedName name="CASE_1_ALL_GAS_New_Units_DataTable">#REF!</definedName>
    <definedName name="CASE_1_ALL_GAS_Project_RR_Data_DataTable">#REF!</definedName>
    <definedName name="CASE_1_ALL_GAS_System_Data_DataTable">#REF!</definedName>
    <definedName name="CASE_1_ALL_GAS_Unit_Data_DataTable">#REF!</definedName>
    <definedName name="CASE_2_2_LNP_Emission_Data_DataTable">#REF!</definedName>
    <definedName name="CASE_2_2_LNP_New_Units_DataTable">#REF!</definedName>
    <definedName name="CASE_2_2_LNP_Project_RR_Data_DataTable">#REF!</definedName>
    <definedName name="CASE_2_2_LNP_System_Data_DataTable">#REF!</definedName>
    <definedName name="CASE_2_2_LNP_Unit_Data_DataTable">#REF!</definedName>
    <definedName name="CASE_2_ALL_GAS_Emission_Data_DataTable">#REF!</definedName>
    <definedName name="CASE_2_ALL_GAS_New_Units_DataTable">#REF!</definedName>
    <definedName name="CASE_2_ALL_GAS_Project_RR_Data_DataTable">#REF!</definedName>
    <definedName name="CASE_2_ALL_GAS_System_Data_DataTable">#REF!</definedName>
    <definedName name="CASE_2_ALL_GAS_Unit_Data_DataTable">#REF!</definedName>
    <definedName name="CASE_2_PG_1" localSheetId="1">#REF!</definedName>
    <definedName name="CASE_2_PG_1" localSheetId="0">#REF!</definedName>
    <definedName name="CASE_2_PG_1">#REF!</definedName>
    <definedName name="CASE_3_2_LNP_Emission_Data_DataTable">#REF!</definedName>
    <definedName name="CASE_3_2_LNP_New_Units_DataTable">#REF!</definedName>
    <definedName name="CASE_3_2_LNP_Project_RR_Data_DataTable">#REF!</definedName>
    <definedName name="CASE_3_2_LNP_System_Data_DataTable">#REF!</definedName>
    <definedName name="CASE_3_2_LNP_Unit_Data_DataTable">#REF!</definedName>
    <definedName name="CASE_3_ALL_GAS_Emission_Data_DataTable">#REF!</definedName>
    <definedName name="CASE_3_ALL_GAS_New_Units_DataTable">#REF!</definedName>
    <definedName name="CASE_3_ALL_GAS_Project_RR_Data_DataTable">#REF!</definedName>
    <definedName name="CASE_3_ALL_GAS_System_Data_DataTable">#REF!</definedName>
    <definedName name="CASE_3_ALL_GAS_Unit_Data_DataTable">#REF!</definedName>
    <definedName name="CASE_5_2_LNP_Emission_Data_DataTable">#REF!</definedName>
    <definedName name="CASE_5_2_LNP_New_Units_DataTable">#REF!</definedName>
    <definedName name="CASE_5_2_LNP_Project_RR_Data_DataTable">#REF!</definedName>
    <definedName name="CASE_5_2_LNP_System_Data_DataTable">#REF!</definedName>
    <definedName name="CASE_5_2_LNP_Unit_Data_DataTable">#REF!</definedName>
    <definedName name="CASE_5_ALL_GAS_Emission_Data_DataTable">#REF!</definedName>
    <definedName name="CASE_5_ALL_GAS_New_Units_DataTable">#REF!</definedName>
    <definedName name="CASE_5_ALL_GAS_Project_RR_Data_DataTable">#REF!</definedName>
    <definedName name="CASE_5_ALL_GAS_System_Data_DataTable">#REF!</definedName>
    <definedName name="CASE_5_ALL_GAS_Unit_Data_DataTable">#REF!</definedName>
    <definedName name="CASH_FLOW_PROFILE">#REF!</definedName>
    <definedName name="cb_sChart41E9A35_opts" hidden="1">"1, 9, 1, False, 2, False, False, , 0, False, True, 1, 1"</definedName>
    <definedName name="CCCCCC">#REF!</definedName>
    <definedName name="cf" localSheetId="1">#REF!</definedName>
    <definedName name="cf">#REF!</definedName>
    <definedName name="Chargeby">#REF!</definedName>
    <definedName name="charlesrecon" localSheetId="24">#REF!</definedName>
    <definedName name="charlesrecon" localSheetId="1">#REF!</definedName>
    <definedName name="charlesrecon" localSheetId="0">#REF!</definedName>
    <definedName name="charlesrecon">#REF!</definedName>
    <definedName name="CHECKREQUEST" localSheetId="1">#REF!</definedName>
    <definedName name="CHECKREQUEST" localSheetId="0">#REF!</definedName>
    <definedName name="CHECKREQUEST">#REF!</definedName>
    <definedName name="ChgToCapital">#REF!</definedName>
    <definedName name="ChgToOM">#REF!</definedName>
    <definedName name="CIQWBGuid" hidden="1">"022317c7-dbd3-41a3-9caf-35748facbbc2"</definedName>
    <definedName name="CL_MULT">#REF!</definedName>
    <definedName name="CL_MULT_PRIOR">#REF!</definedName>
    <definedName name="Class_Allocators">#REF!</definedName>
    <definedName name="ClubDues" localSheetId="1">#REF!</definedName>
    <definedName name="ClubDues" localSheetId="0">#REF!</definedName>
    <definedName name="ClubDues">#REF!</definedName>
    <definedName name="Coal1" localSheetId="1">#REF!</definedName>
    <definedName name="Coal1" localSheetId="0">#REF!</definedName>
    <definedName name="Coal1">#REF!</definedName>
    <definedName name="Coal2" localSheetId="1">#REF!</definedName>
    <definedName name="Coal2" localSheetId="0">#REF!</definedName>
    <definedName name="Coal2">#REF!</definedName>
    <definedName name="Coal3" localSheetId="1">#REF!</definedName>
    <definedName name="Coal3" localSheetId="0">#REF!</definedName>
    <definedName name="Coal3">#REF!</definedName>
    <definedName name="COGEN_INTERCHANGE_DAY2">#REF!</definedName>
    <definedName name="CogenList">#REF!</definedName>
    <definedName name="COGS" localSheetId="1">#REF!</definedName>
    <definedName name="COGS" localSheetId="0">#REF!</definedName>
    <definedName name="COGS">#REF!</definedName>
    <definedName name="COL_13MO_AVG">#REF!</definedName>
    <definedName name="Combined" hidden="1">{#N/A,#N/A,FALSE,"TOTAL";#N/A,#N/A,FALSE,"SERIES l";#N/A,#N/A,FALSE,"1993A";#N/A,#N/A,FALSE,"1994A";#N/A,#N/A,FALSE,"SERIES ll";#N/A,#N/A,FALSE,"1995A";#N/A,#N/A,FALSE,"1995B";#N/A,#N/A,FALSE,"1996A";#N/A,#N/A,FALSE,"SERIES lll";#N/A,#N/A,FALSE,"1996lllA-R";#N/A,#N/A,FALSE,"1996lllCD"}</definedName>
    <definedName name="COMBINST">#REF!</definedName>
    <definedName name="COMBLBR">#REF!</definedName>
    <definedName name="Comp" hidden="1">#REF!</definedName>
    <definedName name="COMPANY" localSheetId="1">#REF!</definedName>
    <definedName name="COMPANY" localSheetId="0">#REF!</definedName>
    <definedName name="COMPANY">#REF!</definedName>
    <definedName name="Company_Name">#REF!</definedName>
    <definedName name="CompanyName1" hidden="1">#REF!</definedName>
    <definedName name="CompanyName2" hidden="1">#REF!</definedName>
    <definedName name="CompanyName3" hidden="1">#REF!</definedName>
    <definedName name="CompRange1" hidden="1">OFFSET(CompRange1Main,9,0,COUNTA(CompRange1Main)-COUNTA(#REF!),1)</definedName>
    <definedName name="CompRange1Main" hidden="1">#REF!</definedName>
    <definedName name="CompRange2" hidden="1">OFFSET(CompRange2Main,9,0,COUNTA(CompRange2Main)-COUNTA(#REF!),1)</definedName>
    <definedName name="CompRange2Main" hidden="1">#REF!</definedName>
    <definedName name="CompRange3" hidden="1">OFFSET(CompRange3Main,9,0,COUNTA(CompRange3Main)-COUNTA(#REF!),1)</definedName>
    <definedName name="CompRange3Main" hidden="1">#REF!</definedName>
    <definedName name="CONLBR">#REF!</definedName>
    <definedName name="CONSINST">#REF!</definedName>
    <definedName name="CONSTPGA">#REF!</definedName>
    <definedName name="CONSTPGB">#REF!</definedName>
    <definedName name="CONSTPGC">#REF!</definedName>
    <definedName name="Copy_Of_2106_Query_2008">#REF!</definedName>
    <definedName name="Copy_Of_2108_Query_2008">#REF!</definedName>
    <definedName name="CORP" localSheetId="1">#REF!</definedName>
    <definedName name="CORP" localSheetId="0">#REF!</definedName>
    <definedName name="CORP">#REF!</definedName>
    <definedName name="COST93" localSheetId="1">#REF!</definedName>
    <definedName name="COST93" localSheetId="0">#REF!</definedName>
    <definedName name="COST93">#REF!</definedName>
    <definedName name="CostCat">#REF!</definedName>
    <definedName name="COSTS">#REF!</definedName>
    <definedName name="covingtonrecon" localSheetId="1">#REF!</definedName>
    <definedName name="covingtonrecon" localSheetId="0">#REF!</definedName>
    <definedName name="covingtonrecon">#REF!</definedName>
    <definedName name="cprange3" hidden="1">{#N/A,#N/A,FALSE,"ALLOC"}</definedName>
    <definedName name="cprrange2" hidden="1">{#N/A,#N/A,FALSE,"ALLOC"}</definedName>
    <definedName name="CR">#REF!</definedName>
    <definedName name="CRCAP2006" localSheetId="24">#REF!</definedName>
    <definedName name="CRCAP2006" localSheetId="1">#REF!</definedName>
    <definedName name="CRCAP2006" localSheetId="0">#REF!</definedName>
    <definedName name="CRCAP2006">#REF!</definedName>
    <definedName name="CRCAP2007" localSheetId="1">#REF!</definedName>
    <definedName name="CRCAP2007" localSheetId="0">#REF!</definedName>
    <definedName name="CRCAP2007">#REF!</definedName>
    <definedName name="CRCAP2008" localSheetId="1">#REF!</definedName>
    <definedName name="CRCAP2008" localSheetId="0">#REF!</definedName>
    <definedName name="CRCAP2008">#REF!</definedName>
    <definedName name="CRCAP2009" localSheetId="1">#REF!</definedName>
    <definedName name="CRCAP2009" localSheetId="0">#REF!</definedName>
    <definedName name="CRCAP2009">#REF!</definedName>
    <definedName name="CRCAP2010" localSheetId="1">#REF!</definedName>
    <definedName name="CRCAP2010" localSheetId="0">#REF!</definedName>
    <definedName name="CRCAP2010">#REF!</definedName>
    <definedName name="_xlnm.Criteria" localSheetId="1">#REF!</definedName>
    <definedName name="_xlnm.Criteria" localSheetId="0">#REF!</definedName>
    <definedName name="_xlnm.Criteria">#REF!</definedName>
    <definedName name="CROM2006" localSheetId="1">#REF!</definedName>
    <definedName name="CROM2006" localSheetId="0">#REF!</definedName>
    <definedName name="CROM2006">#REF!</definedName>
    <definedName name="CROM2007" localSheetId="1">#REF!</definedName>
    <definedName name="CROM2007" localSheetId="0">#REF!</definedName>
    <definedName name="CROM2007">#REF!</definedName>
    <definedName name="CROM2008" localSheetId="1">#REF!</definedName>
    <definedName name="CROM2008" localSheetId="0">#REF!</definedName>
    <definedName name="CROM2008">#REF!</definedName>
    <definedName name="CROM2009" localSheetId="1">#REF!</definedName>
    <definedName name="CROM2009" localSheetId="0">#REF!</definedName>
    <definedName name="CROM2009">#REF!</definedName>
    <definedName name="CROM2010" localSheetId="1">#REF!</definedName>
    <definedName name="CROM2010" localSheetId="0">#REF!</definedName>
    <definedName name="CROM2010">#REF!</definedName>
    <definedName name="crookedrecon" localSheetId="1">#REF!</definedName>
    <definedName name="crookedrecon" localSheetId="0">#REF!</definedName>
    <definedName name="crookedrecon">#REF!</definedName>
    <definedName name="CTE_Cap">#REF!</definedName>
    <definedName name="CTE_OM">#REF!</definedName>
    <definedName name="CTE_PROGRAMS2003">#REF!</definedName>
    <definedName name="CTE_PROGRAMS2004">#REF!</definedName>
    <definedName name="CUMMULATIVE" localSheetId="1">#REF!</definedName>
    <definedName name="CUMMULATIVE" localSheetId="0">#REF!</definedName>
    <definedName name="CUMMULATIVE">#REF!</definedName>
    <definedName name="CUMTD" localSheetId="1">#REF!</definedName>
    <definedName name="CUMTD" localSheetId="0">#REF!</definedName>
    <definedName name="CUMTD">#REF!</definedName>
    <definedName name="Current_Month">#REF!</definedName>
    <definedName name="Current_Year">#REF!</definedName>
    <definedName name="Customers2002">#REF!</definedName>
    <definedName name="Customers2003">#REF!</definedName>
    <definedName name="Customers2004">#REF!</definedName>
    <definedName name="CustomersAffected2002">#REF!</definedName>
    <definedName name="CustomersAffected2003">#REF!</definedName>
    <definedName name="CustomersAffected2004">#REF!</definedName>
    <definedName name="CVPY">#REF!</definedName>
    <definedName name="cvzdfzsdfdsfsf" hidden="1">{#N/A,#N/A,FALSE,"EXPENSE"}</definedName>
    <definedName name="Cwvu.GREY_ALL." hidden="1">#REF!</definedName>
    <definedName name="D" localSheetId="1">#REF!</definedName>
    <definedName name="D" localSheetId="0">#REF!</definedName>
    <definedName name="D">#REF!</definedName>
    <definedName name="D3_IntExp">#REF!</definedName>
    <definedName name="DALBR">#REF!</definedName>
    <definedName name="data" localSheetId="24">#REF!</definedName>
    <definedName name="data" localSheetId="1">#REF!</definedName>
    <definedName name="data" localSheetId="0">#REF!</definedName>
    <definedName name="data">#REF!</definedName>
    <definedName name="Data_Customers">#REF!</definedName>
    <definedName name="Data_GL_Month">#REF!</definedName>
    <definedName name="Data_Received_Amt">#REF!</definedName>
    <definedName name="data1991" localSheetId="1">#REF!</definedName>
    <definedName name="data1991" localSheetId="0">#REF!</definedName>
    <definedName name="data1991">#REF!</definedName>
    <definedName name="data1992" localSheetId="1">#REF!</definedName>
    <definedName name="data1992" localSheetId="0">#REF!</definedName>
    <definedName name="data1992">#REF!</definedName>
    <definedName name="data1993" localSheetId="1">#REF!</definedName>
    <definedName name="data1993" localSheetId="0">#REF!</definedName>
    <definedName name="data1993">#REF!</definedName>
    <definedName name="DATA2">#REF!</definedName>
    <definedName name="_xlnm.Database" localSheetId="1">#REF!</definedName>
    <definedName name="_xlnm.Database" localSheetId="0">#REF!</definedName>
    <definedName name="_xlnm.Database">#REF!</definedName>
    <definedName name="DATAINST">#REF!</definedName>
    <definedName name="DataTabl" localSheetId="0">#REF!</definedName>
    <definedName name="DataTabl">#REF!</definedName>
    <definedName name="DataTable" localSheetId="0">#REF!</definedName>
    <definedName name="DataTable">#REF!</definedName>
    <definedName name="DataTypes">#REF!</definedName>
    <definedName name="DateRangeComp" hidden="1">OFFSET(DateRangeCompMain,9,0,COUNTA(DateRangeCompMain)-COUNTA(#REF!),1)</definedName>
    <definedName name="DateRangeCompMain" hidden="1">#REF!</definedName>
    <definedName name="DateRangePrice" hidden="1">OFFSET([0]!DateRangePriceMain,5,0,COUNTA([0]!DateRangePriceMain)-COUNTA(#REF!),1)</definedName>
    <definedName name="DateRangePriceMain" hidden="1">#REF!</definedName>
    <definedName name="Dates">#REF!</definedName>
    <definedName name="DBASE" localSheetId="1">#REF!</definedName>
    <definedName name="DBASE" localSheetId="0">#REF!</definedName>
    <definedName name="DBASE">#REF!</definedName>
    <definedName name="dbo_fnv_act_rtx" localSheetId="1">#REF!</definedName>
    <definedName name="dbo_fnv_act_rtx" localSheetId="0">#REF!</definedName>
    <definedName name="dbo_fnv_act_rtx">#REF!</definedName>
    <definedName name="DDD" localSheetId="0">#REF!</definedName>
    <definedName name="DDD">#REF!</definedName>
    <definedName name="DDDD" localSheetId="0">#REF!</definedName>
    <definedName name="DDDD">#REF!</definedName>
    <definedName name="DDDDD" localSheetId="0">#REF!</definedName>
    <definedName name="DDDDD">#REF!</definedName>
    <definedName name="DDDDDDD">#REF!</definedName>
    <definedName name="DDDDDDDDDDDD">#REF!</definedName>
    <definedName name="Debt_Retrieve" localSheetId="1">#REF!</definedName>
    <definedName name="Debt_Retrieve" localSheetId="0">#REF!</definedName>
    <definedName name="Debt_Retrieve">#REF!</definedName>
    <definedName name="Dec">#REF!,#REF!,#REF!,#REF!</definedName>
    <definedName name="DECHIGHLIGHTS">#REF!</definedName>
    <definedName name="DECWORKSHEET">#REF!</definedName>
    <definedName name="DefDirector" localSheetId="1">#REF!</definedName>
    <definedName name="DefDirector" localSheetId="0">#REF!</definedName>
    <definedName name="DefDirector">#REF!</definedName>
    <definedName name="DEFERRED_COMP" localSheetId="1">#REF!</definedName>
    <definedName name="DEFERRED_COMP" localSheetId="0">#REF!</definedName>
    <definedName name="DEFERRED_COMP">#REF!</definedName>
    <definedName name="DEFERRED_COMPENSATION" localSheetId="1">#REF!</definedName>
    <definedName name="DEFERRED_COMPENSATION" localSheetId="0">#REF!</definedName>
    <definedName name="DEFERRED_COMPENSATION">#REF!</definedName>
    <definedName name="DefGain" localSheetId="1">#REF!</definedName>
    <definedName name="DefGain" localSheetId="0">#REF!</definedName>
    <definedName name="DefGain">#REF!</definedName>
    <definedName name="DEFINC" localSheetId="1">#REF!</definedName>
    <definedName name="DEFINC" localSheetId="0">#REF!</definedName>
    <definedName name="DEFINC">#REF!</definedName>
    <definedName name="DefMICP" localSheetId="1">#REF!</definedName>
    <definedName name="DefMICP" localSheetId="0">#REF!</definedName>
    <definedName name="DefMICP">#REF!</definedName>
    <definedName name="DEHINST">#REF!</definedName>
    <definedName name="DEHLBR">#REF!</definedName>
    <definedName name="DEHMAT">#REF!</definedName>
    <definedName name="DENVER">#REF!</definedName>
    <definedName name="Dep" localSheetId="1">#REF!</definedName>
    <definedName name="Dep" localSheetId="0">#REF!</definedName>
    <definedName name="Dep">#REF!</definedName>
    <definedName name="DEPR" localSheetId="1">#REF!</definedName>
    <definedName name="DEPR" localSheetId="0">#REF!</definedName>
    <definedName name="DEPR">#REF!</definedName>
    <definedName name="Derivation_of_Energy_Separation_Factors" localSheetId="0">#REF!</definedName>
    <definedName name="Derivation_of_Energy_Separation_Factors">#REF!</definedName>
    <definedName name="DESIGN">#REF!</definedName>
    <definedName name="DETAIL">#REF!</definedName>
    <definedName name="devel" localSheetId="1">#REF!</definedName>
    <definedName name="devel" localSheetId="0">#REF!</definedName>
    <definedName name="devel">#REF!</definedName>
    <definedName name="df" localSheetId="24" hidden="1">{#N/A,#N/A,FALSE,"Aging Summary";#N/A,#N/A,FALSE,"Ratio Analysis";#N/A,#N/A,FALSE,"Test 120 Day Accts";#N/A,#N/A,FALSE,"Tickmarks"}</definedName>
    <definedName name="df" localSheetId="19" hidden="1">{#N/A,#N/A,FALSE,"Aging Summary";#N/A,#N/A,FALSE,"Ratio Analysis";#N/A,#N/A,FALSE,"Test 120 Day Accts";#N/A,#N/A,FALSE,"Tickmarks"}</definedName>
    <definedName name="df" localSheetId="0" hidden="1">{#N/A,#N/A,FALSE,"Aging Summary";#N/A,#N/A,FALSE,"Ratio Analysis";#N/A,#N/A,FALSE,"Test 120 Day Accts";#N/A,#N/A,FALSE,"Tickmarks"}</definedName>
    <definedName name="df" hidden="1">{#N/A,#N/A,FALSE,"Aging Summary";#N/A,#N/A,FALSE,"Ratio Analysis";#N/A,#N/A,FALSE,"Test 120 Day Accts";#N/A,#N/A,FALSE,"Tickmarks"}</definedName>
    <definedName name="dfadsfadfadfewfr" hidden="1">{#N/A,#N/A,FALSE,"EXPENSE"}</definedName>
    <definedName name="dfadsfasdfdsf" hidden="1">{#N/A,#N/A,FALSE,"EXPENSE"}</definedName>
    <definedName name="dfadsfdsafdf" hidden="1">{#N/A,#N/A,FALSE,"ALLOC"}</definedName>
    <definedName name="dfasdfasdf" hidden="1">{#N/A,#N/A,FALSE,"ALLOC"}</definedName>
    <definedName name="dfasdfasdfdsaf" hidden="1">{#N/A,#N/A,FALSE,"ALLOC"}</definedName>
    <definedName name="dfasfasfdfadsf" hidden="1">{#N/A,#N/A,FALSE,"EXPENSE"}</definedName>
    <definedName name="DFD_TAX" localSheetId="1">#REF!</definedName>
    <definedName name="DFD_TAX" localSheetId="0">#REF!</definedName>
    <definedName name="DFD_TAX">#REF!</definedName>
    <definedName name="dfdfdsfadsf" hidden="1">{#N/A,#N/A,FALSE,"EXPENSE"}</definedName>
    <definedName name="dfdsfsdfdfdsf" hidden="1">{#N/A,#N/A,FALSE,"EXPENSE"}</definedName>
    <definedName name="dfsadfdsfdsf" hidden="1">{#N/A,#N/A,FALSE,"ALLOC"}</definedName>
    <definedName name="dfsdfdsfdsfds" hidden="1">{#N/A,#N/A,FALSE,"EXPENSE"}</definedName>
    <definedName name="dgdgdfgdg" hidden="1">{#N/A,#N/A,FALSE,"EXPENSE"}</definedName>
    <definedName name="dhdyyrtyr" hidden="1">{#N/A,#N/A,FALSE,"EXPENSE"}</definedName>
    <definedName name="dhiirecon" localSheetId="1">#REF!</definedName>
    <definedName name="dhiirecon" localSheetId="0">#REF!</definedName>
    <definedName name="dhiirecon">#REF!</definedName>
    <definedName name="dick" localSheetId="1">#REF!</definedName>
    <definedName name="dick" localSheetId="0">#REF!</definedName>
    <definedName name="dick">#REF!</definedName>
    <definedName name="dinomountrecon" localSheetId="1">#REF!</definedName>
    <definedName name="dinomountrecon" localSheetId="0">#REF!</definedName>
    <definedName name="dinomountrecon">#REF!</definedName>
    <definedName name="Dispatch2004">#REF!</definedName>
    <definedName name="DIST_ALL">#REF!</definedName>
    <definedName name="Dividend" localSheetId="1">#REF!</definedName>
    <definedName name="Dividend" localSheetId="0">#REF!</definedName>
    <definedName name="Dividend">#REF!</definedName>
    <definedName name="dkdkdk" hidden="1">{#N/A,#N/A,TRUE,"CIN-11";#N/A,#N/A,TRUE,"CIN-13";#N/A,#N/A,TRUE,"CIN-14";#N/A,#N/A,TRUE,"CIN-16";#N/A,#N/A,TRUE,"CIN-17";#N/A,#N/A,TRUE,"CIN-18";#N/A,#N/A,TRUE,"CIN Earnings To Fixed Charges";#N/A,#N/A,TRUE,"CIN Financial Ratios";#N/A,#N/A,TRUE,"CIN-IS";#N/A,#N/A,TRUE,"CIN-BS";#N/A,#N/A,TRUE,"CIN-CS";#N/A,#N/A,TRUE,"Invest In Unconsol Subs"}</definedName>
    <definedName name="DOCKET">#REF!</definedName>
    <definedName name="DOCKET_NO">#REF!</definedName>
    <definedName name="DOT">#REF!</definedName>
    <definedName name="DOT_PROJECTS2003">#REF!</definedName>
    <definedName name="DOT_PROJECTS2004">#REF!</definedName>
    <definedName name="ds" localSheetId="24" hidden="1">{#N/A,#N/A,FALSE,"Aging Summary";#N/A,#N/A,FALSE,"Ratio Analysis";#N/A,#N/A,FALSE,"Test 120 Day Accts";#N/A,#N/A,FALSE,"Tickmarks"}</definedName>
    <definedName name="ds" localSheetId="19" hidden="1">{#N/A,#N/A,FALSE,"Aging Summary";#N/A,#N/A,FALSE,"Ratio Analysis";#N/A,#N/A,FALSE,"Test 120 Day Accts";#N/A,#N/A,FALSE,"Tickmarks"}</definedName>
    <definedName name="ds" localSheetId="0" hidden="1">{#N/A,#N/A,FALSE,"Aging Summary";#N/A,#N/A,FALSE,"Ratio Analysis";#N/A,#N/A,FALSE,"Test 120 Day Accts";#N/A,#N/A,FALSE,"Tickmarks"}</definedName>
    <definedName name="ds" hidden="1">{#N/A,#N/A,FALSE,"Aging Summary";#N/A,#N/A,FALSE,"Ratio Analysis";#N/A,#N/A,FALSE,"Test 120 Day Accts";#N/A,#N/A,FALSE,"Tickmarks"}</definedName>
    <definedName name="dsfasdfdasf" hidden="1">{#N/A,#N/A,FALSE,"EXPENSE"}</definedName>
    <definedName name="dsfasdfdsf" hidden="1">{#N/A,#N/A,FALSE,"EXPENSE"}</definedName>
    <definedName name="dsm" hidden="1">{#N/A,#N/A,FALSE,"Aging Summary";#N/A,#N/A,FALSE,"Ratio Analysis";#N/A,#N/A,FALSE,"Test 120 Day Accts";#N/A,#N/A,FALSE,"Tickmarks"}</definedName>
    <definedName name="dtresyttyujyujtghgh" hidden="1">{#N/A,#N/A,FALSE,"EXPENSE"}</definedName>
    <definedName name="duh" hidden="1">{"edcredit",#N/A,FALSE,"edcredit"}</definedName>
    <definedName name="E" localSheetId="1">#REF!</definedName>
    <definedName name="E" localSheetId="0">#REF!</definedName>
    <definedName name="E">#REF!</definedName>
    <definedName name="E0_B_1A_APR2012_DataTable">#REF!</definedName>
    <definedName name="E0_B_1B_APR2012_DataTable">#REF!</definedName>
    <definedName name="E0_B_3A_APR2012_DataTable">#REF!</definedName>
    <definedName name="E0_B_3B_APR2012_DataTable">#REF!</definedName>
    <definedName name="E1_Page_1">#REF!,#REF!,#REF!,#REF!,#REF!,#REF!,#REF!</definedName>
    <definedName name="E1_Page_2">#REF!,#REF!,#REF!,#REF!,#REF!,#REF!,#REF!</definedName>
    <definedName name="E4_Page_1_All">#REF!,#REF!,#REF!,#REF!,#REF!,#REF!,#REF!</definedName>
    <definedName name="E4_Page_1_Filing">#REF!,#REF!,#REF!,#REF!,#REF!,#REF!,#REF!</definedName>
    <definedName name="E4_Page_2_All">#REF!,#REF!,#REF!,#REF!,#REF!,#REF!,#REF!</definedName>
    <definedName name="E4_Page_2_Filing">#REF!,#REF!,#REF!,#REF!,#REF!,#REF!,#REF!</definedName>
    <definedName name="eatawerawerfe" hidden="1">{#N/A,#N/A,FALSE,"ALLOC"}</definedName>
    <definedName name="ECCRCurrentTax" localSheetId="0">#REF!</definedName>
    <definedName name="ECCRCurrentTax">#REF!</definedName>
    <definedName name="ECCRDeferredTax" localSheetId="0">#REF!</definedName>
    <definedName name="ECCRDeferredTax">#REF!</definedName>
    <definedName name="ECON_DEV" localSheetId="1">#REF!</definedName>
    <definedName name="ECON_DEV" localSheetId="0">#REF!</definedName>
    <definedName name="ECON_DEV">#REF!</definedName>
    <definedName name="ECRCCurrentTax" localSheetId="1">#REF!</definedName>
    <definedName name="ECRCCurrentTax" localSheetId="0">#REF!</definedName>
    <definedName name="ECRCCurrentTax">#REF!</definedName>
    <definedName name="ECRCDeferredTax" localSheetId="1">#REF!</definedName>
    <definedName name="ECRCDeferredTax" localSheetId="0">#REF!</definedName>
    <definedName name="ECRCDeferredTax">#REF!</definedName>
    <definedName name="EDC" localSheetId="1">#REF!</definedName>
    <definedName name="EDC" localSheetId="0">#REF!</definedName>
    <definedName name="EDC">#REF!</definedName>
    <definedName name="EDS_Strategic2004">#REF!</definedName>
    <definedName name="eee" localSheetId="29">#REF!</definedName>
    <definedName name="eee" localSheetId="28">#REF!</definedName>
    <definedName name="eee" localSheetId="27">#REF!</definedName>
    <definedName name="eee">#REF!</definedName>
    <definedName name="ej" hidden="1">{"Page 1",#N/A,FALSE,"Sheet1";"Page 2",#N/A,FALSE,"Sheet1"}</definedName>
    <definedName name="EMISSIONS">#REF!</definedName>
    <definedName name="ENT" localSheetId="1">#REF!</definedName>
    <definedName name="ENT" localSheetId="0">#REF!</definedName>
    <definedName name="ENT">#REF!</definedName>
    <definedName name="Entities">#REF!</definedName>
    <definedName name="Entity">#REF!</definedName>
    <definedName name="EPS_RPT">#REF!</definedName>
    <definedName name="Equity_Retrieve" localSheetId="24">#REF!</definedName>
    <definedName name="Equity_Retrieve" localSheetId="1">#REF!</definedName>
    <definedName name="Equity_Retrieve" localSheetId="0">#REF!</definedName>
    <definedName name="Equity_Retrieve">#REF!</definedName>
    <definedName name="er" localSheetId="24" hidden="1">{#N/A,#N/A,FALSE,"Aging Summary";#N/A,#N/A,FALSE,"Ratio Analysis";#N/A,#N/A,FALSE,"Test 120 Day Accts";#N/A,#N/A,FALSE,"Tickmarks"}</definedName>
    <definedName name="er" localSheetId="19" hidden="1">{#N/A,#N/A,FALSE,"Aging Summary";#N/A,#N/A,FALSE,"Ratio Analysis";#N/A,#N/A,FALSE,"Test 120 Day Accts";#N/A,#N/A,FALSE,"Tickmarks"}</definedName>
    <definedName name="er" localSheetId="0" hidden="1">{#N/A,#N/A,FALSE,"Aging Summary";#N/A,#N/A,FALSE,"Ratio Analysis";#N/A,#N/A,FALSE,"Test 120 Day Accts";#N/A,#N/A,FALSE,"Tickmarks"}</definedName>
    <definedName name="er" hidden="1">{#N/A,#N/A,FALSE,"Aging Summary";#N/A,#N/A,FALSE,"Ratio Analysis";#N/A,#N/A,FALSE,"Test 120 Day Accts";#N/A,#N/A,FALSE,"Tickmarks"}</definedName>
    <definedName name="essbase12month" hidden="1">{"balsheet",#N/A,FALSE,"A"}</definedName>
    <definedName name="EssOptions">"A1110000000130000000001100000_0000"</definedName>
    <definedName name="ew" localSheetId="24" hidden="1">{#N/A,#N/A,FALSE,"Aging Summary";#N/A,#N/A,FALSE,"Ratio Analysis";#N/A,#N/A,FALSE,"Test 120 Day Accts";#N/A,#N/A,FALSE,"Tickmarks"}</definedName>
    <definedName name="ew" localSheetId="19" hidden="1">{#N/A,#N/A,FALSE,"Aging Summary";#N/A,#N/A,FALSE,"Ratio Analysis";#N/A,#N/A,FALSE,"Test 120 Day Accts";#N/A,#N/A,FALSE,"Tickmarks"}</definedName>
    <definedName name="ew" localSheetId="0" hidden="1">{#N/A,#N/A,FALSE,"Aging Summary";#N/A,#N/A,FALSE,"Ratio Analysis";#N/A,#N/A,FALSE,"Test 120 Day Accts";#N/A,#N/A,FALSE,"Tickmarks"}</definedName>
    <definedName name="ew" hidden="1">{#N/A,#N/A,FALSE,"Aging Summary";#N/A,#N/A,FALSE,"Ratio Analysis";#N/A,#N/A,FALSE,"Test 120 Day Accts";#N/A,#N/A,FALSE,"Tickmarks"}</definedName>
    <definedName name="EXCTRACT1" localSheetId="1">#REF!</definedName>
    <definedName name="EXCTRACT1" localSheetId="0">#REF!</definedName>
    <definedName name="EXCTRACT1">#REF!</definedName>
    <definedName name="Exrate00" localSheetId="1">#REF!</definedName>
    <definedName name="Exrate00" localSheetId="0">#REF!</definedName>
    <definedName name="Exrate00">#REF!</definedName>
    <definedName name="Exrate99" localSheetId="1">#REF!</definedName>
    <definedName name="Exrate99" localSheetId="0">#REF!</definedName>
    <definedName name="Exrate99">#REF!</definedName>
    <definedName name="_xlnm.Extract" localSheetId="1">#REF!</definedName>
    <definedName name="_xlnm.Extract">#REF!</definedName>
    <definedName name="f" hidden="1">{"edcredit",#N/A,FALSE,"edcredit"}</definedName>
    <definedName name="FACTORS" localSheetId="0">#REF!</definedName>
    <definedName name="FACTORS">#REF!</definedName>
    <definedName name="fadfasdfasdfadsf" hidden="1">{#N/A,#N/A,FALSE,"ALLOC"}</definedName>
    <definedName name="fadfasdfwaerwe" hidden="1">{#N/A,#N/A,FALSE,"ALLOC"}</definedName>
    <definedName name="fadsfadsfadsf" hidden="1">{#N/A,#N/A,FALSE,"EXPENSE"}</definedName>
    <definedName name="fadsfadsfdasf" hidden="1">{#N/A,#N/A,FALSE,"EXPENSE"}</definedName>
    <definedName name="fadsfdsafdfd" hidden="1">{#N/A,#N/A,FALSE,"ALLOC"}</definedName>
    <definedName name="fasdfadsfdasf" hidden="1">{#N/A,#N/A,FALSE,"ALLOC"}</definedName>
    <definedName name="fasdfasdfadsf" hidden="1">{#N/A,#N/A,FALSE,"EXPENSE"}</definedName>
    <definedName name="fasdfdfdf" hidden="1">{#N/A,#N/A,FALSE,"EXPENSE"}</definedName>
    <definedName name="fasfdsfdsafads" hidden="1">{#N/A,#N/A,FALSE,"EXPENSE"}</definedName>
    <definedName name="fcsdafasdfadsf" hidden="1">{#N/A,#N/A,FALSE,"EXPENSE"}</definedName>
    <definedName name="fd" localSheetId="24" hidden="1">{#N/A,#N/A,FALSE,"Aging Summary";#N/A,#N/A,FALSE,"Ratio Analysis";#N/A,#N/A,FALSE,"Test 120 Day Accts";#N/A,#N/A,FALSE,"Tickmarks"}</definedName>
    <definedName name="fd" localSheetId="19" hidden="1">{#N/A,#N/A,FALSE,"Aging Summary";#N/A,#N/A,FALSE,"Ratio Analysis";#N/A,#N/A,FALSE,"Test 120 Day Accts";#N/A,#N/A,FALSE,"Tickmarks"}</definedName>
    <definedName name="fd" localSheetId="0" hidden="1">{#N/A,#N/A,FALSE,"Aging Summary";#N/A,#N/A,FALSE,"Ratio Analysis";#N/A,#N/A,FALSE,"Test 120 Day Accts";#N/A,#N/A,FALSE,"Tickmarks"}</definedName>
    <definedName name="fd" hidden="1">{#N/A,#N/A,FALSE,"Aging Summary";#N/A,#N/A,FALSE,"Ratio Analysis";#N/A,#N/A,FALSE,"Test 120 Day Accts";#N/A,#N/A,FALSE,"Tickmarks"}</definedName>
    <definedName name="fdasfadfdaf" hidden="1">{#N/A,#N/A,FALSE,"EXPENSE"}</definedName>
    <definedName name="FDS">#REF!</definedName>
    <definedName name="fdsfdsafdasfds" hidden="1">{#N/A,#N/A,FALSE,"EXPENSE"}</definedName>
    <definedName name="fdsfsadfsdafdsa" hidden="1">{#N/A,#N/A,FALSE,"EXPENSE"}</definedName>
    <definedName name="fdsfsdfdsfd" hidden="1">{#N/A,#N/A,FALSE,"EXPENSE"}</definedName>
    <definedName name="FED_TX_ADJ">#REF!</definedName>
    <definedName name="FEDERAL" localSheetId="1">#REF!</definedName>
    <definedName name="FEDERAL" localSheetId="0">#REF!</definedName>
    <definedName name="FEDERAL">#REF!</definedName>
    <definedName name="fewrfwerwqerwe" hidden="1">{#N/A,#N/A,FALSE,"EXPENSE"}</definedName>
    <definedName name="fff" localSheetId="29">#REF!</definedName>
    <definedName name="fff" localSheetId="28">#REF!</definedName>
    <definedName name="fff" localSheetId="27">#REF!</definedName>
    <definedName name="fff">#REF!</definedName>
    <definedName name="ffff" hidden="1">{#N/A,#N/A,FALSE,"ALLOC"}</definedName>
    <definedName name="FGC" localSheetId="0">#REF!</definedName>
    <definedName name="FGC">#REF!</definedName>
    <definedName name="fgdfgdzfxczv" hidden="1">{#N/A,#N/A,FALSE,"EXPENSE"}</definedName>
    <definedName name="fgdfzdsfASFDAS" hidden="1">{#N/A,#N/A,FALSE,"EXPENSE"}</definedName>
    <definedName name="fgdgdfdvcx" hidden="1">{#N/A,#N/A,FALSE,"ALLOC"}</definedName>
    <definedName name="fgdsfasdfscc" hidden="1">{#N/A,#N/A,FALSE,"ALLOC"}</definedName>
    <definedName name="fgdsfdsfd" hidden="1">{#N/A,#N/A,FALSE,"EXPENSE"}</definedName>
    <definedName name="fhfgdgdg" hidden="1">{#N/A,#N/A,FALSE,"EXPENSE"}</definedName>
    <definedName name="fhfhfhfg" hidden="1">{#N/A,#N/A,FALSE,"EXPENSE"}</definedName>
    <definedName name="fhgfdgdzfcxvcx" hidden="1">{#N/A,#N/A,FALSE,"EXPENSE"}</definedName>
    <definedName name="FI_Tax_Entry_Year" localSheetId="24">#REF!</definedName>
    <definedName name="FI_Tax_Entry_Year" localSheetId="1">#REF!</definedName>
    <definedName name="FI_Tax_Entry_Year">#REF!</definedName>
    <definedName name="fiddlersrecon" localSheetId="24">#REF!</definedName>
    <definedName name="fiddlersrecon" localSheetId="1">#REF!</definedName>
    <definedName name="fiddlersrecon" localSheetId="0">#REF!</definedName>
    <definedName name="fiddlersrecon">#REF!</definedName>
    <definedName name="FILENAME" localSheetId="24">#REF!</definedName>
    <definedName name="FILENAME" localSheetId="1">#REF!</definedName>
    <definedName name="FILENAME">#REF!</definedName>
    <definedName name="Filing_Name">#REF!</definedName>
    <definedName name="finance" hidden="1">{#N/A,#N/A,TRUE,"CIN-11";#N/A,#N/A,TRUE,"CIN-13";#N/A,#N/A,TRUE,"CIN-14";#N/A,#N/A,TRUE,"CIN-16";#N/A,#N/A,TRUE,"CIN-17";#N/A,#N/A,TRUE,"CIN-18";#N/A,#N/A,TRUE,"CIN Earnings To Fixed Charges";#N/A,#N/A,TRUE,"CIN Financial Ratios";#N/A,#N/A,TRUE,"CIN-IS";#N/A,#N/A,TRUE,"CIN-BS";#N/A,#N/A,TRUE,"CIN-CS";#N/A,#N/A,TRUE,"Invest In Unconsol Subs"}</definedName>
    <definedName name="FL">#REF!</definedName>
    <definedName name="FLCAP2006" localSheetId="24">#REF!</definedName>
    <definedName name="FLCAP2006" localSheetId="1">#REF!</definedName>
    <definedName name="FLCAP2006" localSheetId="0">#REF!</definedName>
    <definedName name="FLCAP2006">#REF!</definedName>
    <definedName name="FLCAP2007" localSheetId="1">#REF!</definedName>
    <definedName name="FLCAP2007" localSheetId="0">#REF!</definedName>
    <definedName name="FLCAP2007">#REF!</definedName>
    <definedName name="FLCAP2008" localSheetId="1">#REF!</definedName>
    <definedName name="FLCAP2008" localSheetId="0">#REF!</definedName>
    <definedName name="FLCAP2008">#REF!</definedName>
    <definedName name="FLCAP2009" localSheetId="1">#REF!</definedName>
    <definedName name="FLCAP2009" localSheetId="0">#REF!</definedName>
    <definedName name="FLCAP2009">#REF!</definedName>
    <definedName name="FLCAP2010" localSheetId="1">#REF!</definedName>
    <definedName name="FLCAP2010" localSheetId="0">#REF!</definedName>
    <definedName name="FLCAP2010">#REF!</definedName>
    <definedName name="FLOM2006" localSheetId="1">#REF!</definedName>
    <definedName name="FLOM2006" localSheetId="0">#REF!</definedName>
    <definedName name="FLOM2006">#REF!</definedName>
    <definedName name="FLOM2007" localSheetId="1">#REF!</definedName>
    <definedName name="FLOM2007" localSheetId="0">#REF!</definedName>
    <definedName name="FLOM2007">#REF!</definedName>
    <definedName name="FLOM2008" localSheetId="1">#REF!</definedName>
    <definedName name="FLOM2008" localSheetId="0">#REF!</definedName>
    <definedName name="FLOM2008">#REF!</definedName>
    <definedName name="FLOM2009" localSheetId="1">#REF!</definedName>
    <definedName name="FLOM2009" localSheetId="0">#REF!</definedName>
    <definedName name="FLOM2009">#REF!</definedName>
    <definedName name="FLOM2010" localSheetId="1">#REF!</definedName>
    <definedName name="FLOM2010" localSheetId="0">#REF!</definedName>
    <definedName name="FLOM2010">#REF!</definedName>
    <definedName name="Florida" localSheetId="1">#REF!</definedName>
    <definedName name="Florida" localSheetId="0">#REF!</definedName>
    <definedName name="Florida">#REF!</definedName>
    <definedName name="Florida_Power_Corporation" localSheetId="1">#REF!</definedName>
    <definedName name="Florida_Power_Corporation" localSheetId="0">#REF!</definedName>
    <definedName name="Florida_Power_Corporation">#REF!</definedName>
    <definedName name="FMPAFAC">#REF!</definedName>
    <definedName name="FNI_ADJ">#REF!</definedName>
    <definedName name="FORM" localSheetId="1">#REF!</definedName>
    <definedName name="FORM" localSheetId="0">#REF!</definedName>
    <definedName name="FORM">#REF!</definedName>
    <definedName name="FORM_4626" localSheetId="1">#REF!</definedName>
    <definedName name="FORM_4626">#REF!</definedName>
    <definedName name="form1cat">#REF!</definedName>
    <definedName name="FORM42_1A" localSheetId="0">#REF!</definedName>
    <definedName name="FORM42_1A">#REF!</definedName>
    <definedName name="FORM42_2A" localSheetId="0">#REF!</definedName>
    <definedName name="FORM42_2A">#REF!</definedName>
    <definedName name="FORM42_3A" localSheetId="0">#REF!</definedName>
    <definedName name="FORM42_3A">#REF!</definedName>
    <definedName name="FORM42_4A" localSheetId="0">#REF!</definedName>
    <definedName name="FORM42_4A">#REF!</definedName>
    <definedName name="Form42_4P_P13">#REF!</definedName>
    <definedName name="FORM42_6A" localSheetId="0">#REF!</definedName>
    <definedName name="FORM42_6A">#REF!</definedName>
    <definedName name="FORM42_8A_P1" localSheetId="0">#REF!</definedName>
    <definedName name="FORM42_8A_P1">#REF!</definedName>
    <definedName name="FORM42_8A_P10" localSheetId="0">#REF!</definedName>
    <definedName name="FORM42_8A_P10">#REF!</definedName>
    <definedName name="FORM42_8A_P11" localSheetId="0">#REF!</definedName>
    <definedName name="FORM42_8A_P11">#REF!</definedName>
    <definedName name="FORM42_8A_P12" localSheetId="0">#REF!</definedName>
    <definedName name="FORM42_8A_P12">#REF!</definedName>
    <definedName name="FORM42_8A_P13" localSheetId="0">#REF!</definedName>
    <definedName name="FORM42_8A_P13">#REF!</definedName>
    <definedName name="FORM42_8A_P14" localSheetId="0">#REF!</definedName>
    <definedName name="FORM42_8A_P14">#REF!</definedName>
    <definedName name="FORM42_8A_P15" localSheetId="0">#REF!</definedName>
    <definedName name="FORM42_8A_P15">#REF!</definedName>
    <definedName name="FORM42_8A_P16" localSheetId="0">#REF!</definedName>
    <definedName name="FORM42_8A_P16">#REF!</definedName>
    <definedName name="FORM42_8A_P17" localSheetId="0">#REF!</definedName>
    <definedName name="FORM42_8A_P17">#REF!</definedName>
    <definedName name="FORM42_8A_P18" localSheetId="0">#REF!</definedName>
    <definedName name="FORM42_8A_P18">#REF!</definedName>
    <definedName name="FORM42_8A_P19" localSheetId="0">#REF!</definedName>
    <definedName name="FORM42_8A_P19">#REF!</definedName>
    <definedName name="FORM42_8A_P2" localSheetId="0">#REF!</definedName>
    <definedName name="FORM42_8A_P2">#REF!</definedName>
    <definedName name="FORM42_8A_P20" localSheetId="0">#REF!</definedName>
    <definedName name="FORM42_8A_P20">#REF!</definedName>
    <definedName name="FORM42_8A_P3" localSheetId="0">#REF!</definedName>
    <definedName name="FORM42_8A_P3">#REF!</definedName>
    <definedName name="FORM42_8A_P4" localSheetId="0">#REF!</definedName>
    <definedName name="FORM42_8A_P4">#REF!</definedName>
    <definedName name="FORM42_8A_P5" localSheetId="0">#REF!</definedName>
    <definedName name="FORM42_8A_P5">#REF!</definedName>
    <definedName name="FORM42_8A_P6" localSheetId="0">#REF!</definedName>
    <definedName name="FORM42_8A_P6">#REF!</definedName>
    <definedName name="FORM42_8A_P7" localSheetId="0">#REF!</definedName>
    <definedName name="FORM42_8A_P7">#REF!</definedName>
    <definedName name="FORM42_8A_P8" localSheetId="0">#REF!</definedName>
    <definedName name="FORM42_8A_P8">#REF!</definedName>
    <definedName name="FORM42_8A_P9" localSheetId="0">#REF!</definedName>
    <definedName name="FORM42_8A_P9">#REF!</definedName>
    <definedName name="FORM4626" localSheetId="24">#REF!</definedName>
    <definedName name="FORM4626" localSheetId="1">#REF!</definedName>
    <definedName name="FORM4626" localSheetId="0">#REF!</definedName>
    <definedName name="FORM4626">#REF!</definedName>
    <definedName name="FPCCAP">#REF!</definedName>
    <definedName name="FPSC_Adj_lookup">#REF!</definedName>
    <definedName name="freb" hidden="1">{#N/A,#N/A,FALSE,"EXPENSE"}</definedName>
    <definedName name="frt" localSheetId="24" hidden="1">{#N/A,#N/A,FALSE,"Aging Summary";#N/A,#N/A,FALSE,"Ratio Analysis";#N/A,#N/A,FALSE,"Test 120 Day Accts";#N/A,#N/A,FALSE,"Tickmarks"}</definedName>
    <definedName name="frt" localSheetId="19" hidden="1">{#N/A,#N/A,FALSE,"Aging Summary";#N/A,#N/A,FALSE,"Ratio Analysis";#N/A,#N/A,FALSE,"Test 120 Day Accts";#N/A,#N/A,FALSE,"Tickmarks"}</definedName>
    <definedName name="frt" localSheetId="0" hidden="1">{#N/A,#N/A,FALSE,"Aging Summary";#N/A,#N/A,FALSE,"Ratio Analysis";#N/A,#N/A,FALSE,"Test 120 Day Accts";#N/A,#N/A,FALSE,"Tickmarks"}</definedName>
    <definedName name="frt" hidden="1">{#N/A,#N/A,FALSE,"Aging Summary";#N/A,#N/A,FALSE,"Ratio Analysis";#N/A,#N/A,FALSE,"Test 120 Day Accts";#N/A,#N/A,FALSE,"Tickmarks"}</definedName>
    <definedName name="frwerwerwerfw" hidden="1">{#N/A,#N/A,FALSE,"EXPENSE"}</definedName>
    <definedName name="frwerwerwerwerfew" hidden="1">{#N/A,#N/A,FALSE,"EXPENSE"}</definedName>
    <definedName name="fsadfsdfadfdfwerf" hidden="1">{#N/A,#N/A,FALSE,"EXPENSE"}</definedName>
    <definedName name="fsafwaerwer" hidden="1">{#N/A,#N/A,FALSE,"EXPENSE"}</definedName>
    <definedName name="fsd" localSheetId="24" hidden="1">{#N/A,#N/A,FALSE,"Aging Summary";#N/A,#N/A,FALSE,"Ratio Analysis";#N/A,#N/A,FALSE,"Test 120 Day Accts";#N/A,#N/A,FALSE,"Tickmarks"}</definedName>
    <definedName name="fsd" localSheetId="19" hidden="1">{#N/A,#N/A,FALSE,"Aging Summary";#N/A,#N/A,FALSE,"Ratio Analysis";#N/A,#N/A,FALSE,"Test 120 Day Accts";#N/A,#N/A,FALSE,"Tickmarks"}</definedName>
    <definedName name="fsd" localSheetId="0" hidden="1">{#N/A,#N/A,FALSE,"Aging Summary";#N/A,#N/A,FALSE,"Ratio Analysis";#N/A,#N/A,FALSE,"Test 120 Day Accts";#N/A,#N/A,FALSE,"Tickmarks"}</definedName>
    <definedName name="fsd" hidden="1">{#N/A,#N/A,FALSE,"Aging Summary";#N/A,#N/A,FALSE,"Ratio Analysis";#N/A,#N/A,FALSE,"Test 120 Day Accts";#N/A,#N/A,FALSE,"Tickmarks"}</definedName>
    <definedName name="fsdfadsfdfd" hidden="1">{#N/A,#N/A,FALSE,"EXPENSE"}</definedName>
    <definedName name="fsdfasdfadsf" hidden="1">{#N/A,#N/A,FALSE,"EXPENSE"}</definedName>
    <definedName name="fsdfdfbfvbcvbb" hidden="1">{#N/A,#N/A,FALSE,"ALLOC"}</definedName>
    <definedName name="fsdfdwfdsf" hidden="1">{#N/A,#N/A,FALSE,"EXPENSE"}</definedName>
    <definedName name="fsgrhghj" hidden="1">{#N/A,#N/A,FALSE,"ALLOC"}</definedName>
    <definedName name="ftyrtdrt" hidden="1">{#N/A,#N/A,FALSE,"ALLOC"}</definedName>
    <definedName name="FuelCurrentTax" localSheetId="0">#REF!</definedName>
    <definedName name="FuelCurrentTax">#REF!</definedName>
    <definedName name="FuelDeferredTax" localSheetId="0">#REF!</definedName>
    <definedName name="FuelDeferredTax">#REF!</definedName>
    <definedName name="FUNC_ALLOCS_CS">#REF!</definedName>
    <definedName name="FUNC_ALLOCS_CSIS">#REF!</definedName>
    <definedName name="FUNC_ALLOCS_GSD">#REF!</definedName>
    <definedName name="FUNC_ALLOCS_GSND">#REF!</definedName>
    <definedName name="FUNC_ALLOCS_GSND100LF">#REF!</definedName>
    <definedName name="FUNC_ALLOCS_IS">#REF!</definedName>
    <definedName name="FUNC_ALLOCS_LS">#REF!</definedName>
    <definedName name="FUNC_ALLOCS_RETAIL">#REF!</definedName>
    <definedName name="FUNC_ALLOCS_RS">#REF!</definedName>
    <definedName name="FY">#REF!</definedName>
    <definedName name="G" localSheetId="24">#REF!</definedName>
    <definedName name="G" localSheetId="1">#REF!</definedName>
    <definedName name="G" localSheetId="0">#REF!</definedName>
    <definedName name="G">#REF!</definedName>
    <definedName name="gbdfgdfdfzvc" hidden="1">{#N/A,#N/A,FALSE,"ALLOC"}</definedName>
    <definedName name="gbdfgzdfvvc" hidden="1">{#N/A,#N/A,FALSE,"EXPENSE"}</definedName>
    <definedName name="gdfgdvzxcvc" hidden="1">{#N/A,#N/A,FALSE,"EXPENSE"}</definedName>
    <definedName name="gdfgdzfdzfvxzc" hidden="1">{#N/A,#N/A,FALSE,"ALLOC"}</definedName>
    <definedName name="gdfgfbcvbcv" hidden="1">{#N/A,#N/A,FALSE,"EXPENSE"}</definedName>
    <definedName name="gdfgfvcxvcx" hidden="1">{#N/A,#N/A,FALSE,"ALLOC"}</definedName>
    <definedName name="gdgddgd" hidden="1">{#N/A,#N/A,FALSE,"EXPENSE"}</definedName>
    <definedName name="gdsfgdcvcx" hidden="1">{#N/A,#N/A,FALSE,"EXPENSE"}</definedName>
    <definedName name="gdsfgdfvgzcxvcxz" hidden="1">{#N/A,#N/A,FALSE,"EXPENSE"}</definedName>
    <definedName name="gdsgdfvcxvxc" hidden="1">{#N/A,#N/A,FALSE,"EXPENSE"}</definedName>
    <definedName name="gfgsdftesrt" hidden="1">{#N/A,#N/A,FALSE,"EXPENSE"}</definedName>
    <definedName name="gfhbgfggbvcvcx" hidden="1">{#N/A,#N/A,FALSE,"EXPENSE"}</definedName>
    <definedName name="gfhfgfbcvcv" hidden="1">{#N/A,#N/A,FALSE,"EXPENSE"}</definedName>
    <definedName name="gfhfxcxvcxzv" hidden="1">{#N/A,#N/A,FALSE,"EXPENSE"}</definedName>
    <definedName name="gfhsdzfzasdfSAF" hidden="1">{#N/A,#N/A,FALSE,"ALLOC"}</definedName>
    <definedName name="gfhshyghgf" hidden="1">{#N/A,#N/A,FALSE,"EXPENSE"}</definedName>
    <definedName name="gfnhsfgdzvc" hidden="1">{#N/A,#N/A,FALSE,"ALLOC"}</definedName>
    <definedName name="gfsgesrwerwer" hidden="1">{#N/A,#N/A,FALSE,"EXPENSE"}</definedName>
    <definedName name="gggg" hidden="1">{#N/A,#N/A,FALSE,"EXPENSE"}</definedName>
    <definedName name="ggggg" hidden="1">{#N/A,#N/A,FALSE,"EXPENSE"}</definedName>
    <definedName name="gggggg" hidden="1">{#N/A,#N/A,FALSE,"EXPENSE"}</definedName>
    <definedName name="ghsfgdszfzsdf" hidden="1">{#N/A,#N/A,FALSE,"EXPENSE"}</definedName>
    <definedName name="glenivyrecon" localSheetId="24">#REF!</definedName>
    <definedName name="glenivyrecon" localSheetId="1">#REF!</definedName>
    <definedName name="glenivyrecon" localSheetId="0">#REF!</definedName>
    <definedName name="glenivyrecon">#REF!</definedName>
    <definedName name="gretertertert" hidden="1">{#N/A,#N/A,FALSE,"EXPENSE"}</definedName>
    <definedName name="gsdfgdzcvzcxvc" hidden="1">{#N/A,#N/A,FALSE,"EXPENSE"}</definedName>
    <definedName name="gsdfgdzfzdvcxz" hidden="1">{#N/A,#N/A,FALSE,"EXPENSE"}</definedName>
    <definedName name="gsdfgzsdfzsdcs" hidden="1">{#N/A,#N/A,FALSE,"EXPENSE"}</definedName>
    <definedName name="gsfdgzdfcxv" hidden="1">{#N/A,#N/A,FALSE,"EXPENSE"}</definedName>
    <definedName name="H" localSheetId="1">#REF!</definedName>
    <definedName name="H" localSheetId="0">#REF!</definedName>
    <definedName name="H">#REF!</definedName>
    <definedName name="helenrecon" localSheetId="1">#REF!</definedName>
    <definedName name="helenrecon" localSheetId="0">#REF!</definedName>
    <definedName name="helenrecon">#REF!</definedName>
    <definedName name="hfgdfdcvc" hidden="1">{#N/A,#N/A,FALSE,"EXPENSE"}</definedName>
    <definedName name="hgfhngfvbvcb" hidden="1">{#N/A,#N/A,FALSE,"EXPENSE"}</definedName>
    <definedName name="hgfhsfdgadgfzdv" hidden="1">{#N/A,#N/A,FALSE,"EXPENSE"}</definedName>
    <definedName name="hghfdghfgh" hidden="1">{#N/A,#N/A,FALSE,"EXPENSE"}</definedName>
    <definedName name="hgsfdgdzgfdszfds" hidden="1">{#N/A,#N/A,FALSE,"EXPENSE"}</definedName>
    <definedName name="hhfghfh" hidden="1">{#N/A,#N/A,FALSE,"EXPENSE"}</definedName>
    <definedName name="hhgbvxcv" hidden="1">{#N/A,#N/A,FALSE,"EXPENSE"}</definedName>
    <definedName name="hhh" hidden="1">{#N/A,#N/A,FALSE,"Assessment";#N/A,#N/A,FALSE,"Staffing";#N/A,#N/A,FALSE,"Hires";#N/A,#N/A,FALSE,"Assumptions"}</definedName>
    <definedName name="hhhh" hidden="1">{#N/A,#N/A,FALSE,"EXPENSE"}</definedName>
    <definedName name="hhhhh" hidden="1">{#N/A,#N/A,FALSE,"ALLOC"}</definedName>
    <definedName name="hjgfhgfhgf" hidden="1">{#N/A,#N/A,FALSE,"EXPENSE"}</definedName>
    <definedName name="hnftgszdgfzsdfv" hidden="1">{#N/A,#N/A,FALSE,"EXPENSE"}</definedName>
    <definedName name="holding1" localSheetId="1">#REF!</definedName>
    <definedName name="holding1" localSheetId="0">#REF!</definedName>
    <definedName name="holding1">#REF!</definedName>
    <definedName name="holding2" localSheetId="1">#REF!</definedName>
    <definedName name="holding2" localSheetId="0">#REF!</definedName>
    <definedName name="holding2">#REF!</definedName>
    <definedName name="holding3" localSheetId="1">#REF!</definedName>
    <definedName name="holding3" localSheetId="0">#REF!</definedName>
    <definedName name="holding3">#REF!</definedName>
    <definedName name="Hotel_List">#REF!</definedName>
    <definedName name="HOURS">#REF!</definedName>
    <definedName name="Housing" localSheetId="24">#REF!</definedName>
    <definedName name="Housing" localSheetId="1">#REF!</definedName>
    <definedName name="Housing" localSheetId="0">#REF!</definedName>
    <definedName name="Housing">#REF!</definedName>
    <definedName name="HRConversionFactors">#REF!</definedName>
    <definedName name="hshgsgfgdfg" hidden="1">{#N/A,#N/A,FALSE,"ALLOC"}</definedName>
    <definedName name="HTML_CodePage" hidden="1">1252</definedName>
    <definedName name="HTML_Control" hidden="1">{"'Sheet1'!$A$1:$I$89"}</definedName>
    <definedName name="html_control1" hidden="1">{"'Sheet1'!$A$1:$I$89"}</definedName>
    <definedName name="HTML_Description" hidden="1">""</definedName>
    <definedName name="HTML_Email" hidden="1">""</definedName>
    <definedName name="HTML_Header" hidden="1">"Commentary"</definedName>
    <definedName name="HTML_LastUpdate" hidden="1">"08/14/2003"</definedName>
    <definedName name="HTML_LineAfter" hidden="1">FALSE</definedName>
    <definedName name="HTML_LineBefore" hidden="1">FALSE</definedName>
    <definedName name="HTML_Name" hidden="1">"Corporate User"</definedName>
    <definedName name="HTML_OBDlg2" hidden="1">TRUE</definedName>
    <definedName name="HTML_OBDlg4" hidden="1">TRUE</definedName>
    <definedName name="HTML_OS" hidden="1">0</definedName>
    <definedName name="HTML_PathFile" hidden="1">"C:\WINNT\Profiles\i11485\Desktop\MyHTML.htm"</definedName>
    <definedName name="HTML_Title" hidden="1">"New Reporting Summary 8-13-03"</definedName>
    <definedName name="HTML1_1" hidden="1">"'[Performance Report.xls]April Summary Template'!$A$1:$Q$82"</definedName>
    <definedName name="HTML1_10" hidden="1">""</definedName>
    <definedName name="HTML1_11" hidden="1">1</definedName>
    <definedName name="HTML1_12" hidden="1">"C:\MY DOCUMENTS\MyHTML.htm"</definedName>
    <definedName name="HTML1_2" hidden="1">1</definedName>
    <definedName name="HTML1_3" hidden="1">"Performance Report"</definedName>
    <definedName name="HTML1_4" hidden="1">"April Summary Template"</definedName>
    <definedName name="HTML1_5" hidden="1">""</definedName>
    <definedName name="HTML1_6" hidden="1">-4146</definedName>
    <definedName name="HTML1_7" hidden="1">1</definedName>
    <definedName name="HTML1_8" hidden="1">"5/29/97"</definedName>
    <definedName name="HTML1_9" hidden="1">"SIWWIN95"</definedName>
    <definedName name="HTML10_1" hidden="1">"'[97RNKAPR.XLS]North'!$A$1:$H$255"</definedName>
    <definedName name="HTML10_10" hidden="1">""</definedName>
    <definedName name="HTML10_11" hidden="1">1</definedName>
    <definedName name="HTML10_12" hidden="1">"D:\nthrnk.htm"</definedName>
    <definedName name="HTML10_2" hidden="1">1</definedName>
    <definedName name="HTML10_3" hidden="1">"97RNKAPR"</definedName>
    <definedName name="HTML10_4" hidden="1">"North"</definedName>
    <definedName name="HTML10_5" hidden="1">""</definedName>
    <definedName name="HTML10_6" hidden="1">1</definedName>
    <definedName name="HTML10_7" hidden="1">-4146</definedName>
    <definedName name="HTML10_8" hidden="1">"5/22/97"</definedName>
    <definedName name="HTML10_9" hidden="1">"Bell Atlantic"</definedName>
    <definedName name="HTML11_1" hidden="1">"'[97RNKAPR.XLS]South'!$A$1:$H$161"</definedName>
    <definedName name="HTML11_10" hidden="1">""</definedName>
    <definedName name="HTML11_11" hidden="1">1</definedName>
    <definedName name="HTML11_12" hidden="1">"D:\sthrnk.htm"</definedName>
    <definedName name="HTML11_2" hidden="1">1</definedName>
    <definedName name="HTML11_3" hidden="1">"97RNKAPR"</definedName>
    <definedName name="HTML11_4" hidden="1">"South"</definedName>
    <definedName name="HTML11_5" hidden="1">""</definedName>
    <definedName name="HTML11_6" hidden="1">1</definedName>
    <definedName name="HTML11_7" hidden="1">-4146</definedName>
    <definedName name="HTML11_8" hidden="1">"5/22/97"</definedName>
    <definedName name="HTML11_9" hidden="1">"Bell Atlantic"</definedName>
    <definedName name="HTML12_1" hidden="1">"'[97RNKAPR.XLS]Overview'!$A$1:$I$61"</definedName>
    <definedName name="HTML12_10" hidden="1">""</definedName>
    <definedName name="HTML12_11" hidden="1">1</definedName>
    <definedName name="HTML12_12" hidden="1">"D:\rankovw.htm"</definedName>
    <definedName name="HTML12_2" hidden="1">1</definedName>
    <definedName name="HTML12_3" hidden="1">"97RNKAPR"</definedName>
    <definedName name="HTML12_4" hidden="1">"Overview"</definedName>
    <definedName name="HTML12_5" hidden="1">""</definedName>
    <definedName name="HTML12_6" hidden="1">-4146</definedName>
    <definedName name="HTML12_7" hidden="1">-4146</definedName>
    <definedName name="HTML12_8" hidden="1">"5/22/97"</definedName>
    <definedName name="HTML12_9" hidden="1">"Bell Atlantic"</definedName>
    <definedName name="HTML13_1" hidden="1">"'[97RNKAUG.XLS]Regional'!$A$1:$H$225"</definedName>
    <definedName name="HTML13_10" hidden="1">""</definedName>
    <definedName name="HTML13_11" hidden="1">1</definedName>
    <definedName name="HTML13_12" hidden="1">"D:\regrnk.htm"</definedName>
    <definedName name="HTML13_2" hidden="1">1</definedName>
    <definedName name="HTML13_3" hidden="1">"97RNKAUG"</definedName>
    <definedName name="HTML13_4" hidden="1">"Regional"</definedName>
    <definedName name="HTML13_5" hidden="1">""</definedName>
    <definedName name="HTML13_6" hidden="1">1</definedName>
    <definedName name="HTML13_7" hidden="1">1</definedName>
    <definedName name="HTML13_8" hidden="1">"9/16/97"</definedName>
    <definedName name="HTML13_9" hidden="1">"Bell Atlantic"</definedName>
    <definedName name="HTML14_1" hidden="1">"'[97RNKAUG.XLS]ReglSys'!$A$1:$H$179"</definedName>
    <definedName name="HTML14_10" hidden="1">""</definedName>
    <definedName name="HTML14_11" hidden="1">1</definedName>
    <definedName name="HTML14_12" hidden="1">"D:\sernk.htm"</definedName>
    <definedName name="HTML14_2" hidden="1">1</definedName>
    <definedName name="HTML14_3" hidden="1">"97RNKAUG"</definedName>
    <definedName name="HTML14_4" hidden="1">"ReglSys"</definedName>
    <definedName name="HTML14_5" hidden="1">""</definedName>
    <definedName name="HTML14_6" hidden="1">1</definedName>
    <definedName name="HTML14_7" hidden="1">1</definedName>
    <definedName name="HTML14_8" hidden="1">"9/16/97"</definedName>
    <definedName name="HTML14_9" hidden="1">"Bell Atlantic"</definedName>
    <definedName name="HTML15_1" hidden="1">"'[97RNKAUG.XLS]North'!$A$1:$H$261"</definedName>
    <definedName name="HTML15_10" hidden="1">""</definedName>
    <definedName name="HTML15_11" hidden="1">1</definedName>
    <definedName name="HTML15_12" hidden="1">"D:\nthrnk.htm"</definedName>
    <definedName name="HTML15_2" hidden="1">1</definedName>
    <definedName name="HTML15_3" hidden="1">"97RNKAUG"</definedName>
    <definedName name="HTML15_4" hidden="1">"North"</definedName>
    <definedName name="HTML15_5" hidden="1">""</definedName>
    <definedName name="HTML15_6" hidden="1">1</definedName>
    <definedName name="HTML15_7" hidden="1">1</definedName>
    <definedName name="HTML15_8" hidden="1">"9/16/97"</definedName>
    <definedName name="HTML15_9" hidden="1">"Bell Atlantic"</definedName>
    <definedName name="HTML16_1" hidden="1">"'[97RNKAUG.XLS]South'!$A$1:$H$159"</definedName>
    <definedName name="HTML16_10" hidden="1">""</definedName>
    <definedName name="HTML16_11" hidden="1">1</definedName>
    <definedName name="HTML16_12" hidden="1">"D:\sthrnk.htm"</definedName>
    <definedName name="HTML16_2" hidden="1">1</definedName>
    <definedName name="HTML16_3" hidden="1">"97RNKAUG"</definedName>
    <definedName name="HTML16_4" hidden="1">"South"</definedName>
    <definedName name="HTML16_5" hidden="1">""</definedName>
    <definedName name="HTML16_6" hidden="1">1</definedName>
    <definedName name="HTML16_7" hidden="1">1</definedName>
    <definedName name="HTML16_8" hidden="1">"9/16/97"</definedName>
    <definedName name="HTML16_9" hidden="1">"Bell Atlantic"</definedName>
    <definedName name="HTML17_1" hidden="1">"'[97RNK.xls]ReglSys'!$A$1:$H$179"</definedName>
    <definedName name="HTML17_10" hidden="1">""</definedName>
    <definedName name="HTML17_11" hidden="1">1</definedName>
    <definedName name="HTML17_12" hidden="1">"D:\sernk.htm"</definedName>
    <definedName name="HTML17_2" hidden="1">1</definedName>
    <definedName name="HTML17_3" hidden="1">"97RNK"</definedName>
    <definedName name="HTML17_4" hidden="1">"ReglSys"</definedName>
    <definedName name="HTML17_5" hidden="1">""</definedName>
    <definedName name="HTML17_6" hidden="1">1</definedName>
    <definedName name="HTML17_7" hidden="1">1</definedName>
    <definedName name="HTML17_8" hidden="1">"9/16/97"</definedName>
    <definedName name="HTML17_9" hidden="1">"Bell Atlantic"</definedName>
    <definedName name="HTML18_1" hidden="1">"'[97RNKNOV.XLS]Regional'!$A$1:$H$225"</definedName>
    <definedName name="HTML18_10" hidden="1">""</definedName>
    <definedName name="HTML18_11" hidden="1">1</definedName>
    <definedName name="HTML18_12" hidden="1">"D:\regrnk.htm"</definedName>
    <definedName name="HTML18_2" hidden="1">1</definedName>
    <definedName name="HTML18_3" hidden="1">"97RNKNOV"</definedName>
    <definedName name="HTML18_4" hidden="1">"Regional"</definedName>
    <definedName name="HTML18_5" hidden="1">""</definedName>
    <definedName name="HTML18_6" hidden="1">1</definedName>
    <definedName name="HTML18_7" hidden="1">1</definedName>
    <definedName name="HTML18_8" hidden="1">"12/22/97"</definedName>
    <definedName name="HTML18_9" hidden="1">"Bell Atlantic"</definedName>
    <definedName name="HTML19_1" hidden="1">"'[97RNKNOV.XLS]ReglSys'!$A$1:$H$183"</definedName>
    <definedName name="HTML19_10" hidden="1">""</definedName>
    <definedName name="HTML19_11" hidden="1">1</definedName>
    <definedName name="HTML19_12" hidden="1">"D:\sernk.htm"</definedName>
    <definedName name="HTML19_2" hidden="1">1</definedName>
    <definedName name="HTML19_3" hidden="1">"97RNKNOV"</definedName>
    <definedName name="HTML19_4" hidden="1">"ReglSys"</definedName>
    <definedName name="HTML19_5" hidden="1">""</definedName>
    <definedName name="HTML19_6" hidden="1">1</definedName>
    <definedName name="HTML19_7" hidden="1">1</definedName>
    <definedName name="HTML19_8" hidden="1">"12/23/97"</definedName>
    <definedName name="HTML19_9" hidden="1">"Bell Atlantic"</definedName>
    <definedName name="HTML2_1" hidden="1">"'[96RNKNOV.XLS]North'!$A$1:$I$150"</definedName>
    <definedName name="HTML2_10" hidden="1">""</definedName>
    <definedName name="HTML2_11" hidden="1">1</definedName>
    <definedName name="HTML2_12" hidden="1">"D:\nthrnk11.htm"</definedName>
    <definedName name="HTML2_2" hidden="1">1</definedName>
    <definedName name="HTML2_3" hidden="1">"96RNKNOV"</definedName>
    <definedName name="HTML2_4" hidden="1">"North"</definedName>
    <definedName name="HTML2_5" hidden="1">"November - North Rankings"</definedName>
    <definedName name="HTML2_6" hidden="1">-4146</definedName>
    <definedName name="HTML2_7" hidden="1">1</definedName>
    <definedName name="HTML2_8" hidden="1">"1/13/97"</definedName>
    <definedName name="HTML2_9" hidden="1">"Bell Atlantic"</definedName>
    <definedName name="HTML20_1" hidden="1">"'[97RNKNOV.XLS]North'!$A$1:$H$259"</definedName>
    <definedName name="HTML20_10" hidden="1">""</definedName>
    <definedName name="HTML20_11" hidden="1">1</definedName>
    <definedName name="HTML20_12" hidden="1">"D:\nthrnk.htm"</definedName>
    <definedName name="HTML20_2" hidden="1">1</definedName>
    <definedName name="HTML20_3" hidden="1">"97RNKNOV"</definedName>
    <definedName name="HTML20_4" hidden="1">"North"</definedName>
    <definedName name="HTML20_5" hidden="1">""</definedName>
    <definedName name="HTML20_6" hidden="1">1</definedName>
    <definedName name="HTML20_7" hidden="1">1</definedName>
    <definedName name="HTML20_8" hidden="1">"12/23/97"</definedName>
    <definedName name="HTML20_9" hidden="1">"Bell Atlantic"</definedName>
    <definedName name="HTML21_1" hidden="1">"'[97RNKNOV.XLS]South'!$A$1:$H$164"</definedName>
    <definedName name="HTML21_10" hidden="1">""</definedName>
    <definedName name="HTML21_11" hidden="1">1</definedName>
    <definedName name="HTML21_12" hidden="1">"D:\sthrnk.htm"</definedName>
    <definedName name="HTML21_2" hidden="1">1</definedName>
    <definedName name="HTML21_3" hidden="1">"97RNKNOV"</definedName>
    <definedName name="HTML21_4" hidden="1">"South"</definedName>
    <definedName name="HTML21_5" hidden="1">""</definedName>
    <definedName name="HTML21_6" hidden="1">1</definedName>
    <definedName name="HTML21_7" hidden="1">1</definedName>
    <definedName name="HTML21_8" hidden="1">"12/23/97"</definedName>
    <definedName name="HTML21_9" hidden="1">"Bell Atlantic"</definedName>
    <definedName name="HTML22_1" hidden="1">"'[97RNKDEC.XLS]CAM Perf Model'!$A$1:$J$39"</definedName>
    <definedName name="HTML22_10" hidden="1">""</definedName>
    <definedName name="HTML22_11" hidden="1">1</definedName>
    <definedName name="HTML22_12" hidden="1">"D:\perfgrf.htm"</definedName>
    <definedName name="HTML22_2" hidden="1">1</definedName>
    <definedName name="HTML22_3" hidden="1">"97RNKDEC"</definedName>
    <definedName name="HTML22_4" hidden="1">"CAM Perf Model"</definedName>
    <definedName name="HTML22_5" hidden="1">""</definedName>
    <definedName name="HTML22_6" hidden="1">1</definedName>
    <definedName name="HTML22_7" hidden="1">1</definedName>
    <definedName name="HTML22_8" hidden="1">"1/20/98"</definedName>
    <definedName name="HTML22_9" hidden="1">"Bell Atlantic"</definedName>
    <definedName name="HTML23_1" hidden="1">"'[97RNK.xls]Regional'!$A$1:$G$226"</definedName>
    <definedName name="HTML23_10" hidden="1">""</definedName>
    <definedName name="HTML23_11" hidden="1">1</definedName>
    <definedName name="HTML23_12" hidden="1">"D:\regrnk.htm"</definedName>
    <definedName name="HTML23_2" hidden="1">1</definedName>
    <definedName name="HTML23_3" hidden="1">"97RNK"</definedName>
    <definedName name="HTML23_4" hidden="1">"Regional"</definedName>
    <definedName name="HTML23_5" hidden="1">""</definedName>
    <definedName name="HTML23_6" hidden="1">1</definedName>
    <definedName name="HTML23_7" hidden="1">1</definedName>
    <definedName name="HTML23_8" hidden="1">"1/21/98"</definedName>
    <definedName name="HTML23_9" hidden="1">"Bell Atlantic"</definedName>
    <definedName name="HTML24_1" hidden="1">"'[97RNK.xls]ReglSys'!$A$1:$G$186"</definedName>
    <definedName name="HTML24_10" hidden="1">""</definedName>
    <definedName name="HTML24_11" hidden="1">1</definedName>
    <definedName name="HTML24_12" hidden="1">"D:\sernk.htm"</definedName>
    <definedName name="HTML24_2" hidden="1">1</definedName>
    <definedName name="HTML24_3" hidden="1">"97RNK"</definedName>
    <definedName name="HTML24_4" hidden="1">"ReglSys"</definedName>
    <definedName name="HTML24_5" hidden="1">""</definedName>
    <definedName name="HTML24_6" hidden="1">1</definedName>
    <definedName name="HTML24_7" hidden="1">1</definedName>
    <definedName name="HTML24_8" hidden="1">"1/21/98"</definedName>
    <definedName name="HTML24_9" hidden="1">"Bell Atlantic"</definedName>
    <definedName name="HTML25_1" hidden="1">"'[97RNK.xls]North'!$A$1:$G$260"</definedName>
    <definedName name="HTML25_10" hidden="1">""</definedName>
    <definedName name="HTML25_11" hidden="1">1</definedName>
    <definedName name="HTML25_12" hidden="1">"D:\nthrnk.htm"</definedName>
    <definedName name="HTML25_2" hidden="1">1</definedName>
    <definedName name="HTML25_3" hidden="1">"97RNK"</definedName>
    <definedName name="HTML25_4" hidden="1">"North"</definedName>
    <definedName name="HTML25_5" hidden="1">""</definedName>
    <definedName name="HTML25_6" hidden="1">1</definedName>
    <definedName name="HTML25_7" hidden="1">1</definedName>
    <definedName name="HTML25_8" hidden="1">"1/21/98"</definedName>
    <definedName name="HTML25_9" hidden="1">"Bell Atlantic"</definedName>
    <definedName name="HTML26_1" hidden="1">"'[97RNK.xls]South'!$A$1:$G$167"</definedName>
    <definedName name="HTML26_10" hidden="1">""</definedName>
    <definedName name="HTML26_11" hidden="1">1</definedName>
    <definedName name="HTML26_12" hidden="1">"D:\sthrnk.htm"</definedName>
    <definedName name="HTML26_2" hidden="1">1</definedName>
    <definedName name="HTML26_3" hidden="1">"97RNK"</definedName>
    <definedName name="HTML26_4" hidden="1">"South"</definedName>
    <definedName name="HTML26_5" hidden="1">""</definedName>
    <definedName name="HTML26_6" hidden="1">1</definedName>
    <definedName name="HTML26_7" hidden="1">1</definedName>
    <definedName name="HTML26_8" hidden="1">"1/21/98"</definedName>
    <definedName name="HTML26_9" hidden="1">"Bell Atlantic"</definedName>
    <definedName name="HTML27_1" hidden="1">"'[98RANK03.XLS]ReglSys'!$A$1:$H$189"</definedName>
    <definedName name="HTML27_10" hidden="1">""</definedName>
    <definedName name="HTML27_11" hidden="1">1</definedName>
    <definedName name="HTML27_12" hidden="1">"D:\sernk.htm"</definedName>
    <definedName name="HTML27_2" hidden="1">1</definedName>
    <definedName name="HTML27_3" hidden="1">"98RANK03"</definedName>
    <definedName name="HTML27_4" hidden="1">"ReglSys"</definedName>
    <definedName name="HTML27_5" hidden="1">""</definedName>
    <definedName name="HTML27_6" hidden="1">1</definedName>
    <definedName name="HTML27_7" hidden="1">1</definedName>
    <definedName name="HTML27_8" hidden="1">"4/21/98"</definedName>
    <definedName name="HTML27_9" hidden="1">"Bell Atlantic"</definedName>
    <definedName name="HTML28_1" hidden="1">"'[98RANK03.XLS]South'!$A$1:$H$196"</definedName>
    <definedName name="HTML28_10" hidden="1">""</definedName>
    <definedName name="HTML28_11" hidden="1">1</definedName>
    <definedName name="HTML28_12" hidden="1">"D:\sthrnk.htm"</definedName>
    <definedName name="HTML28_2" hidden="1">1</definedName>
    <definedName name="HTML28_3" hidden="1">"98RANK03"</definedName>
    <definedName name="HTML28_4" hidden="1">"South"</definedName>
    <definedName name="HTML28_5" hidden="1">""</definedName>
    <definedName name="HTML28_6" hidden="1">1</definedName>
    <definedName name="HTML28_7" hidden="1">1</definedName>
    <definedName name="HTML28_8" hidden="1">"4/21/98"</definedName>
    <definedName name="HTML28_9" hidden="1">"Bell Atlantic"</definedName>
    <definedName name="HTML29_1" hidden="1">"'[98RANK03.XLS]North'!$A$1:$H$243"</definedName>
    <definedName name="HTML29_10" hidden="1">""</definedName>
    <definedName name="HTML29_11" hidden="1">1</definedName>
    <definedName name="HTML29_12" hidden="1">"D:\nthrnk.htm"</definedName>
    <definedName name="HTML29_2" hidden="1">1</definedName>
    <definedName name="HTML29_3" hidden="1">"98RANK03"</definedName>
    <definedName name="HTML29_4" hidden="1">"North"</definedName>
    <definedName name="HTML29_5" hidden="1">""</definedName>
    <definedName name="HTML29_6" hidden="1">1</definedName>
    <definedName name="HTML29_7" hidden="1">1</definedName>
    <definedName name="HTML29_8" hidden="1">"4/21/98"</definedName>
    <definedName name="HTML29_9" hidden="1">"Bell Atlantic"</definedName>
    <definedName name="HTML3_1" hidden="1">"'[96RNKNOV.XLS]South'!$A$1:$I$100"</definedName>
    <definedName name="HTML3_10" hidden="1">""</definedName>
    <definedName name="HTML3_11" hidden="1">1</definedName>
    <definedName name="HTML3_12" hidden="1">"D:\sthrnk11.htm"</definedName>
    <definedName name="HTML3_2" hidden="1">1</definedName>
    <definedName name="HTML3_3" hidden="1">"96RNKNOV"</definedName>
    <definedName name="HTML3_4" hidden="1">"South"</definedName>
    <definedName name="HTML3_5" hidden="1">"November - South Rankings"</definedName>
    <definedName name="HTML3_6" hidden="1">-4146</definedName>
    <definedName name="HTML3_7" hidden="1">1</definedName>
    <definedName name="HTML3_8" hidden="1">"1/13/97"</definedName>
    <definedName name="HTML3_9" hidden="1">"Bell Atlantic"</definedName>
    <definedName name="HTML30_1" hidden="1">"'[98RNK.XLS]Regional'!$A$1:$H$232"</definedName>
    <definedName name="HTML30_10" hidden="1">""</definedName>
    <definedName name="HTML30_11" hidden="1">1</definedName>
    <definedName name="HTML30_12" hidden="1">"D:\regrnk.htm"</definedName>
    <definedName name="HTML30_2" hidden="1">1</definedName>
    <definedName name="HTML30_3" hidden="1">"98RNK"</definedName>
    <definedName name="HTML30_4" hidden="1">"Regional"</definedName>
    <definedName name="HTML30_5" hidden="1">""</definedName>
    <definedName name="HTML30_6" hidden="1">1</definedName>
    <definedName name="HTML30_7" hidden="1">1</definedName>
    <definedName name="HTML30_8" hidden="1">"5/21/98"</definedName>
    <definedName name="HTML30_9" hidden="1">"Bell Atlantic"</definedName>
    <definedName name="HTML31_1" hidden="1">"'[98RNK.XLS]ReglSys'!$A$1:$H$186"</definedName>
    <definedName name="HTML31_10" hidden="1">""</definedName>
    <definedName name="HTML31_11" hidden="1">1</definedName>
    <definedName name="HTML31_12" hidden="1">"D:\sernk.htm"</definedName>
    <definedName name="HTML31_2" hidden="1">1</definedName>
    <definedName name="HTML31_3" hidden="1">"98RNK"</definedName>
    <definedName name="HTML31_4" hidden="1">"ReglSys"</definedName>
    <definedName name="HTML31_5" hidden="1">""</definedName>
    <definedName name="HTML31_6" hidden="1">1</definedName>
    <definedName name="HTML31_7" hidden="1">1</definedName>
    <definedName name="HTML31_8" hidden="1">"5/21/98"</definedName>
    <definedName name="HTML31_9" hidden="1">"Bell Atlantic"</definedName>
    <definedName name="HTML32_1" hidden="1">"'[98RNK.XLS]MidAtlantic'!$A$1:$H$244"</definedName>
    <definedName name="HTML32_10" hidden="1">""</definedName>
    <definedName name="HTML32_11" hidden="1">1</definedName>
    <definedName name="HTML32_12" hidden="1">"D:\nthrnk.htm"</definedName>
    <definedName name="HTML32_2" hidden="1">1</definedName>
    <definedName name="HTML32_3" hidden="1">"98RNK"</definedName>
    <definedName name="HTML32_4" hidden="1">"MidAtlantic"</definedName>
    <definedName name="HTML32_5" hidden="1">""</definedName>
    <definedName name="HTML32_6" hidden="1">1</definedName>
    <definedName name="HTML32_7" hidden="1">1</definedName>
    <definedName name="HTML32_8" hidden="1">"5/21/98"</definedName>
    <definedName name="HTML32_9" hidden="1">"Bell Atlantic"</definedName>
    <definedName name="HTML33_1" hidden="1">"'[98RNK.XLS]Gateway'!$A$1:$H$192"</definedName>
    <definedName name="HTML33_10" hidden="1">""</definedName>
    <definedName name="HTML33_11" hidden="1">1</definedName>
    <definedName name="HTML33_12" hidden="1">"D:\sthrnk.htm"</definedName>
    <definedName name="HTML33_2" hidden="1">1</definedName>
    <definedName name="HTML33_3" hidden="1">"98RNK"</definedName>
    <definedName name="HTML33_4" hidden="1">"Gateway"</definedName>
    <definedName name="HTML33_5" hidden="1">""</definedName>
    <definedName name="HTML33_6" hidden="1">1</definedName>
    <definedName name="HTML33_7" hidden="1">1</definedName>
    <definedName name="HTML33_8" hidden="1">"5/21/98"</definedName>
    <definedName name="HTML33_9" hidden="1">"Bell Atlantic"</definedName>
    <definedName name="HTML34_1" hidden="1">"'[98RANK05.XLS]Regional'!$A$1:$H$232"</definedName>
    <definedName name="HTML34_10" hidden="1">""</definedName>
    <definedName name="HTML34_11" hidden="1">1</definedName>
    <definedName name="HTML34_12" hidden="1">"D:\regrnk.htm"</definedName>
    <definedName name="HTML34_2" hidden="1">1</definedName>
    <definedName name="HTML34_3" hidden="1">"98RANK05"</definedName>
    <definedName name="HTML34_4" hidden="1">"Regional"</definedName>
    <definedName name="HTML34_5" hidden="1">""</definedName>
    <definedName name="HTML34_6" hidden="1">1</definedName>
    <definedName name="HTML34_7" hidden="1">1</definedName>
    <definedName name="HTML34_8" hidden="1">"6/18/98"</definedName>
    <definedName name="HTML34_9" hidden="1">"Bell Atlantic"</definedName>
    <definedName name="HTML35_1" hidden="1">"'[98RANK05.XLS]ReglSys'!$A$1:$H$186"</definedName>
    <definedName name="HTML35_10" hidden="1">""</definedName>
    <definedName name="HTML35_11" hidden="1">1</definedName>
    <definedName name="HTML35_12" hidden="1">"D:\sernk.htm"</definedName>
    <definedName name="HTML35_2" hidden="1">1</definedName>
    <definedName name="HTML35_3" hidden="1">"98RANK05"</definedName>
    <definedName name="HTML35_4" hidden="1">"ReglSys"</definedName>
    <definedName name="HTML35_5" hidden="1">""</definedName>
    <definedName name="HTML35_6" hidden="1">1</definedName>
    <definedName name="HTML35_7" hidden="1">1</definedName>
    <definedName name="HTML35_8" hidden="1">"6/18/98"</definedName>
    <definedName name="HTML35_9" hidden="1">"Bell Atlantic"</definedName>
    <definedName name="HTML36_1" hidden="1">"'[98RANK05.XLS]MidAtlantic'!$A$1:$H$245"</definedName>
    <definedName name="HTML36_10" hidden="1">""</definedName>
    <definedName name="HTML36_11" hidden="1">1</definedName>
    <definedName name="HTML36_12" hidden="1">"D:\nthrnk.htm"</definedName>
    <definedName name="HTML36_2" hidden="1">1</definedName>
    <definedName name="HTML36_3" hidden="1">"98RANK05"</definedName>
    <definedName name="HTML36_4" hidden="1">"MidAtlantic"</definedName>
    <definedName name="HTML36_5" hidden="1">""</definedName>
    <definedName name="HTML36_6" hidden="1">1</definedName>
    <definedName name="HTML36_7" hidden="1">1</definedName>
    <definedName name="HTML36_8" hidden="1">"6/18/98"</definedName>
    <definedName name="HTML36_9" hidden="1">"Bell Atlantic"</definedName>
    <definedName name="HTML37_1" hidden="1">"'[98RANK05.XLS]Gateway'!$A$1:$H$191"</definedName>
    <definedName name="HTML37_10" hidden="1">""</definedName>
    <definedName name="HTML37_11" hidden="1">1</definedName>
    <definedName name="HTML37_12" hidden="1">"D:\sthrnk.htm"</definedName>
    <definedName name="HTML37_2" hidden="1">1</definedName>
    <definedName name="HTML37_3" hidden="1">"98RANK05"</definedName>
    <definedName name="HTML37_4" hidden="1">"Gateway"</definedName>
    <definedName name="HTML37_5" hidden="1">""</definedName>
    <definedName name="HTML37_6" hidden="1">1</definedName>
    <definedName name="HTML37_7" hidden="1">1</definedName>
    <definedName name="HTML37_8" hidden="1">"6/18/98"</definedName>
    <definedName name="HTML37_9" hidden="1">"Bell Atlantic"</definedName>
    <definedName name="HTML38_1" hidden="1">"'[98RNK.xls]ReglSys'!$A$1:$H$186"</definedName>
    <definedName name="HTML38_10" hidden="1">""</definedName>
    <definedName name="HTML38_11" hidden="1">1</definedName>
    <definedName name="HTML38_12" hidden="1">"D:\sernk.htm"</definedName>
    <definedName name="HTML38_2" hidden="1">1</definedName>
    <definedName name="HTML38_3" hidden="1">"98RNK"</definedName>
    <definedName name="HTML38_4" hidden="1">"ReglSys"</definedName>
    <definedName name="HTML38_5" hidden="1">""</definedName>
    <definedName name="HTML38_6" hidden="1">1</definedName>
    <definedName name="HTML38_7" hidden="1">1</definedName>
    <definedName name="HTML38_8" hidden="1">"8/20/98"</definedName>
    <definedName name="HTML38_9" hidden="1">"Bell Atlantic"</definedName>
    <definedName name="HTML39_1" hidden="1">"'[98RANK07.XLS]ReglSys'!$A$1:$H$186"</definedName>
    <definedName name="HTML39_10" hidden="1">""</definedName>
    <definedName name="HTML39_11" hidden="1">1</definedName>
    <definedName name="HTML39_12" hidden="1">"D:\sernk.htm"</definedName>
    <definedName name="HTML39_2" hidden="1">1</definedName>
    <definedName name="HTML39_3" hidden="1">"98RANK07"</definedName>
    <definedName name="HTML39_4" hidden="1">"ReglSys"</definedName>
    <definedName name="HTML39_5" hidden="1">""</definedName>
    <definedName name="HTML39_6" hidden="1">1</definedName>
    <definedName name="HTML39_7" hidden="1">1</definedName>
    <definedName name="HTML39_8" hidden="1">"8/20/98"</definedName>
    <definedName name="HTML39_9" hidden="1">"Bell Atlantic"</definedName>
    <definedName name="HTML4_1" hidden="1">"'[96RNKNOV.XLS]SE Rankings'!$A$1:$I$17"</definedName>
    <definedName name="HTML4_10" hidden="1">""</definedName>
    <definedName name="HTML4_11" hidden="1">1</definedName>
    <definedName name="HTML4_12" hidden="1">"D:\sernk11.htm"</definedName>
    <definedName name="HTML4_2" hidden="1">1</definedName>
    <definedName name="HTML4_3" hidden="1">"96RNKNOV"</definedName>
    <definedName name="HTML4_4" hidden="1">"SE Rankings"</definedName>
    <definedName name="HTML4_5" hidden="1">"November - SE Rankings"</definedName>
    <definedName name="HTML4_6" hidden="1">-4146</definedName>
    <definedName name="HTML4_7" hidden="1">1</definedName>
    <definedName name="HTML4_8" hidden="1">"1/13/97"</definedName>
    <definedName name="HTML4_9" hidden="1">"Bell Atlantic"</definedName>
    <definedName name="HTML40_1" hidden="1">"'[98RANK07.XLS]MidAtlantic'!$A$1:$H$246"</definedName>
    <definedName name="HTML40_10" hidden="1">""</definedName>
    <definedName name="HTML40_11" hidden="1">1</definedName>
    <definedName name="HTML40_12" hidden="1">"D:\nthrnk.htm"</definedName>
    <definedName name="HTML40_2" hidden="1">1</definedName>
    <definedName name="HTML40_3" hidden="1">"98RANK07"</definedName>
    <definedName name="HTML40_4" hidden="1">"MidAtlantic"</definedName>
    <definedName name="HTML40_5" hidden="1">""</definedName>
    <definedName name="HTML40_6" hidden="1">1</definedName>
    <definedName name="HTML40_7" hidden="1">1</definedName>
    <definedName name="HTML40_8" hidden="1">"8/20/98"</definedName>
    <definedName name="HTML40_9" hidden="1">"Bell Atlantic"</definedName>
    <definedName name="HTML41_1" hidden="1">"'[98RANK07.XLS]Gateway'!$A$1:$H$193"</definedName>
    <definedName name="HTML41_10" hidden="1">""</definedName>
    <definedName name="HTML41_11" hidden="1">1</definedName>
    <definedName name="HTML41_12" hidden="1">"D:\sthrnk.htm"</definedName>
    <definedName name="HTML41_2" hidden="1">1</definedName>
    <definedName name="HTML41_3" hidden="1">"98RANK07"</definedName>
    <definedName name="HTML41_4" hidden="1">"Gateway"</definedName>
    <definedName name="HTML41_5" hidden="1">""</definedName>
    <definedName name="HTML41_6" hidden="1">1</definedName>
    <definedName name="HTML41_7" hidden="1">1</definedName>
    <definedName name="HTML41_8" hidden="1">"8/20/98"</definedName>
    <definedName name="HTML41_9" hidden="1">"Bell Atlantic"</definedName>
    <definedName name="HTML5_1" hidden="1">"'[96RNKNOV.XLS]Appl. Spec.'!$A$1:$O$183"</definedName>
    <definedName name="HTML5_10" hidden="1">""</definedName>
    <definedName name="HTML5_11" hidden="1">1</definedName>
    <definedName name="HTML5_12" hidden="1">"D:\asrnk11.htm"</definedName>
    <definedName name="HTML5_2" hidden="1">1</definedName>
    <definedName name="HTML5_3" hidden="1">"96RNKNOV"</definedName>
    <definedName name="HTML5_4" hidden="1">"Appl. Spec."</definedName>
    <definedName name="HTML5_5" hidden="1">"November - AS/ASM Rankings"</definedName>
    <definedName name="HTML5_6" hidden="1">-4146</definedName>
    <definedName name="HTML5_7" hidden="1">1</definedName>
    <definedName name="HTML5_8" hidden="1">"1/13/97"</definedName>
    <definedName name="HTML5_9" hidden="1">"Bell Atlantic"</definedName>
    <definedName name="HTML6_1" hidden="1">"'[97RNK.xls]North'!$A$1:$H$255"</definedName>
    <definedName name="HTML6_10" hidden="1">""</definedName>
    <definedName name="HTML6_11" hidden="1">1</definedName>
    <definedName name="HTML6_12" hidden="1">"D:\nthrnk.htm"</definedName>
    <definedName name="HTML6_2" hidden="1">1</definedName>
    <definedName name="HTML6_3" hidden="1">"97RNK"</definedName>
    <definedName name="HTML6_4" hidden="1">"North"</definedName>
    <definedName name="HTML6_5" hidden="1">""</definedName>
    <definedName name="HTML6_6" hidden="1">1</definedName>
    <definedName name="HTML6_7" hidden="1">1</definedName>
    <definedName name="HTML6_8" hidden="1">"3/24/97"</definedName>
    <definedName name="HTML6_9" hidden="1">"Bell Atlantic"</definedName>
    <definedName name="HTML7_1" hidden="1">"'[97RNK.xls]South'!$A$1:$H$159"</definedName>
    <definedName name="HTML7_10" hidden="1">""</definedName>
    <definedName name="HTML7_11" hidden="1">1</definedName>
    <definedName name="HTML7_12" hidden="1">"D:\sthrnk.htm"</definedName>
    <definedName name="HTML7_2" hidden="1">1</definedName>
    <definedName name="HTML7_3" hidden="1">"97RNK"</definedName>
    <definedName name="HTML7_4" hidden="1">"South"</definedName>
    <definedName name="HTML7_5" hidden="1">""</definedName>
    <definedName name="HTML7_6" hidden="1">1</definedName>
    <definedName name="HTML7_7" hidden="1">1</definedName>
    <definedName name="HTML7_8" hidden="1">"3/24/97"</definedName>
    <definedName name="HTML7_9" hidden="1">"Bell Atlantic"</definedName>
    <definedName name="HTML8_1" hidden="1">"'[97RNKAPR.XLS]Regional'!$A$1:$H$227"</definedName>
    <definedName name="HTML8_10" hidden="1">""</definedName>
    <definedName name="HTML8_11" hidden="1">1</definedName>
    <definedName name="HTML8_12" hidden="1">"D:\regrnk.htm"</definedName>
    <definedName name="HTML8_2" hidden="1">1</definedName>
    <definedName name="HTML8_3" hidden="1">"97RNKAPR"</definedName>
    <definedName name="HTML8_4" hidden="1">"Regional"</definedName>
    <definedName name="HTML8_5" hidden="1">""</definedName>
    <definedName name="HTML8_6" hidden="1">1</definedName>
    <definedName name="HTML8_7" hidden="1">-4146</definedName>
    <definedName name="HTML8_8" hidden="1">"5/22/97"</definedName>
    <definedName name="HTML8_9" hidden="1">"Bell Atlantic"</definedName>
    <definedName name="HTML9_1" hidden="1">"'[97RNKAPR.XLS]ReglSys'!$A$1:$H$173"</definedName>
    <definedName name="HTML9_10" hidden="1">""</definedName>
    <definedName name="HTML9_11" hidden="1">1</definedName>
    <definedName name="HTML9_12" hidden="1">"D:\sernk.htm"</definedName>
    <definedName name="HTML9_2" hidden="1">1</definedName>
    <definedName name="HTML9_3" hidden="1">"97RNKAPR"</definedName>
    <definedName name="HTML9_4" hidden="1">"ReglSys"</definedName>
    <definedName name="HTML9_5" hidden="1">""</definedName>
    <definedName name="HTML9_6" hidden="1">1</definedName>
    <definedName name="HTML9_7" hidden="1">-4146</definedName>
    <definedName name="HTML9_8" hidden="1">"5/22/97"</definedName>
    <definedName name="HTML9_9" hidden="1">"Bell Atlantic"</definedName>
    <definedName name="HTMLCount" hidden="1">1</definedName>
    <definedName name="htyrtyfghfg" hidden="1">{#N/A,#N/A,FALSE,"EXPENSE"}</definedName>
    <definedName name="ID_sorted" localSheetId="1">#REF!</definedName>
    <definedName name="ID_sorted" localSheetId="0">#REF!</definedName>
    <definedName name="ID_sorted">#REF!</definedName>
    <definedName name="Identifier">#REF!</definedName>
    <definedName name="iiittuty" hidden="1">{#N/A,#N/A,FALSE,"EXPENSE"}</definedName>
    <definedName name="importlease">#REF!</definedName>
    <definedName name="In.3" localSheetId="1">#REF!</definedName>
    <definedName name="In.3" localSheetId="0">#REF!</definedName>
    <definedName name="In.3">#REF!</definedName>
    <definedName name="INACTIVE" localSheetId="1">#REF!</definedName>
    <definedName name="INACTIVE" localSheetId="0">#REF!</definedName>
    <definedName name="INACTIVE">#REF!</definedName>
    <definedName name="IND_09">#REF!</definedName>
    <definedName name="INDEX" localSheetId="1">#REF!</definedName>
    <definedName name="INDEX" localSheetId="0">#REF!</definedName>
    <definedName name="INDEX">#REF!</definedName>
    <definedName name="INPUT" localSheetId="24">#REF!</definedName>
    <definedName name="INPUT" localSheetId="1">#REF!</definedName>
    <definedName name="INPUT" localSheetId="0">#REF!</definedName>
    <definedName name="INPUT">#REF!</definedName>
    <definedName name="INPUT_1" localSheetId="1">#REF!</definedName>
    <definedName name="INPUT_1" localSheetId="0">#REF!</definedName>
    <definedName name="INPUT_1">#REF!</definedName>
    <definedName name="INPUT_2" localSheetId="1">#REF!</definedName>
    <definedName name="INPUT_2" localSheetId="0">#REF!</definedName>
    <definedName name="INPUT_2">#REF!</definedName>
    <definedName name="Input_Month">#REF!</definedName>
    <definedName name="INPUT2">#REF!</definedName>
    <definedName name="InputColumns">#REF!</definedName>
    <definedName name="INSUR" localSheetId="24">#REF!</definedName>
    <definedName name="INSUR" localSheetId="1">#REF!</definedName>
    <definedName name="INSUR" localSheetId="0">#REF!</definedName>
    <definedName name="INSUR">#REF!</definedName>
    <definedName name="Insurance1" localSheetId="1">#REF!</definedName>
    <definedName name="Insurance1" localSheetId="0">#REF!</definedName>
    <definedName name="Insurance1">#REF!</definedName>
    <definedName name="Insurance2" localSheetId="1">#REF!</definedName>
    <definedName name="Insurance2" localSheetId="0">#REF!</definedName>
    <definedName name="Insurance2">#REF!</definedName>
    <definedName name="INT_TAX_DEF" localSheetId="1">#REF!</definedName>
    <definedName name="INT_TAX_DEF" localSheetId="0">#REF!</definedName>
    <definedName name="INT_TAX_DEF">#REF!</definedName>
    <definedName name="INT_TAX_DEF2" localSheetId="1">#REF!</definedName>
    <definedName name="INT_TAX_DEF2" localSheetId="0">#REF!</definedName>
    <definedName name="INT_TAX_DEF2">#REF!</definedName>
    <definedName name="INTER_CO_PROFIT" localSheetId="1">#REF!</definedName>
    <definedName name="INTER_CO_PROFIT" localSheetId="0">#REF!</definedName>
    <definedName name="INTER_CO_PROFIT">#REF!</definedName>
    <definedName name="Inter_Unit_Acct">#REF!</definedName>
    <definedName name="INTERCO" localSheetId="1">#REF!</definedName>
    <definedName name="INTERCO" localSheetId="0">#REF!</definedName>
    <definedName name="INTERCO">#REF!</definedName>
    <definedName name="Interest" localSheetId="1">#REF!</definedName>
    <definedName name="Interest" localSheetId="0">#REF!</definedName>
    <definedName name="Interest">#REF!</definedName>
    <definedName name="InterestSynch">#REF!</definedName>
    <definedName name="INVENTORY" localSheetId="1">#REF!</definedName>
    <definedName name="INVENTORY" localSheetId="0">#REF!</definedName>
    <definedName name="INVENTORY">#REF!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ENCY" hidden="1">"c8960"</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ATERAL_TYPE" hidden="1">"c8954"</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ST" hidden="1">"c1681"</definedName>
    <definedName name="IQ_EBIT_EXCL_SBC" hidden="1">"c3082"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_CIQ" hidden="1">"c4841"</definedName>
    <definedName name="IQ_EBIT_SBC_GW_ACT_OR_EST_CIQ" hidden="1">"c4845"</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DATE" hidden="1">"c1634"</definedName>
    <definedName name="IQ_EST_DATE_CIQ" hidden="1">"c4770"</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CIQ" hidden="1">"c3628"</definedName>
    <definedName name="IQ_EST_EPS_GROWTH_2YR" hidden="1">"c1637"</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_CIQ" hidden="1">"c4960"</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TDDEV_EST" hidden="1">"c422"</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42912.3910416667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_CIQ" hidden="1">"c5012"</definedName>
    <definedName name="IQ_NI_SBC_GW_ACT_OR_EST_CIQ" hidden="1">"c5016"</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OTENTIAL_UPSIDE" hidden="1">"c1855"</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MONTHLY_FACTOR" hidden="1">"c8973"</definedName>
    <definedName name="IQ_PREV_MONTHLY_FACTOR_DATE" hidden="1">"c8974"</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39477.4477083333</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ITEM_CIQID" hidden="1">"c8949"</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u" localSheetId="24" hidden="1">{#N/A,#N/A,FALSE,"Aging Summary";#N/A,#N/A,FALSE,"Ratio Analysis";#N/A,#N/A,FALSE,"Test 120 Day Accts";#N/A,#N/A,FALSE,"Tickmarks"}</definedName>
    <definedName name="iu" localSheetId="19" hidden="1">{#N/A,#N/A,FALSE,"Aging Summary";#N/A,#N/A,FALSE,"Ratio Analysis";#N/A,#N/A,FALSE,"Test 120 Day Accts";#N/A,#N/A,FALSE,"Tickmarks"}</definedName>
    <definedName name="iu" localSheetId="0" hidden="1">{#N/A,#N/A,FALSE,"Aging Summary";#N/A,#N/A,FALSE,"Ratio Analysis";#N/A,#N/A,FALSE,"Test 120 Day Accts";#N/A,#N/A,FALSE,"Tickmarks"}</definedName>
    <definedName name="iu" hidden="1">{#N/A,#N/A,FALSE,"Aging Summary";#N/A,#N/A,FALSE,"Ratio Analysis";#N/A,#N/A,FALSE,"Test 120 Day Accts";#N/A,#N/A,FALSE,"Tickmarks"}</definedName>
    <definedName name="iuiyiiyi" hidden="1">{#N/A,#N/A,FALSE,"EXPENSE"}</definedName>
    <definedName name="iutyutytyu" hidden="1">{#N/A,#N/A,FALSE,"EXPENSE"}</definedName>
    <definedName name="jack" localSheetId="1">#REF!</definedName>
    <definedName name="jack" localSheetId="0">#REF!</definedName>
    <definedName name="jack">#REF!</definedName>
    <definedName name="JE_REV_ADJ">#REF!</definedName>
    <definedName name="JE27Recon" localSheetId="0">#REF!</definedName>
    <definedName name="JE27Recon">#REF!</definedName>
    <definedName name="jgjddd" hidden="1">{#N/A,#N/A,FALSE,"EXPENSE"}</definedName>
    <definedName name="jgjfgjghj" hidden="1">{#N/A,#N/A,FALSE,"EXPENSE"}</definedName>
    <definedName name="jgjghfhd" hidden="1">{#N/A,#N/A,FALSE,"EXPENSE"}</definedName>
    <definedName name="jgjythfg" hidden="1">{#N/A,#N/A,FALSE,"EXPENSE"}</definedName>
    <definedName name="jh">36731.3668144675</definedName>
    <definedName name="jj" hidden="1">{"Page 1",#N/A,FALSE,"Sheet1";"Page 2",#N/A,FALSE,"Sheet1"}</definedName>
    <definedName name="jjj" hidden="1">{#N/A,#N/A,FALSE,"Assessment";#N/A,#N/A,FALSE,"Staffing";#N/A,#N/A,FALSE,"Hires";#N/A,#N/A,FALSE,"Assumptions"}</definedName>
    <definedName name="jjjj" hidden="1">{#N/A,#N/A,FALSE,"EXPENSE"}</definedName>
    <definedName name="jjjjjjjj" hidden="1">OFFSET(CompRange1Main,9,0,COUNTA(CompRange1Main)-COUNTA(#REF!),1)</definedName>
    <definedName name="jnhjhjggh" hidden="1">{#N/A,#N/A,FALSE,"EXPENSE"}</definedName>
    <definedName name="jnmhgjdbcxbvc" hidden="1">{#N/A,#N/A,FALSE,"EXPENSE"}</definedName>
    <definedName name="Joint_owner">#REF!</definedName>
    <definedName name="jukyukyujkyjm" hidden="1">{#N/A,#N/A,FALSE,"EXPENSE"}</definedName>
    <definedName name="July_Act">#REF!</definedName>
    <definedName name="July_lables">#REF!</definedName>
    <definedName name="JUNEPAGE">#REF!</definedName>
    <definedName name="JUNEWORKSHEET">#REF!</definedName>
    <definedName name="JURIS" localSheetId="0">#REF!</definedName>
    <definedName name="JURIS">#REF!</definedName>
    <definedName name="juyjghjghjgt" hidden="1">{#N/A,#N/A,FALSE,"EXPENSE"}</definedName>
    <definedName name="jytuyutyu" hidden="1">{#N/A,#N/A,FALSE,"EXPENSE"}</definedName>
    <definedName name="k" hidden="1">{"Page 1",#N/A,FALSE,"Sheet1";"Page 2",#N/A,FALSE,"Sheet1"}</definedName>
    <definedName name="K200_A">#REF!</definedName>
    <definedName name="K202_A">#REF!</definedName>
    <definedName name="K204_A">#REF!</definedName>
    <definedName name="K220_A">#REF!</definedName>
    <definedName name="K240_A">#REF!</definedName>
    <definedName name="K242_A">#REF!</definedName>
    <definedName name="K244_A">#REF!</definedName>
    <definedName name="K246_A">#REF!</definedName>
    <definedName name="K248_A">#REF!</definedName>
    <definedName name="K627_A">#REF!</definedName>
    <definedName name="KAW" hidden="1">#REF!</definedName>
    <definedName name="kgkgjkghkj" hidden="1">{#N/A,#N/A,FALSE,"EXPENSE"}</definedName>
    <definedName name="khgkjgkghkhj" hidden="1">{#N/A,#N/A,FALSE,"EXPENSE"}</definedName>
    <definedName name="khkhkhkh" hidden="1">{#N/A,#N/A,FALSE,"EXPENSE"}</definedName>
    <definedName name="kjb">36734.3045148148</definedName>
    <definedName name="kkhkjhkjh" hidden="1">{#N/A,#N/A,FALSE,"EXPENSE"}</definedName>
    <definedName name="kkk" localSheetId="24" hidden="1">{#N/A,#N/A,FALSE,"Aging Summary";#N/A,#N/A,FALSE,"Ratio Analysis";#N/A,#N/A,FALSE,"Test 120 Day Accts";#N/A,#N/A,FALSE,"Tickmarks"}</definedName>
    <definedName name="kkk" localSheetId="19" hidden="1">{#N/A,#N/A,FALSE,"Aging Summary";#N/A,#N/A,FALSE,"Ratio Analysis";#N/A,#N/A,FALSE,"Test 120 Day Accts";#N/A,#N/A,FALSE,"Tickmarks"}</definedName>
    <definedName name="kkk" localSheetId="0" hidden="1">{#N/A,#N/A,FALSE,"Aging Summary";#N/A,#N/A,FALSE,"Ratio Analysis";#N/A,#N/A,FALSE,"Test 120 Day Accts";#N/A,#N/A,FALSE,"Tickmarks"}</definedName>
    <definedName name="kkk" hidden="1">{#N/A,#N/A,FALSE,"Aging Summary";#N/A,#N/A,FALSE,"Ratio Analysis";#N/A,#N/A,FALSE,"Test 120 Day Accts";#N/A,#N/A,FALSE,"Tickmarks"}</definedName>
    <definedName name="kuhgjghjghj" hidden="1">{#N/A,#N/A,FALSE,"ALLOC"}</definedName>
    <definedName name="kyukytjgdhfgfd" hidden="1">{#N/A,#N/A,FALSE,"EXPENSE"}</definedName>
    <definedName name="LABOR_DATA">#REF!</definedName>
    <definedName name="LABRATE">#REF!</definedName>
    <definedName name="LAG" localSheetId="1">#REF!</definedName>
    <definedName name="LAG">#REF!</definedName>
    <definedName name="left1" localSheetId="24">#REF!</definedName>
    <definedName name="left1" localSheetId="1">#REF!</definedName>
    <definedName name="left1" localSheetId="0">#REF!</definedName>
    <definedName name="left1">#REF!</definedName>
    <definedName name="left2" localSheetId="1">#REF!</definedName>
    <definedName name="left2" localSheetId="0">#REF!</definedName>
    <definedName name="left2">#REF!</definedName>
    <definedName name="Legal" localSheetId="1">#REF!</definedName>
    <definedName name="Legal" localSheetId="0">#REF!</definedName>
    <definedName name="Legal">#REF!</definedName>
    <definedName name="LIAB" localSheetId="1">#REF!</definedName>
    <definedName name="LIAB" localSheetId="0">#REF!</definedName>
    <definedName name="LIAB">#REF!</definedName>
    <definedName name="LIAISON" localSheetId="1">#REF!</definedName>
    <definedName name="LIAISON" localSheetId="0">#REF!</definedName>
    <definedName name="LIAISON">#REF!</definedName>
    <definedName name="LIFEDEP" localSheetId="1">#REF!</definedName>
    <definedName name="LIFEDEP" localSheetId="0">#REF!</definedName>
    <definedName name="LIFEDEP">#REF!</definedName>
    <definedName name="LIFEDEPHARRIS" localSheetId="1">#REF!</definedName>
    <definedName name="LIFEDEPHARRIS" localSheetId="0">#REF!</definedName>
    <definedName name="LIFEDEPHARRIS">#REF!</definedName>
    <definedName name="Lightning2002">#REF!</definedName>
    <definedName name="Lightning2003">#REF!</definedName>
    <definedName name="Lightning2004">#REF!</definedName>
    <definedName name="limcount" hidden="1">1</definedName>
    <definedName name="Line">#REF!</definedName>
    <definedName name="LINE01" localSheetId="1">#REF!</definedName>
    <definedName name="LINE01" localSheetId="0">#REF!</definedName>
    <definedName name="LINE01">#REF!</definedName>
    <definedName name="LINE02" localSheetId="1">#REF!</definedName>
    <definedName name="LINE02" localSheetId="0">#REF!</definedName>
    <definedName name="LINE02">#REF!</definedName>
    <definedName name="LINE04" localSheetId="1">#REF!</definedName>
    <definedName name="LINE04" localSheetId="0">#REF!</definedName>
    <definedName name="LINE04">#REF!</definedName>
    <definedName name="LINE05" localSheetId="1">#REF!</definedName>
    <definedName name="LINE05" localSheetId="0">#REF!</definedName>
    <definedName name="LINE05">#REF!</definedName>
    <definedName name="LINE06" localSheetId="1">#REF!</definedName>
    <definedName name="LINE06" localSheetId="0">#REF!</definedName>
    <definedName name="LINE06">#REF!</definedName>
    <definedName name="LINE07" localSheetId="1">#REF!</definedName>
    <definedName name="LINE07" localSheetId="0">#REF!</definedName>
    <definedName name="LINE07">#REF!</definedName>
    <definedName name="LINE08" localSheetId="1">#REF!</definedName>
    <definedName name="LINE08" localSheetId="0">#REF!</definedName>
    <definedName name="LINE08">#REF!</definedName>
    <definedName name="LINE09" localSheetId="1">#REF!</definedName>
    <definedName name="LINE09" localSheetId="0">#REF!</definedName>
    <definedName name="LINE09">#REF!</definedName>
    <definedName name="LINE1" localSheetId="1">#REF!</definedName>
    <definedName name="LINE1" localSheetId="0">#REF!</definedName>
    <definedName name="LINE1">#REF!</definedName>
    <definedName name="LINE10" localSheetId="1">#REF!</definedName>
    <definedName name="LINE10" localSheetId="0">#REF!</definedName>
    <definedName name="LINE10">#REF!</definedName>
    <definedName name="LINE12" localSheetId="1">#REF!</definedName>
    <definedName name="LINE12" localSheetId="0">#REF!</definedName>
    <definedName name="LINE12">#REF!</definedName>
    <definedName name="LINE13" localSheetId="1">#REF!</definedName>
    <definedName name="LINE13" localSheetId="0">#REF!</definedName>
    <definedName name="LINE13">#REF!</definedName>
    <definedName name="LINE14" localSheetId="1">#REF!</definedName>
    <definedName name="LINE14" localSheetId="0">#REF!</definedName>
    <definedName name="LINE14">#REF!</definedName>
    <definedName name="LINE15" localSheetId="1">#REF!</definedName>
    <definedName name="LINE15" localSheetId="0">#REF!</definedName>
    <definedName name="LINE15">#REF!</definedName>
    <definedName name="LINE16" localSheetId="1">#REF!</definedName>
    <definedName name="LINE16" localSheetId="0">#REF!</definedName>
    <definedName name="LINE16">#REF!</definedName>
    <definedName name="LINE17" localSheetId="1">#REF!</definedName>
    <definedName name="LINE17" localSheetId="0">#REF!</definedName>
    <definedName name="LINE17">#REF!</definedName>
    <definedName name="LINE18" localSheetId="1">#REF!</definedName>
    <definedName name="LINE18" localSheetId="0">#REF!</definedName>
    <definedName name="LINE18">#REF!</definedName>
    <definedName name="LINE19" localSheetId="1">#REF!</definedName>
    <definedName name="LINE19" localSheetId="0">#REF!</definedName>
    <definedName name="LINE19">#REF!</definedName>
    <definedName name="LINE2" localSheetId="1">#REF!</definedName>
    <definedName name="LINE2" localSheetId="0">#REF!</definedName>
    <definedName name="LINE2">#REF!</definedName>
    <definedName name="LINE20" localSheetId="1">#REF!</definedName>
    <definedName name="LINE20" localSheetId="0">#REF!</definedName>
    <definedName name="LINE20">#REF!</definedName>
    <definedName name="LINE21" localSheetId="1">#REF!</definedName>
    <definedName name="LINE21" localSheetId="0">#REF!</definedName>
    <definedName name="LINE21">#REF!</definedName>
    <definedName name="LINE22" localSheetId="1">#REF!</definedName>
    <definedName name="LINE22" localSheetId="0">#REF!</definedName>
    <definedName name="LINE22">#REF!</definedName>
    <definedName name="LINE23" localSheetId="1">#REF!</definedName>
    <definedName name="LINE23" localSheetId="0">#REF!</definedName>
    <definedName name="LINE23">#REF!</definedName>
    <definedName name="LINE24" localSheetId="1">#REF!</definedName>
    <definedName name="LINE24" localSheetId="0">#REF!</definedName>
    <definedName name="LINE24">#REF!</definedName>
    <definedName name="LINE25" localSheetId="1">#REF!</definedName>
    <definedName name="LINE25" localSheetId="0">#REF!</definedName>
    <definedName name="LINE25">#REF!</definedName>
    <definedName name="LINE26" localSheetId="1">#REF!</definedName>
    <definedName name="LINE26" localSheetId="0">#REF!</definedName>
    <definedName name="LINE26">#REF!</definedName>
    <definedName name="LINE4" localSheetId="1">#REF!</definedName>
    <definedName name="LINE4">#REF!</definedName>
    <definedName name="LINE5" localSheetId="24">#REF!</definedName>
    <definedName name="LINE5" localSheetId="1">#REF!</definedName>
    <definedName name="LINE5" localSheetId="0">#REF!</definedName>
    <definedName name="LINE5">#REF!</definedName>
    <definedName name="LINE6" localSheetId="1">#REF!</definedName>
    <definedName name="LINE6" localSheetId="0">#REF!</definedName>
    <definedName name="LINE6">#REF!</definedName>
    <definedName name="Line7" localSheetId="1">#REF!</definedName>
    <definedName name="Line7" localSheetId="0">#REF!</definedName>
    <definedName name="Line7">#REF!</definedName>
    <definedName name="LINE8" localSheetId="1">#REF!</definedName>
    <definedName name="LINE8" localSheetId="0">#REF!</definedName>
    <definedName name="LINE8">#REF!</definedName>
    <definedName name="LINE9" localSheetId="1">#REF!</definedName>
    <definedName name="LINE9" localSheetId="0">#REF!</definedName>
    <definedName name="LINE9">#REF!</definedName>
    <definedName name="LineOps2004">#REF!</definedName>
    <definedName name="ListOffset" hidden="1">1</definedName>
    <definedName name="lk" localSheetId="24" hidden="1">{#N/A,#N/A,FALSE,"Aging Summary";#N/A,#N/A,FALSE,"Ratio Analysis";#N/A,#N/A,FALSE,"Test 120 Day Accts";#N/A,#N/A,FALSE,"Tickmarks"}</definedName>
    <definedName name="lk" localSheetId="19" hidden="1">{#N/A,#N/A,FALSE,"Aging Summary";#N/A,#N/A,FALSE,"Ratio Analysis";#N/A,#N/A,FALSE,"Test 120 Day Accts";#N/A,#N/A,FALSE,"Tickmarks"}</definedName>
    <definedName name="lk" localSheetId="0" hidden="1">{#N/A,#N/A,FALSE,"Aging Summary";#N/A,#N/A,FALSE,"Ratio Analysis";#N/A,#N/A,FALSE,"Test 120 Day Accts";#N/A,#N/A,FALSE,"Tickmarks"}</definedName>
    <definedName name="lk" hidden="1">{#N/A,#N/A,FALSE,"Aging Summary";#N/A,#N/A,FALSE,"Ratio Analysis";#N/A,#N/A,FALSE,"Test 120 Day Accts";#N/A,#N/A,FALSE,"Tickmarks"}</definedName>
    <definedName name="lkfyhjfghfdgdgf" hidden="1">{#N/A,#N/A,FALSE,"ALLOC"}</definedName>
    <definedName name="lkj" hidden="1">{#N/A,#N/A,FALSE,"Assessment";#N/A,#N/A,FALSE,"Staffing";#N/A,#N/A,FALSE,"Hires";#N/A,#N/A,FALSE,"Assumptions"}</definedName>
    <definedName name="lkjh" hidden="1">{#N/A,#N/A,TRUE,"CIN-11";#N/A,#N/A,TRUE,"CIN-13";#N/A,#N/A,TRUE,"CIN-14";#N/A,#N/A,TRUE,"CIN-16";#N/A,#N/A,TRUE,"CIN-17";#N/A,#N/A,TRUE,"CIN-18";#N/A,#N/A,TRUE,"CIN Earnings To Fixed Charges";#N/A,#N/A,TRUE,"CIN Financial Ratios";#N/A,#N/A,TRUE,"CIN-IS";#N/A,#N/A,TRUE,"CIN-BS";#N/A,#N/A,TRUE,"CIN-CS";#N/A,#N/A,TRUE,"Invest In Unconsol Subs"}</definedName>
    <definedName name="lku" localSheetId="24" hidden="1">{#N/A,#N/A,FALSE,"Aging Summary";#N/A,#N/A,FALSE,"Ratio Analysis";#N/A,#N/A,FALSE,"Test 120 Day Accts";#N/A,#N/A,FALSE,"Tickmarks"}</definedName>
    <definedName name="lku" localSheetId="19" hidden="1">{#N/A,#N/A,FALSE,"Aging Summary";#N/A,#N/A,FALSE,"Ratio Analysis";#N/A,#N/A,FALSE,"Test 120 Day Accts";#N/A,#N/A,FALSE,"Tickmarks"}</definedName>
    <definedName name="lku" localSheetId="0" hidden="1">{#N/A,#N/A,FALSE,"Aging Summary";#N/A,#N/A,FALSE,"Ratio Analysis";#N/A,#N/A,FALSE,"Test 120 Day Accts";#N/A,#N/A,FALSE,"Tickmarks"}</definedName>
    <definedName name="lku" hidden="1">{#N/A,#N/A,FALSE,"Aging Summary";#N/A,#N/A,FALSE,"Ratio Analysis";#N/A,#N/A,FALSE,"Test 120 Day Accts";#N/A,#N/A,FALSE,"Tickmarks"}</definedName>
    <definedName name="ll" hidden="1">{#N/A,#N/A,FALSE,"Aging Summary";#N/A,#N/A,FALSE,"Ratio Analysis";#N/A,#N/A,FALSE,"Test 120 Day Accts";#N/A,#N/A,FALSE,"Tickmarks"}</definedName>
    <definedName name="lll" localSheetId="24" hidden="1">{#N/A,#N/A,FALSE,"Aging Summary";#N/A,#N/A,FALSE,"Ratio Analysis";#N/A,#N/A,FALSE,"Test 120 Day Accts";#N/A,#N/A,FALSE,"Tickmarks"}</definedName>
    <definedName name="lll" localSheetId="19" hidden="1">{#N/A,#N/A,FALSE,"Aging Summary";#N/A,#N/A,FALSE,"Ratio Analysis";#N/A,#N/A,FALSE,"Test 120 Day Accts";#N/A,#N/A,FALSE,"Tickmarks"}</definedName>
    <definedName name="lll" localSheetId="0" hidden="1">{#N/A,#N/A,FALSE,"Aging Summary";#N/A,#N/A,FALSE,"Ratio Analysis";#N/A,#N/A,FALSE,"Test 120 Day Accts";#N/A,#N/A,FALSE,"Tickmarks"}</definedName>
    <definedName name="lll" hidden="1">{#N/A,#N/A,FALSE,"Aging Summary";#N/A,#N/A,FALSE,"Ratio Analysis";#N/A,#N/A,FALSE,"Test 120 Day Accts";#N/A,#N/A,FALSE,"Tickmarks"}</definedName>
    <definedName name="lllllll" hidden="1">{#N/A,#N/A,FALSE,"EXPENSE"}</definedName>
    <definedName name="llmmn" hidden="1">{#N/A,#N/A,FALSE,"EXPENSE"}</definedName>
    <definedName name="llw">#REF!</definedName>
    <definedName name="LOAD_GROWTH_PROJECTS2003">#REF!</definedName>
    <definedName name="LOAD_GROWTH_PROJECTS2004">#REF!</definedName>
    <definedName name="LoadGrowth">#REF!</definedName>
    <definedName name="LOBBYING" localSheetId="1">#REF!</definedName>
    <definedName name="LOBBYING" localSheetId="0">#REF!</definedName>
    <definedName name="LOBBYING">#REF!</definedName>
    <definedName name="LOCALSALES" localSheetId="1">#REF!</definedName>
    <definedName name="LOCALSALES" localSheetId="0">#REF!</definedName>
    <definedName name="LOCALSALES">#REF!</definedName>
    <definedName name="LRC">#REF!</definedName>
    <definedName name="LRC_Costs">#REF!</definedName>
    <definedName name="LT_PEC">#REF!</definedName>
    <definedName name="LT_TETCO">#REF!</definedName>
    <definedName name="LT_TGC">#REF!</definedName>
    <definedName name="LTIP" localSheetId="1">#REF!</definedName>
    <definedName name="LTIP" localSheetId="0">#REF!</definedName>
    <definedName name="LTIP">#REF!</definedName>
    <definedName name="LTIPpg1" localSheetId="1">#REF!</definedName>
    <definedName name="LTIPpg1" localSheetId="0">#REF!</definedName>
    <definedName name="LTIPpg1">#REF!</definedName>
    <definedName name="LTIPpg2" localSheetId="1">#REF!</definedName>
    <definedName name="LTIPpg2" localSheetId="0">#REF!</definedName>
    <definedName name="LTIPpg2">#REF!</definedName>
    <definedName name="LTREC">#REF!</definedName>
    <definedName name="LYN" localSheetId="1">#REF!</definedName>
    <definedName name="LYN">#REF!</definedName>
    <definedName name="m" hidden="1">{"Page 1",#N/A,FALSE,"Sheet1";"Page 2",#N/A,FALSE,"Sheet1"}</definedName>
    <definedName name="M_1" localSheetId="24">#REF!</definedName>
    <definedName name="M_1" localSheetId="1">#REF!</definedName>
    <definedName name="M_1" localSheetId="0">#REF!</definedName>
    <definedName name="M_1">#REF!</definedName>
    <definedName name="M_PlaceofPath" hidden="1">"F:\HDEMOTT\DATA\vdf\amt_vdf.xls"</definedName>
    <definedName name="MACRS">#REF!</definedName>
    <definedName name="MACRS_Lives">#REF!</definedName>
    <definedName name="MACRSSchedule">#REF!</definedName>
    <definedName name="MACRSYear">#REF!</definedName>
    <definedName name="MAIN" localSheetId="1">#REF!</definedName>
    <definedName name="MAIN" localSheetId="0">#REF!</definedName>
    <definedName name="MAIN">#REF!</definedName>
    <definedName name="Map">#REF!</definedName>
    <definedName name="MapJobTypes">#REF!</definedName>
    <definedName name="MAR_1" localSheetId="1">#REF!</definedName>
    <definedName name="MAR_1" localSheetId="0">#REF!</definedName>
    <definedName name="MAR_1">#REF!</definedName>
    <definedName name="MAR_3" localSheetId="1">#REF!</definedName>
    <definedName name="MAR_3">#REF!</definedName>
    <definedName name="MARCH_PAGE">#REF!</definedName>
    <definedName name="MARCHWORKSHEET">#REF!</definedName>
    <definedName name="Marine1" localSheetId="24">#REF!</definedName>
    <definedName name="Marine1" localSheetId="1">#REF!</definedName>
    <definedName name="Marine1" localSheetId="0">#REF!</definedName>
    <definedName name="Marine1">#REF!</definedName>
    <definedName name="Marine2" localSheetId="1">#REF!</definedName>
    <definedName name="Marine2" localSheetId="0">#REF!</definedName>
    <definedName name="Marine2">#REF!</definedName>
    <definedName name="Marine3" localSheetId="1">#REF!</definedName>
    <definedName name="Marine3" localSheetId="0">#REF!</definedName>
    <definedName name="Marine3">#REF!</definedName>
    <definedName name="MARY_T" localSheetId="1">#REF!</definedName>
    <definedName name="MARY_T" localSheetId="0">#REF!</definedName>
    <definedName name="MARY_T">#REF!</definedName>
    <definedName name="May1Forecast" hidden="1">{"Page 1",#N/A,FALSE,"Sheet1";"Page 2",#N/A,FALSE,"Sheet1"}</definedName>
    <definedName name="MayForecast" hidden="1">{"Page 1",#N/A,FALSE,"Sheet1";"Page 2",#N/A,FALSE,"Sheet1"}</definedName>
    <definedName name="MCLLBR">#REF!</definedName>
    <definedName name="medicalrecon" localSheetId="1">#REF!</definedName>
    <definedName name="medicalrecon" localSheetId="0">#REF!</definedName>
    <definedName name="medicalrecon">#REF!</definedName>
    <definedName name="MEHINST">#REF!</definedName>
    <definedName name="MEHLBR">#REF!</definedName>
    <definedName name="MEHMAT">#REF!</definedName>
    <definedName name="MenuItem.Caption">"RE2B - Budget Employee Headcount"</definedName>
    <definedName name="MeterReading2004">#REF!</definedName>
    <definedName name="Meters_Transformers2004">#REF!</definedName>
    <definedName name="MFR_PP">#REF!</definedName>
    <definedName name="MICP" localSheetId="1">#REF!</definedName>
    <definedName name="MICP" localSheetId="0">#REF!</definedName>
    <definedName name="MICP">#REF!</definedName>
    <definedName name="MINEFEE" localSheetId="1">#REF!</definedName>
    <definedName name="MINEFEE" localSheetId="0">#REF!</definedName>
    <definedName name="MINEFEE">#REF!</definedName>
    <definedName name="MINROY" localSheetId="1">#REF!</definedName>
    <definedName name="MINROY">#REF!</definedName>
    <definedName name="Mis" localSheetId="24">#REF!</definedName>
    <definedName name="Mis" localSheetId="1">#REF!</definedName>
    <definedName name="Mis" localSheetId="0">#REF!</definedName>
    <definedName name="Mis">#REF!</definedName>
    <definedName name="misc" hidden="1">#REF!</definedName>
    <definedName name="misc3" hidden="1">#REF!</definedName>
    <definedName name="misc4" hidden="1">#REF!</definedName>
    <definedName name="mmmmmmmm" hidden="1">{#N/A,#N/A,FALSE,"EXPENSE"}</definedName>
    <definedName name="MMRate">#REF!</definedName>
    <definedName name="mn" localSheetId="24" hidden="1">{#N/A,#N/A,FALSE,"Aging Summary";#N/A,#N/A,FALSE,"Ratio Analysis";#N/A,#N/A,FALSE,"Test 120 Day Accts";#N/A,#N/A,FALSE,"Tickmarks"}</definedName>
    <definedName name="mn" localSheetId="19" hidden="1">{#N/A,#N/A,FALSE,"Aging Summary";#N/A,#N/A,FALSE,"Ratio Analysis";#N/A,#N/A,FALSE,"Test 120 Day Accts";#N/A,#N/A,FALSE,"Tickmarks"}</definedName>
    <definedName name="mn" localSheetId="0" hidden="1">{#N/A,#N/A,FALSE,"Aging Summary";#N/A,#N/A,FALSE,"Ratio Analysis";#N/A,#N/A,FALSE,"Test 120 Day Accts";#N/A,#N/A,FALSE,"Tickmarks"}</definedName>
    <definedName name="mn" hidden="1">{#N/A,#N/A,FALSE,"Aging Summary";#N/A,#N/A,FALSE,"Ratio Analysis";#N/A,#N/A,FALSE,"Test 120 Day Accts";#N/A,#N/A,FALSE,"Tickmarks"}</definedName>
    <definedName name="mnhngfxvbcvx" hidden="1">{#N/A,#N/A,FALSE,"EXPENSE"}</definedName>
    <definedName name="MONTH_1" localSheetId="1">#REF!</definedName>
    <definedName name="MONTH_1" localSheetId="0">#REF!</definedName>
    <definedName name="MONTH_1">#REF!</definedName>
    <definedName name="MONTH_2" localSheetId="1">#REF!</definedName>
    <definedName name="MONTH_2" localSheetId="0">#REF!</definedName>
    <definedName name="MONTH_2">#REF!</definedName>
    <definedName name="MONTH_3" localSheetId="1">#REF!</definedName>
    <definedName name="MONTH_3" localSheetId="0">#REF!</definedName>
    <definedName name="MONTH_3">#REF!</definedName>
    <definedName name="MONTH_4" localSheetId="1">#REF!</definedName>
    <definedName name="MONTH_4" localSheetId="0">#REF!</definedName>
    <definedName name="MONTH_4">#REF!</definedName>
    <definedName name="MONTH_5" localSheetId="1">#REF!</definedName>
    <definedName name="MONTH_5" localSheetId="0">#REF!</definedName>
    <definedName name="MONTH_5">#REF!</definedName>
    <definedName name="MONTH_6" localSheetId="1">#REF!</definedName>
    <definedName name="MONTH_6" localSheetId="0">#REF!</definedName>
    <definedName name="MONTH_6">#REF!</definedName>
    <definedName name="MONTHS">#N/A</definedName>
    <definedName name="MOR_BS" localSheetId="1">#REF!</definedName>
    <definedName name="MOR_BS" localSheetId="0">#REF!</definedName>
    <definedName name="MOR_BS">#REF!</definedName>
    <definedName name="MOTINST">#REF!</definedName>
    <definedName name="MOVE">#REF!</definedName>
    <definedName name="MTD_Actual">#REF!</definedName>
    <definedName name="MTD_Actual_Customers">#REF!</definedName>
    <definedName name="MTD_Actual_Row">#REF!</definedName>
    <definedName name="MTD_Budget">#REF!</definedName>
    <definedName name="MTD_Budget_Customers">#REF!</definedName>
    <definedName name="MTD_Budget_Row">#REF!</definedName>
    <definedName name="mypassword" hidden="1">"chuck"</definedName>
    <definedName name="n" hidden="1">{"Page 1",#N/A,FALSE,"Sheet1";"Page 2",#N/A,FALSE,"Sheet1"}</definedName>
    <definedName name="new" hidden="1">{#N/A,#N/A,FALSE,"EXPENSE"}</definedName>
    <definedName name="New_Customer_Units">#REF!</definedName>
    <definedName name="NEW_CUSTOMER_WORK2003">#REF!</definedName>
    <definedName name="NEW_CUSTOMER_WORK2004">#REF!</definedName>
    <definedName name="NewProject">#REF!</definedName>
    <definedName name="NFIP" localSheetId="1">#REF!</definedName>
    <definedName name="NFIP" localSheetId="0">#REF!</definedName>
    <definedName name="NFIP">#REF!</definedName>
    <definedName name="nghmndghbfdxgfd" hidden="1">{#N/A,#N/A,FALSE,"EXPENSE"}</definedName>
    <definedName name="nhgmnbcvbvc" hidden="1">{#N/A,#N/A,FALSE,"EXPENSE"}</definedName>
    <definedName name="nhmhgnbvnvb" hidden="1">{#N/A,#N/A,FALSE,"ALLOC"}</definedName>
    <definedName name="nhnjfgdzfvcv" hidden="1">{#N/A,#N/A,FALSE,"EXPENSE"}</definedName>
    <definedName name="njhgnfgchfgbf" hidden="1">{#N/A,#N/A,FALSE,"EXPENSE"}</definedName>
    <definedName name="njhhgnbvbvcb" hidden="1">{#N/A,#N/A,FALSE,"ALLOC"}</definedName>
    <definedName name="nonadvance" localSheetId="1">#REF!</definedName>
    <definedName name="nonadvance" localSheetId="0">#REF!</definedName>
    <definedName name="nonadvance">#REF!</definedName>
    <definedName name="NonBroker" localSheetId="1">#REF!</definedName>
    <definedName name="NonBroker" localSheetId="0">#REF!</definedName>
    <definedName name="NonBroker">#REF!</definedName>
    <definedName name="NonDedEnter" localSheetId="1">#REF!</definedName>
    <definedName name="NonDedEnter" localSheetId="0">#REF!</definedName>
    <definedName name="NonDedEnter">#REF!</definedName>
    <definedName name="NonDisrPension" localSheetId="1">#REF!</definedName>
    <definedName name="NonDisrPension" localSheetId="0">#REF!</definedName>
    <definedName name="NonDisrPension">#REF!</definedName>
    <definedName name="none" localSheetId="1" hidden="1">#REF!</definedName>
    <definedName name="none" hidden="1">#REF!</definedName>
    <definedName name="NONFUELREC" localSheetId="1">#REF!</definedName>
    <definedName name="NONFUELREC">#REF!</definedName>
    <definedName name="NovAccts" localSheetId="24">#REF!</definedName>
    <definedName name="NovAccts" localSheetId="1">#REF!</definedName>
    <definedName name="NovAccts" localSheetId="0">#REF!</definedName>
    <definedName name="NovAccts">#REF!</definedName>
    <definedName name="NPV_to_Risk_Labels" hidden="1">#REF!</definedName>
    <definedName name="NPV_to_Risk_X_Data" hidden="1">#REF!</definedName>
    <definedName name="NPV_to_Risk_Y_Data" hidden="1">#REF!</definedName>
    <definedName name="NPV_to_Risk_Z_Data" hidden="1">#REF!</definedName>
    <definedName name="NSC_2003_CandI_Units">#REF!</definedName>
    <definedName name="NSC_2003_Residential_Units">#REF!</definedName>
    <definedName name="NSC_CandI_CIAC">#REF!</definedName>
    <definedName name="NSC_CandI_Costs">#REF!</definedName>
    <definedName name="NSC_CandI_Units">#REF!</definedName>
    <definedName name="NSC_Combined_CIAC">#REF!</definedName>
    <definedName name="NSC_Combined_Costs">#REF!</definedName>
    <definedName name="NSC_Combined_Units">#REF!</definedName>
    <definedName name="NSC_Costs">#REF!</definedName>
    <definedName name="NSC_Residential_CIAC">#REF!</definedName>
    <definedName name="NSC_Residential_Costs">#REF!</definedName>
    <definedName name="NSC_Residential_Units">#REF!</definedName>
    <definedName name="NSC_Units">#REF!</definedName>
    <definedName name="NSC_Units2002">#REF!</definedName>
    <definedName name="NUMBER_OF_FEEDERS">#REF!</definedName>
    <definedName name="Number_of_Payments" localSheetId="24">MATCH(0.01,End_Bal,-1)+1</definedName>
    <definedName name="Number_of_Payments" localSheetId="28">MATCH(0.01,End_Bal,-1)+1</definedName>
    <definedName name="Number_of_Payments" localSheetId="12">MATCH(0.01,End_Bal,-1)+1</definedName>
    <definedName name="Number_of_Payments" localSheetId="11">MATCH(0.01,End_Bal,-1)+1</definedName>
    <definedName name="Number_of_Payments" localSheetId="1">MATCH(0.01,End_Bal,-1)+1</definedName>
    <definedName name="Number_of_Payments" localSheetId="7">MATCH(0.01,End_Bal,-1)+1</definedName>
    <definedName name="Number_of_Payments" localSheetId="6">MATCH(0.01,End_Bal,-1)+1</definedName>
    <definedName name="Number_of_Payments" localSheetId="0">MATCH(0.01,End_Bal,-1)+1</definedName>
    <definedName name="Number_of_Payments" localSheetId="21">MATCH(0.01,End_Bal,-1)+1</definedName>
    <definedName name="Number_of_Payments" localSheetId="16">MATCH(0.01,End_Bal,-1)+1</definedName>
    <definedName name="Number_of_Payments">MATCH(0.01,End_Bal,-1)+1</definedName>
    <definedName name="NvsASD">"V1998-12-31"</definedName>
    <definedName name="NvsAutoDrillOk">"VN"</definedName>
    <definedName name="NvsElapsedTime">0.018534722221375</definedName>
    <definedName name="NvsEndTime">36293.6235076389</definedName>
    <definedName name="NvsInstanceHook" localSheetId="24">Format_ISD_All</definedName>
    <definedName name="NvsInstanceHook" localSheetId="28">Format_ISD_All</definedName>
    <definedName name="NvsInstanceHook" localSheetId="12">Format_ISD_All</definedName>
    <definedName name="NvsInstanceHook" localSheetId="11">Format_ISD_All</definedName>
    <definedName name="NvsInstanceHook" localSheetId="1">Format_ISD_All</definedName>
    <definedName name="NvsInstanceHook" localSheetId="7">Format_ISD_All</definedName>
    <definedName name="NvsInstanceHook" localSheetId="6">Format_ISD_All</definedName>
    <definedName name="NvsInstanceHook" localSheetId="0">Format_ISD_All</definedName>
    <definedName name="NvsInstanceHook" localSheetId="21">Format_ISD_All</definedName>
    <definedName name="NvsInstanceHook" localSheetId="16">Format_ISD_All</definedName>
    <definedName name="NvsInstanceHook">Format_ISD_All</definedName>
    <definedName name="NvsInstSpec">"%"</definedName>
    <definedName name="NvsLayoutType">"M3"</definedName>
    <definedName name="NvsNplSpec">"%,X,RZT.ACCOUNT.robyn,CZT.ACCOUNT.robyn"</definedName>
    <definedName name="NvsPanelEffdt">"V1996-01-01"</definedName>
    <definedName name="NvsPanelSetid">"VFON"</definedName>
    <definedName name="NvsParentRef">#REF!</definedName>
    <definedName name="NvsReqBU">"V05"</definedName>
    <definedName name="NvsReqBUOnly">"VN"</definedName>
    <definedName name="NvsSheetType">"M"</definedName>
    <definedName name="NvsTransLed">"VN"</definedName>
    <definedName name="NvsTreeASD">"V1998-12-31"</definedName>
    <definedName name="NvsValTbl.ACCOUNT">"GL_ACCOUNT_TBL"</definedName>
    <definedName name="NvsValTbl.BUSINESS_UNIT">"BUS_UNIT_TBL_GL"</definedName>
    <definedName name="NvsValTbl.CURRENCY_CD">"CURRENCY_CD_TBL"</definedName>
    <definedName name="NvsValTbl.DEPTID">"DEPARTMENT_TBL"</definedName>
    <definedName name="NvsValTbl.EAC">"EAC_TBL"</definedName>
    <definedName name="NvsValTbl.FERC_OTHER">"FERC_OTHER_TBL"</definedName>
    <definedName name="NvsValTbl.PRODUCT">"PRODUCT_TBL"</definedName>
    <definedName name="NvsValTbl.Z_FUNCTION">"Z_FUNCTION_TBL"</definedName>
    <definedName name="NvsValTbl.Z_REG_ID">"Z_REG_ID_TBL"</definedName>
    <definedName name="OAMORT_ADJ">#REF!</definedName>
    <definedName name="OctAccts" localSheetId="1">#REF!</definedName>
    <definedName name="OctAccts" localSheetId="0">#REF!</definedName>
    <definedName name="OctAccts">#REF!</definedName>
    <definedName name="October_2108">#REF!</definedName>
    <definedName name="ofit_m_1" localSheetId="1">#REF!</definedName>
    <definedName name="ofit_m_1" localSheetId="0">#REF!</definedName>
    <definedName name="ofit_m_1">#REF!</definedName>
    <definedName name="ofit_request" localSheetId="1">#REF!</definedName>
    <definedName name="ofit_request" localSheetId="0">#REF!</definedName>
    <definedName name="ofit_request">#REF!</definedName>
    <definedName name="ofitrequest" localSheetId="1">#REF!</definedName>
    <definedName name="ofitrequest" localSheetId="0">#REF!</definedName>
    <definedName name="ofitrequest">#REF!</definedName>
    <definedName name="OH_PRIMARY">#REF!</definedName>
    <definedName name="OHPrimary_wBranch">#REF!</definedName>
    <definedName name="oiu" localSheetId="24" hidden="1">{#N/A,#N/A,FALSE,"Aging Summary";#N/A,#N/A,FALSE,"Ratio Analysis";#N/A,#N/A,FALSE,"Test 120 Day Accts";#N/A,#N/A,FALSE,"Tickmarks"}</definedName>
    <definedName name="oiu" localSheetId="19" hidden="1">{#N/A,#N/A,FALSE,"Aging Summary";#N/A,#N/A,FALSE,"Ratio Analysis";#N/A,#N/A,FALSE,"Test 120 Day Accts";#N/A,#N/A,FALSE,"Tickmarks"}</definedName>
    <definedName name="oiu" localSheetId="0" hidden="1">{#N/A,#N/A,FALSE,"Aging Summary";#N/A,#N/A,FALSE,"Ratio Analysis";#N/A,#N/A,FALSE,"Test 120 Day Accts";#N/A,#N/A,FALSE,"Tickmarks"}</definedName>
    <definedName name="oiu" hidden="1">{#N/A,#N/A,FALSE,"Aging Summary";#N/A,#N/A,FALSE,"Ratio Analysis";#N/A,#N/A,FALSE,"Test 120 Day Accts";#N/A,#N/A,FALSE,"Tickmarks"}</definedName>
    <definedName name="old">#REF!</definedName>
    <definedName name="oliverecon" localSheetId="1">#REF!</definedName>
    <definedName name="oliverecon" localSheetId="0">#REF!</definedName>
    <definedName name="oliverecon">#REF!</definedName>
    <definedName name="OMCont" localSheetId="1">#REF!</definedName>
    <definedName name="OMCont" localSheetId="0">#REF!</definedName>
    <definedName name="OMCont">#REF!</definedName>
    <definedName name="OOM_ADJ">#REF!</definedName>
    <definedName name="op" localSheetId="24" hidden="1">{#N/A,#N/A,FALSE,"Aging Summary";#N/A,#N/A,FALSE,"Ratio Analysis";#N/A,#N/A,FALSE,"Test 120 Day Accts";#N/A,#N/A,FALSE,"Tickmarks"}</definedName>
    <definedName name="op" localSheetId="19" hidden="1">{#N/A,#N/A,FALSE,"Aging Summary";#N/A,#N/A,FALSE,"Ratio Analysis";#N/A,#N/A,FALSE,"Test 120 Day Accts";#N/A,#N/A,FALSE,"Tickmarks"}</definedName>
    <definedName name="op" localSheetId="0" hidden="1">{#N/A,#N/A,FALSE,"Aging Summary";#N/A,#N/A,FALSE,"Ratio Analysis";#N/A,#N/A,FALSE,"Test 120 Day Accts";#N/A,#N/A,FALSE,"Tickmarks"}</definedName>
    <definedName name="op" hidden="1">{#N/A,#N/A,FALSE,"Aging Summary";#N/A,#N/A,FALSE,"Ratio Analysis";#N/A,#N/A,FALSE,"Test 120 Day Accts";#N/A,#N/A,FALSE,"Tickmarks"}</definedName>
    <definedName name="OpCntr">#REF!</definedName>
    <definedName name="OpCntrConvList">#REF!</definedName>
    <definedName name="OpCntrRates">#REF!</definedName>
    <definedName name="Other2002">#REF!</definedName>
    <definedName name="Other2003">#REF!</definedName>
    <definedName name="Other2004">#REF!</definedName>
    <definedName name="OtherIndirect2003">#REF!</definedName>
    <definedName name="Outage_Page1">#REF!</definedName>
    <definedName name="Outage_Page2">#REF!</definedName>
    <definedName name="Outages">#REF!</definedName>
    <definedName name="Outages2002">#REF!</definedName>
    <definedName name="Outages2003">#REF!</definedName>
    <definedName name="Outages2004">#REF!</definedName>
    <definedName name="OVER" localSheetId="1">#REF!</definedName>
    <definedName name="OVER" localSheetId="0">#REF!</definedName>
    <definedName name="OVER">#REF!</definedName>
    <definedName name="OVERCHECK">#REF!</definedName>
    <definedName name="p" localSheetId="24" hidden="1">{#N/A,#N/A,FALSE,"Aging Summary";#N/A,#N/A,FALSE,"Ratio Analysis";#N/A,#N/A,FALSE,"Test 120 Day Accts";#N/A,#N/A,FALSE,"Tickmarks"}</definedName>
    <definedName name="p" localSheetId="19" hidden="1">{#N/A,#N/A,FALSE,"Aging Summary";#N/A,#N/A,FALSE,"Ratio Analysis";#N/A,#N/A,FALSE,"Test 120 Day Accts";#N/A,#N/A,FALSE,"Tickmarks"}</definedName>
    <definedName name="p" localSheetId="0" hidden="1">{#N/A,#N/A,FALSE,"Aging Summary";#N/A,#N/A,FALSE,"Ratio Analysis";#N/A,#N/A,FALSE,"Test 120 Day Accts";#N/A,#N/A,FALSE,"Tickmarks"}</definedName>
    <definedName name="p" hidden="1">{#N/A,#N/A,FALSE,"Aging Summary";#N/A,#N/A,FALSE,"Ratio Analysis";#N/A,#N/A,FALSE,"Test 120 Day Accts";#N/A,#N/A,FALSE,"Tickmarks"}</definedName>
    <definedName name="PAGE_1" localSheetId="1">#REF!</definedName>
    <definedName name="PAGE_1" localSheetId="0">#REF!</definedName>
    <definedName name="PAGE_1">#REF!</definedName>
    <definedName name="PAGE_2" localSheetId="1">#REF!</definedName>
    <definedName name="PAGE_2" localSheetId="0">#REF!</definedName>
    <definedName name="PAGE_2">#REF!</definedName>
    <definedName name="PAGE_BREAK1">#REF!</definedName>
    <definedName name="PAGE1" localSheetId="1">#REF!</definedName>
    <definedName name="PAGE1">#REF!</definedName>
    <definedName name="Page2" localSheetId="24">#REF!</definedName>
    <definedName name="Page2" localSheetId="1">#REF!</definedName>
    <definedName name="Page2" localSheetId="0">#REF!</definedName>
    <definedName name="Page2">#REF!</definedName>
    <definedName name="PAGE2_YTD">#REF!</definedName>
    <definedName name="PAGE2C">#REF!</definedName>
    <definedName name="page3" localSheetId="0">#REF!</definedName>
    <definedName name="page3">#REF!</definedName>
    <definedName name="PAGE3A">#REF!</definedName>
    <definedName name="PAGE3B">#REF!</definedName>
    <definedName name="page4" localSheetId="1">#REF!</definedName>
    <definedName name="page4" localSheetId="0">#REF!</definedName>
    <definedName name="page4">#REF!</definedName>
    <definedName name="page5" localSheetId="1">#REF!</definedName>
    <definedName name="page5" localSheetId="0">#REF!</definedName>
    <definedName name="page5">#REF!</definedName>
    <definedName name="PAGEABVAR" localSheetId="0">#REF!</definedName>
    <definedName name="PAGEABVAR">#REF!</definedName>
    <definedName name="PAGEAPYVAR" localSheetId="0">#REF!</definedName>
    <definedName name="PAGEAPYVAR">#REF!</definedName>
    <definedName name="PageOptions.page_1.Caption">"01A09S - POWER OPERATIONS PEC"</definedName>
    <definedName name="PageOptions.page_1.Caption.1">"01A09S - POWER OPERATIONS PEC"</definedName>
    <definedName name="PageOptions.page_1.Caption.Count">1</definedName>
    <definedName name="PageOptions.page_1.Key">"[ExpenditureOrg].[01A09S]"</definedName>
    <definedName name="PageOptions.page_1.Key.1">"[ExpenditureOrg].[01A09S]"</definedName>
    <definedName name="PageOptions.page_1.Key.Count">1</definedName>
    <definedName name="PageOptions.page_1.Name">"01A09S"</definedName>
    <definedName name="PageOptions.page_1.Name.1">"01A09S"</definedName>
    <definedName name="PageOptions.page_1.Name.Count">1</definedName>
    <definedName name="PageOptions.page_2.Caption">"FY2011"</definedName>
    <definedName name="PageOptions.page_2.Caption.1">"FY2011"</definedName>
    <definedName name="PageOptions.page_2.Caption.Count">1</definedName>
    <definedName name="PageOptions.page_2.Key">"[Year].[FY2011]"</definedName>
    <definedName name="PageOptions.page_2.Key.1">"[Year].[FY2011]"</definedName>
    <definedName name="PageOptions.page_2.Key.Count">1</definedName>
    <definedName name="PageOptions.page_2.Name">"FY2011"</definedName>
    <definedName name="PageOptions.page_2.Name.1">"FY2011"</definedName>
    <definedName name="PageOptions.page_2.Name.Count">1</definedName>
    <definedName name="Pal_Workbook_GUID" hidden="1">"1KSSGF3ZWY3E3EQEL76D82LV"</definedName>
    <definedName name="pam" hidden="1">{#N/A,#N/A,FALSE,"ALLOC"}</definedName>
    <definedName name="PARTI" localSheetId="1">#REF!</definedName>
    <definedName name="PARTI" localSheetId="0">#REF!</definedName>
    <definedName name="PARTI">#REF!</definedName>
    <definedName name="PARTII" localSheetId="1">#REF!</definedName>
    <definedName name="PARTII" localSheetId="0">#REF!</definedName>
    <definedName name="PARTII">#REF!</definedName>
    <definedName name="PARTIII" localSheetId="1">#REF!</definedName>
    <definedName name="PARTIII" localSheetId="0">#REF!</definedName>
    <definedName name="PARTIII">#REF!</definedName>
    <definedName name="paul" localSheetId="1" hidden="1">#REF!</definedName>
    <definedName name="paul" hidden="1">#REF!</definedName>
    <definedName name="Payment_Date" localSheetId="24">DATE(YEAR(Loan_Start),MONTH(Loan_Start)+Payment_Number,DAY(Loan_Start))</definedName>
    <definedName name="Payment_Date" localSheetId="28">DATE(YEAR(Loan_Start),MONTH(Loan_Start)+Payment_Number,DAY(Loan_Start))</definedName>
    <definedName name="Payment_Date" localSheetId="12">DATE(YEAR(Loan_Start),MONTH(Loan_Start)+Payment_Number,DAY(Loan_Start))</definedName>
    <definedName name="Payment_Date" localSheetId="11">DATE(YEAR(Loan_Start),MONTH(Loan_Start)+Payment_Number,DAY(Loan_Start))</definedName>
    <definedName name="Payment_Date" localSheetId="1">DATE(YEAR(Loan_Start),MONTH(Loan_Start)+Payment_Number,DAY(Loan_Start))</definedName>
    <definedName name="Payment_Date" localSheetId="7">DATE(YEAR(Loan_Start),MONTH(Loan_Start)+Payment_Number,DAY(Loan_Start))</definedName>
    <definedName name="Payment_Date" localSheetId="6">DATE(YEAR(Loan_Start),MONTH(Loan_Start)+Payment_Number,DAY(Loan_Start))</definedName>
    <definedName name="Payment_Date" localSheetId="0">DATE(YEAR(Loan_Start),MONTH(Loan_Start)+Payment_Number,DAY(Loan_Start))</definedName>
    <definedName name="Payment_Date" localSheetId="21">DATE(YEAR(Loan_Start),MONTH(Loan_Start)+Payment_Number,DAY(Loan_Start))</definedName>
    <definedName name="Payment_Date" localSheetId="16">DATE(YEAR(Loan_Start),MONTH(Loan_Start)+Payment_Number,DAY(Loan_Start))</definedName>
    <definedName name="Payment_Date">DATE(YEAR(Loan_Start),MONTH(Loan_Start)+Payment_Number,DAY(Loan_Start))</definedName>
    <definedName name="PEC">#REF!</definedName>
    <definedName name="PED">#REF!</definedName>
    <definedName name="PENSIONS_PSP" localSheetId="24">#REF!</definedName>
    <definedName name="PENSIONS_PSP" localSheetId="1">#REF!</definedName>
    <definedName name="PENSIONS_PSP" localSheetId="0">#REF!</definedName>
    <definedName name="PENSIONS_PSP">#REF!</definedName>
    <definedName name="PEPL">#REF!</definedName>
    <definedName name="PERFORMANCE">#REF!</definedName>
    <definedName name="pesc1" localSheetId="24" hidden="1">{#N/A,#N/A,FALSE,"Aging Summary";#N/A,#N/A,FALSE,"Ratio Analysis";#N/A,#N/A,FALSE,"Test 120 Day Accts";#N/A,#N/A,FALSE,"Tickmarks"}</definedName>
    <definedName name="pesc1" localSheetId="19" hidden="1">{#N/A,#N/A,FALSE,"Aging Summary";#N/A,#N/A,FALSE,"Ratio Analysis";#N/A,#N/A,FALSE,"Test 120 Day Accts";#N/A,#N/A,FALSE,"Tickmarks"}</definedName>
    <definedName name="pesc1" localSheetId="0" hidden="1">{#N/A,#N/A,FALSE,"Aging Summary";#N/A,#N/A,FALSE,"Ratio Analysis";#N/A,#N/A,FALSE,"Test 120 Day Accts";#N/A,#N/A,FALSE,"Tickmarks"}</definedName>
    <definedName name="pesc1" hidden="1">{#N/A,#N/A,FALSE,"Aging Summary";#N/A,#N/A,FALSE,"Ratio Analysis";#N/A,#N/A,FALSE,"Test 120 Day Accts";#N/A,#N/A,FALSE,"Tickmarks"}</definedName>
    <definedName name="PG_1" localSheetId="29">#REF!</definedName>
    <definedName name="PG_1" localSheetId="28">#REF!</definedName>
    <definedName name="PG_1" localSheetId="27">#REF!</definedName>
    <definedName name="PG_1">#REF!</definedName>
    <definedName name="PG_2" localSheetId="29">#REF!</definedName>
    <definedName name="PG_2" localSheetId="28">#REF!</definedName>
    <definedName name="PG_2">#REF!</definedName>
    <definedName name="PG_3" localSheetId="29">#REF!</definedName>
    <definedName name="PG_3" localSheetId="28">#REF!</definedName>
    <definedName name="PG_3">#REF!</definedName>
    <definedName name="PG_4">#REF!</definedName>
    <definedName name="PG_5">#REF!</definedName>
    <definedName name="PG_6">#REF!</definedName>
    <definedName name="PG_7">#REF!</definedName>
    <definedName name="PG_8">#REF!</definedName>
    <definedName name="PG10_1" localSheetId="29">#REF!</definedName>
    <definedName name="PG10_1" localSheetId="28">#REF!</definedName>
    <definedName name="PG10_1" localSheetId="27">#REF!</definedName>
    <definedName name="PG10_1">#REF!</definedName>
    <definedName name="PG10_2" localSheetId="29">#REF!</definedName>
    <definedName name="PG10_2" localSheetId="28">#REF!</definedName>
    <definedName name="PG10_2" localSheetId="27">#REF!</definedName>
    <definedName name="PG10_2">#REF!</definedName>
    <definedName name="PG10_3" localSheetId="29">#REF!</definedName>
    <definedName name="PG10_3" localSheetId="28">#REF!</definedName>
    <definedName name="PG10_3" localSheetId="27">#REF!</definedName>
    <definedName name="PG10_3">#REF!</definedName>
    <definedName name="PG10_4" localSheetId="29">#REF!</definedName>
    <definedName name="PG10_4" localSheetId="28">#REF!</definedName>
    <definedName name="PG10_4" localSheetId="27">#REF!</definedName>
    <definedName name="PG10_4">#REF!</definedName>
    <definedName name="PG10_5" localSheetId="29">#REF!</definedName>
    <definedName name="PG10_5" localSheetId="28">#REF!</definedName>
    <definedName name="PG10_5" localSheetId="27">#REF!</definedName>
    <definedName name="PG10_5">#REF!</definedName>
    <definedName name="piiiiii" hidden="1">{#N/A,#N/A,FALSE,"EXPENSE"}</definedName>
    <definedName name="PIIIVDC" localSheetId="1">#REF!</definedName>
    <definedName name="PIIIVDC" localSheetId="0">#REF!</definedName>
    <definedName name="PIIIVDC">#REF!</definedName>
    <definedName name="po" localSheetId="24" hidden="1">{#N/A,#N/A,FALSE,"Aging Summary";#N/A,#N/A,FALSE,"Ratio Analysis";#N/A,#N/A,FALSE,"Test 120 Day Accts";#N/A,#N/A,FALSE,"Tickmarks"}</definedName>
    <definedName name="po" localSheetId="19" hidden="1">{#N/A,#N/A,FALSE,"Aging Summary";#N/A,#N/A,FALSE,"Ratio Analysis";#N/A,#N/A,FALSE,"Test 120 Day Accts";#N/A,#N/A,FALSE,"Tickmarks"}</definedName>
    <definedName name="po" localSheetId="0" hidden="1">{#N/A,#N/A,FALSE,"Aging Summary";#N/A,#N/A,FALSE,"Ratio Analysis";#N/A,#N/A,FALSE,"Test 120 Day Accts";#N/A,#N/A,FALSE,"Tickmarks"}</definedName>
    <definedName name="po" hidden="1">{#N/A,#N/A,FALSE,"Aging Summary";#N/A,#N/A,FALSE,"Ratio Analysis";#N/A,#N/A,FALSE,"Test 120 Day Accts";#N/A,#N/A,FALSE,"Tickmarks"}</definedName>
    <definedName name="Porfolio_One_Risk_Return_Labels" hidden="1">#REF!</definedName>
    <definedName name="Porfolio_One_Risk_Return_X_Data" hidden="1">#REF!</definedName>
    <definedName name="Porfolio_One_Risk_Return_Y_Data" hidden="1">#REF!</definedName>
    <definedName name="Porfolio_One_Risk_Return_Z_Data" hidden="1">#REF!</definedName>
    <definedName name="Port_One_Correct_Risk_Reward_Labels" hidden="1">#REF!</definedName>
    <definedName name="Port_One_Correct_Risk_Reward_X_Data" hidden="1">#REF!</definedName>
    <definedName name="Port_One_Correct_Risk_Reward_Y_Data" hidden="1">#REF!</definedName>
    <definedName name="Port_One_Correct_Risk_Reward_Z_Data" hidden="1">#REF!</definedName>
    <definedName name="Port_One_Tech_Risk_New_Labels" hidden="1">#REF!</definedName>
    <definedName name="Port_One_Tech_Risk_New_X_Data" hidden="1">#REF!</definedName>
    <definedName name="Port_One_Tech_Risk_New_Y_Data" hidden="1">#REF!</definedName>
    <definedName name="Port_One_Tech_Risk_New_Z_Data" hidden="1">#REF!</definedName>
    <definedName name="Port_Three_Risk_Return_Labels" hidden="1">#REF!</definedName>
    <definedName name="Port_Three_Risk_Return_X_Data" hidden="1">#REF!</definedName>
    <definedName name="Port_Three_Risk_Return_Y_Data" hidden="1">#REF!</definedName>
    <definedName name="Port_Three_Risk_Return_Z_Data" hidden="1">#REF!</definedName>
    <definedName name="PostRetire" localSheetId="1">#REF!</definedName>
    <definedName name="PostRetire" localSheetId="0">#REF!</definedName>
    <definedName name="PostRetire">#REF!</definedName>
    <definedName name="POWINST">#REF!</definedName>
    <definedName name="ppdroyal" localSheetId="1">#REF!</definedName>
    <definedName name="ppdroyal" localSheetId="0">#REF!</definedName>
    <definedName name="ppdroyal">#REF!</definedName>
    <definedName name="ppp" localSheetId="24" hidden="1">{#N/A,#N/A,FALSE,"Aging Summary";#N/A,#N/A,FALSE,"Ratio Analysis";#N/A,#N/A,FALSE,"Test 120 Day Accts";#N/A,#N/A,FALSE,"Tickmarks"}</definedName>
    <definedName name="ppp" localSheetId="19" hidden="1">{#N/A,#N/A,FALSE,"Aging Summary";#N/A,#N/A,FALSE,"Ratio Analysis";#N/A,#N/A,FALSE,"Test 120 Day Accts";#N/A,#N/A,FALSE,"Tickmarks"}</definedName>
    <definedName name="ppp" localSheetId="0" hidden="1">{#N/A,#N/A,FALSE,"Aging Summary";#N/A,#N/A,FALSE,"Ratio Analysis";#N/A,#N/A,FALSE,"Test 120 Day Accts";#N/A,#N/A,FALSE,"Tickmarks"}</definedName>
    <definedName name="ppp" hidden="1">{#N/A,#N/A,FALSE,"Aging Summary";#N/A,#N/A,FALSE,"Ratio Analysis";#N/A,#N/A,FALSE,"Test 120 Day Accts";#N/A,#N/A,FALSE,"Tickmarks"}</definedName>
    <definedName name="ppppppp" hidden="1">{#N/A,#N/A,FALSE,"ALLOC"}</definedName>
    <definedName name="pppppppp" hidden="1">{#N/A,#N/A,FALSE,"EXPENSE"}</definedName>
    <definedName name="PREFLL" localSheetId="1">#REF!</definedName>
    <definedName name="PREFLL" localSheetId="0">#REF!</definedName>
    <definedName name="PREFLL">#REF!</definedName>
    <definedName name="PREFPP" localSheetId="1">#REF!</definedName>
    <definedName name="PREFPP" localSheetId="0">#REF!</definedName>
    <definedName name="PREFPP">#REF!</definedName>
    <definedName name="PREPAYMENTS" localSheetId="1">#REF!</definedName>
    <definedName name="PREPAYMENTS" localSheetId="0">#REF!</definedName>
    <definedName name="PREPAYMENTS">#REF!</definedName>
    <definedName name="PriceRange" hidden="1">OFFSET([0]!PriceRangeMain,5,0,COUNTA([0]!PriceRangeMain)-COUNTA(#REF!),1)</definedName>
    <definedName name="PriceRangeMain" hidden="1">#REF!</definedName>
    <definedName name="Print">#REF!</definedName>
    <definedName name="Print_A9">#REF!</definedName>
    <definedName name="_xlnm.Print_Area" localSheetId="24">#REF!</definedName>
    <definedName name="_xlnm.Print_Area" localSheetId="1">'MFR C-34'!$A$1:$J$48</definedName>
    <definedName name="_xlnm.Print_Area" localSheetId="0">#REF!</definedName>
    <definedName name="_xlnm.Print_Area">#REF!</definedName>
    <definedName name="Print_Area_0">#REF!</definedName>
    <definedName name="Print_Area_1">#REF!</definedName>
    <definedName name="Print_Area_2">#REF!</definedName>
    <definedName name="Print_Area_3">#REF!</definedName>
    <definedName name="Print_Area_4">#REF!</definedName>
    <definedName name="Print_Area_9">#REF!</definedName>
    <definedName name="Print_Area_MI" localSheetId="24">#REF!</definedName>
    <definedName name="Print_Area_MI" localSheetId="1">#REF!</definedName>
    <definedName name="Print_Area_MI" localSheetId="0">#REF!</definedName>
    <definedName name="Print_Area_MI">#REF!</definedName>
    <definedName name="Print_Area_Reset" localSheetId="24">OFFSET(Full_Print,0,0,Last_Row)</definedName>
    <definedName name="Print_Area_Reset" localSheetId="28">OFFSET(Full_Print,0,0,Last_Row)</definedName>
    <definedName name="Print_Area_Reset" localSheetId="12">OFFSET(Full_Print,0,0,Last_Row)</definedName>
    <definedName name="Print_Area_Reset" localSheetId="11">OFFSET(Full_Print,0,0,Last_Row)</definedName>
    <definedName name="Print_Area_Reset" localSheetId="1">OFFSET(Full_Print,0,0,Last_Row)</definedName>
    <definedName name="Print_Area_Reset" localSheetId="7">OFFSET(Full_Print,0,0,Last_Row)</definedName>
    <definedName name="Print_Area_Reset" localSheetId="6">OFFSET(Full_Print,0,0,Last_Row)</definedName>
    <definedName name="Print_Area_Reset" localSheetId="0">OFFSET(Full_Print,0,0,Last_Row)</definedName>
    <definedName name="Print_Area_Reset" localSheetId="21">OFFSET(Full_Print,0,0,Last_Row)</definedName>
    <definedName name="Print_Area_Reset" localSheetId="16">OFFSET(Full_Print,0,0,Last_Row)</definedName>
    <definedName name="Print_Area_Reset">OFFSET(Full_Print,0,0,Last_Row)</definedName>
    <definedName name="print_instructions">#REF!</definedName>
    <definedName name="Print_PostDynegy">#REF!</definedName>
    <definedName name="Print_PreDynegy">#REF!</definedName>
    <definedName name="Print_Proj">#REF!,#REF!,#REF!</definedName>
    <definedName name="_xlnm.Print_Titles" localSheetId="24">#REF!</definedName>
    <definedName name="_xlnm.Print_Titles" localSheetId="0">#REF!</definedName>
    <definedName name="_xlnm.Print_Titles">#REF!</definedName>
    <definedName name="Print_Titles_MI" localSheetId="24">#REF!</definedName>
    <definedName name="Print_Titles_MI" localSheetId="1">#REF!</definedName>
    <definedName name="Print_Titles_MI" localSheetId="0">#REF!</definedName>
    <definedName name="Print_Titles_MI">#REF!</definedName>
    <definedName name="print3">#REF!</definedName>
    <definedName name="PrintA6">#REF!</definedName>
    <definedName name="PrintA6_PostDynegy">#REF!</definedName>
    <definedName name="PrintA6_PreDynegy" localSheetId="0">#REF!</definedName>
    <definedName name="PrintA6_PreDynegy">#REF!</definedName>
    <definedName name="Prior_Flow_Through" localSheetId="24">#REF!</definedName>
    <definedName name="Prior_Flow_Through" localSheetId="1">#REF!</definedName>
    <definedName name="Prior_Flow_Through" localSheetId="0">#REF!</definedName>
    <definedName name="Prior_Flow_Through">#REF!</definedName>
    <definedName name="PRIORMOACTUAL" localSheetId="0">#REF!</definedName>
    <definedName name="PRIORMOACTUAL">#REF!</definedName>
    <definedName name="PRIORMOBUDGET" localSheetId="24">#REF!</definedName>
    <definedName name="PRIORMOBUDGET" localSheetId="1">#REF!</definedName>
    <definedName name="PRIORMOBUDGET" localSheetId="0">#REF!</definedName>
    <definedName name="PRIORMOBUDGET">#REF!</definedName>
    <definedName name="PRIORYRACCURMO" localSheetId="24">#REF!</definedName>
    <definedName name="PRIORYRACCURMO" localSheetId="1">#REF!</definedName>
    <definedName name="PRIORYRACCURMO" localSheetId="0">#REF!</definedName>
    <definedName name="PRIORYRACCURMO">#REF!</definedName>
    <definedName name="Product_S_Curve_Labels" hidden="1">#REF!</definedName>
    <definedName name="Product_S_Curve_X_Data" hidden="1">#REF!</definedName>
    <definedName name="ProfSrvs" localSheetId="24">#REF!</definedName>
    <definedName name="ProfSrvs" localSheetId="1">#REF!</definedName>
    <definedName name="ProfSrvs" localSheetId="0">#REF!</definedName>
    <definedName name="ProfSrvs">#REF!</definedName>
    <definedName name="Proj_20015935">#REF!</definedName>
    <definedName name="Proj_20084917">#REF!</definedName>
    <definedName name="Proj_20084918">#REF!</definedName>
    <definedName name="Proj_20084919">#REF!</definedName>
    <definedName name="Proj_20084920">#REF!</definedName>
    <definedName name="Proj_20084921">#REF!</definedName>
    <definedName name="Projection">#REF!</definedName>
    <definedName name="ProjectNames">#REF!</definedName>
    <definedName name="PROPERTY_TAXES" localSheetId="1">#REF!</definedName>
    <definedName name="PROPERTY_TAXES" localSheetId="0">#REF!</definedName>
    <definedName name="PROPERTY_TAXES">#REF!</definedName>
    <definedName name="PRYR">#REF!</definedName>
    <definedName name="PSC_OM_ADJ">#REF!</definedName>
    <definedName name="PURC_BASE" localSheetId="1">#REF!</definedName>
    <definedName name="PURC_BASE" localSheetId="0">#REF!</definedName>
    <definedName name="PURC_BASE">#REF!</definedName>
    <definedName name="PURC_INT" localSheetId="1">#REF!</definedName>
    <definedName name="PURC_INT" localSheetId="0">#REF!</definedName>
    <definedName name="PURC_INT">#REF!</definedName>
    <definedName name="PURC_PEAK" localSheetId="1">#REF!</definedName>
    <definedName name="PURC_PEAK" localSheetId="0">#REF!</definedName>
    <definedName name="PURC_PEAK">#REF!</definedName>
    <definedName name="qqq" localSheetId="0">#REF!</definedName>
    <definedName name="qqq">#REF!</definedName>
    <definedName name="qqqqq" hidden="1">{#N/A,#N/A,FALSE,"EXPENSE"}</definedName>
    <definedName name="QTD">#REF!</definedName>
    <definedName name="QTD_Actual">#REF!</definedName>
    <definedName name="QTD_Actual_Customers">#REF!</definedName>
    <definedName name="QTD_Actual_Row">#REF!</definedName>
    <definedName name="QTD_PY">#REF!</definedName>
    <definedName name="QTD_PY_Customers">#REF!</definedName>
    <definedName name="QTD_PY_Row">#REF!</definedName>
    <definedName name="Qtr">#REF!</definedName>
    <definedName name="QtrMonthEnd">#REF!</definedName>
    <definedName name="QtrMonthStart">#REF!</definedName>
    <definedName name="Quarter" localSheetId="1">#REF!</definedName>
    <definedName name="Quarter" localSheetId="0">#REF!</definedName>
    <definedName name="Quarter">#REF!</definedName>
    <definedName name="qw" localSheetId="24" hidden="1">{#N/A,#N/A,FALSE,"Aging Summary";#N/A,#N/A,FALSE,"Ratio Analysis";#N/A,#N/A,FALSE,"Test 120 Day Accts";#N/A,#N/A,FALSE,"Tickmarks"}</definedName>
    <definedName name="qw" localSheetId="19" hidden="1">{#N/A,#N/A,FALSE,"Aging Summary";#N/A,#N/A,FALSE,"Ratio Analysis";#N/A,#N/A,FALSE,"Test 120 Day Accts";#N/A,#N/A,FALSE,"Tickmarks"}</definedName>
    <definedName name="qw" localSheetId="0" hidden="1">{#N/A,#N/A,FALSE,"Aging Summary";#N/A,#N/A,FALSE,"Ratio Analysis";#N/A,#N/A,FALSE,"Test 120 Day Accts";#N/A,#N/A,FALSE,"Tickmarks"}</definedName>
    <definedName name="qw" hidden="1">{#N/A,#N/A,FALSE,"Aging Summary";#N/A,#N/A,FALSE,"Ratio Analysis";#N/A,#N/A,FALSE,"Test 120 Day Accts";#N/A,#N/A,FALSE,"Tickmarks"}</definedName>
    <definedName name="Rail1" localSheetId="1">#REF!</definedName>
    <definedName name="Rail1" localSheetId="0">#REF!</definedName>
    <definedName name="Rail1">#REF!</definedName>
    <definedName name="Rail2" localSheetId="1">#REF!</definedName>
    <definedName name="Rail2" localSheetId="0">#REF!</definedName>
    <definedName name="Rail2">#REF!</definedName>
    <definedName name="Rail3" localSheetId="1">#REF!</definedName>
    <definedName name="Rail3" localSheetId="0">#REF!</definedName>
    <definedName name="Rail3">#REF!</definedName>
    <definedName name="range" hidden="1">{#N/A,#N/A,FALSE,"EXPENSE"}</definedName>
    <definedName name="Range1">#NAME?</definedName>
    <definedName name="RANGE2">#N/A</definedName>
    <definedName name="range3" hidden="1">{#N/A,#N/A,FALSE,"EXPENSE"}</definedName>
    <definedName name="rap" hidden="1">{"Page 1",#N/A,FALSE,"Sheet1";"Page 2",#N/A,FALSE,"Sheet1"}</definedName>
    <definedName name="Rate1" localSheetId="1">#REF!</definedName>
    <definedName name="Rate1">#REF!</definedName>
    <definedName name="RBN" localSheetId="1">#REF!</definedName>
    <definedName name="RBN">#REF!</definedName>
    <definedName name="RBT_A">#REF!</definedName>
    <definedName name="RD_2004">#REF!</definedName>
    <definedName name="RDReg2004">#REF!</definedName>
    <definedName name="reagsrgsrgfaefda" hidden="1">{#N/A,#N/A,FALSE,"ALLOC"}</definedName>
    <definedName name="RECBOOK" localSheetId="24">#REF!</definedName>
    <definedName name="RECBOOK" localSheetId="1">#REF!</definedName>
    <definedName name="RECBOOK" localSheetId="0">#REF!</definedName>
    <definedName name="RECBOOK">#REF!</definedName>
    <definedName name="RECON" localSheetId="1">#REF!</definedName>
    <definedName name="RECON" localSheetId="0">#REF!</definedName>
    <definedName name="RECON">#REF!</definedName>
    <definedName name="Reconciliation" localSheetId="1">#REF!</definedName>
    <definedName name="Reconciliation" localSheetId="0">#REF!</definedName>
    <definedName name="Reconciliation">#REF!</definedName>
    <definedName name="Reg_Asset__YTD" localSheetId="1">#REF!</definedName>
    <definedName name="Reg_Asset__YTD" localSheetId="0">#REF!</definedName>
    <definedName name="Reg_Asset__YTD">#REF!</definedName>
    <definedName name="Reg_Asset_Amort" localSheetId="1">#REF!</definedName>
    <definedName name="Reg_Asset_Amort" localSheetId="0">#REF!</definedName>
    <definedName name="Reg_Asset_Amort">#REF!</definedName>
    <definedName name="Reg_Asset_CM" localSheetId="1">#REF!</definedName>
    <definedName name="Reg_Asset_CM" localSheetId="0">#REF!</definedName>
    <definedName name="Reg_Asset_CM">#REF!</definedName>
    <definedName name="Reg_Liab__YTD" localSheetId="1">#REF!</definedName>
    <definedName name="Reg_Liab__YTD" localSheetId="0">#REF!</definedName>
    <definedName name="Reg_Liab__YTD">#REF!</definedName>
    <definedName name="Reg_Liab_Amort" localSheetId="1">#REF!</definedName>
    <definedName name="Reg_Liab_Amort" localSheetId="0">#REF!</definedName>
    <definedName name="Reg_Liab_Amort">#REF!</definedName>
    <definedName name="Reg_Liab_CM" localSheetId="1">#REF!</definedName>
    <definedName name="Reg_Liab_CM" localSheetId="0">#REF!</definedName>
    <definedName name="Reg_Liab_CM">#REF!</definedName>
    <definedName name="REG_PRAC" localSheetId="1">#REF!</definedName>
    <definedName name="REG_PRAC" localSheetId="0">#REF!</definedName>
    <definedName name="REG_PRAC">#REF!</definedName>
    <definedName name="REGUALRFAC" localSheetId="1">#REF!</definedName>
    <definedName name="REGUALRFAC" localSheetId="0">#REF!</definedName>
    <definedName name="REGUALRFAC">#REF!</definedName>
    <definedName name="REGULAR" localSheetId="1">#REF!</definedName>
    <definedName name="REGULAR" localSheetId="0">#REF!</definedName>
    <definedName name="REGULAR">#REF!</definedName>
    <definedName name="RENT_HOLIDAY_OFFICE_LEASE" localSheetId="1">#REF!</definedName>
    <definedName name="RENT_HOLIDAY_OFFICE_LEASE" localSheetId="0">#REF!</definedName>
    <definedName name="RENT_HOLIDAY_OFFICE_LEASE">#REF!</definedName>
    <definedName name="REPORT">#REF!</definedName>
    <definedName name="ReportGroup" hidden="1">0</definedName>
    <definedName name="REPORTW">#REF!</definedName>
    <definedName name="request" localSheetId="1">#REF!</definedName>
    <definedName name="request" localSheetId="0">#REF!</definedName>
    <definedName name="request">#REF!</definedName>
    <definedName name="RESIDENTIAL" localSheetId="0">#REF!</definedName>
    <definedName name="RESIDENTIAL">#REF!</definedName>
    <definedName name="rest" hidden="1">#REF!</definedName>
    <definedName name="RESTORATION2003">#REF!</definedName>
    <definedName name="RESTORATION2004">#REF!</definedName>
    <definedName name="RestorationbyGMOHUG_2003">#REF!</definedName>
    <definedName name="RestorationbyGMOHUG_2004">#REF!</definedName>
    <definedName name="ret" localSheetId="24" hidden="1">{#N/A,#N/A,FALSE,"Aging Summary";#N/A,#N/A,FALSE,"Ratio Analysis";#N/A,#N/A,FALSE,"Test 120 Day Accts";#N/A,#N/A,FALSE,"Tickmarks"}</definedName>
    <definedName name="ret" localSheetId="19" hidden="1">{#N/A,#N/A,FALSE,"Aging Summary";#N/A,#N/A,FALSE,"Ratio Analysis";#N/A,#N/A,FALSE,"Test 120 Day Accts";#N/A,#N/A,FALSE,"Tickmarks"}</definedName>
    <definedName name="ret" localSheetId="0" hidden="1">{#N/A,#N/A,FALSE,"Aging Summary";#N/A,#N/A,FALSE,"Ratio Analysis";#N/A,#N/A,FALSE,"Test 120 Day Accts";#N/A,#N/A,FALSE,"Tickmarks"}</definedName>
    <definedName name="ret" hidden="1">{#N/A,#N/A,FALSE,"Aging Summary";#N/A,#N/A,FALSE,"Ratio Analysis";#N/A,#N/A,FALSE,"Test 120 Day Accts";#N/A,#N/A,FALSE,"Tickmarks"}</definedName>
    <definedName name="RetailVariance" localSheetId="1">#REF!</definedName>
    <definedName name="RetailVariance" localSheetId="0">#REF!</definedName>
    <definedName name="RetailVariance">#REF!</definedName>
    <definedName name="RETPVVAR" localSheetId="1">#REF!</definedName>
    <definedName name="RETPVVAR" localSheetId="0">#REF!</definedName>
    <definedName name="RETPVVAR">#REF!</definedName>
    <definedName name="RETURN" localSheetId="24">#REF!</definedName>
    <definedName name="RETURN" localSheetId="1">#REF!</definedName>
    <definedName name="RETURN" localSheetId="0">#REF!</definedName>
    <definedName name="RETURN">#REF!</definedName>
    <definedName name="REVIEW">#REF!</definedName>
    <definedName name="REVIEW2">#REF!</definedName>
    <definedName name="rew4wwer" hidden="1">{#N/A,#N/A,FALSE,"EXPENSE"}</definedName>
    <definedName name="rfgfdcvc" hidden="1">{#N/A,#N/A,FALSE,"ALLOC"}</definedName>
    <definedName name="rfsetgthnyukmgff" hidden="1">{#N/A,#N/A,FALSE,"EXPENSE"}</definedName>
    <definedName name="rfwaerwaerwerwe" hidden="1">{#N/A,#N/A,FALSE,"EXPENSE"}</definedName>
    <definedName name="rgrg" localSheetId="0" hidden="1">#REF!</definedName>
    <definedName name="rgrg" hidden="1">#REF!</definedName>
    <definedName name="RID" localSheetId="24">#REF!</definedName>
    <definedName name="RID" localSheetId="1">#REF!</definedName>
    <definedName name="RID">#REF!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ngAcctNames" localSheetId="24">#REF!</definedName>
    <definedName name="rngAcctNames" localSheetId="1">#REF!</definedName>
    <definedName name="rngAcctNames" localSheetId="0">#REF!</definedName>
    <definedName name="rngAcctNames">#REF!</definedName>
    <definedName name="rngAddonTemplate" hidden="1">#REF!</definedName>
    <definedName name="rngCopyFormulasSource" hidden="1">#REF!</definedName>
    <definedName name="rngCWIPBalData" localSheetId="1">#REF!</definedName>
    <definedName name="rngCWIPBalData" localSheetId="0">#REF!</definedName>
    <definedName name="rngCWIPBalData">#REF!</definedName>
    <definedName name="rngCWIPBalEntities" localSheetId="1">#REF!</definedName>
    <definedName name="rngCWIPBalEntities" localSheetId="0">#REF!</definedName>
    <definedName name="rngCWIPBalEntities">#REF!</definedName>
    <definedName name="rngData" localSheetId="1">#REF!</definedName>
    <definedName name="rngData" localSheetId="0">#REF!</definedName>
    <definedName name="rngData">#REF!</definedName>
    <definedName name="rngDates" localSheetId="1">#REF!</definedName>
    <definedName name="rngDates" localSheetId="0">#REF!</definedName>
    <definedName name="rngDates">#REF!</definedName>
    <definedName name="rngDocket" localSheetId="1">#REF!</definedName>
    <definedName name="rngDocket" localSheetId="0">#REF!</definedName>
    <definedName name="rngDocket">#REF!</definedName>
    <definedName name="rngItemList">OFFSET(#REF!,0,0,COUNTA(#REF!),1)</definedName>
    <definedName name="rngProjNames" localSheetId="1">#REF!</definedName>
    <definedName name="rngProjNames" localSheetId="0">#REF!</definedName>
    <definedName name="rngProjNames">#REF!</definedName>
    <definedName name="rngRateTypeList" localSheetId="1">#REF!</definedName>
    <definedName name="rngRateTypeList" localSheetId="0">#REF!</definedName>
    <definedName name="rngRateTypeList">#REF!</definedName>
    <definedName name="rngScaleFctr" localSheetId="1">#REF!</definedName>
    <definedName name="rngScaleFctr" localSheetId="0">#REF!</definedName>
    <definedName name="rngScaleFctr">#REF!</definedName>
    <definedName name="rngWitness" localSheetId="1">#REF!</definedName>
    <definedName name="rngWitness" localSheetId="0">#REF!</definedName>
    <definedName name="rngWitness">#REF!</definedName>
    <definedName name="ROBIN">#REF!</definedName>
    <definedName name="ROOMLBR">#REF!</definedName>
    <definedName name="RowRanges.Header">#REF!</definedName>
    <definedName name="Roxboro">#REF!</definedName>
    <definedName name="rrr" hidden="1">{"capital",#N/A,FALSE,"Analysis";"input data",#N/A,FALSE,"Analysis"}</definedName>
    <definedName name="rt" localSheetId="24" hidden="1">{#N/A,#N/A,FALSE,"Aging Summary";#N/A,#N/A,FALSE,"Ratio Analysis";#N/A,#N/A,FALSE,"Test 120 Day Accts";#N/A,#N/A,FALSE,"Tickmarks"}</definedName>
    <definedName name="rt" localSheetId="19" hidden="1">{#N/A,#N/A,FALSE,"Aging Summary";#N/A,#N/A,FALSE,"Ratio Analysis";#N/A,#N/A,FALSE,"Test 120 Day Accts";#N/A,#N/A,FALSE,"Tickmarks"}</definedName>
    <definedName name="rt" localSheetId="0" hidden="1">{#N/A,#N/A,FALSE,"Aging Summary";#N/A,#N/A,FALSE,"Ratio Analysis";#N/A,#N/A,FALSE,"Test 120 Day Accts";#N/A,#N/A,FALSE,"Tickmarks"}</definedName>
    <definedName name="rt" hidden="1">{#N/A,#N/A,FALSE,"Aging Summary";#N/A,#N/A,FALSE,"Ratio Analysis";#N/A,#N/A,FALSE,"Test 120 Day Accts";#N/A,#N/A,FALSE,"Tickmarks"}</definedName>
    <definedName name="RTT" localSheetId="1">#REF!</definedName>
    <definedName name="RTT">#REF!</definedName>
    <definedName name="rtyrsygyuiukhjghgt" hidden="1">{#N/A,#N/A,FALSE,"EXPENSE"}</definedName>
    <definedName name="rtyrtyrty" hidden="1">{#N/A,#N/A,FALSE,"ALLOC"}</definedName>
    <definedName name="rwerfwerewrew" hidden="1">{#N/A,#N/A,FALSE,"ALLOC"}</definedName>
    <definedName name="rysrysrtygthgh" hidden="1">{#N/A,#N/A,FALSE,"EXPENSE"}</definedName>
    <definedName name="s">#REF!</definedName>
    <definedName name="s__cat_temp" localSheetId="24">#REF!</definedName>
    <definedName name="s__cat_temp" localSheetId="1">#REF!</definedName>
    <definedName name="s__cat_temp" localSheetId="0">#REF!</definedName>
    <definedName name="s__cat_temp">#REF!</definedName>
    <definedName name="S1Qtr1" localSheetId="1">#REF!</definedName>
    <definedName name="S1Qtr1" localSheetId="0">#REF!</definedName>
    <definedName name="S1Qtr1">#REF!</definedName>
    <definedName name="S1Qtr2" localSheetId="1">#REF!</definedName>
    <definedName name="S1Qtr2" localSheetId="0">#REF!</definedName>
    <definedName name="S1Qtr2">#REF!</definedName>
    <definedName name="S1Qtr3" localSheetId="1">#REF!</definedName>
    <definedName name="S1Qtr3" localSheetId="0">#REF!</definedName>
    <definedName name="S1Qtr3">#REF!</definedName>
    <definedName name="S1Qtr4" localSheetId="1">#REF!</definedName>
    <definedName name="S1Qtr4" localSheetId="0">#REF!</definedName>
    <definedName name="S1Qtr4">#REF!</definedName>
    <definedName name="sa" localSheetId="24" hidden="1">{#N/A,#N/A,FALSE,"Aging Summary";#N/A,#N/A,FALSE,"Ratio Analysis";#N/A,#N/A,FALSE,"Test 120 Day Accts";#N/A,#N/A,FALSE,"Tickmarks"}</definedName>
    <definedName name="sa" localSheetId="19" hidden="1">{#N/A,#N/A,FALSE,"Aging Summary";#N/A,#N/A,FALSE,"Ratio Analysis";#N/A,#N/A,FALSE,"Test 120 Day Accts";#N/A,#N/A,FALSE,"Tickmarks"}</definedName>
    <definedName name="sa" localSheetId="0" hidden="1">{#N/A,#N/A,FALSE,"Aging Summary";#N/A,#N/A,FALSE,"Ratio Analysis";#N/A,#N/A,FALSE,"Test 120 Day Accts";#N/A,#N/A,FALSE,"Tickmarks"}</definedName>
    <definedName name="sa" hidden="1">{#N/A,#N/A,FALSE,"Aging Summary";#N/A,#N/A,FALSE,"Ratio Analysis";#N/A,#N/A,FALSE,"Test 120 Day Accts";#N/A,#N/A,FALSE,"Tickmarks"}</definedName>
    <definedName name="saf" hidden="1">{#N/A,#N/A,FALSE,"Year";#N/A,#N/A,FALSE,"AC Fiscal Year";#N/A,#N/A,FALSE,"Hourly Rate By Activity";#N/A,#N/A,FALSE,"Hourly Rate By Custom Resource";#N/A,#N/A,FALSE,"Sensitivity Analysis";#N/A,#N/A,FALSE,"Overall Staffing Review"}</definedName>
    <definedName name="Safety_Training2004">#REF!</definedName>
    <definedName name="SAIDI2002">#REF!</definedName>
    <definedName name="SAIDI2003">#REF!</definedName>
    <definedName name="SAIDI2004">#REF!</definedName>
    <definedName name="Sales_Base">#REF!</definedName>
    <definedName name="Sales_Int">#REF!</definedName>
    <definedName name="sanddunerecon" localSheetId="1">#REF!</definedName>
    <definedName name="sanddunerecon" localSheetId="0">#REF!</definedName>
    <definedName name="sanddunerecon">#REF!</definedName>
    <definedName name="SAPBEXdnldView" hidden="1">"446WX5JSQEDTJ1NXGMPPIICZ8"</definedName>
    <definedName name="SAPBEXsysID" hidden="1">"UGP"</definedName>
    <definedName name="sc" hidden="1">{"Page 1",#N/A,FALSE,"Sheet1";"Page 2",#N/A,FALSE,"Sheet1"}</definedName>
    <definedName name="Scatter_of_Projects_Labels" hidden="1">#REF!</definedName>
    <definedName name="Scatter_of_Projects_X_Data" hidden="1">#REF!</definedName>
    <definedName name="Scatter_of_Projects_Y_Data" hidden="1">#REF!</definedName>
    <definedName name="Scatter_of_Projects_Z_Data" hidden="1">#REF!</definedName>
    <definedName name="SCENARIO">#REF!</definedName>
    <definedName name="SCHA" localSheetId="0">#REF!</definedName>
    <definedName name="SCHA">#REF!</definedName>
    <definedName name="scott" localSheetId="24">#REF!</definedName>
    <definedName name="scott" localSheetId="1">#REF!</definedName>
    <definedName name="scott" localSheetId="0">#REF!</definedName>
    <definedName name="scott">#REF!</definedName>
    <definedName name="SCR_Feb02_Transactions" localSheetId="1">#REF!</definedName>
    <definedName name="SCR_Feb02_Transactions" localSheetId="0">#REF!</definedName>
    <definedName name="SCR_Feb02_Transactions">#REF!</definedName>
    <definedName name="SCRCCurrentTax" localSheetId="0">#REF!</definedName>
    <definedName name="SCRCCurrentTax">#REF!</definedName>
    <definedName name="SCRCDeferredTax" localSheetId="1">#REF!</definedName>
    <definedName name="SCRCDeferredTax" localSheetId="0">#REF!</definedName>
    <definedName name="SCRCDeferredTax">#REF!</definedName>
    <definedName name="sdfg" hidden="1">{#N/A,#N/A,TRUE,"CIN-11";#N/A,#N/A,TRUE,"CIN-13";#N/A,#N/A,TRUE,"CIN-14";#N/A,#N/A,TRUE,"CIN-16";#N/A,#N/A,TRUE,"CIN-17";#N/A,#N/A,TRUE,"CIN-18";#N/A,#N/A,TRUE,"CIN Earnings To Fixed Charges";#N/A,#N/A,TRUE,"CIN Financial Ratios";#N/A,#N/A,TRUE,"CIN-IS";#N/A,#N/A,TRUE,"CIN-BS";#N/A,#N/A,TRUE,"CIN-CS";#N/A,#N/A,TRUE,"Invest In Unconsol Subs"}</definedName>
    <definedName name="SEBRING" localSheetId="1">#REF!</definedName>
    <definedName name="SEBRING" localSheetId="0">#REF!</definedName>
    <definedName name="SEBRING">#REF!</definedName>
    <definedName name="Sect162m" localSheetId="1">#REF!</definedName>
    <definedName name="Sect162m" localSheetId="0">#REF!</definedName>
    <definedName name="Sect162m">#REF!</definedName>
    <definedName name="SECTION_1341" localSheetId="1">#REF!</definedName>
    <definedName name="SECTION_1341" localSheetId="0">#REF!</definedName>
    <definedName name="SECTION_1341">#REF!</definedName>
    <definedName name="SELF_INS" localSheetId="1">#REF!</definedName>
    <definedName name="SELF_INS" localSheetId="0">#REF!</definedName>
    <definedName name="SELF_INS">#REF!</definedName>
    <definedName name="sencount" hidden="1">1</definedName>
    <definedName name="SEP_1" localSheetId="1">#REF!</definedName>
    <definedName name="SEP_1" localSheetId="0">#REF!</definedName>
    <definedName name="SEP_1">#REF!</definedName>
    <definedName name="SEP_3" localSheetId="1">#REF!</definedName>
    <definedName name="SEP_3">#REF!</definedName>
    <definedName name="SEP_A" localSheetId="1">#REF!</definedName>
    <definedName name="SEP_A">#REF!</definedName>
    <definedName name="SEP_B" localSheetId="1">#REF!</definedName>
    <definedName name="SEP_B">#REF!</definedName>
    <definedName name="SEP_C" localSheetId="1">#REF!</definedName>
    <definedName name="SEP_C">#REF!</definedName>
    <definedName name="SEP_D" localSheetId="1">#REF!</definedName>
    <definedName name="SEP_D">#REF!</definedName>
    <definedName name="SEP_FACTOR" localSheetId="0">#REF!</definedName>
    <definedName name="SEP_FACTOR">#REF!</definedName>
    <definedName name="SEPDEM" localSheetId="0">#REF!</definedName>
    <definedName name="SEPDEM">#REF!</definedName>
    <definedName name="Sept" localSheetId="24">#REF!</definedName>
    <definedName name="Sept" localSheetId="1">#REF!</definedName>
    <definedName name="Sept" localSheetId="0">#REF!</definedName>
    <definedName name="Sept">#REF!</definedName>
    <definedName name="SEPTHIGHLIGHTS">#REF!</definedName>
    <definedName name="SEPTWORKSHEET">#REF!</definedName>
    <definedName name="SERP" localSheetId="1">#REF!</definedName>
    <definedName name="SERP" localSheetId="0">#REF!</definedName>
    <definedName name="SERP">#REF!</definedName>
    <definedName name="SERPNormal" localSheetId="1">#REF!</definedName>
    <definedName name="SERPNormal" localSheetId="0">#REF!</definedName>
    <definedName name="SERPNormal">#REF!</definedName>
    <definedName name="sersadffasf" hidden="1">{#N/A,#N/A,FALSE,"ALLOC"}</definedName>
    <definedName name="sertearawertutyu" hidden="1">{#N/A,#N/A,FALSE,"EXPENSE"}</definedName>
    <definedName name="sfsadfafsdaf" hidden="1">{#N/A,#N/A,FALSE,"EXPENSE"}</definedName>
    <definedName name="ShadeISDAll" localSheetId="24">#REF!,#REF!,#REF!,#REF!,#REF!,#REF!,#REF!,#REF!,#REF!</definedName>
    <definedName name="ShadeISDAll" localSheetId="1">#REF!,#REF!,#REF!,#REF!,#REF!,#REF!,#REF!,#REF!,#REF!</definedName>
    <definedName name="ShadeISDAll" localSheetId="0">#REF!,#REF!,#REF!,#REF!,#REF!,#REF!,#REF!,#REF!,#REF!</definedName>
    <definedName name="ShadeISDAll">#REF!,#REF!,#REF!,#REF!,#REF!,#REF!,#REF!,#REF!,#REF!</definedName>
    <definedName name="ShortTermRate">#REF!</definedName>
    <definedName name="sit_m_1" localSheetId="24">#REF!</definedName>
    <definedName name="sit_m_1" localSheetId="1">#REF!</definedName>
    <definedName name="sit_m_1" localSheetId="0">#REF!</definedName>
    <definedName name="sit_m_1">#REF!</definedName>
    <definedName name="sit_request" localSheetId="1">#REF!</definedName>
    <definedName name="sit_request" localSheetId="0">#REF!</definedName>
    <definedName name="sit_request">#REF!</definedName>
    <definedName name="split" localSheetId="1">#REF!</definedName>
    <definedName name="split" localSheetId="0">#REF!</definedName>
    <definedName name="split">#REF!</definedName>
    <definedName name="spoc" hidden="1">{"Page 1",#N/A,FALSE,"Sheet1";"Page 2",#N/A,FALSE,"Sheet1"}</definedName>
    <definedName name="Spouse" localSheetId="1">#REF!</definedName>
    <definedName name="Spouse" localSheetId="0">#REF!</definedName>
    <definedName name="Spouse">#REF!</definedName>
    <definedName name="srfaedtgthjtdhfdg" hidden="1">{#N/A,#N/A,FALSE,"EXPENSE"}</definedName>
    <definedName name="ssss" hidden="1">{#N/A,#N/A,FALSE,"EXPENSE"}</definedName>
    <definedName name="staffing2" hidden="1">{#N/A,#N/A,FALSE,"Assessment";#N/A,#N/A,FALSE,"Staffing";#N/A,#N/A,FALSE,"Hires";#N/A,#N/A,FALSE,"Assumptions"}</definedName>
    <definedName name="Staffing3" hidden="1">{#N/A,#N/A,FALSE,"Assessment";#N/A,#N/A,FALSE,"Staffing";#N/A,#N/A,FALSE,"Hires";#N/A,#N/A,FALSE,"Assumptions"}</definedName>
    <definedName name="Staging_List">#REF!</definedName>
    <definedName name="StagingSite">#REF!</definedName>
    <definedName name="StandardAssumptions">#REF!</definedName>
    <definedName name="START_UP">#REF!</definedName>
    <definedName name="StartingPoint" hidden="1">#REF!</definedName>
    <definedName name="STATE" localSheetId="1">#REF!</definedName>
    <definedName name="STATE">#REF!</definedName>
    <definedName name="state_request" localSheetId="1">#REF!</definedName>
    <definedName name="state_request" localSheetId="0">#REF!</definedName>
    <definedName name="state_request">#REF!</definedName>
    <definedName name="STATE_TX_ADJ">#REF!</definedName>
    <definedName name="STD_13MoAve_OS">#REF!</definedName>
    <definedName name="STOCKHOLDERS_EQUITY" localSheetId="1">#REF!</definedName>
    <definedName name="STOCKHOLDERS_EQUITY" localSheetId="0">#REF!</definedName>
    <definedName name="STOCKHOLDERS_EQUITY">#REF!</definedName>
    <definedName name="stratfordrecon" localSheetId="1">#REF!</definedName>
    <definedName name="stratfordrecon" localSheetId="0">#REF!</definedName>
    <definedName name="stratfordrecon">#REF!</definedName>
    <definedName name="STRATIFIED_FUEL_CHARGE_CALCULATION" localSheetId="1">#REF!</definedName>
    <definedName name="STRATIFIED_FUEL_CHARGE_CALCULATION" localSheetId="0">#REF!</definedName>
    <definedName name="STRATIFIED_FUEL_CHARGE_CALCULATION">#REF!</definedName>
    <definedName name="Streetlight">#REF!</definedName>
    <definedName name="STREETLIGHT_MAINTENANCE">#REF!</definedName>
    <definedName name="STREETLIGHT_MAINTENANCE2003">#REF!</definedName>
    <definedName name="STREETLIGHT_MAINTENANCE2004">#REF!</definedName>
    <definedName name="STREETLIGHT2003">#REF!</definedName>
    <definedName name="STREETLIGHT2004">#REF!</definedName>
    <definedName name="StreetlightMaint2004">#REF!</definedName>
    <definedName name="STREETLIGHTS_INSTALLED">#REF!</definedName>
    <definedName name="StreetlightUnits">#REF!</definedName>
    <definedName name="STS" localSheetId="1">#REF!</definedName>
    <definedName name="STS" localSheetId="0">#REF!</definedName>
    <definedName name="STS">#REF!</definedName>
    <definedName name="stsaeryyjiutjdhg" hidden="1">{#N/A,#N/A,FALSE,"EXPENSE"}</definedName>
    <definedName name="Stupid" hidden="1">0</definedName>
    <definedName name="SUM" localSheetId="1">#REF!</definedName>
    <definedName name="SUM" localSheetId="0">#REF!</definedName>
    <definedName name="SUM">#REF!</definedName>
    <definedName name="SUMM">#REF!</definedName>
    <definedName name="SUMMARY" localSheetId="1">#REF!</definedName>
    <definedName name="SUMMARY" localSheetId="0">#REF!</definedName>
    <definedName name="SUMMARY">#REF!</definedName>
    <definedName name="SUMRY_BY_TIME" localSheetId="0">#REF!</definedName>
    <definedName name="SUMRY_BY_TIME">#REF!</definedName>
    <definedName name="SUMRY_BY_YEAR" localSheetId="0">#REF!</definedName>
    <definedName name="SUMRY_BY_YEAR">#REF!</definedName>
    <definedName name="SUPPORT">#REF!</definedName>
    <definedName name="SupportOrgRates">#REF!</definedName>
    <definedName name="SURVRPT" localSheetId="0">#REF!</definedName>
    <definedName name="SURVRPT">#REF!</definedName>
    <definedName name="SWFFODefFuel">#REF!</definedName>
    <definedName name="Swvu.print2." hidden="1">#REF!</definedName>
    <definedName name="Swvu.print3." hidden="1">#REF!</definedName>
    <definedName name="T" localSheetId="1">#REF!</definedName>
    <definedName name="T" localSheetId="0">#REF!</definedName>
    <definedName name="T">#REF!</definedName>
    <definedName name="t5terer" hidden="1">{#N/A,#N/A,FALSE,"EXPENSE"}</definedName>
    <definedName name="table">#REF!</definedName>
    <definedName name="TAGAssumptions">#REF!</definedName>
    <definedName name="Tax_Year">#REF!</definedName>
    <definedName name="taxable_plant" localSheetId="24">INDEX(bs_netplant,1,period_summary_col)</definedName>
    <definedName name="taxable_plant" localSheetId="28">INDEX(bs_netplant,1,period_summary_col)</definedName>
    <definedName name="taxable_plant" localSheetId="12">INDEX(bs_netplant,1,period_summary_col)</definedName>
    <definedName name="taxable_plant" localSheetId="11">INDEX(bs_netplant,1,period_summary_col)</definedName>
    <definedName name="taxable_plant" localSheetId="1">INDEX(bs_netplant,1,period_summary_col)</definedName>
    <definedName name="taxable_plant" localSheetId="7">INDEX(bs_netplant,1,period_summary_col)</definedName>
    <definedName name="taxable_plant" localSheetId="6">INDEX(bs_netplant,1,period_summary_col)</definedName>
    <definedName name="taxable_plant" localSheetId="0">INDEX(bs_netplant,1,period_summary_col)</definedName>
    <definedName name="taxable_plant" localSheetId="21">INDEX(bs_netplant,1,period_summary_col)</definedName>
    <definedName name="taxable_plant" localSheetId="16">INDEX(bs_netplant,1,period_summary_col)</definedName>
    <definedName name="taxable_plant">INDEX(bs_netplant,1,period_summary_col)</definedName>
    <definedName name="TAXDEP" localSheetId="24">#REF!</definedName>
    <definedName name="TAXDEP" localSheetId="1">#REF!</definedName>
    <definedName name="TAXDEP" localSheetId="0">#REF!</definedName>
    <definedName name="TAXDEP">#REF!</definedName>
    <definedName name="TAXINC" localSheetId="1">#REF!</definedName>
    <definedName name="TAXINC" localSheetId="0">#REF!</definedName>
    <definedName name="TAXINC">#REF!</definedName>
    <definedName name="TaxRate">#REF!</definedName>
    <definedName name="TAXSALV" localSheetId="24">#REF!</definedName>
    <definedName name="TAXSALV" localSheetId="1">#REF!</definedName>
    <definedName name="TAXSALV" localSheetId="0">#REF!</definedName>
    <definedName name="TAXSALV">#REF!</definedName>
    <definedName name="TDS" localSheetId="1">#REF!</definedName>
    <definedName name="TDS" localSheetId="0">#REF!</definedName>
    <definedName name="TDS">#REF!</definedName>
    <definedName name="team" hidden="1">255</definedName>
    <definedName name="TEC">#REF!</definedName>
    <definedName name="Temp_2" hidden="1">{#N/A,#N/A,FALSE,"Assessment";#N/A,#N/A,FALSE,"Staffing";#N/A,#N/A,FALSE,"Hires";#N/A,#N/A,FALSE,"Assumptions"}</definedName>
    <definedName name="Temp_3" hidden="1">{#N/A,#N/A,FALSE,"Assessment";#N/A,#N/A,FALSE,"Staffing";#N/A,#N/A,FALSE,"Hires";#N/A,#N/A,FALSE,"Assumptions"}</definedName>
    <definedName name="Template.Build.End">40589.4973630556</definedName>
    <definedName name="Template.Build.Start">40589.4973388542</definedName>
    <definedName name="Template.Name">"RE2B-SummaryEmployeeHeadcount"</definedName>
    <definedName name="Template.SaveAll">"false"</definedName>
    <definedName name="TemplateNotes.HasNote">"False"</definedName>
    <definedName name="test" hidden="1">{"Reconciliation 151",#N/A,FALSE,"A"}</definedName>
    <definedName name="test1" hidden="1">{"Page 1",#N/A,FALSE,"Sheet1";"Page 2",#N/A,FALSE,"Sheet1"}</definedName>
    <definedName name="test2" hidden="1">{"Page 1",#N/A,FALSE,"Sheet1";"Page 2",#N/A,FALSE,"Sheet1"}</definedName>
    <definedName name="testpage" hidden="1">{"Page 1",#N/A,FALSE,"Sheet1";"Page 2",#N/A,FALSE,"Sheet1"}</definedName>
    <definedName name="TETCO">#REF!</definedName>
    <definedName name="TextRefCopyRangeCount" hidden="1">6</definedName>
    <definedName name="tgrgfdgfdg" hidden="1">{#N/A,#N/A,FALSE,"EXPENSE"}</definedName>
    <definedName name="TITLE">#REF!</definedName>
    <definedName name="TITLEB">#REF!</definedName>
    <definedName name="TITLES" localSheetId="1">#REF!</definedName>
    <definedName name="TITLES" localSheetId="0">#REF!</definedName>
    <definedName name="TITLES">#REF!</definedName>
    <definedName name="TITLES2" localSheetId="1">#REF!</definedName>
    <definedName name="TITLES2" localSheetId="0">#REF!</definedName>
    <definedName name="TITLES2">#REF!</definedName>
    <definedName name="tom" hidden="1">{#N/A,#N/A,FALSE,"EXPENSE"}</definedName>
    <definedName name="ton" hidden="1">{#N/A,#N/A,FALSE,"EXPENSE"}</definedName>
    <definedName name="TOP" localSheetId="1">#REF!</definedName>
    <definedName name="TOP" localSheetId="0">#REF!</definedName>
    <definedName name="TOP">#REF!</definedName>
    <definedName name="topp" localSheetId="1">#REF!</definedName>
    <definedName name="topp" localSheetId="0">#REF!</definedName>
    <definedName name="topp">#REF!</definedName>
    <definedName name="Total_Amt">#REF!</definedName>
    <definedName name="Total_Emissions" localSheetId="0">#REF!</definedName>
    <definedName name="Total_Emissions">#REF!</definedName>
    <definedName name="Total_Lease_Interest" localSheetId="1">#REF!</definedName>
    <definedName name="Total_Lease_Interest" localSheetId="0">#REF!</definedName>
    <definedName name="Total_Lease_Interest">#REF!</definedName>
    <definedName name="Total_Lease_Payments" localSheetId="1">#REF!</definedName>
    <definedName name="Total_Lease_Payments" localSheetId="0">#REF!</definedName>
    <definedName name="Total_Lease_Payments">#REF!</definedName>
    <definedName name="Total_Lease_Principal" localSheetId="1">#REF!</definedName>
    <definedName name="Total_Lease_Principal" localSheetId="0">#REF!</definedName>
    <definedName name="Total_Lease_Principal">#REF!</definedName>
    <definedName name="Total_Payment" localSheetId="24">Scheduled_Payment+Extra_Payment</definedName>
    <definedName name="Total_Payment" localSheetId="28">Scheduled_Payment+Extra_Payment</definedName>
    <definedName name="Total_Payment" localSheetId="12">Scheduled_Payment+Extra_Payment</definedName>
    <definedName name="Total_Payment" localSheetId="11">Scheduled_Payment+Extra_Payment</definedName>
    <definedName name="Total_Payment" localSheetId="1">Scheduled_Payment+Extra_Payment</definedName>
    <definedName name="Total_Payment" localSheetId="7">Scheduled_Payment+Extra_Payment</definedName>
    <definedName name="Total_Payment" localSheetId="6">Scheduled_Payment+Extra_Payment</definedName>
    <definedName name="Total_Payment" localSheetId="0">Scheduled_Payment+Extra_Payment</definedName>
    <definedName name="Total_Payment" localSheetId="21">Scheduled_Payment+Extra_Payment</definedName>
    <definedName name="Total_Payment" localSheetId="16">Scheduled_Payment+Extra_Payment</definedName>
    <definedName name="Total_Payment">Scheduled_Payment+Extra_Payment</definedName>
    <definedName name="TOTAL_YEAR">#REF!</definedName>
    <definedName name="Total1" localSheetId="24">#REF!</definedName>
    <definedName name="Total1" localSheetId="1">#REF!</definedName>
    <definedName name="Total1" localSheetId="0">#REF!</definedName>
    <definedName name="Total1">#REF!</definedName>
    <definedName name="total2" localSheetId="1">#REF!</definedName>
    <definedName name="total2" localSheetId="0">#REF!</definedName>
    <definedName name="total2">#REF!</definedName>
    <definedName name="total3" localSheetId="1">#REF!</definedName>
    <definedName name="total3" localSheetId="0">#REF!</definedName>
    <definedName name="total3">#REF!</definedName>
    <definedName name="TP.1" localSheetId="1">#REF!</definedName>
    <definedName name="TP.1" localSheetId="0">#REF!</definedName>
    <definedName name="TP.1">#REF!</definedName>
    <definedName name="TP_Footer_User" hidden="1">"combsk"</definedName>
    <definedName name="TP_Footer_Version" hidden="1">"v4.00"</definedName>
    <definedName name="TPAYNE" hidden="1">#REF!</definedName>
    <definedName name="TRANS_ALL">#REF!</definedName>
    <definedName name="TransMerchant">#REF!</definedName>
    <definedName name="tre" localSheetId="24" hidden="1">{#N/A,#N/A,FALSE,"Aging Summary";#N/A,#N/A,FALSE,"Ratio Analysis";#N/A,#N/A,FALSE,"Test 120 Day Accts";#N/A,#N/A,FALSE,"Tickmarks"}</definedName>
    <definedName name="tre" localSheetId="19" hidden="1">{#N/A,#N/A,FALSE,"Aging Summary";#N/A,#N/A,FALSE,"Ratio Analysis";#N/A,#N/A,FALSE,"Test 120 Day Accts";#N/A,#N/A,FALSE,"Tickmarks"}</definedName>
    <definedName name="tre" localSheetId="0" hidden="1">{#N/A,#N/A,FALSE,"Aging Summary";#N/A,#N/A,FALSE,"Ratio Analysis";#N/A,#N/A,FALSE,"Test 120 Day Accts";#N/A,#N/A,FALSE,"Tickmarks"}</definedName>
    <definedName name="tre" hidden="1">{#N/A,#N/A,FALSE,"Aging Summary";#N/A,#N/A,FALSE,"Ratio Analysis";#N/A,#N/A,FALSE,"Test 120 Day Accts";#N/A,#N/A,FALSE,"Tickmarks"}</definedName>
    <definedName name="Tree_Name">#REF!</definedName>
    <definedName name="Tree_Node">#REF!</definedName>
    <definedName name="TreeTrimming">#REF!</definedName>
    <definedName name="trend" hidden="1">{#N/A,#N/A,FALSE,"Aging Summary";#N/A,#N/A,FALSE,"Ratio Analysis";#N/A,#N/A,FALSE,"Test 120 Day Accts";#N/A,#N/A,FALSE,"Tickmarks"}</definedName>
    <definedName name="tresrtesrtresrftg" hidden="1">{#N/A,#N/A,FALSE,"EXPENSE"}</definedName>
    <definedName name="tresytyuijiukuyjfghgh" hidden="1">{#N/A,#N/A,FALSE,"EXPENSE"}</definedName>
    <definedName name="trtertertret" hidden="1">{#N/A,#N/A,FALSE,"EXPENSE"}</definedName>
    <definedName name="TST_YR">#REF!</definedName>
    <definedName name="tterr4r4" hidden="1">{#N/A,#N/A,FALSE,"ALLOC"}</definedName>
    <definedName name="ttttt" hidden="1">{#N/A,#N/A,FALSE,"EXPENSE"}</definedName>
    <definedName name="ttttttt" hidden="1">{#N/A,#N/A,FALSE,"ALLOC"}</definedName>
    <definedName name="ttttttttttttt" hidden="1">{#N/A,#N/A,FALSE,"EXPENSE"}</definedName>
    <definedName name="tutututu" hidden="1">{#N/A,#N/A,FALSE,"ALLOC"}</definedName>
    <definedName name="twelvemonths" localSheetId="1">#REF!</definedName>
    <definedName name="twelvemonths">#REF!</definedName>
    <definedName name="TWELVEMOS.A.AND.G.MAINT" localSheetId="1">#REF!</definedName>
    <definedName name="TWELVEMOS.A.AND.G.MAINT">#REF!</definedName>
    <definedName name="TWELVEMOS.A.AND.G.OPER" localSheetId="1">#REF!</definedName>
    <definedName name="TWELVEMOS.A.AND.G.OPER">#REF!</definedName>
    <definedName name="TWELVEMOS.AFUDC" localSheetId="1">#REF!</definedName>
    <definedName name="TWELVEMOS.AFUDC">#REF!</definedName>
    <definedName name="TWELVEMOS.AMORTIZATION" localSheetId="1">#REF!</definedName>
    <definedName name="TWELVEMOS.AMORTIZATION">#REF!</definedName>
    <definedName name="TWELVEMOS.CUSTOMER.EXP" localSheetId="1">#REF!</definedName>
    <definedName name="TWELVEMOS.CUSTOMER.EXP">#REF!</definedName>
    <definedName name="TWELVEMOS.DEF.FUEL" localSheetId="1">#REF!</definedName>
    <definedName name="TWELVEMOS.DEF.FUEL">#REF!</definedName>
    <definedName name="TWELVEMOS.DEPR.AND.AMORT" localSheetId="1">#REF!</definedName>
    <definedName name="TWELVEMOS.DEPR.AND.AMORT">#REF!</definedName>
    <definedName name="TWELVEMOS.DEPRECIATION" localSheetId="1">#REF!</definedName>
    <definedName name="TWELVEMOS.DEPRECIATION">#REF!</definedName>
    <definedName name="TWELVEMOS.DISTRIBUTION.MAINT" localSheetId="1">#REF!</definedName>
    <definedName name="TWELVEMOS.DISTRIBUTION.MAINT">#REF!</definedName>
    <definedName name="TWELVEMOS.DISTRIBUTION.OPER" localSheetId="1">#REF!</definedName>
    <definedName name="TWELVEMOS.DISTRIBUTION.OPER">#REF!</definedName>
    <definedName name="TWELVEMOS.DIVIDENDS" localSheetId="1">#REF!</definedName>
    <definedName name="TWELVEMOS.DIVIDENDS">#REF!</definedName>
    <definedName name="TWELVEMOS.ECCR" localSheetId="1">#REF!</definedName>
    <definedName name="TWELVEMOS.ECCR">#REF!</definedName>
    <definedName name="TWELVEMOS.FUEL.AND.PURPOWER" localSheetId="1">#REF!</definedName>
    <definedName name="TWELVEMOS.FUEL.AND.PURPOWER">#REF!</definedName>
    <definedName name="TWELVEMOS.FUEL.HANDLING" localSheetId="1">#REF!</definedName>
    <definedName name="TWELVEMOS.FUEL.HANDLING">#REF!</definedName>
    <definedName name="TWELVEMOS.INTEREST.CHARGES" localSheetId="1">#REF!</definedName>
    <definedName name="TWELVEMOS.INTEREST.CHARGES">#REF!</definedName>
    <definedName name="TWELVEMOS.INTEREST.LONGTERM.DEBT" localSheetId="1">#REF!</definedName>
    <definedName name="TWELVEMOS.INTEREST.LONGTERM.DEBT">#REF!</definedName>
    <definedName name="TWELVEMOS.NONOPER.TAXES" localSheetId="1">#REF!</definedName>
    <definedName name="TWELVEMOS.NONOPER.TAXES">#REF!</definedName>
    <definedName name="TWELVEMOS.NUCLEAR.GENERATION.MAINT" localSheetId="1">#REF!</definedName>
    <definedName name="TWELVEMOS.NUCLEAR.GENERATION.MAINT">#REF!</definedName>
    <definedName name="TWELVEMOS.NUCLEAR.GENERATION.OPER" localSheetId="1">#REF!</definedName>
    <definedName name="TWELVEMOS.NUCLEAR.GENERATION.OPER">#REF!</definedName>
    <definedName name="TWELVEMOS.OPER.REVENUES" localSheetId="1">#REF!</definedName>
    <definedName name="TWELVEMOS.OPER.REVENUES">#REF!</definedName>
    <definedName name="TWELVEMOS.OPER.TAXES" localSheetId="1">#REF!</definedName>
    <definedName name="TWELVEMOS.OPER.TAXES">#REF!</definedName>
    <definedName name="TWELVEMOS.OPER_AND_MAINT.EXPS" localSheetId="1">#REF!</definedName>
    <definedName name="TWELVEMOS.OPER_AND_MAINT.EXPS">#REF!</definedName>
    <definedName name="TWELVEMOS.OTH.INC_AND_DEDUCTIONS" localSheetId="1">#REF!</definedName>
    <definedName name="TWELVEMOS.OTH.INC_AND_DEDUCTIONS">#REF!</definedName>
    <definedName name="TWELVEMOS.OTH.POWER.GEN.MAINT" localSheetId="1">#REF!</definedName>
    <definedName name="TWELVEMOS.OTH.POWER.GEN.MAINT">#REF!</definedName>
    <definedName name="TWELVEMOS.OTH.POWER.GEN.OPER" localSheetId="1">#REF!</definedName>
    <definedName name="TWELVEMOS.OTH.POWER.GEN.OPER">#REF!</definedName>
    <definedName name="TWELVEMOS.OTH.POWER.SUPPLY.OPER" localSheetId="1">#REF!</definedName>
    <definedName name="TWELVEMOS.OTH.POWER.SUPPLY.OPER">#REF!</definedName>
    <definedName name="TWELVEMOS.OTH.TAXES.NONOPER" localSheetId="1">#REF!</definedName>
    <definedName name="TWELVEMOS.OTH.TAXES.NONOPER">#REF!</definedName>
    <definedName name="TWELVEMOS.OTH.TAXES.OPER" localSheetId="1">#REF!</definedName>
    <definedName name="TWELVEMOS.OTH.TAXES.OPER">#REF!</definedName>
    <definedName name="TWELVEMOS.PURPOWER.NONREC" localSheetId="1">#REF!</definedName>
    <definedName name="TWELVEMOS.PURPOWER.NONREC">#REF!</definedName>
    <definedName name="TWELVEMOS.STEAM.GENERATION.MAINT" localSheetId="1">#REF!</definedName>
    <definedName name="TWELVEMOS.STEAM.GENERATION.MAINT">#REF!</definedName>
    <definedName name="TWELVEMOS.STEAM.GENERATION.OPER" localSheetId="1">#REF!</definedName>
    <definedName name="TWELVEMOS.STEAM.GENERATION.OPER">#REF!</definedName>
    <definedName name="TWELVEMOS.TOTAL.PROD.EXPS" localSheetId="1">#REF!</definedName>
    <definedName name="TWELVEMOS.TOTAL.PROD.EXPS">#REF!</definedName>
    <definedName name="TWELVEMOS.TRANSMISSION.MAINT" localSheetId="1">#REF!</definedName>
    <definedName name="TWELVEMOS.TRANSMISSION.MAINT">#REF!</definedName>
    <definedName name="TWELVEMOS.TRANSMISSION.OPER" localSheetId="1">#REF!</definedName>
    <definedName name="TWELVEMOS.TRANSMISSION.OPER">#REF!</definedName>
    <definedName name="twrtesrsf" hidden="1">{#N/A,#N/A,FALSE,"EXPENSE"}</definedName>
    <definedName name="ty" localSheetId="24" hidden="1">{#N/A,#N/A,FALSE,"Aging Summary";#N/A,#N/A,FALSE,"Ratio Analysis";#N/A,#N/A,FALSE,"Test 120 Day Accts";#N/A,#N/A,FALSE,"Tickmarks"}</definedName>
    <definedName name="ty" localSheetId="19" hidden="1">{#N/A,#N/A,FALSE,"Aging Summary";#N/A,#N/A,FALSE,"Ratio Analysis";#N/A,#N/A,FALSE,"Test 120 Day Accts";#N/A,#N/A,FALSE,"Tickmarks"}</definedName>
    <definedName name="ty" localSheetId="0" hidden="1">{#N/A,#N/A,FALSE,"Aging Summary";#N/A,#N/A,FALSE,"Ratio Analysis";#N/A,#N/A,FALSE,"Test 120 Day Accts";#N/A,#N/A,FALSE,"Tickmarks"}</definedName>
    <definedName name="ty" hidden="1">{#N/A,#N/A,FALSE,"Aging Summary";#N/A,#N/A,FALSE,"Ratio Analysis";#N/A,#N/A,FALSE,"Test 120 Day Accts";#N/A,#N/A,FALSE,"Tickmarks"}</definedName>
    <definedName name="tyhtiiliklhjhgj" hidden="1">{#N/A,#N/A,FALSE,"ALLOC"}</definedName>
    <definedName name="tyseryuykiiukhjg" hidden="1">{#N/A,#N/A,FALSE,"EXPENSE"}</definedName>
    <definedName name="u6yr5y5yrty" hidden="1">{#N/A,#N/A,FALSE,"EXPENSE"}</definedName>
    <definedName name="UG_PRIMARY">#REF!</definedName>
    <definedName name="UGPrimary_wBranch">#REF!</definedName>
    <definedName name="UI_BS_DATA">#REF!</definedName>
    <definedName name="UI_DATA_ANNUAL">#REF!</definedName>
    <definedName name="UIFirstYear">#REF!</definedName>
    <definedName name="UnderOverCCR">#REF!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cap" localSheetId="1">#REF!</definedName>
    <definedName name="unicap" localSheetId="0">#REF!</definedName>
    <definedName name="unicap">#REF!</definedName>
    <definedName name="UnitData">#REF!</definedName>
    <definedName name="UPSLBR">#REF!</definedName>
    <definedName name="uryryryry" hidden="1">{#N/A,#N/A,FALSE,"ALLOC"}</definedName>
    <definedName name="usage" localSheetId="0">#REF!</definedName>
    <definedName name="usage">#REF!</definedName>
    <definedName name="User.Language">"en-US"</definedName>
    <definedName name="User.Name">"i42833"</definedName>
    <definedName name="User.Session">"xyrrmx55wpufl555puoa2cnq"</definedName>
    <definedName name="UserPass" hidden="1">"verify"</definedName>
    <definedName name="uturfhfh" hidden="1">{#N/A,#N/A,FALSE,"EXPENSE"}</definedName>
    <definedName name="utututt" hidden="1">{#N/A,#N/A,FALSE,"EXPENSE"}</definedName>
    <definedName name="utututu" hidden="1">{#N/A,#N/A,FALSE,"EXPENSE"}</definedName>
    <definedName name="utuyututyu" hidden="1">{#N/A,#N/A,FALSE,"EXPENSE"}</definedName>
    <definedName name="utyurturhfg" hidden="1">{#N/A,#N/A,FALSE,"EXPENSE"}</definedName>
    <definedName name="utyutfghgf" hidden="1">{#N/A,#N/A,FALSE,"EXPENSE"}</definedName>
    <definedName name="uuututu" hidden="1">{#N/A,#N/A,FALSE,"EXPENSE"}</definedName>
    <definedName name="uuuuu" hidden="1">{#N/A,#N/A,FALSE,"EXPENSE"}</definedName>
    <definedName name="uuuuuu" hidden="1">{#N/A,#N/A,FALSE,"EXPENSE"}</definedName>
    <definedName name="uytututut" hidden="1">{#N/A,#N/A,FALSE,"EXPENSE"}</definedName>
    <definedName name="uytutyht" hidden="1">{#N/A,#N/A,FALSE,"ALLOC"}</definedName>
    <definedName name="Validate">#REF!</definedName>
    <definedName name="Values_Entered" localSheetId="24">IF(Loan_Amount*Interest_Rate*Loan_Years*Loan_Start&gt;0,1,0)</definedName>
    <definedName name="Values_Entered" localSheetId="28">IF(Loan_Amount*Interest_Rate*Loan_Years*Loan_Start&gt;0,1,0)</definedName>
    <definedName name="Values_Entered" localSheetId="12">IF(Loan_Amount*Interest_Rate*Loan_Years*Loan_Start&gt;0,1,0)</definedName>
    <definedName name="Values_Entered" localSheetId="11">IF(Loan_Amount*Interest_Rate*Loan_Years*Loan_Start&gt;0,1,0)</definedName>
    <definedName name="Values_Entered" localSheetId="1">IF(Loan_Amount*Interest_Rate*Loan_Years*Loan_Start&gt;0,1,0)</definedName>
    <definedName name="Values_Entered" localSheetId="7">IF(Loan_Amount*Interest_Rate*Loan_Years*Loan_Start&gt;0,1,0)</definedName>
    <definedName name="Values_Entered" localSheetId="6">IF(Loan_Amount*Interest_Rate*Loan_Years*Loan_Start&gt;0,1,0)</definedName>
    <definedName name="Values_Entered" localSheetId="0">IF(Loan_Amount*Interest_Rate*Loan_Years*Loan_Start&gt;0,1,0)</definedName>
    <definedName name="Values_Entered" localSheetId="21">IF(Loan_Amount*Interest_Rate*Loan_Years*Loan_Start&gt;0,1,0)</definedName>
    <definedName name="Values_Entered" localSheetId="16">IF(Loan_Amount*Interest_Rate*Loan_Years*Loan_Start&gt;0,1,0)</definedName>
    <definedName name="Values_Entered">IF(Loan_Amount*Interest_Rate*Loan_Years*Loan_Start&gt;0,1,0)</definedName>
    <definedName name="VARIANCE">#REF!,#REF!</definedName>
    <definedName name="VARIANCE2">#REF!,#REF!</definedName>
    <definedName name="VARIANCESUMMARY" localSheetId="1">#REF!</definedName>
    <definedName name="VARIANCESUMMARY" localSheetId="0">#REF!</definedName>
    <definedName name="VARIANCESUMMARY">#REF!</definedName>
    <definedName name="VCont" localSheetId="1">#REF!</definedName>
    <definedName name="VCont">#REF!</definedName>
    <definedName name="vcscvbxvbfvb" hidden="1">{#N/A,#N/A,FALSE,"EXPENSE"}</definedName>
    <definedName name="ventanarecon" localSheetId="24">#REF!</definedName>
    <definedName name="ventanarecon" localSheetId="1">#REF!</definedName>
    <definedName name="ventanarecon" localSheetId="0">#REF!</definedName>
    <definedName name="ventanarecon">#REF!</definedName>
    <definedName name="versionnumber">"2.00"</definedName>
    <definedName name="VOUCHER" localSheetId="1">#REF!</definedName>
    <definedName name="VOUCHER" localSheetId="0">#REF!</definedName>
    <definedName name="VOUCHER">#REF!</definedName>
    <definedName name="wearwaerwearfefr" hidden="1">{#N/A,#N/A,FALSE,"ALLOC"}</definedName>
    <definedName name="weqeqwewqewewe" hidden="1">{#N/A,#N/A,FALSE,"EXPENSE"}</definedName>
    <definedName name="weqweqweqw" hidden="1">{#N/A,#N/A,FALSE,"EXPENSE"}</definedName>
    <definedName name="werwerwerwefrd" hidden="1">{#N/A,#N/A,FALSE,"ALLOC"}</definedName>
    <definedName name="wfvsd" hidden="1">{#N/A,#N/A,FALSE,"Year";#N/A,#N/A,FALSE,"AC Fiscal Year";#N/A,#N/A,FALSE,"Hourly Rate By Activity";#N/A,#N/A,FALSE,"Hourly Rate By Custom Resource";#N/A,#N/A,FALSE,"Line of Business Review";#N/A,#N/A,FALSE,"Assumptions";#N/A,#N/A,FALSE,"Sensitivity Analysis";#N/A,#N/A,FALSE,"Overall Staffing Review"}</definedName>
    <definedName name="WH_DEPOSITS" localSheetId="1">#REF!</definedName>
    <definedName name="WH_DEPOSITS" localSheetId="0">#REF!</definedName>
    <definedName name="WH_DEPOSITS">#REF!</definedName>
    <definedName name="WHLPVVAR" localSheetId="1">#REF!</definedName>
    <definedName name="WHLPVVAR" localSheetId="0">#REF!</definedName>
    <definedName name="WHLPVVAR">#REF!</definedName>
    <definedName name="WholesaleVariance" localSheetId="24">#REF!</definedName>
    <definedName name="WholesaleVariance" localSheetId="1">#REF!</definedName>
    <definedName name="WholesaleVariance" localSheetId="0">#REF!</definedName>
    <definedName name="WholesaleVariance">#REF!</definedName>
    <definedName name="WK">#REF!</definedName>
    <definedName name="WK_ColHeader">#REF!</definedName>
    <definedName name="WK_ColHeader_BeginningMonth">#REF!</definedName>
    <definedName name="WK_ColHeader_Difference">#REF!</definedName>
    <definedName name="WK_ColHeader_EndingMonth">#REF!</definedName>
    <definedName name="WK_ColHeader0">#REF!</definedName>
    <definedName name="WK_ColHeader0_BeginningMonth">#REF!</definedName>
    <definedName name="WK_ColHeader0_Difference">#REF!</definedName>
    <definedName name="WK_ColHeader0_EndingMonth">#REF!</definedName>
    <definedName name="WK_ColHeader1">#REF!</definedName>
    <definedName name="WK_ColHeader1_BeginningMonth">#REF!</definedName>
    <definedName name="WK_ColHeader1_Difference">#REF!</definedName>
    <definedName name="WK_ColHeader1_EndingMonth">#REF!</definedName>
    <definedName name="WK_ColHeader2">#REF!</definedName>
    <definedName name="WK_ColHeader2_BeginningMonth">#REF!</definedName>
    <definedName name="WK_ColHeader2_Difference">#REF!</definedName>
    <definedName name="WK_ColHeader2_EndingMonth">#REF!</definedName>
    <definedName name="WK_Data">#REF!</definedName>
    <definedName name="WK_Data_BeginningMonth__Row1">#REF!</definedName>
    <definedName name="WK_Data_BeginningMonth__Row2">#REF!</definedName>
    <definedName name="WK_Data_BeginningMonth__Row3">#REF!</definedName>
    <definedName name="WK_Data_Difference__Row1">#REF!</definedName>
    <definedName name="WK_Data_Difference__Row2">#REF!</definedName>
    <definedName name="WK_Data_Difference__Row3">#REF!</definedName>
    <definedName name="WK_Data_EndingMonth__Row1">#REF!</definedName>
    <definedName name="WK_Data_EndingMonth__Row2">#REF!</definedName>
    <definedName name="WK_Data_EndingMonth__Row3">#REF!</definedName>
    <definedName name="WK_RowHeader">#REF!</definedName>
    <definedName name="WK_RowHeader__Row1">#REF!</definedName>
    <definedName name="WK_RowHeader__Row2">#REF!</definedName>
    <definedName name="WK_RowHeader__Row3">#REF!</definedName>
    <definedName name="WK_UpperLeft">#REF!</definedName>
    <definedName name="WKSB">#REF!</definedName>
    <definedName name="WKTB">#REF!</definedName>
    <definedName name="WKTB_ColHeader">#REF!</definedName>
    <definedName name="WKTB_ColHeader_BeginningMonth">#REF!</definedName>
    <definedName name="WKTB_ColHeader_Difference">#REF!</definedName>
    <definedName name="WKTB_ColHeader_EndingMonth">#REF!</definedName>
    <definedName name="WKTB_ColHeader0">#REF!</definedName>
    <definedName name="WKTB_ColHeader0_BeginningMonth">#REF!</definedName>
    <definedName name="WKTB_ColHeader0_Difference">#REF!</definedName>
    <definedName name="WKTB_ColHeader0_EndingMonth">#REF!</definedName>
    <definedName name="WKTB_ColHeader1">#REF!</definedName>
    <definedName name="WKTB_ColHeader1_BeginningMonth">#REF!</definedName>
    <definedName name="WKTB_ColHeader1_Difference">#REF!</definedName>
    <definedName name="WKTB_ColHeader1_EndingMonth">#REF!</definedName>
    <definedName name="WKTB_ColHeader2">#REF!</definedName>
    <definedName name="WKTB_ColHeader2_BeginningMonth">#REF!</definedName>
    <definedName name="WKTB_ColHeader2_Difference">#REF!</definedName>
    <definedName name="WKTB_ColHeader2_EndingMonth">#REF!</definedName>
    <definedName name="WKTB_Data">#REF!</definedName>
    <definedName name="WKTB_Data_BeginningMonth__Row1">#REF!</definedName>
    <definedName name="WKTB_Data_BeginningMonth__Row2">#REF!</definedName>
    <definedName name="WKTB_Data_BeginningMonth__Row3">#REF!</definedName>
    <definedName name="WKTB_Data_Difference__Row1">#REF!</definedName>
    <definedName name="WKTB_Data_Difference__Row2">#REF!</definedName>
    <definedName name="WKTB_Data_Difference__Row3">#REF!</definedName>
    <definedName name="WKTB_Data_EndingMonth__Row1">#REF!</definedName>
    <definedName name="WKTB_Data_EndingMonth__Row2">#REF!</definedName>
    <definedName name="WKTB_Data_EndingMonth__Row3">#REF!</definedName>
    <definedName name="WKTB_RowHeader">#REF!</definedName>
    <definedName name="WKTB_RowHeader__Row1">#REF!</definedName>
    <definedName name="WKTB_RowHeader__Row2">#REF!</definedName>
    <definedName name="WKTB_RowHeader__Row3">#REF!</definedName>
    <definedName name="WKTB_UpperLeft">#REF!</definedName>
    <definedName name="WORKERS_COMP" localSheetId="1">#REF!</definedName>
    <definedName name="WORKERS_COMP" localSheetId="0">#REF!</definedName>
    <definedName name="WORKERS_COMP">#REF!</definedName>
    <definedName name="workerscomp" localSheetId="1">#REF!</definedName>
    <definedName name="workerscomp" localSheetId="0">#REF!</definedName>
    <definedName name="workerscomp">#REF!</definedName>
    <definedName name="WORKSHEET_1" localSheetId="1">#REF!</definedName>
    <definedName name="WORKSHEET_1" localSheetId="0">#REF!</definedName>
    <definedName name="WORKSHEET_1">#REF!</definedName>
    <definedName name="WORKSHEET_2" localSheetId="1">#REF!</definedName>
    <definedName name="WORKSHEET_2" localSheetId="0">#REF!</definedName>
    <definedName name="WORKSHEET_2">#REF!</definedName>
    <definedName name="WORKSHEET_3" localSheetId="1">#REF!</definedName>
    <definedName name="WORKSHEET_3" localSheetId="0">#REF!</definedName>
    <definedName name="WORKSHEET_3">#REF!</definedName>
    <definedName name="wrn.114." hidden="1">{#N/A,#N/A,FALSE,"PAGE-114";#N/A,#N/A,FALSE,"Directions"}</definedName>
    <definedName name="wrn.3cases." hidden="1">{#N/A,"Base",FALSE,"Dividend";#N/A,"Conservative",FALSE,"Dividend";#N/A,"Downside",FALSE,"Dividend"}</definedName>
    <definedName name="wrn.740._.Closeout._.Support." hidden="1">{#N/A,#N/A,FALSE,"CR3 Allocations Recon";#N/A,#N/A,FALSE,"Inv - ALL";#N/A,#N/A,FALSE,"SCH 1B";"O&amp;M Adjust Detail View",#N/A,FALSE,"SCH E - O&amp;M Adjust to Cash";#N/A,#N/A,FALSE,"Nuclear O&amp;M System Allocs";#N/A,#N/A,FALSE,"Florida A&amp;G System Allocations"}</definedName>
    <definedName name="wrn.Accretion." hidden="1">{"Accretion",#N/A,FALSE,"Assum"}</definedName>
    <definedName name="wrn.Aging._.and._.Trend._.Analysis." localSheetId="24"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achua." hidden="1">{#N/A,#N/A,TRUE,"Inv - Alac";#N/A,#N/A,TRUE,"Nuclear Fuel";#N/A,#N/A,TRUE,"Nuclear Invoice";#N/A,#N/A,TRUE,"Sch A - Alachua";#N/A,#N/A,TRUE,"Gen Replace Cap";#N/A,#N/A,TRUE,"SCHED C - Alachua"}</definedName>
    <definedName name="wrn.All._.Pages." hidden="1">{"total page",#N/A,FALSE,"Gib 5 June 01";"WVPA Page",#N/A,FALSE,"Gib 5 June 01";"IMPA Page",#N/A,FALSE,"Gib 5 June 01"}</definedName>
    <definedName name="wrn.All_Sheets." localSheetId="19" hidden="1">{#N/A,#N/A,FALSE,"CONT_MWH";#N/A,#N/A,FALSE,"CONT_MW";#N/A,#N/A,FALSE,"MIN_MWH";#N/A,#N/A,FALSE,"MIN_MW";#N/A,#N/A,FALSE,"BASECASE_MWH";#N/A,#N/A,FALSE,"BASECASE_MW"}</definedName>
    <definedName name="wrn.All_Sheets." localSheetId="0" hidden="1">{#N/A,#N/A,FALSE,"CONT_MWH";#N/A,#N/A,FALSE,"CONT_MW";#N/A,#N/A,FALSE,"MIN_MWH";#N/A,#N/A,FALSE,"MIN_MW";#N/A,#N/A,FALSE,"BASECASE_MWH";#N/A,#N/A,FALSE,"BASECASE_MW"}</definedName>
    <definedName name="wrn.All_Sheets." hidden="1">{#N/A,#N/A,FALSE,"CONT_MWH";#N/A,#N/A,FALSE,"CONT_MW";#N/A,#N/A,FALSE,"MIN_MWH";#N/A,#N/A,FALSE,"MIN_MW";#N/A,#N/A,FALSE,"BASECASE_MWH";#N/A,#N/A,FALSE,"BASECASE_MW"}</definedName>
    <definedName name="wrn.ALLOC." hidden="1">{#N/A,#N/A,FALSE,"ALLOC"}</definedName>
    <definedName name="wrn.Analysis." hidden="1">{"Analysis",#N/A,FALSE,"Analysis";"Details",#N/A,FALSE,"Analysis"}</definedName>
    <definedName name="wrn.Assumptions." hidden="1">{"Assumptions",#N/A,FALSE,"Assum"}</definedName>
    <definedName name="wrn.balsheet." hidden="1">{"balsheet",#N/A,FALSE,"A"}</definedName>
    <definedName name="wrn.CAG." hidden="1">{#N/A,#N/A,FALSE,"CAG"}</definedName>
    <definedName name="wrn.capandinputs." hidden="1">{"capital",#N/A,FALSE,"Analysis";"input data",#N/A,FALSE,"Analysis"}</definedName>
    <definedName name="wrn.CGE" hidden="1">{#N/A,#N/A,TRUE,"CIN-11";#N/A,#N/A,TRUE,"CIN-13";#N/A,#N/A,TRUE,"CIN-14";#N/A,#N/A,TRUE,"CIN-16";#N/A,#N/A,TRUE,"CIN-17";#N/A,#N/A,TRUE,"CIN-18";#N/A,#N/A,TRUE,"CIN Earnings To Fixed Charges";#N/A,#N/A,TRUE,"CIN Financial Ratios";#N/A,#N/A,TRUE,"CIN-IS";#N/A,#N/A,TRUE,"CIN-BS";#N/A,#N/A,TRUE,"CIN-CS";#N/A,#N/A,TRUE,"Invest In Unconsol Subs"}</definedName>
    <definedName name="wrn.check." localSheetId="24" hidden="1">{#N/A,#N/A,FALSE,"Input";#N/A,#N/A,FALSE,"1997";#N/A,#N/A,FALSE,"1996";#N/A,#N/A,FALSE,"1995";#N/A,#N/A,FALSE,"1994";#N/A,#N/A,FALSE,"1993";#N/A,#N/A,FALSE,"1993-1";#N/A,#N/A,FALSE,"1992";#N/A,#N/A,FALSE,"1991";#N/A,#N/A,FALSE,"1990";#N/A,#N/A,FALSE,"1989";#N/A,#N/A,FALSE,"1988"}</definedName>
    <definedName name="wrn.check." localSheetId="19" hidden="1">{#N/A,#N/A,FALSE,"Input";#N/A,#N/A,FALSE,"1997";#N/A,#N/A,FALSE,"1996";#N/A,#N/A,FALSE,"1995";#N/A,#N/A,FALSE,"1994";#N/A,#N/A,FALSE,"1993";#N/A,#N/A,FALSE,"1993-1";#N/A,#N/A,FALSE,"1992";#N/A,#N/A,FALSE,"1991";#N/A,#N/A,FALSE,"1990";#N/A,#N/A,FALSE,"1989";#N/A,#N/A,FALSE,"1988"}</definedName>
    <definedName name="wrn.check." localSheetId="0" hidden="1">{#N/A,#N/A,FALSE,"Input";#N/A,#N/A,FALSE,"1997";#N/A,#N/A,FALSE,"1996";#N/A,#N/A,FALSE,"1995";#N/A,#N/A,FALSE,"1994";#N/A,#N/A,FALSE,"1993";#N/A,#N/A,FALSE,"1993-1";#N/A,#N/A,FALSE,"1992";#N/A,#N/A,FALSE,"1991";#N/A,#N/A,FALSE,"1990";#N/A,#N/A,FALSE,"1989";#N/A,#N/A,FALSE,"1988"}</definedName>
    <definedName name="wrn.check." hidden="1">{#N/A,#N/A,FALSE,"Input";#N/A,#N/A,FALSE,"1997";#N/A,#N/A,FALSE,"1996";#N/A,#N/A,FALSE,"1995";#N/A,#N/A,FALSE,"1994";#N/A,#N/A,FALSE,"1993";#N/A,#N/A,FALSE,"1993-1";#N/A,#N/A,FALSE,"1992";#N/A,#N/A,FALSE,"1991";#N/A,#N/A,FALSE,"1990";#N/A,#N/A,FALSE,"1989";#N/A,#N/A,FALSE,"1988"}</definedName>
    <definedName name="wrn.Complete." hidden="1">{"mad0291 - Personal View",#N/A,FALSE,"FEG";#N/A,#N/A,FALSE,"Carolinas";#N/A,#N/A,FALSE,"Indiana";#N/A,#N/A,FALSE,"OH-KY";#N/A,#N/A,FALSE,"MW";#N/A,#N/A,FALSE,"Other Retail";#N/A,#N/A,FALSE,"Other ";#N/A,#N/A,FALSE,"Other-Summary";#N/A,#N/A,FALSE,"Tiepoints";#N/A,#N/A,FALSE,"Roll";#N/A,#N/A,FALSE,"Generation"}</definedName>
    <definedName name="wrn.Complete._.Report." localSheetId="0" hidden="1">{"Mwh Summary",#N/A,FALSE,"Mwh Analysis";"Mwh Monthly Analysis",#N/A,FALSE,"Mwh Analysis";"Burn Summary",#N/A,FALSE,"Burned Analysis";"Burn Monthly Analysis",#N/A,FALSE,"Burned Analysis";"Summary 2008",#N/A,FALSE,"Summary 2008"}</definedName>
    <definedName name="wrn.Complete._.Report." hidden="1">{"Mwh Summary",#N/A,FALSE,"Mwh Analysis";"Mwh Monthly Analysis",#N/A,FALSE,"Mwh Analysis";"Burn Summary",#N/A,FALSE,"Burned Analysis";"Burn Monthly Analysis",#N/A,FALSE,"Burned Analysis";"Summary 2008",#N/A,FALSE,"Summary 2008"}</definedName>
    <definedName name="wrn.Config._.and._.Calcs." localSheetId="24" hidden="1">{#N/A,#N/A,FALSE,"Configuration";#N/A,#N/A,FALSE,"Summary of Transaction";#N/A,#N/A,FALSE,"Calculations"}</definedName>
    <definedName name="wrn.Config._.and._.Calcs." localSheetId="19" hidden="1">{#N/A,#N/A,FALSE,"Configuration";#N/A,#N/A,FALSE,"Summary of Transaction";#N/A,#N/A,FALSE,"Calculations"}</definedName>
    <definedName name="wrn.Config._.and._.Calcs." localSheetId="0" hidden="1">{#N/A,#N/A,FALSE,"Configuration";#N/A,#N/A,FALSE,"Summary of Transaction";#N/A,#N/A,FALSE,"Calculations"}</definedName>
    <definedName name="wrn.Config._.and._.Calcs." hidden="1">{#N/A,#N/A,FALSE,"Configuration";#N/A,#N/A,FALSE,"Summary of Transaction";#N/A,#N/A,FALSE,"Calculations"}</definedName>
    <definedName name="wrn.CPB." hidden="1">{#N/A,#N/A,FALSE,"CPB"}</definedName>
    <definedName name="wrn.CR3._.All._.Invoices." hidden="1">{#N/A,#N/A,FALSE,"Inv - ALL";#N/A,#N/A,FALSE,"Inv - Alac";#N/A,#N/A,FALSE,"Inv - Bush";#N/A,#N/A,FALSE,"Inv - Gaine";#N/A,#N/A,FALSE,"Inv - Kiss";#N/A,#N/A,FALSE,"Inv - Lee";#N/A,#N/A,FALSE,"Inv - NSB";#N/A,#N/A,FALSE,"Inv - Ocala";#N/A,#N/A,FALSE,"Inv - Orlando";#N/A,#N/A,FALSE,"Inv - Seminole"}</definedName>
    <definedName name="wrn.Credit._.Summary." hidden="1">{#N/A,#N/A,FALSE,"Credit Summary"}</definedName>
    <definedName name="wrn.edcredit." hidden="1">{"edcredit",#N/A,FALSE,"edcredit"}</definedName>
    <definedName name="wrn.Executive._.Reports."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hibits._.Clean." hidden="1">{"Exhibit 1",#N/A,FALSE,"MCMANEUS EXH 1";"Exhibit 5",#N/A,FALSE,"MCMANEUS EXH 5";"Exhibit 6",#N/A,FALSE,"MCMANEUS EXH 6";"Exhibit 7",#N/A,FALSE,"MCMANEUS EXH 7";"Exhibit 8",#N/A,FALSE,"MCMANEUS EXH 8";"Exhibit 9",#N/A,FALSE,"MCMANEUS EXH 9"}</definedName>
    <definedName name="wrn.EXPENSE." hidden="1">{#N/A,#N/A,FALSE,"EXPENSE"}</definedName>
    <definedName name="wrn.FCB." hidden="1">{"FCB_ALL",#N/A,FALSE,"FCB"}</definedName>
    <definedName name="wrn.fcb2" hidden="1">{"FCB_ALL",#N/A,FALSE,"FCB"}</definedName>
    <definedName name="wrn.Financials." hidden="1">{#N/A,#N/A,FALSE,"Year";#N/A,#N/A,FALSE,"AC Fiscal Year";#N/A,#N/A,FALSE,"Financials By Line of Business";#N/A,#N/A,FALSE,"Line of Business Review";#N/A,#N/A,FALSE,"Activity Review";#N/A,#N/A,FALSE,"Financials By Custom Resource";#N/A,#N/A,FALSE,"Custom Resource Review"}</definedName>
    <definedName name="wrn.Full." hidden="1">{#N/A,#N/A,TRUE,"Summary";#N/A,#N/A,TRUE,"Sales";#N/A,#N/A,TRUE,"Production";#N/A,#N/A,TRUE,"Quality";#N/A,#N/A,TRUE,"Plant";#N/A,#N/A,TRUE,"Savings";#N/A,#N/A,TRUE,"Inc. Stmt.";#N/A,#N/A,TRUE,"Cash Flow";#N/A,#N/A,TRUE,"Deprec";#N/A,#N/A,TRUE,"Misc"}</definedName>
    <definedName name="wrn.GIS." hidden="1">{#N/A,#N/A,FALSE,"GIS"}</definedName>
    <definedName name="wrn.GL._.151._.FUEL._.REPORT." hidden="1">{#N/A,#N/A,FALSE,"ISSUES";#N/A,#N/A,FALSE,"BALANCE";#N/A,#N/A,FALSE,"RECEIPTS"}</definedName>
    <definedName name="wrn.GL._.154._.BALANCE." localSheetId="24" hidden="1">{#N/A,#N/A,FALSE,"BALANCE"}</definedName>
    <definedName name="wrn.GL._.154._.BALANCE." localSheetId="19" hidden="1">{#N/A,#N/A,FALSE,"BALANCE"}</definedName>
    <definedName name="wrn.GL._.154._.BALANCE." localSheetId="0" hidden="1">{#N/A,#N/A,FALSE,"BALANCE"}</definedName>
    <definedName name="wrn.GL._.154._.BALANCE." hidden="1">{#N/A,#N/A,FALSE,"BALANCE"}</definedName>
    <definedName name="wrn.GL154._.ISSUES." localSheetId="24" hidden="1">{#N/A,#N/A,FALSE,"ISSUES"}</definedName>
    <definedName name="wrn.GL154._.ISSUES." localSheetId="19" hidden="1">{#N/A,#N/A,FALSE,"ISSUES"}</definedName>
    <definedName name="wrn.GL154._.ISSUES." localSheetId="0" hidden="1">{#N/A,#N/A,FALSE,"ISSUES"}</definedName>
    <definedName name="wrn.GL154._.ISSUES." hidden="1">{#N/A,#N/A,FALSE,"ISSUES"}</definedName>
    <definedName name="wrn.GL154._.RECEIPTS." localSheetId="24" hidden="1">{#N/A,#N/A,FALSE,"RECEIPTS"}</definedName>
    <definedName name="wrn.GL154._.RECEIPTS." localSheetId="19" hidden="1">{#N/A,#N/A,FALSE,"RECEIPTS"}</definedName>
    <definedName name="wrn.GL154._.RECEIPTS." localSheetId="0" hidden="1">{#N/A,#N/A,FALSE,"RECEIPTS"}</definedName>
    <definedName name="wrn.GL154._.RECEIPTS." hidden="1">{#N/A,#N/A,FALSE,"RECEIPTS"}</definedName>
    <definedName name="wrn.GL154._.SALVAGE." localSheetId="24" hidden="1">{#N/A,#N/A,FALSE,"SALVAGE"}</definedName>
    <definedName name="wrn.GL154._.SALVAGE." localSheetId="19" hidden="1">{#N/A,#N/A,FALSE,"SALVAGE"}</definedName>
    <definedName name="wrn.GL154._.SALVAGE." localSheetId="0" hidden="1">{#N/A,#N/A,FALSE,"SALVAGE"}</definedName>
    <definedName name="wrn.GL154._.SALVAGE." hidden="1">{#N/A,#N/A,FALSE,"SALVAGE"}</definedName>
    <definedName name="wrn.GL154._.SYSTEM._.LEDGER._.REPORTS." localSheetId="24" hidden="1">{#N/A,#N/A,FALSE,"BALANCE";#N/A,#N/A,FALSE,"ISSUES";#N/A,#N/A,FALSE,"RECEIPTS";#N/A,#N/A,FALSE,"SALVAGE"}</definedName>
    <definedName name="wrn.GL154._.SYSTEM._.LEDGER._.REPORTS." localSheetId="19" hidden="1">{#N/A,#N/A,FALSE,"BALANCE";#N/A,#N/A,FALSE,"ISSUES";#N/A,#N/A,FALSE,"RECEIPTS";#N/A,#N/A,FALSE,"SALVAGE"}</definedName>
    <definedName name="wrn.GL154._.SYSTEM._.LEDGER._.REPORTS." localSheetId="0" hidden="1">{#N/A,#N/A,FALSE,"BALANCE";#N/A,#N/A,FALSE,"ISSUES";#N/A,#N/A,FALSE,"RECEIPTS";#N/A,#N/A,FALSE,"SALVAGE"}</definedName>
    <definedName name="wrn.GL154._.SYSTEM._.LEDGER._.REPORTS." hidden="1">{#N/A,#N/A,FALSE,"BALANCE";#N/A,#N/A,FALSE,"ISSUES";#N/A,#N/A,FALSE,"RECEIPTS";#N/A,#N/A,FALSE,"SALVAGE"}</definedName>
    <definedName name="wrn.HNZ." hidden="1">{#N/A,#N/A,FALSE,"HNZ"}</definedName>
    <definedName name="wrn.INT." hidden="1">{#N/A,#N/A,FALSE,"EXPENSE"}</definedName>
    <definedName name="wrn.InterSystem." hidden="1">{"Purchases",#N/A,TRUE,"Sheet1";"Sales",#N/A,TRUE,"Sheet1"}</definedName>
    <definedName name="wrn.Jury." hidden="1">{#N/A,#N/A,FALSE,"Year";#N/A,#N/A,FALSE,"AC Fiscal Year";#N/A,#N/A,FALSE,"Hourly Rate By Activity";#N/A,#N/A,FALSE,"Hourly Rate By Custom Resource";#N/A,#N/A,FALSE,"Sensitivity Analysis";#N/A,#N/A,FALSE,"Overall Staffing Review"}</definedName>
    <definedName name="wrn.K." hidden="1">{#N/A,#N/A,FALSE,"K"}</definedName>
    <definedName name="wrn.Key._.Messages." hidden="1">{"mad0291 - Personal View",#N/A,FALSE,"FEG";#N/A,#N/A,FALSE,"Carolinas";#N/A,#N/A,FALSE,"OH-KY";#N/A,#N/A,FALSE,"Indiana";#N/A,#N/A,FALSE,"Other Retail";#N/A,#N/A,FALSE,"Other "}</definedName>
    <definedName name="wrn.KeyCorp._.Summary." hidden="1">{#N/A,#N/A,FALSE,"Mike"}</definedName>
    <definedName name="wrn.LEM." hidden="1">{#N/A,#N/A,TRUE,"Summary";#N/A,#N/A,TRUE,"Sales";#N/A,#N/A,TRUE,"Inc. Stmt.";#N/A,#N/A,TRUE,"Cash Flow"}</definedName>
    <definedName name="wrn.MBTUs." hidden="1">{"MBTUs",#N/A,FALSE,"A"}</definedName>
    <definedName name="wrn.MCCRK." hidden="1">{#N/A,#N/A,FALSE,"MCCRK"}</definedName>
    <definedName name="wrn.Monthly._.Report." localSheetId="0" hidden="1">{"Mwh Monthly Analysis",#N/A,FALSE,"Mwh Analysis";"Burn Monthly Analysis",#N/A,FALSE,"Burned Analysis"}</definedName>
    <definedName name="wrn.Monthly._.Report." hidden="1">{"Mwh Monthly Analysis",#N/A,FALSE,"Mwh Analysis";"Burn Monthly Analysis",#N/A,FALSE,"Burned Analysis"}</definedName>
    <definedName name="wrn.NA." hidden="1">{#N/A,#N/A,FALSE,"NA"}</definedName>
    <definedName name="wrn.NCDSM." hidden="1">{"NC DSM",#N/A,FALSE,"SCHEDULE A; NC"}</definedName>
    <definedName name="wrn.ND._.Schedules._.Clean."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Ocala" hidden="1">{#N/A,#N/A,TRUE,"Inv - Alac";#N/A,#N/A,TRUE,"Nuclear Fuel";#N/A,#N/A,TRUE,"Nuclear Invoice";#N/A,#N/A,TRUE,"Sch A - Alachua";#N/A,#N/A,TRUE,"Gen Replace Cap";#N/A,#N/A,TRUE,"SCHED C - Alachua"}</definedName>
    <definedName name="wrn.Page._.1." hidden="1">{"Page 1",#N/A,FALSE,"Sheet1";"Page 2",#N/A,FALSE,"Sheet1"}</definedName>
    <definedName name="wrn.PORTFOLIO." hidden="1">{#N/A,#N/A,FALSE,"TOTAL";#N/A,#N/A,FALSE,"SERIES l";#N/A,#N/A,FALSE,"1993A";#N/A,#N/A,FALSE,"1994A";#N/A,#N/A,FALSE,"SERIES ll";#N/A,#N/A,FALSE,"1995A";#N/A,#N/A,FALSE,"1995B";#N/A,#N/A,FALSE,"1996A";#N/A,#N/A,FALSE,"SERIES lll";#N/A,#N/A,FALSE,"1996lllA-R";#N/A,#N/A,FALSE,"1996lllCD"}</definedName>
    <definedName name="wrn.PREMDISC." hidden="1">{#N/A,#N/A,FALSE,"EXPENSE"}</definedName>
    <definedName name="wrn.print." hidden="1">{"print1",#N/A,FALSE;"print2",#N/A,FALSE;"print3",#N/A,FALSE}</definedName>
    <definedName name="wrn.print._.graphs." hidden="1">{"cap_structure",#N/A,FALSE,"Graph-Mkt Cap";"price",#N/A,FALSE,"Graph-Price";"ebit",#N/A,FALSE,"Graph-EBITDA";"ebitda",#N/A,FALSE,"Graph-EBITDA"}</definedName>
    <definedName name="wrn.print._.raw._.data._.entry." hidden="1">{"inputs raw data",#N/A,TRUE,"INPUT"}</definedName>
    <definedName name="wrn.print._.summary._.sheets." hidden="1">{"summary1",#N/A,TRUE,"Comps";"summary2",#N/A,TRUE,"Comps";"summary3",#N/A,TRUE,"Comps"}</definedName>
    <definedName name="wrn.print._.summary._.sheets.2" hidden="1">{"summary1",#N/A,TRUE,"Comps";"summary2",#N/A,TRUE,"Comps";"summary3",#N/A,TRUE,"Comps"}</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Exhibits." hidden="1">{"EXHSPortrait1",#N/A,FALSE,"EXHIBITS";"EXHSLandscape",#N/A,FALSE,"EXHIBITS";"EXHSPortrait2",#N/A,FALSE,"EXHIBITS";"EXHSPortrait3",#N/A,FALSE,"EXHIBITS";"EXHSPortrait4",#N/A,FALSE,"EXHIBITS"}</definedName>
    <definedName name="wrn.PY_Sum." hidden="1">{"PY_SumDol",#N/A,TRUE,"Revenue";"PY_SumPct",#N/A,TRUE,"Revenue"}</definedName>
    <definedName name="wrn.Rate._.Reports." hidden="1">{#N/A,#N/A,FALSE,"Monthly Rate By Activity";#N/A,#N/A,FALSE,"Hourly Rate By Activity";#N/A,#N/A,FALSE,"Monthly Rate By Custom Resource";#N/A,#N/A,FALSE,"Hourly Rate By Custom Resource"}</definedName>
    <definedName name="wrn.Reconciliation._.151." hidden="1">{"Reconciliation 151",#N/A,FALSE,"A"}</definedName>
    <definedName name="wrn.Rippert." hidden="1">{#N/A,#N/A,FALSE,"Year";#N/A,#N/A,FALSE,"AC Fiscal Year";#N/A,#N/A,FALSE,"Hourly Rate By Activity";#N/A,#N/A,FALSE,"Hourly Rate By Custom Resource";#N/A,#N/A,FALSE,"Line of Business Review";#N/A,#N/A,FALSE,"Assumptions";#N/A,#N/A,FALSE,"Sensitivity Analysis";#N/A,#N/A,FALSE,"Overall Staffing Review"}</definedName>
    <definedName name="wrn.SCDSM." hidden="1">{"SC DSM",#N/A,FALSE,"SCHEDULE A; SC"}</definedName>
    <definedName name="wrn.Schedule._.2c." hidden="1">{"Schedule 2c",#N/A,FALSE,"SCHEDULE2c"}</definedName>
    <definedName name="wrn.Schedule._.5." hidden="1">{"Schedule 5",#N/A,FALSE,"A"}</definedName>
    <definedName name="wrn.Staffing." hidden="1">{#N/A,#N/A,FALSE,"Assessment";#N/A,#N/A,FALSE,"Staffing";#N/A,#N/A,FALSE,"Hires";#N/A,#N/A,FALSE,"Assumptions"}</definedName>
    <definedName name="wrn.Staffing._.Inputs." hidden="1">{#N/A,#N/A,FALSE,"Overall Staffing Review";#N/A,#N/A,FALSE,"Detailed Resource Mix Review";#N/A,#N/A,FALSE,"Detailed Pyramid Review";#N/A,#N/A,FALSE,"Hours By Activity";#N/A,#N/A,FALSE,"Hours By Custom Resource"}</definedName>
    <definedName name="wrn.Staffing1" hidden="1">{#N/A,#N/A,FALSE,"Assessment";#N/A,#N/A,FALSE,"Staffing";#N/A,#N/A,FALSE,"Hires";#N/A,#N/A,FALSE,"Assumptions"}</definedName>
    <definedName name="wrn.STAND_ALONE_BOTH." hidden="1">{"FCB_ALL",#N/A,FALSE,"FCB";"GREY_ALL",#N/A,FALSE,"GREY"}</definedName>
    <definedName name="wrn.STETSON." localSheetId="24"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19"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0"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ve._.Package." hidden="1">{#N/A,#N/A,TRUE,"Inv - ALL";#N/A,#N/A,TRUE,"Nuclear Fuel";#N/A,#N/A,TRUE,"Nuclear Invoice";#N/A,#N/A,TRUE,"Sch A - All Participants";#N/A,#N/A,TRUE,"SCHED C All Part";#N/A,#N/A,TRUE,"Gen Replace Cap";#N/A,#N/A,TRUE,"Final Budget";#N/A,#N/A,TRUE,"Mat &amp; Sup Inventory";#N/A,#N/A,TRUE,"SCHED D";#N/A,#N/A,TRUE,"Common Facilities";#N/A,#N/A,TRUE,"External Facilities";#N/A,#N/A,TRUE,"SCHEDULE E";#N/A,#N/A,TRUE,"SCH E - O&amp;M Adjust to Cash";#N/A,#N/A,TRUE,"Nuclear O&amp;M Expenses";#N/A,#N/A,TRUE,"Nuclear O&amp;M Outage Exp";#N/A,#N/A,TRUE,"SCHEDULE 1B";#N/A,#N/A,TRUE,"A&amp;G PT and Ben";#N/A,#N/A,TRUE,"CR3 Tax and Benefits ";#N/A,#N/A,TRUE,"Florida A&amp;G Expense";#N/A,#N/A,TRUE,"Inv - Alac";#N/A,#N/A,TRUE,"Inv - Bush";#N/A,#N/A,TRUE,"Inv - Gaine";#N/A,#N/A,TRUE,"Inv - Kiss";#N/A,#N/A,TRUE,"Inv - Lee";#N/A,#N/A,TRUE,"Inv - NSB";#N/A,#N/A,TRUE,"Inv - Ocala";#N/A,#N/A,TRUE,"Inv - Orlando";#N/A,#N/A,TRUE,"Inv - Seminole"}</definedName>
    <definedName name="wrn.Summary._.Report." localSheetId="0" hidden="1">{"Mwh Summary",#N/A,FALSE,"Mwh Analysis";"Burn Summary",#N/A,FALSE,"Burned Analysis";"Summary 2008",#N/A,FALSE,"Summary 2008"}</definedName>
    <definedName name="wrn.Summary._.Report." hidden="1">{"Mwh Summary",#N/A,FALSE,"Mwh Analysis";"Burn Summary",#N/A,FALSE,"Burned Analysis";"Summary 2008",#N/A,FALSE,"Summary 2008"}</definedName>
    <definedName name="wrn.Supplemental._.Information." hidden="1">{#N/A,#N/A,FALSE,"Assumptions";#N/A,#N/A,FALSE,"DNP Expense Summary";#N/A,#N/A,FALSE,"Sensitivity Analysis"}</definedName>
    <definedName name="wrn.TESTS." localSheetId="24" hidden="1">{"PAGE_1",#N/A,FALSE,"MONTH"}</definedName>
    <definedName name="wrn.TESTS." localSheetId="19" hidden="1">{"PAGE_1",#N/A,FALSE,"MONTH"}</definedName>
    <definedName name="wrn.TESTS." localSheetId="0" hidden="1">{"PAGE_1",#N/A,FALSE,"MONTH"}</definedName>
    <definedName name="wrn.TESTS." hidden="1">{"PAGE_1",#N/A,FALSE,"MONTH"}</definedName>
    <definedName name="wrn.Trading._.Summary." hidden="1">{#N/A,#N/A,FALSE,"Trading Summary"}</definedName>
    <definedName name="wrn.Unit._.Financials."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wrn.USA." hidden="1">{#N/A,#N/A,FALSE,"USA"}</definedName>
    <definedName name="wrn.Workfile."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_.All."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WY." hidden="1">{#N/A,#N/A,FALSE,"WWY"}</definedName>
    <definedName name="wrt" hidden="1">{#N/A,#N/A,FALSE,"EXPENSE"}</definedName>
    <definedName name="wrwerrwer" hidden="1">{#N/A,#N/A,FALSE,"ALLOC"}</definedName>
    <definedName name="wtyu" localSheetId="24" hidden="1">{#N/A,#N/A,FALSE,"Aging Summary";#N/A,#N/A,FALSE,"Ratio Analysis";#N/A,#N/A,FALSE,"Test 120 Day Accts";#N/A,#N/A,FALSE,"Tickmarks"}</definedName>
    <definedName name="wtyu" localSheetId="19" hidden="1">{#N/A,#N/A,FALSE,"Aging Summary";#N/A,#N/A,FALSE,"Ratio Analysis";#N/A,#N/A,FALSE,"Test 120 Day Accts";#N/A,#N/A,FALSE,"Tickmarks"}</definedName>
    <definedName name="wtyu" localSheetId="0" hidden="1">{#N/A,#N/A,FALSE,"Aging Summary";#N/A,#N/A,FALSE,"Ratio Analysis";#N/A,#N/A,FALSE,"Test 120 Day Accts";#N/A,#N/A,FALSE,"Tickmarks"}</definedName>
    <definedName name="wtyu" hidden="1">{#N/A,#N/A,FALSE,"Aging Summary";#N/A,#N/A,FALSE,"Ratio Analysis";#N/A,#N/A,FALSE,"Test 120 Day Accts";#N/A,#N/A,FALSE,"Tickmarks"}</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print1." hidden="1">{TRUE,TRUE,-0.8,-17,618,364.2,FALSE,FALSE,TRUE,TRUE,0,1,#N/A,1,#N/A,16.9245283018868,24.2272727272727,1,FALSE,FALSE,3,TRUE,1,FALSE,100,"Swvu.print1.","ACwvu.print1.",1,FALSE,FALSE,0.75,0.75,1,1,2,"&amp;L&amp;""Times New Roman""&amp;BCS First Boston&amp;C&amp;""Times New Roman""&amp;12&amp;BAUTOFINANCE GROUP, INC.
AFG 1992-A Grantor Trust Loss and Delinquency Analysis&amp;""Courier""&amp;10&amp;B
","",TRUE,FALSE,FALSE,FALSE,1,#N/A,1,1,"=R8C1:R77C31",FALSE,#N/A,#N/A,FALSE,FALSE}</definedName>
    <definedName name="wvu.print2." hidden="1">{TRUE,TRUE,-0.8,-17,618,364.2,FALSE,FALSE,TRUE,TRUE,0,26,#N/A,1,#N/A,15.7285714285714,24.2272727272727,1,FALSE,FALSE,3,TRUE,1,FALSE,100,"Swvu.print2.","ACwvu.print2.",1,FALSE,FALSE,0.75,0.75,1,1,2,"&amp;L&amp;""Times New Roman""&amp;BCS First Boston&amp;C&amp;""Times New Roman""&amp;12&amp;BAUTOFINANCE GROUP, INC.
AFG 1992-A Grantor Trust Loss and Delinquency Analysis&amp;""Courier""&amp;10&amp;B
","",TRUE,FALSE,FALSE,FALSE,1,#N/A,1,1,"=R7C33:R84C63",FALSE,#N/A,#N/A,FALSE,FALSE}</definedName>
    <definedName name="wvu.print3." hidden="1">{TRUE,TRUE,-0.8,-17,618,364.2,FALSE,FALSE,TRUE,TRUE,0,58,#N/A,1,#N/A,15.7285714285714,24.2272727272727,1,FALSE,FALSE,3,TRUE,1,FALSE,100,"Swvu.print3.","ACwvu.print3.",1,FALSE,FALSE,0.75,0.75,1,1,2,"&amp;L&amp;""Times New Roman""&amp;BCS First Boston&amp;C&amp;""Times New Roman""&amp;12&amp;BAUTOFINANCE GROUP, INC.
AFG 1992-A Grantor Trust Loss and Delinquency Analysis&amp;""Courier""&amp;10&amp;B
","",TRUE,FALSE,FALSE,FALSE,1,#N/A,1,1,"=R7C65:R53C95",FALSE,#N/A,#N/A,FALSE,FALSE}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wwwww" hidden="1">{#N/A,#N/A,FALSE,"EXPENSE"}</definedName>
    <definedName name="x" localSheetId="24"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19"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0"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brl_Tag_02ead093_8098_4561_b1a6_35aad0b3b539" hidden="1">#REF!</definedName>
    <definedName name="Xbrl_Tag_075d33f9_8d44_4b5e_8fc8_85eada4f464a" hidden="1">#REF!</definedName>
    <definedName name="Xbrl_Tag_0a527475_1b41_4c03_bf3e_82e631232d6b" hidden="1">#REF!</definedName>
    <definedName name="Xbrl_Tag_0bc4560b_9d42_4e7c_bfcf_072f8e0e087b" hidden="1">#REF!</definedName>
    <definedName name="Xbrl_Tag_0c54907b_74c4_4d3a_b16d_9d5b6191a8f0" hidden="1">#REF!</definedName>
    <definedName name="Xbrl_Tag_0f074d5a_3373_452d_affc_9e3adc16f0cc" hidden="1">#REF!</definedName>
    <definedName name="Xbrl_Tag_10857a19_f8a4_4178_b6d5_1f56875498d8" hidden="1">#REF!</definedName>
    <definedName name="Xbrl_Tag_157035cb_bd67_4700_bac9_8654f3e0e9d9" hidden="1">#REF!</definedName>
    <definedName name="Xbrl_Tag_1a17ee58_77be_41d6_a839_b459b55e8e50" hidden="1">#REF!</definedName>
    <definedName name="Xbrl_Tag_1d7e0664_9af3_4cfd_93bd_b4acb420ada8" hidden="1">#REF!</definedName>
    <definedName name="Xbrl_Tag_1f22c9c6_d780_4c43_95fb_8b6123261b05" hidden="1">#REF!</definedName>
    <definedName name="Xbrl_Tag_25b41a93_9486_45f9_8873_cc646f7592ac" hidden="1">#REF!</definedName>
    <definedName name="Xbrl_Tag_3389f7d8_f533_46e1_b4e3_fbec1f4d27f5" hidden="1">#REF!</definedName>
    <definedName name="Xbrl_Tag_359d872e_df59_485a_a441_e3067597753f" hidden="1">#REF!</definedName>
    <definedName name="Xbrl_Tag_359eab43_6bae_4f5a_8af7_8f81553cd43d" hidden="1">#REF!</definedName>
    <definedName name="Xbrl_Tag_3a2d5606_5470_4db9_9313_3dc1f43a8b30" hidden="1">#REF!</definedName>
    <definedName name="Xbrl_Tag_3b572db0_b5be_49cb_9497_3be0c26ec438" hidden="1">#REF!</definedName>
    <definedName name="Xbrl_Tag_3e2a4b0f_a9ba_404c_8c83_bbd3862592e4" hidden="1">#REF!</definedName>
    <definedName name="Xbrl_Tag_3f1c33f0_bff2_4296_9181_d7cc1cb508ad" hidden="1">#REF!</definedName>
    <definedName name="Xbrl_Tag_43160aa8_61a0_4559_8ee5_d6da660cfd7b" hidden="1">#REF!</definedName>
    <definedName name="Xbrl_Tag_47e22a59_7971_444b_8e73_01e5291185bb" hidden="1">#REF!</definedName>
    <definedName name="Xbrl_Tag_5225a8bc_9d76_4e4d_8197_37f70d298267" hidden="1">#REF!</definedName>
    <definedName name="Xbrl_Tag_56e27846_9e07_4473_ad08_7bb4a5bf7faa" hidden="1">#REF!</definedName>
    <definedName name="Xbrl_Tag_5b7286ee_d427_4e54_9399_1a836cd32976" hidden="1">#REF!</definedName>
    <definedName name="Xbrl_Tag_5e2f6e4c_effc_4374_9096_f6a66490bc43" hidden="1">#REF!</definedName>
    <definedName name="Xbrl_Tag_5e4ed468_08c0_4e10_b780_063e9fad75bb" hidden="1">#REF!</definedName>
    <definedName name="Xbrl_Tag_5efedf90_6eb4_4d47_8343_cb1307f08d80" hidden="1">#REF!</definedName>
    <definedName name="Xbrl_Tag_60671786_7f0e_4efe_b101_fc89065bbbc4" hidden="1">#REF!</definedName>
    <definedName name="Xbrl_Tag_60802841_ecf0_4e57_a96e_084d65541dcb" hidden="1">#REF!</definedName>
    <definedName name="Xbrl_Tag_6b90dd42_fcd8_4968_8afd_6736492259b1" hidden="1">#REF!</definedName>
    <definedName name="Xbrl_Tag_6e1527a0_8e9b_41c7_b670_b6099df9c72f" hidden="1">#REF!</definedName>
    <definedName name="Xbrl_Tag_7003e101_ef6f_40fd_959a_81c14d2cf88a" hidden="1">#REF!</definedName>
    <definedName name="Xbrl_Tag_7120f3c6_2d5d_417b_9dd0_ecab9471dbc9" hidden="1">#REF!</definedName>
    <definedName name="Xbrl_Tag_717e1b49_4a4d_41a2_8691_a3ef7d067cf1" hidden="1">#REF!</definedName>
    <definedName name="Xbrl_Tag_729b319e_8812_4e23_9b44_cd813ffaf1fe" hidden="1">#REF!</definedName>
    <definedName name="Xbrl_Tag_74e27f18_3a0d_499e_a65b_355cefde250d" hidden="1">#REF!</definedName>
    <definedName name="Xbrl_Tag_76377ee8_44ec_4706_b36c_e475d4a6cffc" hidden="1">#REF!</definedName>
    <definedName name="Xbrl_Tag_7bfd249d_4459_4a20_97f6_779ca44ada3b" hidden="1">#REF!</definedName>
    <definedName name="Xbrl_Tag_848a3bbd_ffb9_4097_93bf_014229938d6a" hidden="1">#REF!</definedName>
    <definedName name="Xbrl_Tag_8d5cd3d4_55e4_4713_bce9_54948c631266" hidden="1">#REF!</definedName>
    <definedName name="Xbrl_Tag_9265a09f_3d1f_4e90_8181_a55f534abcf7" hidden="1">#REF!</definedName>
    <definedName name="Xbrl_Tag_94cf5a67_ea28_42d1_b071_8f24a2864445" hidden="1">#REF!</definedName>
    <definedName name="Xbrl_Tag_95086fc4_6c0f_4a0f_bf5f_c393cf959e9a" hidden="1">#REF!</definedName>
    <definedName name="Xbrl_Tag_99933dd6_f0fc_421a_9b9b_634b2b60dec3" hidden="1">#REF!</definedName>
    <definedName name="Xbrl_Tag_a862d720_9241_4a30_a271_b70e9c381f31" hidden="1">#REF!</definedName>
    <definedName name="Xbrl_Tag_adfbba3c_68ad_4b08_a539_0ed55d3f9d5a" hidden="1">#REF!</definedName>
    <definedName name="Xbrl_Tag_ae50734f_518c_403d_9d12_e2a921b026bb" hidden="1">#REF!</definedName>
    <definedName name="Xbrl_Tag_b0241925_c1ae_46bf_a767_386c3caff01d" hidden="1">#REF!</definedName>
    <definedName name="Xbrl_Tag_b5d40829_0fdd_433d_a950_71e472d9ef83" hidden="1">#REF!</definedName>
    <definedName name="Xbrl_Tag_b649d62e_a6bc_4241_a6b7_068087ca85f4" hidden="1">#REF!</definedName>
    <definedName name="Xbrl_Tag_b8bf6112_e4b6_49dc_ba78_da6302bc43e7" hidden="1">#REF!</definedName>
    <definedName name="Xbrl_Tag_bae390fc_4591_4996_aba5_07899907ff02" hidden="1">#REF!</definedName>
    <definedName name="Xbrl_Tag_c251f426_b699_40b7_ba72_06cdc2336bb3" hidden="1">#REF!</definedName>
    <definedName name="Xbrl_Tag_c9749016_30d3_4a1c_a478_72760a5958e3" hidden="1">#REF!</definedName>
    <definedName name="Xbrl_Tag_c9f670e1_f64d_4c34_a82b_5400bfb21c56" hidden="1">#REF!</definedName>
    <definedName name="Xbrl_Tag_cd60a268_2a82_4c24_ac15_f0f7ad874107" hidden="1">#REF!</definedName>
    <definedName name="Xbrl_Tag_cedeaf5a_67a1_461e_8505_b0f9b2659e01" hidden="1">#REF!</definedName>
    <definedName name="Xbrl_Tag_d4afa79e_d64b_4386_af66_81110932cac7" hidden="1">#REF!</definedName>
    <definedName name="Xbrl_Tag_d646885a_13e7_48b6_a22b_b23dd67119ff" hidden="1">#REF!</definedName>
    <definedName name="Xbrl_Tag_d9ae9ca8_593c_41e1_a638_114bebca7596" hidden="1">#REF!</definedName>
    <definedName name="Xbrl_Tag_e18ec5c4_a090_4244_ac37_0dcecc7c81d8" hidden="1">#REF!</definedName>
    <definedName name="Xbrl_Tag_e1ea8c88_b797_4407_a87d_9da2892362e4" hidden="1">#REF!</definedName>
    <definedName name="Xbrl_Tag_e75da760_6958_4085_aa7d_1b3c5e32dd34" hidden="1">#REF!</definedName>
    <definedName name="Xbrl_Tag_e8bfc542_785c_45ec_9dbe_3b93db69332e" hidden="1">#REF!</definedName>
    <definedName name="Xbrl_Tag_eade47b0_2243_4d32_861b_8c3268e26cf3" hidden="1">#REF!</definedName>
    <definedName name="Xbrl_Tag_ed34a669_2210_43e3_8d94_63f3a7a48c96" hidden="1">#REF!</definedName>
    <definedName name="Xbrl_Tag_ee7a2416_a975_4201_9277_8290d8908ccf" hidden="1">#REF!</definedName>
    <definedName name="Xbrl_Tag_ee8a51a9_161a_4f09_82e8_d18efd1119a1" hidden="1">#REF!</definedName>
    <definedName name="Xbrl_Tag_efa044fd_a1b2_40a5_b1f9_72090c947b21" hidden="1">#REF!</definedName>
    <definedName name="Xbrl_Tag_f5d3fddf_4f85_4525_871f_f5d116e6ca67" hidden="1">#REF!</definedName>
    <definedName name="Xbrl_Tag_f80d63c5_ffff_4f9e_a25e_9c37480fc1ae" hidden="1">#REF!</definedName>
    <definedName name="Xbrl_Tag_f91e44a0_2671_4cea_8dec_43ad8dbe440f" hidden="1">#REF!</definedName>
    <definedName name="Xbrl_Tag_fab5f0e9_4198_47ff_9b56_c2280e7e2d27" hidden="1">#REF!</definedName>
    <definedName name="Xbrl_Tag_fc82f321_49fd_456c_a7a3_9e9b572f9fad" hidden="1">#REF!</definedName>
    <definedName name="Xbrl_Tag_fd0762ba_faef_48ae_8f93_3b1682db973d" hidden="1">#REF!</definedName>
    <definedName name="Xbrl_Tag_fdbfb964_4eb0_44bd_ba7a_9dfdfb13f3a4" hidden="1">#REF!</definedName>
    <definedName name="XRefActiveRow" localSheetId="1" hidden="1">#REF!</definedName>
    <definedName name="XRefActiveRow" localSheetId="0" hidden="1">#REF!</definedName>
    <definedName name="XRefActiveRow" hidden="1">#REF!</definedName>
    <definedName name="XRefColumnsCount" hidden="1">3</definedName>
    <definedName name="XRefCopy1Row" localSheetId="1" hidden="1">#REF!</definedName>
    <definedName name="XRefCopy1Row" localSheetId="0" hidden="1">#REF!</definedName>
    <definedName name="XRefCopy1Row" hidden="1">#REF!</definedName>
    <definedName name="XRefCopy2Row" localSheetId="1" hidden="1">#REF!</definedName>
    <definedName name="XRefCopy2Row" hidden="1">#REF!</definedName>
    <definedName name="XRefCopy3Row" localSheetId="1" hidden="1">#REF!</definedName>
    <definedName name="XRefCopy3Row" hidden="1">#REF!</definedName>
    <definedName name="XRefCopyRangeCount" hidden="1">3</definedName>
    <definedName name="XRefPaste1Row" localSheetId="1" hidden="1">#REF!</definedName>
    <definedName name="XRefPaste1Row" localSheetId="0" hidden="1">#REF!</definedName>
    <definedName name="XRefPaste1Row" hidden="1">#REF!</definedName>
    <definedName name="XRefPaste2Row" localSheetId="1" hidden="1">#REF!</definedName>
    <definedName name="XRefPaste2Row" hidden="1">#REF!</definedName>
    <definedName name="XRefPasteRangeCount" hidden="1">2</definedName>
    <definedName name="xx" localSheetId="0">#REF!</definedName>
    <definedName name="xx">#REF!</definedName>
    <definedName name="xxx" hidden="1">{"capital",#N/A,FALSE,"Analysis";"input data",#N/A,FALSE,"Analysis"}</definedName>
    <definedName name="xxxxxxxxxxxxxxxxxxxxxx" hidden="1">{#N/A,#N/A,FALSE,"EXPENSE"}</definedName>
    <definedName name="XYZ" localSheetId="24" hidden="1">{"PAGE_1",#N/A,FALSE,"MONTH"}</definedName>
    <definedName name="XYZ" localSheetId="19" hidden="1">{"PAGE_1",#N/A,FALSE,"MONTH"}</definedName>
    <definedName name="XYZ" localSheetId="0" hidden="1">{"PAGE_1",#N/A,FALSE,"MONTH"}</definedName>
    <definedName name="XYZ" hidden="1">{"PAGE_1",#N/A,FALSE,"MONTH"}</definedName>
    <definedName name="xyzUserPassword" hidden="1">"abcd"</definedName>
    <definedName name="xz" localSheetId="24" hidden="1">{#N/A,#N/A,FALSE,"Aging Summary";#N/A,#N/A,FALSE,"Ratio Analysis";#N/A,#N/A,FALSE,"Test 120 Day Accts";#N/A,#N/A,FALSE,"Tickmarks"}</definedName>
    <definedName name="xz" localSheetId="19" hidden="1">{#N/A,#N/A,FALSE,"Aging Summary";#N/A,#N/A,FALSE,"Ratio Analysis";#N/A,#N/A,FALSE,"Test 120 Day Accts";#N/A,#N/A,FALSE,"Tickmarks"}</definedName>
    <definedName name="xz" localSheetId="0" hidden="1">{#N/A,#N/A,FALSE,"Aging Summary";#N/A,#N/A,FALSE,"Ratio Analysis";#N/A,#N/A,FALSE,"Test 120 Day Accts";#N/A,#N/A,FALSE,"Tickmarks"}</definedName>
    <definedName name="xz" hidden="1">{#N/A,#N/A,FALSE,"Aging Summary";#N/A,#N/A,FALSE,"Ratio Analysis";#N/A,#N/A,FALSE,"Test 120 Day Accts";#N/A,#N/A,FALSE,"Tickmarks"}</definedName>
    <definedName name="xzy" hidden="1">{#N/A,#N/A,FALSE,"ALLOC"}</definedName>
    <definedName name="Y" localSheetId="1">#REF!</definedName>
    <definedName name="Y" localSheetId="0">#REF!</definedName>
    <definedName name="Y">#REF!</definedName>
    <definedName name="ydrtydgdg" hidden="1">{#N/A,#N/A,FALSE,"EXPENSE"}</definedName>
    <definedName name="YE_DB" localSheetId="19">#REF!</definedName>
    <definedName name="YE_DB" localSheetId="1">#REF!</definedName>
    <definedName name="YE_DB" localSheetId="0">#REF!</definedName>
    <definedName name="YE_DB">#REF!</definedName>
    <definedName name="YEAR" localSheetId="1">#REF!</definedName>
    <definedName name="YEAR">#REF!</definedName>
    <definedName name="YEAR_2008">#REF!</definedName>
    <definedName name="YEAR_2009">#REF!</definedName>
    <definedName name="YEAR_2010">#REF!</definedName>
    <definedName name="Year_end">#REF!</definedName>
    <definedName name="Year0">#REF!</definedName>
    <definedName name="YearstoPrint">#REF!</definedName>
    <definedName name="yeartodate" localSheetId="1">#REF!</definedName>
    <definedName name="yeartodate" localSheetId="0">#REF!</definedName>
    <definedName name="yeartodate">#REF!</definedName>
    <definedName name="Yes.No">#REF!</definedName>
    <definedName name="yeteterter" hidden="1">{#N/A,#N/A,FALSE,"ALLOC"}</definedName>
    <definedName name="yeyertrt" hidden="1">{#N/A,#N/A,FALSE,"ALLOC"}</definedName>
    <definedName name="yjtdhjhtshbrfgadf" hidden="1">{#N/A,#N/A,FALSE,"EXPENSE"}</definedName>
    <definedName name="YR">#REF!</definedName>
    <definedName name="yr00">#REF!</definedName>
    <definedName name="yrtyrtyrt" hidden="1">{#N/A,#N/A,FALSE,"ALLOC"}</definedName>
    <definedName name="yrtyryryf" hidden="1">{#N/A,#N/A,FALSE,"EXPENSE"}</definedName>
    <definedName name="yryrtyrty" hidden="1">{#N/A,#N/A,FALSE,"EXPENSE"}</definedName>
    <definedName name="yt" localSheetId="24" hidden="1">{#N/A,#N/A,FALSE,"Aging Summary";#N/A,#N/A,FALSE,"Ratio Analysis";#N/A,#N/A,FALSE,"Test 120 Day Accts";#N/A,#N/A,FALSE,"Tickmarks"}</definedName>
    <definedName name="yt" localSheetId="19" hidden="1">{#N/A,#N/A,FALSE,"Aging Summary";#N/A,#N/A,FALSE,"Ratio Analysis";#N/A,#N/A,FALSE,"Test 120 Day Accts";#N/A,#N/A,FALSE,"Tickmarks"}</definedName>
    <definedName name="yt" localSheetId="0" hidden="1">{#N/A,#N/A,FALSE,"Aging Summary";#N/A,#N/A,FALSE,"Ratio Analysis";#N/A,#N/A,FALSE,"Test 120 Day Accts";#N/A,#N/A,FALSE,"Tickmarks"}</definedName>
    <definedName name="yt" hidden="1">{#N/A,#N/A,FALSE,"Aging Summary";#N/A,#N/A,FALSE,"Ratio Analysis";#N/A,#N/A,FALSE,"Test 120 Day Accts";#N/A,#N/A,FALSE,"Tickmarks"}</definedName>
    <definedName name="YTD">#REF!,#REF!,#REF!,#REF!</definedName>
    <definedName name="YTD.A.AND.G.MAINT" localSheetId="1">#REF!</definedName>
    <definedName name="YTD.A.AND.G.MAINT">#REF!</definedName>
    <definedName name="YTD.A.AND.G.OPER" localSheetId="1">#REF!</definedName>
    <definedName name="YTD.A.AND.G.OPER">#REF!</definedName>
    <definedName name="YTD.AFUDC" localSheetId="1">#REF!</definedName>
    <definedName name="YTD.AFUDC">#REF!</definedName>
    <definedName name="YTD.AMORTIZATION" localSheetId="1">#REF!</definedName>
    <definedName name="YTD.AMORTIZATION">#REF!</definedName>
    <definedName name="YTD.CUSTOMER.EXP" localSheetId="1">#REF!</definedName>
    <definedName name="YTD.CUSTOMER.EXP">#REF!</definedName>
    <definedName name="YTD.DEF.FUEL" localSheetId="1">#REF!</definedName>
    <definedName name="YTD.DEF.FUEL">#REF!</definedName>
    <definedName name="YTD.DEPR.AND.AMORT" localSheetId="1">#REF!</definedName>
    <definedName name="YTD.DEPR.AND.AMORT">#REF!</definedName>
    <definedName name="YTD.DEPRECIATION" localSheetId="1">#REF!</definedName>
    <definedName name="YTD.DEPRECIATION">#REF!</definedName>
    <definedName name="YTD.DISTRIBUTION.MAINT" localSheetId="1">#REF!</definedName>
    <definedName name="YTD.DISTRIBUTION.MAINT">#REF!</definedName>
    <definedName name="YTD.DISTRIBUTION.OPER" localSheetId="1">#REF!</definedName>
    <definedName name="YTD.DISTRIBUTION.OPER">#REF!</definedName>
    <definedName name="YTD.DIVIDENDS" localSheetId="1">#REF!</definedName>
    <definedName name="YTD.DIVIDENDS">#REF!</definedName>
    <definedName name="YTD.ECCR" localSheetId="1">#REF!</definedName>
    <definedName name="YTD.ECCR">#REF!</definedName>
    <definedName name="YTD.FUEL.AND.PURPOWER" localSheetId="1">#REF!</definedName>
    <definedName name="YTD.FUEL.AND.PURPOWER">#REF!</definedName>
    <definedName name="YTD.FUEL.HANDLING" localSheetId="1">#REF!</definedName>
    <definedName name="YTD.FUEL.HANDLING">#REF!</definedName>
    <definedName name="YTD.INTEREST.CHARGES" localSheetId="1">#REF!</definedName>
    <definedName name="YTD.INTEREST.CHARGES">#REF!</definedName>
    <definedName name="YTD.INTEREST.LONGTERM.DEBT" localSheetId="1">#REF!</definedName>
    <definedName name="YTD.INTEREST.LONGTERM.DEBT">#REF!</definedName>
    <definedName name="YTD.NONOPER.TAXES" localSheetId="1">#REF!</definedName>
    <definedName name="YTD.NONOPER.TAXES">#REF!</definedName>
    <definedName name="YTD.NUCLEAR.GENERATION.MAINT" localSheetId="1">#REF!</definedName>
    <definedName name="YTD.NUCLEAR.GENERATION.MAINT">#REF!</definedName>
    <definedName name="YTD.NUCLEAR.GENERATION.OPER" localSheetId="1">#REF!</definedName>
    <definedName name="YTD.NUCLEAR.GENERATION.OPER">#REF!</definedName>
    <definedName name="YTD.OPER.REVENUES" localSheetId="1">#REF!</definedName>
    <definedName name="YTD.OPER.REVENUES">#REF!</definedName>
    <definedName name="YTD.OPER.TAXES" localSheetId="1">#REF!</definedName>
    <definedName name="YTD.OPER.TAXES">#REF!</definedName>
    <definedName name="YTD.OPER_AND_MAINT.EXPS" localSheetId="1">#REF!</definedName>
    <definedName name="YTD.OPER_AND_MAINT.EXPS">#REF!</definedName>
    <definedName name="YTD.OPER_AND_MAINT_EXPS" localSheetId="1">#REF!</definedName>
    <definedName name="YTD.OPER_AND_MAINT_EXPS">#REF!</definedName>
    <definedName name="YTD.OTH.INC_AND_DEDUCTIONS" localSheetId="1">#REF!</definedName>
    <definedName name="YTD.OTH.INC_AND_DEDUCTIONS">#REF!</definedName>
    <definedName name="YTD.OTH.POWER.GEN.MAINT" localSheetId="1">#REF!</definedName>
    <definedName name="YTD.OTH.POWER.GEN.MAINT">#REF!</definedName>
    <definedName name="YTD.OTH.POWER.GEN.OPER" localSheetId="1">#REF!</definedName>
    <definedName name="YTD.OTH.POWER.GEN.OPER">#REF!</definedName>
    <definedName name="YTD.OTH.POWER.SUPPLY.OPER" localSheetId="1">#REF!</definedName>
    <definedName name="YTD.OTH.POWER.SUPPLY.OPER">#REF!</definedName>
    <definedName name="YTD.OTH.TAXES.NONOPER" localSheetId="1">#REF!</definedName>
    <definedName name="YTD.OTH.TAXES.NONOPER">#REF!</definedName>
    <definedName name="YTD.OTH.TAXES.OPER" localSheetId="1">#REF!</definedName>
    <definedName name="YTD.OTH.TAXES.OPER">#REF!</definedName>
    <definedName name="YTD.PURPOWER.NONREC" localSheetId="1">#REF!</definedName>
    <definedName name="YTD.PURPOWER.NONREC">#REF!</definedName>
    <definedName name="YTD.STEAM.GENERATION.MAINT" localSheetId="1">#REF!</definedName>
    <definedName name="YTD.STEAM.GENERATION.MAINT">#REF!</definedName>
    <definedName name="YTD.STEAM.GENERATION.OPER" localSheetId="1">#REF!</definedName>
    <definedName name="YTD.STEAM.GENERATION.OPER">#REF!</definedName>
    <definedName name="YTD.TOTAL.PROD.EXPS" localSheetId="1">#REF!</definedName>
    <definedName name="YTD.TOTAL.PROD.EXPS">#REF!</definedName>
    <definedName name="YTD.TOTAL.PRODUCTION.EXP" localSheetId="1">#REF!</definedName>
    <definedName name="YTD.TOTAL.PRODUCTION.EXP">#REF!</definedName>
    <definedName name="YTD.TRANSMISSION.MAINT" localSheetId="1">#REF!</definedName>
    <definedName name="YTD.TRANSMISSION.MAINT">#REF!</definedName>
    <definedName name="YTD.TRANSMISSION.OPER" localSheetId="1">#REF!</definedName>
    <definedName name="YTD.TRANSMISSION.OPER">#REF!</definedName>
    <definedName name="YTD_Actual">#REF!</definedName>
    <definedName name="YTD_Actual_Customers">#REF!</definedName>
    <definedName name="YTD_Actual_Row">#REF!</definedName>
    <definedName name="YTD_Budget">#REF!</definedName>
    <definedName name="YTD_Budget_Customers">#REF!</definedName>
    <definedName name="YTD_Budget_Row">#REF!</definedName>
    <definedName name="YTD08">#REF!,#REF!,#REF!,#REF!</definedName>
    <definedName name="ytetetet" hidden="1">{#N/A,#N/A,FALSE,"EXPENSE"}</definedName>
    <definedName name="ytrysrtertrtyhfgh" hidden="1">{#N/A,#N/A,FALSE,"EXPENSE"}</definedName>
    <definedName name="ytyrtyhrbfgbv" hidden="1">{#N/A,#N/A,FALSE,"EXPENSE"}</definedName>
    <definedName name="yyyyy" hidden="1">{#N/A,#N/A,FALSE,"EXPENSE"}</definedName>
    <definedName name="yyyyyyy" hidden="1">{#N/A,#N/A,FALSE,"EXPENSE"}</definedName>
    <definedName name="z" hidden="1">{"Page 1",#N/A,FALSE,"Sheet1";"Page 2",#N/A,FALSE,"Sheet1"}</definedName>
    <definedName name="zbfgbzxcvxzcv" hidden="1">{#N/A,#N/A,FALSE,"EXPENSE"}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4" i="15" l="1"/>
  <c r="D63" i="15"/>
  <c r="D62" i="15"/>
  <c r="D61" i="15"/>
  <c r="D60" i="15"/>
  <c r="D59" i="15"/>
  <c r="D58" i="15"/>
  <c r="D57" i="15"/>
  <c r="D56" i="15"/>
  <c r="D55" i="15"/>
  <c r="D54" i="15"/>
  <c r="D53" i="15"/>
  <c r="D52" i="15"/>
  <c r="D51" i="15"/>
  <c r="D50" i="15"/>
  <c r="D49" i="15"/>
  <c r="D48" i="15"/>
  <c r="D47" i="15"/>
  <c r="D46" i="15"/>
  <c r="D45" i="15"/>
  <c r="D44" i="15"/>
  <c r="D43" i="15"/>
  <c r="D42" i="15"/>
  <c r="D41" i="15"/>
  <c r="D40" i="15"/>
  <c r="D39" i="15"/>
  <c r="D38" i="15"/>
  <c r="D37" i="15"/>
  <c r="D36" i="15"/>
  <c r="D35" i="15"/>
  <c r="D34" i="15"/>
  <c r="D33" i="15"/>
  <c r="D32" i="15"/>
  <c r="D31" i="15"/>
  <c r="D30" i="15"/>
  <c r="D29" i="15"/>
  <c r="D28" i="15"/>
  <c r="D27" i="15"/>
  <c r="D26" i="15"/>
  <c r="D25" i="15"/>
  <c r="D24" i="15"/>
  <c r="D23" i="15"/>
  <c r="D22" i="15"/>
  <c r="D21" i="15"/>
  <c r="D20" i="15"/>
  <c r="D19" i="15"/>
  <c r="D18" i="15"/>
  <c r="D17" i="15"/>
  <c r="D16" i="15"/>
  <c r="D15" i="15"/>
  <c r="D14" i="15"/>
  <c r="D13" i="15"/>
  <c r="D12" i="15"/>
  <c r="D11" i="15"/>
  <c r="D10" i="15"/>
  <c r="D9" i="15"/>
  <c r="D8" i="15"/>
  <c r="D7" i="15"/>
  <c r="D6" i="15"/>
  <c r="D5" i="15"/>
  <c r="D4" i="15"/>
  <c r="D3" i="15"/>
  <c r="D2" i="15"/>
  <c r="J16" i="1"/>
  <c r="E11" i="1"/>
  <c r="G6" i="63"/>
  <c r="G5" i="63"/>
  <c r="G7" i="63" s="1"/>
  <c r="I32" i="1" s="1"/>
  <c r="I16" i="1"/>
  <c r="I30" i="1" l="1"/>
  <c r="B4" i="62"/>
  <c r="I28" i="1" l="1"/>
  <c r="I26" i="1" l="1"/>
  <c r="I24" i="1" l="1"/>
  <c r="R162" i="57"/>
  <c r="I20" i="1"/>
  <c r="AJ143" i="57"/>
  <c r="I22" i="1" l="1"/>
  <c r="I18" i="1"/>
  <c r="G26" i="1"/>
  <c r="F26" i="1"/>
  <c r="E26" i="1"/>
  <c r="J26" i="1" s="1"/>
  <c r="N81" i="59"/>
  <c r="L80" i="59"/>
  <c r="M80" i="59" s="1"/>
  <c r="L79" i="59"/>
  <c r="M79" i="59" s="1"/>
  <c r="L78" i="59"/>
  <c r="M78" i="59" s="1"/>
  <c r="L77" i="59"/>
  <c r="M77" i="59" s="1"/>
  <c r="L76" i="59"/>
  <c r="M76" i="59" s="1"/>
  <c r="M75" i="59"/>
  <c r="M74" i="59"/>
  <c r="M73" i="59"/>
  <c r="M72" i="59"/>
  <c r="M71" i="59"/>
  <c r="M70" i="59"/>
  <c r="M69" i="59"/>
  <c r="N67" i="59"/>
  <c r="N84" i="59" s="1"/>
  <c r="M67" i="59"/>
  <c r="N29" i="59"/>
  <c r="M29" i="59"/>
  <c r="N17" i="59"/>
  <c r="M17" i="59"/>
  <c r="M81" i="59" l="1"/>
  <c r="M84" i="59" s="1"/>
  <c r="T12" i="44" l="1"/>
  <c r="T194" i="44" s="1"/>
  <c r="U12" i="44"/>
  <c r="T13" i="44"/>
  <c r="U13" i="44"/>
  <c r="T14" i="44"/>
  <c r="U14" i="44"/>
  <c r="T15" i="44"/>
  <c r="U15" i="44"/>
  <c r="T16" i="44"/>
  <c r="U16" i="44"/>
  <c r="T17" i="44"/>
  <c r="U17" i="44"/>
  <c r="T18" i="44"/>
  <c r="U18" i="44"/>
  <c r="T19" i="44"/>
  <c r="U19" i="44"/>
  <c r="T20" i="44"/>
  <c r="U20" i="44"/>
  <c r="T21" i="44"/>
  <c r="U21" i="44"/>
  <c r="T22" i="44"/>
  <c r="U22" i="44"/>
  <c r="T23" i="44"/>
  <c r="U23" i="44"/>
  <c r="T24" i="44"/>
  <c r="U24" i="44"/>
  <c r="T25" i="44"/>
  <c r="U25" i="44"/>
  <c r="T26" i="44"/>
  <c r="U26" i="44"/>
  <c r="T27" i="44"/>
  <c r="U27" i="44"/>
  <c r="T28" i="44"/>
  <c r="U28" i="44"/>
  <c r="T29" i="44"/>
  <c r="U29" i="44"/>
  <c r="T30" i="44"/>
  <c r="U30" i="44"/>
  <c r="T31" i="44"/>
  <c r="U31" i="44"/>
  <c r="T32" i="44"/>
  <c r="U32" i="44"/>
  <c r="T33" i="44"/>
  <c r="U33" i="44"/>
  <c r="T34" i="44"/>
  <c r="U34" i="44"/>
  <c r="T35" i="44"/>
  <c r="U35" i="44"/>
  <c r="T36" i="44"/>
  <c r="U36" i="44"/>
  <c r="T37" i="44"/>
  <c r="U37" i="44"/>
  <c r="T38" i="44"/>
  <c r="U38" i="44"/>
  <c r="T39" i="44"/>
  <c r="U39" i="44"/>
  <c r="T40" i="44"/>
  <c r="U40" i="44"/>
  <c r="T41" i="44"/>
  <c r="U41" i="44"/>
  <c r="T42" i="44"/>
  <c r="U42" i="44"/>
  <c r="T43" i="44"/>
  <c r="U43" i="44"/>
  <c r="T44" i="44"/>
  <c r="U44" i="44"/>
  <c r="T45" i="44"/>
  <c r="U45" i="44"/>
  <c r="T46" i="44"/>
  <c r="U46" i="44"/>
  <c r="T47" i="44"/>
  <c r="U47" i="44"/>
  <c r="T48" i="44"/>
  <c r="U48" i="44"/>
  <c r="T49" i="44"/>
  <c r="U49" i="44"/>
  <c r="T50" i="44"/>
  <c r="U50" i="44"/>
  <c r="T51" i="44"/>
  <c r="U51" i="44"/>
  <c r="T52" i="44"/>
  <c r="U52" i="44"/>
  <c r="T53" i="44"/>
  <c r="U53" i="44"/>
  <c r="T54" i="44"/>
  <c r="U54" i="44"/>
  <c r="T55" i="44"/>
  <c r="U55" i="44"/>
  <c r="T56" i="44"/>
  <c r="U56" i="44"/>
  <c r="T57" i="44"/>
  <c r="U57" i="44"/>
  <c r="T58" i="44"/>
  <c r="U58" i="44"/>
  <c r="T59" i="44"/>
  <c r="U59" i="44"/>
  <c r="T60" i="44"/>
  <c r="U60" i="44"/>
  <c r="T61" i="44"/>
  <c r="U61" i="44"/>
  <c r="T62" i="44"/>
  <c r="U62" i="44"/>
  <c r="T63" i="44"/>
  <c r="U63" i="44"/>
  <c r="T64" i="44"/>
  <c r="U64" i="44"/>
  <c r="T65" i="44"/>
  <c r="U65" i="44"/>
  <c r="T66" i="44"/>
  <c r="U66" i="44"/>
  <c r="T67" i="44"/>
  <c r="U67" i="44"/>
  <c r="T68" i="44"/>
  <c r="U68" i="44"/>
  <c r="T69" i="44"/>
  <c r="U69" i="44"/>
  <c r="T70" i="44"/>
  <c r="U70" i="44"/>
  <c r="T71" i="44"/>
  <c r="U71" i="44"/>
  <c r="T72" i="44"/>
  <c r="U72" i="44"/>
  <c r="T73" i="44"/>
  <c r="U73" i="44"/>
  <c r="T74" i="44"/>
  <c r="U74" i="44"/>
  <c r="T75" i="44"/>
  <c r="U75" i="44"/>
  <c r="T76" i="44"/>
  <c r="U76" i="44"/>
  <c r="T77" i="44"/>
  <c r="U77" i="44"/>
  <c r="T78" i="44"/>
  <c r="U78" i="44"/>
  <c r="T79" i="44"/>
  <c r="U79" i="44"/>
  <c r="T80" i="44"/>
  <c r="U80" i="44"/>
  <c r="T81" i="44"/>
  <c r="U81" i="44"/>
  <c r="T82" i="44"/>
  <c r="U82" i="44"/>
  <c r="T83" i="44"/>
  <c r="U83" i="44"/>
  <c r="T84" i="44"/>
  <c r="U84" i="44"/>
  <c r="T85" i="44"/>
  <c r="U85" i="44"/>
  <c r="T86" i="44"/>
  <c r="U86" i="44"/>
  <c r="T87" i="44"/>
  <c r="U87" i="44"/>
  <c r="T88" i="44"/>
  <c r="U88" i="44"/>
  <c r="T89" i="44"/>
  <c r="U89" i="44"/>
  <c r="T90" i="44"/>
  <c r="U90" i="44"/>
  <c r="T91" i="44"/>
  <c r="U91" i="44"/>
  <c r="T92" i="44"/>
  <c r="U92" i="44"/>
  <c r="T93" i="44"/>
  <c r="U93" i="44"/>
  <c r="T94" i="44"/>
  <c r="U94" i="44"/>
  <c r="T95" i="44"/>
  <c r="U95" i="44"/>
  <c r="T96" i="44"/>
  <c r="U96" i="44"/>
  <c r="T97" i="44"/>
  <c r="U97" i="44"/>
  <c r="T98" i="44"/>
  <c r="U98" i="44"/>
  <c r="T99" i="44"/>
  <c r="U99" i="44"/>
  <c r="T100" i="44"/>
  <c r="U100" i="44"/>
  <c r="T101" i="44"/>
  <c r="U101" i="44"/>
  <c r="T102" i="44"/>
  <c r="U102" i="44"/>
  <c r="T103" i="44"/>
  <c r="U103" i="44"/>
  <c r="T104" i="44"/>
  <c r="U104" i="44"/>
  <c r="T105" i="44"/>
  <c r="U105" i="44"/>
  <c r="T106" i="44"/>
  <c r="U106" i="44"/>
  <c r="T107" i="44"/>
  <c r="U107" i="44"/>
  <c r="T108" i="44"/>
  <c r="U108" i="44"/>
  <c r="T109" i="44"/>
  <c r="U109" i="44"/>
  <c r="T110" i="44"/>
  <c r="U110" i="44"/>
  <c r="T111" i="44"/>
  <c r="U111" i="44"/>
  <c r="T112" i="44"/>
  <c r="U112" i="44"/>
  <c r="T113" i="44"/>
  <c r="U113" i="44"/>
  <c r="T114" i="44"/>
  <c r="U114" i="44"/>
  <c r="T115" i="44"/>
  <c r="U115" i="44"/>
  <c r="T116" i="44"/>
  <c r="U116" i="44"/>
  <c r="T117" i="44"/>
  <c r="U117" i="44"/>
  <c r="T118" i="44"/>
  <c r="U118" i="44"/>
  <c r="T119" i="44"/>
  <c r="U119" i="44"/>
  <c r="T120" i="44"/>
  <c r="U120" i="44"/>
  <c r="T121" i="44"/>
  <c r="U121" i="44"/>
  <c r="T122" i="44"/>
  <c r="U122" i="44"/>
  <c r="T123" i="44"/>
  <c r="U123" i="44"/>
  <c r="T124" i="44"/>
  <c r="U124" i="44"/>
  <c r="T125" i="44"/>
  <c r="U125" i="44"/>
  <c r="T126" i="44"/>
  <c r="U126" i="44"/>
  <c r="T127" i="44"/>
  <c r="U127" i="44"/>
  <c r="T128" i="44"/>
  <c r="U128" i="44"/>
  <c r="T129" i="44"/>
  <c r="U129" i="44"/>
  <c r="T130" i="44"/>
  <c r="U130" i="44"/>
  <c r="T131" i="44"/>
  <c r="U131" i="44"/>
  <c r="T132" i="44"/>
  <c r="U132" i="44"/>
  <c r="T133" i="44"/>
  <c r="U133" i="44"/>
  <c r="T134" i="44"/>
  <c r="U134" i="44"/>
  <c r="T135" i="44"/>
  <c r="U135" i="44"/>
  <c r="T136" i="44"/>
  <c r="U136" i="44"/>
  <c r="T137" i="44"/>
  <c r="U137" i="44"/>
  <c r="T138" i="44"/>
  <c r="U138" i="44"/>
  <c r="T139" i="44"/>
  <c r="U139" i="44"/>
  <c r="T140" i="44"/>
  <c r="U140" i="44"/>
  <c r="T141" i="44"/>
  <c r="U141" i="44"/>
  <c r="T142" i="44"/>
  <c r="U142" i="44"/>
  <c r="T143" i="44"/>
  <c r="U143" i="44"/>
  <c r="T144" i="44"/>
  <c r="U144" i="44"/>
  <c r="T145" i="44"/>
  <c r="U145" i="44"/>
  <c r="T146" i="44"/>
  <c r="U146" i="44"/>
  <c r="T147" i="44"/>
  <c r="U147" i="44"/>
  <c r="T148" i="44"/>
  <c r="U148" i="44"/>
  <c r="T149" i="44"/>
  <c r="U149" i="44"/>
  <c r="T150" i="44"/>
  <c r="U150" i="44"/>
  <c r="T151" i="44"/>
  <c r="U151" i="44"/>
  <c r="T152" i="44"/>
  <c r="U152" i="44"/>
  <c r="T153" i="44"/>
  <c r="U153" i="44"/>
  <c r="T154" i="44"/>
  <c r="U154" i="44"/>
  <c r="T155" i="44"/>
  <c r="U155" i="44"/>
  <c r="T156" i="44"/>
  <c r="U156" i="44"/>
  <c r="T157" i="44"/>
  <c r="U157" i="44"/>
  <c r="T158" i="44"/>
  <c r="U158" i="44"/>
  <c r="T159" i="44"/>
  <c r="U159" i="44"/>
  <c r="T160" i="44"/>
  <c r="U160" i="44"/>
  <c r="T161" i="44"/>
  <c r="U161" i="44"/>
  <c r="T162" i="44"/>
  <c r="U162" i="44"/>
  <c r="T163" i="44"/>
  <c r="U163" i="44"/>
  <c r="T164" i="44"/>
  <c r="U164" i="44"/>
  <c r="T165" i="44"/>
  <c r="U165" i="44"/>
  <c r="T166" i="44"/>
  <c r="U166" i="44"/>
  <c r="T167" i="44"/>
  <c r="U167" i="44"/>
  <c r="T168" i="44"/>
  <c r="U168" i="44"/>
  <c r="T169" i="44"/>
  <c r="U169" i="44"/>
  <c r="T170" i="44"/>
  <c r="U170" i="44"/>
  <c r="T171" i="44"/>
  <c r="U171" i="44"/>
  <c r="T172" i="44"/>
  <c r="U172" i="44"/>
  <c r="T173" i="44"/>
  <c r="U173" i="44"/>
  <c r="T174" i="44"/>
  <c r="U174" i="44"/>
  <c r="T175" i="44"/>
  <c r="U175" i="44"/>
  <c r="T176" i="44"/>
  <c r="U176" i="44"/>
  <c r="T177" i="44"/>
  <c r="U177" i="44"/>
  <c r="T178" i="44"/>
  <c r="U178" i="44"/>
  <c r="T179" i="44"/>
  <c r="U179" i="44"/>
  <c r="T180" i="44"/>
  <c r="U180" i="44"/>
  <c r="T181" i="44"/>
  <c r="U181" i="44"/>
  <c r="T182" i="44"/>
  <c r="U182" i="44"/>
  <c r="T183" i="44"/>
  <c r="U183" i="44"/>
  <c r="T184" i="44"/>
  <c r="U184" i="44"/>
  <c r="T185" i="44"/>
  <c r="U185" i="44"/>
  <c r="T186" i="44"/>
  <c r="U186" i="44"/>
  <c r="T187" i="44"/>
  <c r="U187" i="44"/>
  <c r="T188" i="44"/>
  <c r="U188" i="44"/>
  <c r="T189" i="44"/>
  <c r="U189" i="44"/>
  <c r="T190" i="44"/>
  <c r="U190" i="44"/>
  <c r="T191" i="44"/>
  <c r="U191" i="44"/>
  <c r="T192" i="44"/>
  <c r="U192" i="44"/>
  <c r="T193" i="44"/>
  <c r="U193" i="44"/>
  <c r="J194" i="44"/>
  <c r="K194" i="44"/>
  <c r="L194" i="44"/>
  <c r="N194" i="44"/>
  <c r="O194" i="44"/>
  <c r="P194" i="44"/>
  <c r="Q194" i="44"/>
  <c r="R194" i="44"/>
  <c r="S194" i="44"/>
  <c r="H24" i="1"/>
  <c r="H20" i="1"/>
  <c r="G24" i="1"/>
  <c r="G20" i="1"/>
  <c r="F24" i="1"/>
  <c r="F20" i="1"/>
  <c r="E24" i="1"/>
  <c r="J24" i="1" s="1"/>
  <c r="E20" i="1"/>
  <c r="J20" i="1" s="1"/>
  <c r="E22" i="1" l="1"/>
  <c r="J22" i="1" s="1"/>
  <c r="F22" i="1"/>
  <c r="G22" i="1"/>
  <c r="H22" i="1"/>
  <c r="F11" i="1"/>
  <c r="G11" i="1" s="1"/>
  <c r="H11" i="1" s="1"/>
  <c r="I11" i="1" s="1"/>
  <c r="J11" i="1" s="1"/>
  <c r="H32" i="1"/>
  <c r="F5" i="53"/>
  <c r="F4" i="53"/>
  <c r="F6" i="53"/>
  <c r="H221" i="52"/>
  <c r="H30" i="1"/>
  <c r="B4" i="51"/>
  <c r="H28" i="1"/>
  <c r="H16" i="1" l="1"/>
  <c r="H18" i="1" s="1"/>
  <c r="H26" i="1"/>
  <c r="G28" i="1" l="1"/>
  <c r="E4" i="39"/>
  <c r="E3" i="39"/>
  <c r="G30" i="1" l="1"/>
  <c r="B4" i="43"/>
  <c r="G16" i="1" l="1"/>
  <c r="G18" i="1" s="1"/>
  <c r="E5" i="39"/>
  <c r="G32" i="1" s="1"/>
  <c r="F28" i="1"/>
  <c r="F30" i="1"/>
  <c r="F32" i="1"/>
  <c r="J4" i="1" l="1"/>
  <c r="J5" i="1"/>
  <c r="J6" i="1"/>
  <c r="J7" i="1"/>
  <c r="J8" i="1"/>
  <c r="E16" i="1"/>
  <c r="E28" i="1"/>
  <c r="J28" i="1" s="1"/>
  <c r="E30" i="1"/>
  <c r="J30" i="1" s="1"/>
  <c r="E32" i="1"/>
  <c r="J32" i="1" s="1"/>
  <c r="E18" i="1" l="1"/>
  <c r="J18" i="1" s="1"/>
  <c r="A7" i="1"/>
  <c r="H9" i="1"/>
  <c r="H5" i="1"/>
  <c r="H6" i="1"/>
  <c r="H7" i="1"/>
  <c r="H8" i="1"/>
  <c r="H4" i="1"/>
  <c r="G24" i="37"/>
  <c r="G25" i="37" s="1"/>
  <c r="G26" i="37" s="1"/>
  <c r="G27" i="37" s="1"/>
  <c r="A22" i="37"/>
  <c r="A30" i="37" s="1"/>
  <c r="F1" i="37" a="1"/>
  <c r="F1" i="37" s="1"/>
  <c r="B4" i="36" l="1"/>
  <c r="N78" i="35" l="1"/>
  <c r="N81" i="35" s="1"/>
  <c r="M77" i="35"/>
  <c r="M76" i="35"/>
  <c r="M75" i="35"/>
  <c r="M74" i="35"/>
  <c r="M78" i="35" s="1"/>
  <c r="M81" i="35" s="1"/>
  <c r="N69" i="35"/>
  <c r="M69" i="35"/>
  <c r="N29" i="35"/>
  <c r="M29" i="35"/>
  <c r="N17" i="35"/>
  <c r="M17" i="35"/>
  <c r="E5" i="32" l="1"/>
  <c r="F16" i="1"/>
  <c r="F18" i="1" s="1"/>
  <c r="C4" i="29" l="1"/>
  <c r="D4" i="29"/>
  <c r="E4" i="29"/>
  <c r="F4" i="29"/>
  <c r="B4" i="29"/>
  <c r="E5" i="17" l="1"/>
  <c r="AR139" i="12" l="1"/>
  <c r="AV139" i="12"/>
  <c r="AU139" i="12"/>
  <c r="AT139" i="12"/>
  <c r="AR138" i="12"/>
  <c r="AS138" i="12" s="1"/>
  <c r="AV138" i="12"/>
  <c r="AU138" i="12"/>
  <c r="AT138" i="12"/>
  <c r="AR137" i="12"/>
  <c r="AR135" i="12"/>
  <c r="AR132" i="12"/>
  <c r="AR130" i="12"/>
  <c r="AR129" i="12"/>
  <c r="AR128" i="12"/>
  <c r="AR127" i="12"/>
  <c r="AR124" i="12"/>
  <c r="AR123" i="12"/>
  <c r="AR122" i="12"/>
  <c r="AR121" i="12"/>
  <c r="AR119" i="12"/>
  <c r="AR116" i="12"/>
  <c r="AR114" i="12"/>
  <c r="AR113" i="12"/>
  <c r="AR112" i="12"/>
  <c r="AR110" i="12"/>
  <c r="AR109" i="12"/>
  <c r="AR108" i="12"/>
  <c r="AR106" i="12"/>
  <c r="AR105" i="12"/>
  <c r="AR104" i="12"/>
  <c r="AR102" i="12"/>
  <c r="AS102" i="12" s="1"/>
  <c r="AT102" i="12"/>
  <c r="AR101" i="12"/>
  <c r="AR99" i="12"/>
  <c r="AR97" i="12"/>
  <c r="AV96" i="12"/>
  <c r="AR96" i="12"/>
  <c r="AU96" i="12"/>
  <c r="AT96" i="12"/>
  <c r="W95" i="12"/>
  <c r="AR94" i="12"/>
  <c r="AR93" i="12"/>
  <c r="AR92" i="12"/>
  <c r="AR91" i="12"/>
  <c r="AR90" i="12"/>
  <c r="AR88" i="12"/>
  <c r="AR86" i="12"/>
  <c r="AR83" i="12"/>
  <c r="AR82" i="12"/>
  <c r="AR80" i="12"/>
  <c r="AR78" i="12"/>
  <c r="AR77" i="12"/>
  <c r="AR76" i="12"/>
  <c r="AR75" i="12"/>
  <c r="AR74" i="12"/>
  <c r="AR72" i="12"/>
  <c r="AR70" i="12"/>
  <c r="AR69" i="12"/>
  <c r="AR68" i="12"/>
  <c r="AR67" i="12"/>
  <c r="AR66" i="12"/>
  <c r="AR65" i="12"/>
  <c r="AR64" i="12"/>
  <c r="AR63" i="12"/>
  <c r="AR62" i="12"/>
  <c r="AR61" i="12"/>
  <c r="AR60" i="12"/>
  <c r="AR59" i="12"/>
  <c r="AR58" i="12"/>
  <c r="AR57" i="12"/>
  <c r="AR56" i="12"/>
  <c r="AR55" i="12"/>
  <c r="AS55" i="12" s="1"/>
  <c r="AV55" i="12"/>
  <c r="AU55" i="12"/>
  <c r="W54" i="12"/>
  <c r="AR52" i="12"/>
  <c r="AR51" i="12"/>
  <c r="AR50" i="12"/>
  <c r="AR49" i="12"/>
  <c r="AR48" i="12"/>
  <c r="AR47" i="12"/>
  <c r="AR45" i="12"/>
  <c r="AR44" i="12"/>
  <c r="AR43" i="12"/>
  <c r="AR41" i="12"/>
  <c r="AR40" i="12"/>
  <c r="AR39" i="12"/>
  <c r="AR38" i="12"/>
  <c r="AR37" i="12"/>
  <c r="AR36" i="12"/>
  <c r="AR35" i="12"/>
  <c r="AR33" i="12"/>
  <c r="AR32" i="12"/>
  <c r="AR31" i="12"/>
  <c r="AR29" i="12"/>
  <c r="AR28" i="12"/>
  <c r="AR27" i="12"/>
  <c r="AR25" i="12"/>
  <c r="AR22" i="12"/>
  <c r="AR20" i="12"/>
  <c r="AR18" i="12"/>
  <c r="AR17" i="12"/>
  <c r="AR16" i="12"/>
  <c r="AR15" i="12"/>
  <c r="AU13" i="12"/>
  <c r="AR13" i="12"/>
  <c r="AS13" i="12" s="1"/>
  <c r="AV13" i="12"/>
  <c r="AR12" i="12"/>
  <c r="AR10" i="12"/>
  <c r="AR9" i="12"/>
  <c r="AR7" i="12"/>
  <c r="H2" i="12"/>
  <c r="G2" i="12"/>
  <c r="D2" i="12"/>
  <c r="C2" i="12"/>
  <c r="AR24" i="12" l="1"/>
  <c r="AR54" i="12"/>
  <c r="AR79" i="12"/>
  <c r="AR81" i="12"/>
  <c r="AR115" i="12"/>
  <c r="AR131" i="12"/>
  <c r="W12" i="12"/>
  <c r="AR26" i="12"/>
  <c r="AR30" i="12"/>
  <c r="AR84" i="12"/>
  <c r="AR85" i="12"/>
  <c r="AR117" i="12"/>
  <c r="AR118" i="12"/>
  <c r="AR133" i="12"/>
  <c r="AR134" i="12"/>
  <c r="AR87" i="12"/>
  <c r="AR89" i="12"/>
  <c r="AR103" i="12"/>
  <c r="AR120" i="12"/>
  <c r="AR136" i="12"/>
  <c r="E2" i="12"/>
  <c r="AR8" i="12"/>
  <c r="AR34" i="12"/>
  <c r="I2" i="12"/>
  <c r="AR23" i="12"/>
  <c r="AR53" i="12"/>
  <c r="AQ2" i="12"/>
  <c r="AR95" i="12"/>
  <c r="AS139" i="12"/>
  <c r="AR21" i="12"/>
  <c r="AR14" i="12"/>
  <c r="AR42" i="12"/>
  <c r="AR46" i="12"/>
  <c r="AS96" i="12"/>
  <c r="AV102" i="12"/>
  <c r="AR107" i="12"/>
  <c r="AR125" i="12"/>
  <c r="AR126" i="12"/>
  <c r="W138" i="12"/>
  <c r="AR19" i="12"/>
  <c r="AR71" i="12"/>
  <c r="AR73" i="12"/>
  <c r="W96" i="12"/>
  <c r="AR98" i="12"/>
  <c r="AR100" i="12"/>
  <c r="AU102" i="12"/>
  <c r="AR111" i="12"/>
  <c r="W142" i="12"/>
  <c r="W13" i="12"/>
  <c r="W55" i="12"/>
  <c r="W137" i="12"/>
  <c r="AT13" i="12"/>
  <c r="AT55" i="12"/>
  <c r="AR11" i="12"/>
  <c r="AR2" i="12" s="1"/>
  <c r="W141" i="12"/>
  <c r="O196" i="4" l="1"/>
  <c r="A15" i="1" l="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<sst xmlns="http://schemas.openxmlformats.org/spreadsheetml/2006/main" count="4217" uniqueCount="897">
  <si>
    <t>Page 1 of 1</t>
  </si>
  <si>
    <t>FLORIDA PUBLIC SERVICE COMMISSION</t>
  </si>
  <si>
    <t>COMPANY: Duke Energy Florida, LLC</t>
  </si>
  <si>
    <t>($000)</t>
  </si>
  <si>
    <t>Line</t>
  </si>
  <si>
    <t>No.</t>
  </si>
  <si>
    <t>Description</t>
  </si>
  <si>
    <t xml:space="preserve"> </t>
  </si>
  <si>
    <t>SCHEDULE C-34</t>
  </si>
  <si>
    <t>STATISTICAL INFORMATION</t>
  </si>
  <si>
    <t>__</t>
  </si>
  <si>
    <t>Year</t>
  </si>
  <si>
    <t>Average Annual</t>
  </si>
  <si>
    <t>Growth Rate</t>
  </si>
  <si>
    <t>THE LEVEL AND ANNUAL GROWTH RATES FOR:</t>
  </si>
  <si>
    <t>Peak Load MW</t>
  </si>
  <si>
    <t>Peak Load Per Customer (KW)</t>
  </si>
  <si>
    <t>Number of Customers (Average)</t>
  </si>
  <si>
    <t>Population of Service Area</t>
  </si>
  <si>
    <t>End of Year Miles of Jurisdictional Transmission Lines</t>
  </si>
  <si>
    <t>Type of Data Shown:</t>
  </si>
  <si>
    <t>Provide the following statistical data for the company, by calendar year for the most recent 5 years.</t>
  </si>
  <si>
    <t>Explanation:</t>
  </si>
  <si>
    <t>Installed Generating Capacity (MW) -- Summer</t>
  </si>
  <si>
    <t>Tab from file: DE FLORIDA - FERM CORM 1 - Q4 2017 FINAL (PGS 304 - 304.3)</t>
  </si>
  <si>
    <t>T: &gt; Florida &gt; FERC Form 1 &gt; 2017</t>
  </si>
  <si>
    <t>RESIDENTIAL</t>
  </si>
  <si>
    <t>COMMERCIAL</t>
  </si>
  <si>
    <t>INDUSTRIAL</t>
  </si>
  <si>
    <t>PUBLIC STREET</t>
  </si>
  <si>
    <t>OTHER PUBLIC</t>
  </si>
  <si>
    <t>NON-TOU/</t>
  </si>
  <si>
    <t>METERING</t>
  </si>
  <si>
    <t>TOTAL</t>
  </si>
  <si>
    <t>DELIVERY</t>
  </si>
  <si>
    <t>STANDBY</t>
  </si>
  <si>
    <t>POWER</t>
  </si>
  <si>
    <t>GRT</t>
  </si>
  <si>
    <t>Load</t>
  </si>
  <si>
    <t>Gross</t>
  </si>
  <si>
    <t>Total</t>
  </si>
  <si>
    <t>Non-TOU/</t>
  </si>
  <si>
    <t>Energy</t>
  </si>
  <si>
    <t>Capacity</t>
  </si>
  <si>
    <t>Environ</t>
  </si>
  <si>
    <t>Storm</t>
  </si>
  <si>
    <t>Sebring</t>
  </si>
  <si>
    <t>REV</t>
  </si>
  <si>
    <t>RATE</t>
  </si>
  <si>
    <t>BILLED</t>
  </si>
  <si>
    <t>NON-TOU KWH/</t>
  </si>
  <si>
    <t>CUSTOMER</t>
  </si>
  <si>
    <t>ENERGY</t>
  </si>
  <si>
    <t>OFF-PEAK</t>
  </si>
  <si>
    <t>ON-PEAK</t>
  </si>
  <si>
    <t>VOLTAGE</t>
  </si>
  <si>
    <t>KW ACTUAL/</t>
  </si>
  <si>
    <t>DEMAND</t>
  </si>
  <si>
    <t>SERVICE</t>
  </si>
  <si>
    <t>FACTOR</t>
  </si>
  <si>
    <t>BASE</t>
  </si>
  <si>
    <t>Base Rev</t>
  </si>
  <si>
    <t>Management</t>
  </si>
  <si>
    <t>Interruptible</t>
  </si>
  <si>
    <t>Curtailable</t>
  </si>
  <si>
    <t>Fuel</t>
  </si>
  <si>
    <t>Off-Peak</t>
  </si>
  <si>
    <t>On-Peak</t>
  </si>
  <si>
    <t>Conservation</t>
  </si>
  <si>
    <t>Cost</t>
  </si>
  <si>
    <t>Receipts</t>
  </si>
  <si>
    <t>Rider</t>
  </si>
  <si>
    <t>Net Revenue</t>
  </si>
  <si>
    <t>CLASS</t>
  </si>
  <si>
    <t>ACCOUNTS</t>
  </si>
  <si>
    <t>TOTAL KWH</t>
  </si>
  <si>
    <t>OFF-PEAK KWH</t>
  </si>
  <si>
    <t>ON-PEAK KWH</t>
  </si>
  <si>
    <t>CHARGE</t>
  </si>
  <si>
    <t>ADJUSTMENT</t>
  </si>
  <si>
    <t>KW BILLED</t>
  </si>
  <si>
    <t>TOU BASE</t>
  </si>
  <si>
    <t>KW ON-PEAK</t>
  </si>
  <si>
    <t>CREDIT</t>
  </si>
  <si>
    <t>REVENUE</t>
  </si>
  <si>
    <t>$/MWH</t>
  </si>
  <si>
    <t>Credit</t>
  </si>
  <si>
    <t>Dem Credit</t>
  </si>
  <si>
    <t>Charge</t>
  </si>
  <si>
    <t>Cost Recov</t>
  </si>
  <si>
    <t>Recovery</t>
  </si>
  <si>
    <t>Tax</t>
  </si>
  <si>
    <t>Amount</t>
  </si>
  <si>
    <t>Franchise</t>
  </si>
  <si>
    <t>W/O Franchise</t>
  </si>
  <si>
    <t>w/Franchise</t>
  </si>
  <si>
    <t>Inverted rate data--&gt;</t>
  </si>
  <si>
    <t>w/o &amp; w/</t>
  </si>
  <si>
    <t>Asset</t>
  </si>
  <si>
    <t>Securitization</t>
  </si>
  <si>
    <t>Customer</t>
  </si>
  <si>
    <t xml:space="preserve">Energy </t>
  </si>
  <si>
    <t>Demand</t>
  </si>
  <si>
    <t>Charge %</t>
  </si>
  <si>
    <t>KW&amp;KWh Incr</t>
  </si>
  <si>
    <t>w/o</t>
  </si>
  <si>
    <t>with</t>
  </si>
  <si>
    <t>Retail</t>
  </si>
  <si>
    <t>YTD 2016 Billing Components</t>
  </si>
  <si>
    <t>OPA w/o</t>
  </si>
  <si>
    <t>OPA with</t>
  </si>
  <si>
    <t>Provided by E. Lynch 3/10/20</t>
  </si>
  <si>
    <t xml:space="preserve">T: &gt; Florida &gt; FORECAST - 5 YEAR &gt; 2016 </t>
  </si>
  <si>
    <t>Tab from file: BC 2016 - FROM E. LYNCH 3-10-20</t>
  </si>
  <si>
    <t>HHSize_SA</t>
  </si>
  <si>
    <t>T: &gt; Florida &gt; FERC Form 1 &gt; 2012019</t>
  </si>
  <si>
    <t>Tab from file: 3-20-20 - (Start PG 401b)</t>
  </si>
  <si>
    <t>End of Year Miles of Distribution Lines  (Note A)</t>
  </si>
  <si>
    <t>Transmission Line Miles</t>
  </si>
  <si>
    <t>On Structure of Line Designated</t>
  </si>
  <si>
    <t>On Structures of Another Line</t>
  </si>
  <si>
    <t>Monthly Peak 2019 FF1</t>
  </si>
  <si>
    <t>Tab from file: 3-20-20 - (PG 422.5)</t>
  </si>
  <si>
    <t>DUKE ENERGY FLORIDA</t>
  </si>
  <si>
    <t>SCHEDULE 1</t>
  </si>
  <si>
    <t>EXISTING GENERATING FACILITIES</t>
  </si>
  <si>
    <t>(1)</t>
  </si>
  <si>
    <t>(2)</t>
  </si>
  <si>
    <t>(3)</t>
  </si>
  <si>
    <t>(4)</t>
  </si>
  <si>
    <t>(5)</t>
  </si>
  <si>
    <t>(6)</t>
  </si>
  <si>
    <t>(7)</t>
  </si>
  <si>
    <t>(8)</t>
  </si>
  <si>
    <t>(9)</t>
  </si>
  <si>
    <t>(10)</t>
  </si>
  <si>
    <t>(11)</t>
  </si>
  <si>
    <t>(12)</t>
  </si>
  <si>
    <t>(13)</t>
  </si>
  <si>
    <t>(14)</t>
  </si>
  <si>
    <t>COM'L IN-</t>
  </si>
  <si>
    <t>EXPECTED</t>
  </si>
  <si>
    <t>GEN. MAX.</t>
  </si>
  <si>
    <t>NET CAPABILITY</t>
  </si>
  <si>
    <t>UNIT</t>
  </si>
  <si>
    <t>LOCATION</t>
  </si>
  <si>
    <t>FUEL</t>
  </si>
  <si>
    <t>FUEL TRANSPORT</t>
  </si>
  <si>
    <t>ALT. FUEL</t>
  </si>
  <si>
    <t>RETIREMENT</t>
  </si>
  <si>
    <t>NAMEPLATE</t>
  </si>
  <si>
    <t>SUMMER</t>
  </si>
  <si>
    <t xml:space="preserve"> WINTER</t>
  </si>
  <si>
    <t>PLANT NAME</t>
  </si>
  <si>
    <t>NO.</t>
  </si>
  <si>
    <t>(COUNTY)</t>
  </si>
  <si>
    <t>TYPE</t>
  </si>
  <si>
    <t>PRI.</t>
  </si>
  <si>
    <t>ALT.</t>
  </si>
  <si>
    <t>DAYS USE</t>
  </si>
  <si>
    <t>MO./YEAR</t>
  </si>
  <si>
    <t>KW</t>
  </si>
  <si>
    <t>MW</t>
  </si>
  <si>
    <t>STEAM</t>
  </si>
  <si>
    <t>ANCLOTE</t>
  </si>
  <si>
    <t>1</t>
  </si>
  <si>
    <t>PASCO</t>
  </si>
  <si>
    <t>ST</t>
  </si>
  <si>
    <t>NG</t>
  </si>
  <si>
    <t>PL</t>
  </si>
  <si>
    <t>10/74</t>
  </si>
  <si>
    <t>2</t>
  </si>
  <si>
    <t>10/78</t>
  </si>
  <si>
    <t>CRYSTAL RIVER</t>
  </si>
  <si>
    <t>CITRUS</t>
  </si>
  <si>
    <t>BIT</t>
  </si>
  <si>
    <t>RR</t>
  </si>
  <si>
    <t>WA</t>
  </si>
  <si>
    <t>4</t>
  </si>
  <si>
    <t>12/82</t>
  </si>
  <si>
    <t>5</t>
  </si>
  <si>
    <t>10/84</t>
  </si>
  <si>
    <t>SUWANNEE RIVER</t>
  </si>
  <si>
    <t>SUWANNEE</t>
  </si>
  <si>
    <t>Steam Total</t>
  </si>
  <si>
    <t>COMBINED-CYCLE</t>
  </si>
  <si>
    <t>BARTOW</t>
  </si>
  <si>
    <t>PINELLAS</t>
  </si>
  <si>
    <t>CC</t>
  </si>
  <si>
    <t>DFO</t>
  </si>
  <si>
    <t>TK</t>
  </si>
  <si>
    <t>6/09</t>
  </si>
  <si>
    <t>HINES ENERGY COMPLEX</t>
  </si>
  <si>
    <t>POLK</t>
  </si>
  <si>
    <t>4/99</t>
  </si>
  <si>
    <t>12/03</t>
  </si>
  <si>
    <t>11/05</t>
  </si>
  <si>
    <t>12/07</t>
  </si>
  <si>
    <t>TIGER BAY</t>
  </si>
  <si>
    <t>8/97</t>
  </si>
  <si>
    <t>CC Total</t>
  </si>
  <si>
    <t>COMBUSTION TURBINE</t>
  </si>
  <si>
    <t>AVON PARK</t>
  </si>
  <si>
    <t>P1</t>
  </si>
  <si>
    <t>HIGHLANDS</t>
  </si>
  <si>
    <t>GT</t>
  </si>
  <si>
    <t>12/68</t>
  </si>
  <si>
    <t>P2</t>
  </si>
  <si>
    <t>5/72</t>
  </si>
  <si>
    <t>6/72</t>
  </si>
  <si>
    <t>P3</t>
  </si>
  <si>
    <t>P4</t>
  </si>
  <si>
    <t>BAYBORO</t>
  </si>
  <si>
    <t>4/73</t>
  </si>
  <si>
    <t>DEBARY</t>
  </si>
  <si>
    <t>VOLUSIA</t>
  </si>
  <si>
    <t>12/75-4/76</t>
  </si>
  <si>
    <t>P5</t>
  </si>
  <si>
    <t>P6</t>
  </si>
  <si>
    <t xml:space="preserve"> P7</t>
  </si>
  <si>
    <t>10/92</t>
  </si>
  <si>
    <t xml:space="preserve"> P8</t>
  </si>
  <si>
    <t xml:space="preserve"> P9</t>
  </si>
  <si>
    <t>P10</t>
  </si>
  <si>
    <t>HIGGINS</t>
  </si>
  <si>
    <t>INTERCESSION CITY</t>
  </si>
  <si>
    <t>OSCEOLA</t>
  </si>
  <si>
    <t>PL,TK</t>
  </si>
  <si>
    <t>5/74</t>
  </si>
  <si>
    <t>10/93</t>
  </si>
  <si>
    <t xml:space="preserve"> P10</t>
  </si>
  <si>
    <t>1/97</t>
  </si>
  <si>
    <t xml:space="preserve"> P12</t>
  </si>
  <si>
    <t>12/00</t>
  </si>
  <si>
    <t xml:space="preserve"> P13</t>
  </si>
  <si>
    <t xml:space="preserve"> P14</t>
  </si>
  <si>
    <t>RIO PINAR</t>
  </si>
  <si>
    <t>10/80</t>
  </si>
  <si>
    <t>11/80</t>
  </si>
  <si>
    <t>ALACHUA</t>
  </si>
  <si>
    <t>1/94</t>
  </si>
  <si>
    <t>CT Total</t>
  </si>
  <si>
    <t>TOTAL RESOURCES (MW)</t>
  </si>
  <si>
    <t>*</t>
  </si>
  <si>
    <t>5/04</t>
  </si>
  <si>
    <t xml:space="preserve"> P11</t>
  </si>
  <si>
    <t>SOLAR</t>
  </si>
  <si>
    <t>PV</t>
  </si>
  <si>
    <t>SO</t>
  </si>
  <si>
    <t>5/16</t>
  </si>
  <si>
    <t>PERRY</t>
  </si>
  <si>
    <t>TAYLOR</t>
  </si>
  <si>
    <t>8/16</t>
  </si>
  <si>
    <t>11/17</t>
  </si>
  <si>
    <t>SOLAR  Total</t>
  </si>
  <si>
    <t>** DATES FOR RETIREMENT  ARE APPROXIMATE AND SUBJECT TO CHANGE</t>
  </si>
  <si>
    <t>P L BARTOW</t>
  </si>
  <si>
    <t>CITRUS COUNTY COMBINED CYCLE</t>
  </si>
  <si>
    <t>PB1</t>
  </si>
  <si>
    <t>10/18</t>
  </si>
  <si>
    <t>PB2</t>
  </si>
  <si>
    <t>11/18</t>
  </si>
  <si>
    <t>OSPREY ENERGY CENTER POWER PLANT</t>
  </si>
  <si>
    <t>6/2027 **</t>
  </si>
  <si>
    <t>12/2025 **</t>
  </si>
  <si>
    <t>UNIVERSITY OF FLORIDA</t>
  </si>
  <si>
    <t>OSCEOLA SOLAR FACILITY</t>
  </si>
  <si>
    <t>PV1</t>
  </si>
  <si>
    <t>PERRY SOLAR FACILITY</t>
  </si>
  <si>
    <t>SUWANNEE RIVER SOLAR FACILITY</t>
  </si>
  <si>
    <t>HAMILTON SOLAR FACILITY</t>
  </si>
  <si>
    <t>HAMILTON</t>
  </si>
  <si>
    <t>12/18</t>
  </si>
  <si>
    <t>Total OH Pri &amp;Sec</t>
  </si>
  <si>
    <t>Total UG Pri &amp; Sec</t>
  </si>
  <si>
    <t>Projected Test Year 2 Ended</t>
  </si>
  <si>
    <t>Projected Test Year 1 Ended</t>
  </si>
  <si>
    <t>Energy Sales to Ultimate Consumers (MWH)</t>
  </si>
  <si>
    <t>Projected Test Year 3 Ended</t>
  </si>
  <si>
    <t>AS OF DECEMBER 31, 2019</t>
  </si>
  <si>
    <t>10/2020 **</t>
  </si>
  <si>
    <t>11/2027 **</t>
  </si>
  <si>
    <t>TRENTON SOLAR FACILITY</t>
  </si>
  <si>
    <t>GILCHRIST</t>
  </si>
  <si>
    <t>12/19</t>
  </si>
  <si>
    <t>LAKE PLACID</t>
  </si>
  <si>
    <t>ST PETERSBURG</t>
  </si>
  <si>
    <t>*  APPROXIMATELY 2 TO 3 DAYS OF OIL USE TYPICALLY TARGETED FOR ENTIRE PLANT.</t>
  </si>
  <si>
    <t>Folder:</t>
  </si>
  <si>
    <t>T:\FERC Form 1\2020</t>
  </si>
  <si>
    <t>File:</t>
  </si>
  <si>
    <t>DE Florida - FERC Form 1 - Q4 2020-Portal Copy</t>
  </si>
  <si>
    <t>John Hunt</t>
  </si>
  <si>
    <t>Source:</t>
  </si>
  <si>
    <t>C:\Users\WPhill3\OneDrive - Duke Energy\Documents - DEF Rate Case 2024\MFRs\2021 Annual Update\MFR C Schedules\Supporting Documents\C-34</t>
  </si>
  <si>
    <t>RE_ Distribution Miles 2020</t>
  </si>
  <si>
    <t>2020 TYSP Sched 1</t>
  </si>
  <si>
    <t>Liliana Tanaka Ugaz</t>
  </si>
  <si>
    <t>Pop_SA</t>
  </si>
  <si>
    <t>HHolds_SA</t>
  </si>
  <si>
    <t>PROCEDURES AND INPUTS</t>
  </si>
  <si>
    <t>General Instructions:</t>
  </si>
  <si>
    <t>-</t>
  </si>
  <si>
    <r>
      <t xml:space="preserve">Amounts in </t>
    </r>
    <r>
      <rPr>
        <sz val="11"/>
        <color rgb="FF0000FF"/>
        <rFont val="Calibri"/>
        <family val="2"/>
        <scheme val="minor"/>
      </rPr>
      <t>blue are inputs</t>
    </r>
    <r>
      <rPr>
        <sz val="11"/>
        <rFont val="Calibri"/>
        <family val="2"/>
        <scheme val="minor"/>
      </rPr>
      <t xml:space="preserve"> and</t>
    </r>
    <r>
      <rPr>
        <sz val="11"/>
        <color rgb="FFFF0000"/>
        <rFont val="Calibri"/>
        <family val="2"/>
        <scheme val="minor"/>
      </rPr>
      <t xml:space="preserve"> red are links</t>
    </r>
    <r>
      <rPr>
        <sz val="11"/>
        <rFont val="Calibri"/>
        <family val="2"/>
        <scheme val="minor"/>
      </rPr>
      <t xml:space="preserve"> that need to be updated.</t>
    </r>
  </si>
  <si>
    <t>STEPS FOR UPDATING</t>
  </si>
  <si>
    <t>Benchmark MFRs</t>
  </si>
  <si>
    <t>All of the header information and amounts in the MFR tabs are populated with formulas and/or links.</t>
  </si>
  <si>
    <t>a.</t>
  </si>
  <si>
    <t>Update 1 through 3 below with the current year annual update information</t>
  </si>
  <si>
    <t>MFR C-37</t>
  </si>
  <si>
    <t>O&amp;M Benchmark Comparison</t>
  </si>
  <si>
    <t>MFR C-38</t>
  </si>
  <si>
    <t>O&amp;M Adjustments by Function</t>
  </si>
  <si>
    <t>b.</t>
  </si>
  <si>
    <t>Copy the following UI Output reports on the tabs with the same name:</t>
  </si>
  <si>
    <t>MFR C-39</t>
  </si>
  <si>
    <t>O&amp;M Benchmark Year</t>
  </si>
  <si>
    <t>MFR C-40</t>
  </si>
  <si>
    <t>Compound Multiplier</t>
  </si>
  <si>
    <t>MFR C-41</t>
  </si>
  <si>
    <t>Benchmark Justifications</t>
  </si>
  <si>
    <t>c.</t>
  </si>
  <si>
    <t>d.</t>
  </si>
  <si>
    <t>Time Periods:</t>
  </si>
  <si>
    <t>Year 2024</t>
  </si>
  <si>
    <t>Year 4</t>
  </si>
  <si>
    <t>Year 2023</t>
  </si>
  <si>
    <t>Year 3</t>
  </si>
  <si>
    <t>Year 2</t>
  </si>
  <si>
    <t>Historical Year Ended</t>
  </si>
  <si>
    <t>Year 1</t>
  </si>
  <si>
    <t>Year 0</t>
  </si>
  <si>
    <t>X</t>
  </si>
  <si>
    <t>Year 2025</t>
  </si>
  <si>
    <t>T:\FERC Form 1\2021</t>
  </si>
  <si>
    <t>2021 TYSP Sched 1</t>
  </si>
  <si>
    <t>RE_ Distribution Miles 2021</t>
  </si>
  <si>
    <t>\\CDCGPNAS02\FloridaGISAnalytics_Public\Year_End_Reporting</t>
  </si>
  <si>
    <t>Available on the GIS Reporting Site (below) or by reaching out to Kerri Kervin/John Hunt</t>
  </si>
  <si>
    <t>Transmission Line Miles (Year)</t>
  </si>
  <si>
    <t>DE Florida - FERC Form 1 - Q4 2021</t>
  </si>
  <si>
    <t>Name</t>
  </si>
  <si>
    <t>Status</t>
  </si>
  <si>
    <t>Preparer:</t>
  </si>
  <si>
    <t>Angie Gonzalez</t>
  </si>
  <si>
    <t>Prepared</t>
  </si>
  <si>
    <t>Reviewer:</t>
  </si>
  <si>
    <t>Amy Futrell</t>
  </si>
  <si>
    <t>Reviewed</t>
  </si>
  <si>
    <t>Attached Support</t>
  </si>
  <si>
    <t>Yes</t>
  </si>
  <si>
    <t>PAGE 422</t>
  </si>
  <si>
    <t>PAGE 423</t>
  </si>
  <si>
    <t>TRANSMISSION LINE STATISTICS</t>
  </si>
  <si>
    <t>TRANSMISSION LINE STATISTICS (Continued)</t>
  </si>
  <si>
    <t>1.  Report information concerning transmission lines, cost of lines, and expenses for year.  List each transmission line having nominal voltage of 132 kilovolts or greater.  Report transmission lines below these voltages in group totals only for each voltage.
2.  Transmission lines include all lines covered by the definition of transmission system plant as given in the Uniform System of Accounts.  Do not report substation costs and expenses on this page.
3.  Report data by individual lines for all voltages if so required by a State commission.
4.  Exclude from this page any transmission lines for which plant costs are included in Account 121, Nonutility Property.
5.  Indicate whether the type of supporting structure reported in column (e) is:  (1) single pole wood or steel; (2) H-frame wood, or steel poles; (3) tower; or (4) underground construction If a transmission line has more than one type of supporting structure, indicate the mileage of each type of construction by the use of brackets and extra lines.  Minor portions of a transmission line of a different type of construction need not be distinguished from the remainder of the line.
6.  Report in columns (f) and (g) the total pole miles of each transmission line.  Show in column (f) the pole miles of line on structures the cost of which is reported for the line designated; conversely, show in column (g) the pole miles of line on structures the cost of which is reported for another line.  Report pole miles of line on leased or partly owned structures in column (g).  In a footnote, explain the basis of such occupancy and state whether expenses with respect to such structures are included in the expenses reported for the line designated.</t>
  </si>
  <si>
    <t>7.  Do not report the same transmission line structure twice.  Report Lower voltage Lines and higher voltage lines as one line.  Designate in a footnote if you do not include Lower voltage lines with higher voltage lines.  If two or more transmission line structures support lines of the same voltage, report the pole miles of the primary structure in column (f) and the pole miles of the other line(s) in column (g)
8.  Designate any transmission line or portion thereof for which the respondent is not the sole owner.  If such property is leased from another company, give name of lessor, date and terms of Lease, and amount of rent for year.  For any transmission line other than a leased line, or portion thereof, for which the respondent is not the sole owner but which the respondent operates or shares in the operation of, furnish a succinct statement explaining the arrangement and giving particulars (details) of such matters as percent ownership by respondent in the line, name of co-owner, basis of sharing expenses of the Line, and how the expenses borne by the respondent are accounted for, and accounts affected.  Specify whether lessor, co-owner, or other party is an associated company.
9.  Designate any transmission line leased to another company and give name of Lessee, date and terms of lease, annual rent for year, and how determined.  Specify whether lessee is an associated company.
10.  Base the plant cost figures called for in columns (j) to (l) on the book cost at end of year.</t>
  </si>
  <si>
    <t>Line
No.</t>
  </si>
  <si>
    <t>DESIGNATION</t>
  </si>
  <si>
    <t>VOLTAGE (KV)
(Indicate where
other than
60 cycle, 3 phase)</t>
  </si>
  <si>
    <t>Type of
Supporting
Structure</t>
  </si>
  <si>
    <t>LENGTH (Pole miles)
(In the case of
underground lines
report circuit miles)</t>
  </si>
  <si>
    <t>Number
Of
Circuits</t>
  </si>
  <si>
    <t>Size of
Conductor
and Material</t>
  </si>
  <si>
    <t>COST OF LINE (Include in Column (j) Land,
Land rights, and clearing right-of-way)</t>
  </si>
  <si>
    <t>EXPENSES, EXCEPT DEPRECIATION AND TAXES</t>
  </si>
  <si>
    <t>From</t>
  </si>
  <si>
    <t>To</t>
  </si>
  <si>
    <t>Operating</t>
  </si>
  <si>
    <t>Designed</t>
  </si>
  <si>
    <t>On Structure
of Line Designated</t>
  </si>
  <si>
    <t>On Structures of Another
Line</t>
  </si>
  <si>
    <t>Land</t>
  </si>
  <si>
    <t>Construction and
Other Costs</t>
  </si>
  <si>
    <t>Total Cost</t>
  </si>
  <si>
    <t>Operation Expenses</t>
  </si>
  <si>
    <t>Maintenance Expenses</t>
  </si>
  <si>
    <t>Rents</t>
  </si>
  <si>
    <t>Total
Expenses</t>
  </si>
  <si>
    <t>(a)</t>
  </si>
  <si>
    <t>(b)</t>
  </si>
  <si>
    <t>(c)</t>
  </si>
  <si>
    <t>(d)</t>
  </si>
  <si>
    <t>(e)</t>
  </si>
  <si>
    <t>(f)</t>
  </si>
  <si>
    <t>(g)</t>
  </si>
  <si>
    <t>(h)</t>
  </si>
  <si>
    <t>(i)</t>
  </si>
  <si>
    <t>(j)</t>
  </si>
  <si>
    <t>(k)</t>
  </si>
  <si>
    <t>(l)</t>
  </si>
  <si>
    <t>(m)</t>
  </si>
  <si>
    <t>(n)</t>
  </si>
  <si>
    <t>(o)</t>
  </si>
  <si>
    <t>(p)</t>
  </si>
  <si>
    <t>Typed Dimension</t>
  </si>
  <si>
    <t>500KV LINES</t>
  </si>
  <si>
    <t>CENTRAL FLORIDA</t>
  </si>
  <si>
    <t>KATHLEEN</t>
  </si>
  <si>
    <t>2156 KCM ACSR</t>
  </si>
  <si>
    <t>CRYSTAL RIVER SUB</t>
  </si>
  <si>
    <t>BROOKRIDGE</t>
  </si>
  <si>
    <t>2335 KCM ACSR</t>
  </si>
  <si>
    <t>SP</t>
  </si>
  <si>
    <t>1590 KCM ACSR</t>
  </si>
  <si>
    <t>LAKE TARPON</t>
  </si>
  <si>
    <t>Tot. 500KV Lines</t>
  </si>
  <si>
    <t>230 KV LINES</t>
  </si>
  <si>
    <t>BARTOW PLANT</t>
  </si>
  <si>
    <t>NORTHEAST #3</t>
  </si>
  <si>
    <t>HPOF</t>
  </si>
  <si>
    <t>2500 KCM CU</t>
  </si>
  <si>
    <t>NORTHEAST #5</t>
  </si>
  <si>
    <t>NORTHEAST #6</t>
  </si>
  <si>
    <t>XLPE</t>
  </si>
  <si>
    <t>5000 KCMIL CU</t>
  </si>
  <si>
    <t>BUSHNELL EAST</t>
  </si>
  <si>
    <t>1622 ACSS/TW</t>
  </si>
  <si>
    <t>FORT MEADE</t>
  </si>
  <si>
    <t>1081 KCM ACSR</t>
  </si>
  <si>
    <t>CP</t>
  </si>
  <si>
    <t>954 KCM ACSR</t>
  </si>
  <si>
    <t>WH</t>
  </si>
  <si>
    <t>WP</t>
  </si>
  <si>
    <t>FISHEATING CREEK</t>
  </si>
  <si>
    <t>ANCLOTE PLANT</t>
  </si>
  <si>
    <t>LARGO</t>
  </si>
  <si>
    <t>SH</t>
  </si>
  <si>
    <t>EAST CLEARWATER</t>
  </si>
  <si>
    <t>SEVEN SPRINGS</t>
  </si>
  <si>
    <t>2335 KCM ACAR</t>
  </si>
  <si>
    <t>ALTAMONTE</t>
  </si>
  <si>
    <t>WOODSMERE</t>
  </si>
  <si>
    <t>BARCOLA</t>
  </si>
  <si>
    <t>CITY OF LAKELAND TIE</t>
  </si>
  <si>
    <t>NORTHEAST #1</t>
  </si>
  <si>
    <t>NORTHEAST #7</t>
  </si>
  <si>
    <t>NORTHEAST #8</t>
  </si>
  <si>
    <t>NORTHEAST #9</t>
  </si>
  <si>
    <t>PEBBLEDALE</t>
  </si>
  <si>
    <t>1622 KCM ACSS/TW</t>
  </si>
  <si>
    <t>CURLEW</t>
  </si>
  <si>
    <t>FT. WHITE</t>
  </si>
  <si>
    <t>2627 KCM ACSS/TW</t>
  </si>
  <si>
    <t>SILVER SPRINGS</t>
  </si>
  <si>
    <t>SORRENTO</t>
  </si>
  <si>
    <t>WINDERMERE</t>
  </si>
  <si>
    <t>CRAWFORDVILLE</t>
  </si>
  <si>
    <t>PORT ST. JOE</t>
  </si>
  <si>
    <t>CRYSTAL RIVER EAST</t>
  </si>
  <si>
    <t>DELAND WEST</t>
  </si>
  <si>
    <t>NORTH LONGWOOD</t>
  </si>
  <si>
    <t>CH</t>
  </si>
  <si>
    <t>1431 KCM ACSR</t>
  </si>
  <si>
    <t>DEARMAN</t>
  </si>
  <si>
    <t>SILVER SPRINGS NORTH</t>
  </si>
  <si>
    <t>WINTER SPRINGS</t>
  </si>
  <si>
    <t>FORT WHITE</t>
  </si>
  <si>
    <t>795 KCM ACSR</t>
  </si>
  <si>
    <t>40TH ST</t>
  </si>
  <si>
    <t>PASADENA FSP</t>
  </si>
  <si>
    <t>VANDOLAH</t>
  </si>
  <si>
    <t>WEST LAKE WALES</t>
  </si>
  <si>
    <t>HINES ENERGY</t>
  </si>
  <si>
    <t>BARCOLA (2ND CIRCUIT)</t>
  </si>
  <si>
    <t>HINES PLANT</t>
  </si>
  <si>
    <t>HINES</t>
  </si>
  <si>
    <t>OLD SUB NORTH</t>
  </si>
  <si>
    <t>NEW SUB NORTH</t>
  </si>
  <si>
    <t>LAKE BRYAN</t>
  </si>
  <si>
    <t>1622KCM  ACSS TW</t>
  </si>
  <si>
    <t>WEST LAKELAND</t>
  </si>
  <si>
    <t>ZEPHYRHILLS NORTH</t>
  </si>
  <si>
    <t>PASADENA</t>
  </si>
  <si>
    <t>TECO EXIST</t>
  </si>
  <si>
    <t>NORTHEAST</t>
  </si>
  <si>
    <t>40TH ST.</t>
  </si>
  <si>
    <t>1590 KCA ACSR</t>
  </si>
  <si>
    <t>PIEDMONT</t>
  </si>
  <si>
    <t>1026 KCM ACCC/TW</t>
  </si>
  <si>
    <t>FP&amp;L CO TIE (SANFORD)</t>
  </si>
  <si>
    <t>AT</t>
  </si>
  <si>
    <t>NEWBERRY</t>
  </si>
  <si>
    <t>WILCOX</t>
  </si>
  <si>
    <t>NORTHEAST PINELLAS</t>
  </si>
  <si>
    <t>RESOURCE RECOVERY FL</t>
  </si>
  <si>
    <t>GULF POWER</t>
  </si>
  <si>
    <t>954 KCM ACSS/TW</t>
  </si>
  <si>
    <t>OUC TIE</t>
  </si>
  <si>
    <t>SL</t>
  </si>
  <si>
    <t>SUWANNEE RIVER PLANT</t>
  </si>
  <si>
    <t>SKY LAKE</t>
  </si>
  <si>
    <t>SUWANNEE PEAKERS</t>
  </si>
  <si>
    <t>GEORGIA GPC TIE</t>
  </si>
  <si>
    <t>FORT MEADE 2</t>
  </si>
  <si>
    <t>ULMERTON</t>
  </si>
  <si>
    <t>SEMINOLE</t>
  </si>
  <si>
    <t>WHIDDEN</t>
  </si>
  <si>
    <t>FP&amp;L TIE</t>
  </si>
  <si>
    <t>795 KCM ACSS/TW</t>
  </si>
  <si>
    <t>TECO TIE</t>
  </si>
  <si>
    <t>GIFFORD</t>
  </si>
  <si>
    <t>2627 KCM ACCS/TW</t>
  </si>
  <si>
    <t>HOLOPAW</t>
  </si>
  <si>
    <t>RELIANT ENERGY 1</t>
  </si>
  <si>
    <t>RELIANT ENERGY 2</t>
  </si>
  <si>
    <t>OUC (STANTON) 2nd</t>
  </si>
  <si>
    <t>1272 KCM ACSS/TW</t>
  </si>
  <si>
    <t>STANTON PLANT (OUC)</t>
  </si>
  <si>
    <t>BITHLO TIE</t>
  </si>
  <si>
    <t>NORTHEAST (SUBST BUS)</t>
  </si>
  <si>
    <t>32nd (DISSTON)</t>
  </si>
  <si>
    <t>DUNDEE</t>
  </si>
  <si>
    <t>WEST LK WALES (DWL1)</t>
  </si>
  <si>
    <t>WEST LK WALES CIR 2</t>
  </si>
  <si>
    <t>1622 KCM ACCS/TW</t>
  </si>
  <si>
    <t>AVALON</t>
  </si>
  <si>
    <t>DUNDEE (ICD1)</t>
  </si>
  <si>
    <t>2627 KCM ACSS/TW/HS</t>
  </si>
  <si>
    <t>ZEPHYRHILLS NORTH #2</t>
  </si>
  <si>
    <t>WEST LK WALES (DWL2)</t>
  </si>
  <si>
    <t>DUNDEE 2nd CIR (ICD2)</t>
  </si>
  <si>
    <t>SANFORD (FP&amp;L)</t>
  </si>
  <si>
    <t>BITHLO</t>
  </si>
  <si>
    <t>HOLDER</t>
  </si>
  <si>
    <t>HOLDER STRING BUS</t>
  </si>
  <si>
    <t>FORT MEADE #2</t>
  </si>
  <si>
    <t>HUDSON</t>
  </si>
  <si>
    <t>SHADEY HILLS</t>
  </si>
  <si>
    <t>FP&amp;L POINSETT</t>
  </si>
  <si>
    <t>1431 KCM ACSR/AW</t>
  </si>
  <si>
    <t>GENERAL PEAT</t>
  </si>
  <si>
    <t>GENERAL PEAT #2</t>
  </si>
  <si>
    <t>FP&amp;L CHARLOTTE</t>
  </si>
  <si>
    <t>SEMINOLE #2</t>
  </si>
  <si>
    <t>CANE ISLAND (KUA)</t>
  </si>
  <si>
    <t>Tot. 230KV Lines</t>
  </si>
  <si>
    <t>OTHER TRANS. LINES</t>
  </si>
  <si>
    <t>69KV</t>
  </si>
  <si>
    <t>115KV</t>
  </si>
  <si>
    <t>See FF1 for Links</t>
  </si>
  <si>
    <t xml:space="preserve">Prior Year  Ended </t>
  </si>
  <si>
    <t>Year 2027</t>
  </si>
  <si>
    <t>Year 2026</t>
  </si>
  <si>
    <t>C:\Users\MThom18\OneDrive - Duke Energy\Shared Documents\2. MFRs\2.  2023 Settlement Filing\MFR C Schedules\Supporting Documents\C-34 Statistical Information</t>
  </si>
  <si>
    <t>2022 TYSP Sched 1</t>
  </si>
  <si>
    <t>T:\FERC\FERC Form 1\2022</t>
  </si>
  <si>
    <t>FERC form 1 - Q4 2022 FINAL</t>
  </si>
  <si>
    <t>1. Report information concerning transmission lines, cost of lines, and expenses for year. List each transmission line having nominal voltage of 132 kilovolts or greater. Report transmission lines below these voltages in group totals only for each voltage. If required by a State commission to report individual lines for all voltages, do so but do not group totals for each voltage under 132 kilovolts.</t>
  </si>
  <si>
    <t>2. Transmission lines include all lines covered by the definition of transmission system plant as given in the Uniform System of Accounts. Do not report substation costs and expenses on this page.</t>
  </si>
  <si>
    <t>3. Exclude from this page any transmission lines for which plant costs are included in Account 121, Nonutility Property.</t>
  </si>
  <si>
    <t>4. Indicate whether the type of supporting structure reported in column (e) is: (1) single pole wood or steel; (2) H-frame wood, or steel poles; (3) tower; or (4) underground construction If a transmission line has more than one type of supporting structure, indicate the mileage of each type of construction by the use of brackets and extra lines. Minor portions of a transmission line of a different type of construction need not be distinguished from the remainder of the line.</t>
  </si>
  <si>
    <t>5. Report in columns (f) and (g) the total pole miles of each transmission line. Show in column (f) the pole miles of line on structures the cost of which is reported for the line designated; conversely, show in column (g) the pole miles of line on structures the cost of which is reported for another line. Report pole miles of line on leased or partly owned structures in column (g). In a footnote, explain the basis of such occupancy and state whether expenses with respect to such structures are included in the expenses reported for the line designated.</t>
  </si>
  <si>
    <t>6. Do not report the same transmission line structure twice. Report Lower voltage Lines and higher voltage lines as one line. Designate in a footnote if you do not include Lower voltage lines with higher voltage lines. If two or more transmission line structures support lines of the same voltage, report the pole miles of the primary structure in column (f) and the pole miles of the other line(s) in column (g).</t>
  </si>
  <si>
    <t>7. Designate any transmission line or portion thereof for which the respondent is not the sole owner. If such property is leased from another company, give name of lessor, date and terms of Lease, and amount of rent for year. For any transmission line other than a leased line, or portion thereof, for which the respondent is not the sole owner but which the respondent operates or shares in the operation of, furnish a succinct statement explaining the arrangement and giving particulars (details) of such matters as percent ownership by respondent in the line, name of co-owner, basis of sharing expenses of the Line, and how the expenses borne by the respondent are accounted for, and accounts affected. Specify whether lessor, co-owner, or other party is an associated company.</t>
  </si>
  <si>
    <t>8. Designate any transmission line leased to another company and give name of Lessee, date and terms of lease, annual rent for year, and how determined. Specify whether lessee is an associated company.</t>
  </si>
  <si>
    <t>9. Base the plant cost figures called for in columns (j) to (l) on the book cost at end of year.</t>
  </si>
  <si>
    <t>VOLTAGE (KV) - (Indicate where other than 60 cycle, 3 phase)</t>
  </si>
  <si>
    <t>LENGTH (Pole miles) - (In the case of underground lines report circuit miles)</t>
  </si>
  <si>
    <t>COST OF LINE (Include in column (j) Land, Land rights, and clearing right-of-way)</t>
  </si>
  <si>
    <t>Line No.</t>
  </si>
  <si>
    <t>Designated</t>
  </si>
  <si>
    <t>Type of Supporting Structure</t>
  </si>
  <si>
    <t>Number of Circuits</t>
  </si>
  <si>
    <t>Size of Conductor and Material</t>
  </si>
  <si>
    <t>Construction Costs</t>
  </si>
  <si>
    <t>Total Costs</t>
  </si>
  <si>
    <t>Total Expenses</t>
  </si>
  <si>
    <t>NUCOR</t>
  </si>
  <si>
    <t>NORTHEAST (GENERATION TIE)</t>
  </si>
  <si>
    <t>BELLEVIEW</t>
  </si>
  <si>
    <t>795 KCM AAC</t>
  </si>
  <si>
    <t>DEBARY (STRIAN BUS) 1</t>
  </si>
  <si>
    <t>ORANGE CITY</t>
  </si>
  <si>
    <t>1622KCM  ACSS TW</t>
  </si>
  <si>
    <t>40st ST.</t>
  </si>
  <si>
    <t>40nd ST.</t>
  </si>
  <si>
    <t>SUWANNEE (STRAIN BUS)</t>
  </si>
  <si>
    <t>SUWANNEE TRANSMISSION 1</t>
  </si>
  <si>
    <t>954 KCM ASCR</t>
  </si>
  <si>
    <t>SUWANNEE TRANSMISSION 2</t>
  </si>
  <si>
    <t>1431 KCM ACAR/TW</t>
  </si>
  <si>
    <t>RADIANT</t>
  </si>
  <si>
    <t>SANAT FE SOLAR GENERATION</t>
  </si>
  <si>
    <t>DRY PRAIRIE</t>
  </si>
  <si>
    <t>DUETTE SOLAR GENERATION</t>
  </si>
  <si>
    <t>MORGAN RAOD</t>
  </si>
  <si>
    <t>NEW RIVER</t>
  </si>
  <si>
    <t>WIRE ROAD</t>
  </si>
  <si>
    <t>ZEPHYRILLS NORTH</t>
  </si>
  <si>
    <t>ZEPHYRILLS NORTH 2</t>
  </si>
  <si>
    <t>O&amp;M Expenses</t>
  </si>
  <si>
    <t>Data copied from FF1 Link on 5/16/23</t>
  </si>
  <si>
    <t xml:space="preserve">FF1 Link:  </t>
  </si>
  <si>
    <t>eLibrary | File List (ferc.gov)</t>
  </si>
  <si>
    <t>Supporting Schedules:  C-40</t>
  </si>
  <si>
    <t>Recap Schedules:</t>
  </si>
  <si>
    <t>Energy Sales Per Customer (kWh/Cust)</t>
  </si>
  <si>
    <t>Note A:  Includes all lines except service drops</t>
  </si>
  <si>
    <t>Total MWH Sales to Ultimate Customers</t>
  </si>
  <si>
    <t>Avg Customers Per Month</t>
  </si>
  <si>
    <t>AS OF DECEMBER 31, 2021</t>
  </si>
  <si>
    <t>CT</t>
  </si>
  <si>
    <t>HAMILTON SOLAR POWER PLANT</t>
  </si>
  <si>
    <t>TRENTON SOLAR POWER PLANT</t>
  </si>
  <si>
    <t>LAKE PLACID SOLAR POWER PLANT</t>
  </si>
  <si>
    <t>ST PETERSBURG PIER</t>
  </si>
  <si>
    <t>COLUMBIA SOLAR POWER PLANT</t>
  </si>
  <si>
    <t>COLUMBIA</t>
  </si>
  <si>
    <t>3/20</t>
  </si>
  <si>
    <t>DEBARY SOLAR POWER PLANT</t>
  </si>
  <si>
    <t>5/20</t>
  </si>
  <si>
    <t>SANTA FE SOLAR POWER PLANT</t>
  </si>
  <si>
    <t>3/21</t>
  </si>
  <si>
    <t>TWIN RIVERS SOLAR POWER PLANT</t>
  </si>
  <si>
    <t>DUETTE SOLAR POWER PLANT</t>
  </si>
  <si>
    <t>MANATEE</t>
  </si>
  <si>
    <t>10/21</t>
  </si>
  <si>
    <t>S:\0_RATE CASES\2024 Rate Case\8.  MFRs\MFR Support Litigated Filing\C support\C-34</t>
  </si>
  <si>
    <t>2024 TYSP Schedule 1</t>
  </si>
  <si>
    <t>Prince Jain</t>
  </si>
  <si>
    <t>Bryan Byerly</t>
  </si>
  <si>
    <t>MONTHLY PEAKS AND OUTPUT</t>
  </si>
  <si>
    <t xml:space="preserve">	1.Report the monthly peak load and energy output. If the respondent has two or more power systems which are not physically integrated, furnish the required information for each non- integrated system. In quarter 1 report January, February, and March only. In quarter 2 report April, May, and June only. In quarter 3 report July, August, and September only.  In quarter 4 report October, November, and December only.
	2.Report on column (b) by month the system's output in Megawatt hours for each month.
	3.Report on column (c) by month the non-requirements sales for resale. Include in the monthly amounts any energy losses associated with the sales.
	4.Report on column (d) by month the system's monthly maximum megawatt load (60 minute integration) associated with the system.
	5.Report on columns (e) and (f) the specified information for each monthly peak load reported on column (d).
	6.Report Monthly Peak Hours in military time; 0100 for 1:00 AM, 1200 for 12 AM, and 1830 for 6:30 PM, etc.</t>
  </si>
  <si>
    <t>NAME OF SYSTEM:</t>
  </si>
  <si>
    <t>Month</t>
  </si>
  <si>
    <t>Total Monthly Energy
(MWH)</t>
  </si>
  <si>
    <t>Monthly Non-Requirements Sales for Resale &amp; Associated Losses</t>
  </si>
  <si>
    <t>MONTHLY PEAK</t>
  </si>
  <si>
    <t>Megawatts (See Instr. 4)</t>
  </si>
  <si>
    <t>Day of Month</t>
  </si>
  <si>
    <t>Hour</t>
  </si>
  <si>
    <t>January</t>
  </si>
  <si>
    <t>February</t>
  </si>
  <si>
    <t>3</t>
  </si>
  <si>
    <t>March</t>
  </si>
  <si>
    <t>Total for Quarter 1</t>
  </si>
  <si>
    <t>April</t>
  </si>
  <si>
    <t>6</t>
  </si>
  <si>
    <t>May</t>
  </si>
  <si>
    <t>7</t>
  </si>
  <si>
    <t>June</t>
  </si>
  <si>
    <t>8</t>
  </si>
  <si>
    <t>Total for Quarter 2</t>
  </si>
  <si>
    <t>9</t>
  </si>
  <si>
    <t>July</t>
  </si>
  <si>
    <t>10</t>
  </si>
  <si>
    <t>August</t>
  </si>
  <si>
    <t>11</t>
  </si>
  <si>
    <t>September</t>
  </si>
  <si>
    <t>12</t>
  </si>
  <si>
    <t>Total for Quarter 3</t>
  </si>
  <si>
    <t>October</t>
  </si>
  <si>
    <t>November</t>
  </si>
  <si>
    <t>December</t>
  </si>
  <si>
    <t>Total for Quarter 4</t>
  </si>
  <si>
    <t xml:space="preserve">SUWANNEE </t>
  </si>
  <si>
    <t xml:space="preserve">ZEPHYRILLS NORTH </t>
  </si>
  <si>
    <t xml:space="preserve">ZEPHYRILLS NORTH 2 </t>
  </si>
  <si>
    <t>CITRUS COMBINED CYCLE</t>
  </si>
  <si>
    <t>BAY TRAIL SOLAR GENERATION</t>
  </si>
  <si>
    <t>MORGAN ROAD</t>
  </si>
  <si>
    <t>TECO DALE MABRY</t>
  </si>
  <si>
    <t>SINGLETARY</t>
  </si>
  <si>
    <t>CHARLIE CREEK SOLAR GEN</t>
  </si>
  <si>
    <t>LADYBUG</t>
  </si>
  <si>
    <t>SANDY CREEK SOLAR GEN</t>
  </si>
  <si>
    <t>ECON</t>
  </si>
  <si>
    <t>2-1026 KCM ACCC</t>
  </si>
  <si>
    <t>2-795 KCM ACSR</t>
  </si>
  <si>
    <t>OSPREY</t>
  </si>
  <si>
    <t>TECO RECKER</t>
  </si>
  <si>
    <t>OSPREY PLANT</t>
  </si>
  <si>
    <t>HAINES CITY EAST</t>
  </si>
  <si>
    <t>WINTER PARK EAST</t>
  </si>
  <si>
    <t>WHIDDEN 2</t>
  </si>
  <si>
    <t>2-795 KCM ACSS/TW</t>
  </si>
  <si>
    <t>500KV LINES,,,</t>
  </si>
  <si>
    <t>CENTRAL FLORIDA,KATHLEEN,ST,2156 KCM ACSR</t>
  </si>
  <si>
    <t>CRYSTAL RIVER SUB,BROOKRIDGE,ST,2335 KCM ACSR</t>
  </si>
  <si>
    <t>CRYSTAL RIVER SUB,BROOKRIDGE,SP,1590 KCM ACSR</t>
  </si>
  <si>
    <t>BROOKRIDGE,LAKE TARPON,ST,2335 KCM ACSR</t>
  </si>
  <si>
    <t>CRYSTAL RIVER,CENTRAL FLORIDA,ST,2335 KCM ACSR</t>
  </si>
  <si>
    <t>CRYSTAL RIVER,CENTRAL FLORIDA,SP,1590 KCM ACSR</t>
  </si>
  <si>
    <t>Tot. 500KV Lines,,,</t>
  </si>
  <si>
    <t>,,,</t>
  </si>
  <si>
    <t>230 KV LINES,,,</t>
  </si>
  <si>
    <t>BARTOW PLANT,NORTHEAST #3,HPOF,2500 KCM CU</t>
  </si>
  <si>
    <t>BARTOW PLANT,NORTHEAST #5,HPOF,2500 KCM CU</t>
  </si>
  <si>
    <t>BARTOW PLANT,NORTHEAST #6,XLPE,5000 KCMIL CU</t>
  </si>
  <si>
    <t>CENTRAL FLORIDA,BUSHNELL EAST,SP,1622 ACSS/TW</t>
  </si>
  <si>
    <t>AVON PARK,NUCOR,SP,1622 KCM ACSS/TW</t>
  </si>
  <si>
    <t>AVON PARK,FORT MEADE,CP,954 KCM ACSR</t>
  </si>
  <si>
    <t>AVON PARK,FORT MEADE,WH,954 KCM ACSR</t>
  </si>
  <si>
    <t>AVON PARK,FORT MEADE,WP,954 KCM ACSR</t>
  </si>
  <si>
    <t>AVON PARK,FORT MEADE,SP,954 KCM ACSR</t>
  </si>
  <si>
    <t>AVON PARK,FORT MEADE,CP,1622 KCM ACSS/TW</t>
  </si>
  <si>
    <t>AVON PARK,FISHEATING CREEK,SP,1590 KCM ACSR</t>
  </si>
  <si>
    <t>AVON PARK,FISHEATING CREEK,CP,1590 KCM ACSR</t>
  </si>
  <si>
    <t>AVON PARK,FISHEATING CREEK,WH,1590 KCM ACSR</t>
  </si>
  <si>
    <t>ANCLOTE PLANT,LARGO,SH,1590 KCM ACSR</t>
  </si>
  <si>
    <t>ANCLOTE PLANT,LARGO,SP,1590 KCM ACSR</t>
  </si>
  <si>
    <t>ANCLOTE PLANT,EAST CLEARWATER,SH,1590 KCM ACSR</t>
  </si>
  <si>
    <t>ANCLOTE PLANT,SEVEN SPRINGS,SP,2335 KCM ACAR</t>
  </si>
  <si>
    <t>ALTAMONTE,WOODSMERE,WP,1590 KCM ACSR</t>
  </si>
  <si>
    <t>ALTAMONTE,WOODSMERE,ST,1590 KCM ACSR</t>
  </si>
  <si>
    <t>ALTAMONTE,WOODSMERE,WH,1590 KCM ACSR</t>
  </si>
  <si>
    <t>ALTAMONTE,WOODSMERE,SP,1590 KCM ACSR</t>
  </si>
  <si>
    <t>BARCOLA,CITY OF LAKELAND TIE,WH,1590 KCM ACSR</t>
  </si>
  <si>
    <t>BARTOW PLANT,NORTHEAST #1,SP,1590 KCM ACSR</t>
  </si>
  <si>
    <t>BARTOW PLANT,NORTHEAST #7,XLPE,5000 KCMIL CU</t>
  </si>
  <si>
    <t>BARTOW PLANT,NORTHEAST #8,XLPE,5000 KCMIL CU</t>
  </si>
  <si>
    <t>BARTOW PLANT,NORTHEAST #9,XLPE,5000 KCMIL CU</t>
  </si>
  <si>
    <t>BARTOW PLANT,NORTHEAST (GENERATION TIE),SP,1590 KCM ACSR</t>
  </si>
  <si>
    <t>BARTOW PLANT,NORTHEAST (GENERATION TIE),SP,795 KCM ACSR</t>
  </si>
  <si>
    <t>BARCOLA,PEBBLEDALE,CP,1622 KCM ACSS/TW</t>
  </si>
  <si>
    <t>BROOKRIDGE,BROOKRIDGE,WP,1590 KCM ACSR</t>
  </si>
  <si>
    <t>CRYSTAL RIVER,CURLEW,ST,1590 KCM ACSR</t>
  </si>
  <si>
    <t>CRYSTAL RIVER,CURLEW,CP,1590 KCM ACSR</t>
  </si>
  <si>
    <t>CRYSTAL RIVER,CURLEW,SP,1590 KCM ACSR</t>
  </si>
  <si>
    <t>CRYSTAL RIVER,CENTRAL FLORIDA,ST,1590 KCM ACSR</t>
  </si>
  <si>
    <t>CRYSTAL RIVER,CENTRAL FLORIDA,SP,1590 KCM ACSR2</t>
  </si>
  <si>
    <t>CRYSTAL RIVER,FT. WHITE,WH,954 KCM ACSR</t>
  </si>
  <si>
    <t>CRYSTAL RIVER,FT. WHITE,CP,2627 KCM ACSS/TW</t>
  </si>
  <si>
    <t>CENTRAL FLORIDA,BELLEVIEW,WP,795 KCM AAC</t>
  </si>
  <si>
    <t>CENTRAL FLORIDA,BELLEVIEW,ST,1590 KCM ACSR</t>
  </si>
  <si>
    <t>CENTRAL FLORIDA,SILVER SPRINGS,ST,1590 KCM ACSR</t>
  </si>
  <si>
    <t>CENTRAL FLORIDA,SILVER SPRINGS,CP,1590 KCM ACSR</t>
  </si>
  <si>
    <t>CENTRAL FLORIDA,SORRENTO,CP,1590 KCM ACSR</t>
  </si>
  <si>
    <t>CENTRAL FLORIDA,SORRENTO,SP,1590 KCM ACSR</t>
  </si>
  <si>
    <t>CENTRAL FLORIDA,WINDERMERE,ST,1590 KCM ACSR</t>
  </si>
  <si>
    <t>CENTRAL FLORIDA,WINDERMERE,SP,1590 KCM ACSR</t>
  </si>
  <si>
    <t>CRAWFORDVILLE,PERRY,ST,954 KCM ACSR</t>
  </si>
  <si>
    <t>CRAWFORDVILLE,PERRY,CP,954 KCM ACSR</t>
  </si>
  <si>
    <t>CRAWFORDVILLE,PERRY,WH,954 KCM ACSR</t>
  </si>
  <si>
    <t>CRAWFORDVILLE,PERRY,CP,1272 KCM ACSS/TW</t>
  </si>
  <si>
    <t>CRAWFORDVILLE,PORT ST. JOE,WH,954 KCM ACSR</t>
  </si>
  <si>
    <t>CRAWFORDVILLE,PORT ST. JOE,SP,954 KCM ACSR</t>
  </si>
  <si>
    <t>CRAWFORDVILLE,PORT ST. JOE,SH,954 KCM ACSR</t>
  </si>
  <si>
    <t>CRYSTAL RIVER EAST,SEVEN SPRINGS,ST,1590 KCM ACSR</t>
  </si>
  <si>
    <t>DEBARY,ALTAMONTE,SP,1590 KCM ACSR</t>
  </si>
  <si>
    <t>DEBARY,ALTAMONTE,WP,1590 KCM ACSR</t>
  </si>
  <si>
    <t>DEBARY,ALTAMONTE,WH,1590 KCM ACSR</t>
  </si>
  <si>
    <t>DEBARY,ALTAMONTE,ST,1590 KCM ACSR</t>
  </si>
  <si>
    <t>DEBARY,ALTAMONTE,CP,1590 KCM ACSR</t>
  </si>
  <si>
    <t>DEBARY,DEBARY (STRIAN BUS) 1,CP,1590 KCM ACSR</t>
  </si>
  <si>
    <t>DEBARY,DELAND WEST,WH,1590 KCM ACSR</t>
  </si>
  <si>
    <t>DEBARY,DELAND WEST,WP,1590 KCM ACSR</t>
  </si>
  <si>
    <t>DEBARY,DELAND WEST,CP,1590 KCM ACSR</t>
  </si>
  <si>
    <t>DEBARY,NORTH LONGWOOD,WH,954 KCM ACSR</t>
  </si>
  <si>
    <t>DEBARY,NORTH LONGWOOD,CH,954 KCM ACSR</t>
  </si>
  <si>
    <t>DEBARY,NORTH LONGWOOD,ST,1590 KCM ACSR</t>
  </si>
  <si>
    <t>DEBARY,NORTH LONGWOOD,CP,1431 KCM ACSR</t>
  </si>
  <si>
    <t>DEBARY,NORTH LONGWOOD,SP,1590 KCM ACSR</t>
  </si>
  <si>
    <t>DEBARY,ORANGE CITY,CP,1622 KCM ACSS/TW</t>
  </si>
  <si>
    <t>DEBARY,ORANGE CITY,SP,1622 KCM ACSS/TW</t>
  </si>
  <si>
    <t>DEARMAN,SILVER SPRINGS NORTH,CP,954 KCM ACSR</t>
  </si>
  <si>
    <t>DEARMAN,SILVER SPRINGS NORTH,ST,954 KCM ACSR</t>
  </si>
  <si>
    <t>DEBARY,WINTER SPRINGS,WH,1590 KCM ACSR</t>
  </si>
  <si>
    <t>DEBARY,WINTER SPRINGS,SP,1590 KCM ACSR</t>
  </si>
  <si>
    <t>DEBARY,WINTER SPRINGS,ST,1590 KCM ACSR</t>
  </si>
  <si>
    <t>FORT WHITE,SILVER SPRINGS,CP,2627 KCM ACSS/TW</t>
  </si>
  <si>
    <t>FORT WHITE,SILVER SPRINGS,CH,795 KCM ACSR</t>
  </si>
  <si>
    <t>FORT WHITE,SILVER SPRINGS,CH,954 KCM ACSR</t>
  </si>
  <si>
    <t>FORT WHITE,SILVER SPRINGS,SP,2627 KCM ACSS/TW</t>
  </si>
  <si>
    <t>40TH ST,PASADENA FSP,CP,1590 KCM ACSR</t>
  </si>
  <si>
    <t>40TH ST,PASADENA FSP,SP,1590 KCM ACSR</t>
  </si>
  <si>
    <t>FORT MEADE,VANDOLAH,WH,954 KCM ACSR</t>
  </si>
  <si>
    <t>FORT MEADE,VANDOLAH,CP,2627 KCM ACSS/TW</t>
  </si>
  <si>
    <t>FORT MEADE,VANDOLAH,CP,954 KCM ACSR</t>
  </si>
  <si>
    <t>FORT MEADE,WEST LAKE WALES,SP,2627 KCM ACSS/TW</t>
  </si>
  <si>
    <t>HINES ENERGY,FORT MEADE,SP,954 KCM ACSR</t>
  </si>
  <si>
    <t>HINES ENERGY,BARCOLA,SP,954 KCM ACSR</t>
  </si>
  <si>
    <t>HINES ENERGY,BARCOLA (2ND CIRCUIT),SP,954 KCM ACSR</t>
  </si>
  <si>
    <t>HINES ENERGY,TIGER BAY,SP,954 KCM ACSR</t>
  </si>
  <si>
    <t>HINES PLANT,HINES,SP,954 KCM ACSR</t>
  </si>
  <si>
    <t>HINES,WEST LAKE WALES,SP,1622 KCM ACSS/TW</t>
  </si>
  <si>
    <t>OLD SUB NORTH,NEW SUB NORTH,SP,2335 KCM ACAR</t>
  </si>
  <si>
    <t>INTERCESSION CITY,LAKE BRYAN,SP,1622KCM  ACSS TW</t>
  </si>
  <si>
    <t>KATHLEEN,WEST LAKELAND,WH,1590 KCM ACSR</t>
  </si>
  <si>
    <t>KATHLEEN,WEST LAKELAND,CP,1590 KCM ACSR</t>
  </si>
  <si>
    <t>KATHLEEN,ZEPHYRHILLS NORTH,WH,1590 KCM ACSR</t>
  </si>
  <si>
    <t>KATHLEEN,ZEPHYRHILLS NORTH,CP,1590 KCM ACSR</t>
  </si>
  <si>
    <t>KATHLEEN,ZEPHYRHILLS NORTH,WP,1590 KCM ACSR</t>
  </si>
  <si>
    <t>LARGO,PASADENA,ST,1590 KCM ACSR</t>
  </si>
  <si>
    <t>LARGO,PASADENA,SP,1590 KCM ACSR</t>
  </si>
  <si>
    <t>LAKE TARPON,CURLEW,ST,1590 KCM ACSR</t>
  </si>
  <si>
    <t>LAKE TARPON,HIGGINS,CP,1590 KCM ACSR</t>
  </si>
  <si>
    <t>LAKE TARPON,HIGGINS,SP,1590 KCM ACSR</t>
  </si>
  <si>
    <t>LAKE TARPON,LARGO,SP,1590 KCM ACSR</t>
  </si>
  <si>
    <t>LAKE TARPON,LARGO,CP,1590 KCM ACSR</t>
  </si>
  <si>
    <t>LAKE TARPON,SEVEN SPRINGS,ST,1590 KCM ACSR</t>
  </si>
  <si>
    <t>LAKE TARPON,TECO EXIST,ST,1590 KCM ACSR</t>
  </si>
  <si>
    <t>LAKE TARPON,TECO EXIST,SP,1590 KCM ACSR</t>
  </si>
  <si>
    <t>NORTHEAST,CURLEW,ST,1590 KCM ACSR</t>
  </si>
  <si>
    <t>NORTHEAST,40TH ST.,SP,1590 KCA ACSR</t>
  </si>
  <si>
    <t>NORTHEAST,40st ST.,SP,1272 KCM ACSS/TW</t>
  </si>
  <si>
    <t>NORTHEAST,40nd ST.,SP,1622 KCM ACSS/TW</t>
  </si>
  <si>
    <t>NORTH LONGWOOD,PIEDMONT,SP,2627 KCM ACSS/TW</t>
  </si>
  <si>
    <t>NORTH LONGWOOD,PIEDMONT,SP,1026 KCM ACCC/TW</t>
  </si>
  <si>
    <t>NORTH LONGWOOD,PIEDMONT,WH,954 KCM ACSR</t>
  </si>
  <si>
    <t>NORTH LONGWOOD,FP&amp;L CO TIE (SANFORD),SP,2627 KCM ACSS/TW</t>
  </si>
  <si>
    <t>NORTH LONGWOOD,FP&amp;L CO TIE (SANFORD),SP,1026 KCM ACCC/TW</t>
  </si>
  <si>
    <t>NORTH LONGWOOD,RIO PINAR,SP,1590 KCM ACSR</t>
  </si>
  <si>
    <t>NORTH LONGWOOD,RIO PINAR,CP,954 KCM ACSR</t>
  </si>
  <si>
    <t>NORTH LONGWOOD,RIO PINAR,AT,954 KCM ACSR</t>
  </si>
  <si>
    <t>NEWBERRY,WILCOX,SP,1590 KCM ACSR</t>
  </si>
  <si>
    <t>NORTHEAST PINELLAS,RESOURCE RECOVERY FL,CP,954 KCM ACSR</t>
  </si>
  <si>
    <t>PIEDMONT,SORRENTO,SP,1590 KCM ACSR</t>
  </si>
  <si>
    <t>PIEDMONT,SORRENTO,CP,1590 KCM ACSR</t>
  </si>
  <si>
    <t>PIEDMONT,SORRENTO,WH,1590 KCM ACSR</t>
  </si>
  <si>
    <t>PIEDMONT,WOODSMERE,WH,954 KCM ACSR</t>
  </si>
  <si>
    <t>PORT ST. JOE,GULF POWER,ST,795 KCM ACSR</t>
  </si>
  <si>
    <t>PORT ST. JOE,GULF POWER,SP,954 KCM ACSS/TW</t>
  </si>
  <si>
    <t>RIO PINAR,OUC TIE,CP,1622 KCM ACSS/TW</t>
  </si>
  <si>
    <t>SILVER SPRINGS,DELAND WEST,SL,1590 KCM ACSR</t>
  </si>
  <si>
    <t>SILVER SPRINGS,DELAND WEST,ST,1590 KCM ACSR</t>
  </si>
  <si>
    <t>SILVER SPRINGS,DELAND WEST,SH,1590 KCM ACSR</t>
  </si>
  <si>
    <t>SILVER SPRINGS,DELAND WEST,SP,1590 KCM ACSR</t>
  </si>
  <si>
    <t>SUWANNEE RIVER PLANT,FORT WHITE,ST,954 KCM ACSR</t>
  </si>
  <si>
    <t>SUWANNEE RIVER PLANT,FORT WHITE,CP,2627 KCM ACSS/TW</t>
  </si>
  <si>
    <t>SKY LAKE,OUC TIE,CP,954 KCM ACSR</t>
  </si>
  <si>
    <t>SKY LAKE,OUC TIE,WP,954 KCM ACSR</t>
  </si>
  <si>
    <t>SUWANNEE,PERRY,ST,795 KCM ACSR</t>
  </si>
  <si>
    <t>SUWANNEE PEAKERS,SUWANNEE,SP,795 KCM ACSR</t>
  </si>
  <si>
    <t>SUWANNEE,GEORGIA GPC TIE,ST,954 KCM ACSR</t>
  </si>
  <si>
    <t>SUWANNEE,GEORGIA GPC TIE,SP,2627 KCM ACSS/TW</t>
  </si>
  <si>
    <t>SUWANNEE ,SUWANNEE (STRAIN BUS),CP,2627 KCM ACSS/TW</t>
  </si>
  <si>
    <t>SUWANNEE RIVER,SUWANNEE TRANSMISSION 1,CP,954 KCM ASCR</t>
  </si>
  <si>
    <t>SUWANNEE RIVER,SUWANNEE TRANSMISSION 2,CP,954 KCM ACSR</t>
  </si>
  <si>
    <t>TIGER BAY,FORT MEADE 2,SP,954 KCM ACSR</t>
  </si>
  <si>
    <t>ULMERTON,LARGO,ST,1590 KCM ACSR</t>
  </si>
  <si>
    <t>VANDOLAH,SEMINOLE,SP,954 KCM ACSS/TW</t>
  </si>
  <si>
    <t>VANDOLAH,WHIDDEN,SP,1622 KCM ACSS/TW</t>
  </si>
  <si>
    <t>WINDERMERE,INTERCESSION CITY,SP,1622 KCM ACSS/TW</t>
  </si>
  <si>
    <t>WINDERMERE,WOODSMERE,WH,1590 KCM ACSR</t>
  </si>
  <si>
    <t>WINDERMERE,WOODSMERE,ST,1590 KCM ACSR</t>
  </si>
  <si>
    <t>WEST LAKE WALES,FP&amp;L TIE,AT,954 KCM ACSR</t>
  </si>
  <si>
    <t>WEST LAKE WALES,FP&amp;L TIE,SH,795 KCM ACSS/TW</t>
  </si>
  <si>
    <t>WEST LAKE WALES,TECO TIE,AT,954 KCM ACSR</t>
  </si>
  <si>
    <t>WINDERMERE,OUC TIE,WH,954 KCM ACSR</t>
  </si>
  <si>
    <t>INTERCESSION CITY,GIFFORD,SP,2627 KCM ACCS/TW</t>
  </si>
  <si>
    <t>HOLOPAW,RELIANT ENERGY 1,SP,954 KCM ACSR</t>
  </si>
  <si>
    <t>HOLOPAW,RELIANT ENERGY 2,SP,954 KCM ACSR</t>
  </si>
  <si>
    <t>RIO PINAR,OUC (STANTON) 2nd,CP,1272 KCM ACSS/TW</t>
  </si>
  <si>
    <t>KATHLEEN,KATHLEEN,CP,2627 KCM ACSS/TW</t>
  </si>
  <si>
    <t>LAKE BRYAN,WINDERMERE,SP,1622 KCM ACSS/TW</t>
  </si>
  <si>
    <t>STANTON PLANT (OUC),BITHLO TIE,SP,1622 KCM ACSS/TW</t>
  </si>
  <si>
    <t>NORTHEAST,NORTHEAST (SUBST BUS),SP,1590 KCM ACSR</t>
  </si>
  <si>
    <t>NORTHEAST,32nd (DISSTON),SP,1622 KCM ACSS/TW</t>
  </si>
  <si>
    <t>DUNDEE,WEST LK WALES (DWL1),SP,2627 KCM ACSS/TW</t>
  </si>
  <si>
    <t>HINES,WEST LK WALES CIR 2,SP,1622 KCM ACCS/TW</t>
  </si>
  <si>
    <t>AVALON,GIFFORD,SP,2627 KCM ACSS/TW</t>
  </si>
  <si>
    <t>INTERCESSION CITY,DUNDEE (ICD1),SP,2627 KCM ACSS/TW/HS</t>
  </si>
  <si>
    <t>KATHLEEN,ZEPHYRHILLS NORTH #2,CP,1622 KCM ACSS/TW</t>
  </si>
  <si>
    <t>DUNDEE,WEST LK WALES (DWL2),SP,2627 KCM ACSS/TW</t>
  </si>
  <si>
    <t>INTERCESSION CITY,DUNDEE 2nd CIR (ICD2),SP,2627 KCM ACSS/TW</t>
  </si>
  <si>
    <t>SANFORD (FP&amp;L),BITHLO,CP,1431 KCM ACAR/TW</t>
  </si>
  <si>
    <t>HOLDER,HOLDER STRING BUS,CP,2627 KCM ACSS/TW</t>
  </si>
  <si>
    <t>AVON PARK,FORT MEADE #2,SP,2627 KCM ACSS/TW</t>
  </si>
  <si>
    <t>AVON PARK,FORT MEADE #2,ST,1622 KCM ACSS/TW</t>
  </si>
  <si>
    <t>CENTRAL FLORIDA,CENTRAL FLORIDA,SP,2627 KCM ACSS/TW</t>
  </si>
  <si>
    <t>HUDSON,SHADEY HILLS,CH,795 KCM ACSS/TW</t>
  </si>
  <si>
    <t>BITHLO,FP&amp;L POINSETT,SP,1431 KCM ACSR/AW</t>
  </si>
  <si>
    <t>TIGER BAY,GENERAL PEAT,SP,954 KCM ACSR</t>
  </si>
  <si>
    <t>TIGER BAY,GENERAL PEAT,CP,954 KCM ACSR</t>
  </si>
  <si>
    <t>TIGER BAY,GENERAL PEAT #2,SP,954 KCM ACSR</t>
  </si>
  <si>
    <t>TIGER BAY,GENERAL PEAT #2,CP,954 KCM ACSR</t>
  </si>
  <si>
    <t>VANDOLAH,FP&amp;L CHARLOTTE,SP,954 KCM ACSS/TW</t>
  </si>
  <si>
    <t>VANDOLAH,VANDOLAH,SP,1622 KCM ACSS/TW</t>
  </si>
  <si>
    <t>VANDOLAH,SEMINOLE #2,SP,954 KCM ACSS/TW</t>
  </si>
  <si>
    <t>WOODSMERE,OUC TIE,ST,954 KCM ACSR</t>
  </si>
  <si>
    <t>INTERCESSION CITY,CANE ISLAND (KUA),SP,2627 KCM ACSS/TW</t>
  </si>
  <si>
    <t>RADIANT,SANAT FE SOLAR GENERATION,SP,795 KCM ACSR</t>
  </si>
  <si>
    <t>DRY PRAIRIE,DUETTE SOLAR GENERATION,SP,795 KCM ACSR</t>
  </si>
  <si>
    <t>MORGAN RAOD,NEW RIVER,SP,1622 KCM ACSS/TW</t>
  </si>
  <si>
    <t>NEW RIVER,WIRE ROAD,SP,1622 KCM ACSS/TW</t>
  </si>
  <si>
    <t>WIRE ROAD,ZEPHYRILLS NORTH ,CP,1622 KCM ACSS/TW</t>
  </si>
  <si>
    <t>WIRE ROAD,ZEPHYRILLS NORTH 2 ,CP,1622 KCM ACSS/TW</t>
  </si>
  <si>
    <t>CITRUS COMBINED CYCLE,BAY TRAIL SOLAR GENERATION,CP,795 KCM ACSR</t>
  </si>
  <si>
    <t>MORGAN ROAD,TECO DALE MABRY,SP,1622 KCM ACSS/TW</t>
  </si>
  <si>
    <t>SINGLETARY,CHARLIE CREEK SOLAR GEN,SP,795 KCM ACSR</t>
  </si>
  <si>
    <t>LADYBUG,SANDY CREEK SOLAR GEN,SP,954 KCM ACSR</t>
  </si>
  <si>
    <t>RIO PINAR,ECON,SP,2-1026 KCM ACCC</t>
  </si>
  <si>
    <t>RIO PINAR,ECON,SP,2-795 KCM ACSR</t>
  </si>
  <si>
    <t>OSPREY,TECO RECKER,SP,2627 KCM ACSS/TW</t>
  </si>
  <si>
    <t>OSPREY PLANT,OSPREY,SP,2627 KCM ACSS/TW</t>
  </si>
  <si>
    <t>OSPREY,KATHLEEN,SP,2627 KCM ACSS/TW</t>
  </si>
  <si>
    <t>OSPREY,HAINES CITY EAST,SP,2627 KCM ACSS/TW</t>
  </si>
  <si>
    <t>ECON,WINTER PARK EAST,SP,2-795 KCM ACSR</t>
  </si>
  <si>
    <t>VANDOLAH,WHIDDEN 2,SP,2-795 KCM ACSS/TW</t>
  </si>
  <si>
    <t>Tot. 230KV Lines,,,</t>
  </si>
  <si>
    <t>OTHER TRANS. LINES,69KV,,</t>
  </si>
  <si>
    <t>OTHER TRANS. LINES,115KV,,</t>
  </si>
  <si>
    <t>O&amp;M Expenses,,,</t>
  </si>
  <si>
    <t>DOCKET NO.:  20240025-EI</t>
  </si>
  <si>
    <t>Witness:  Scott, Lloyd, Borsch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</si>
</sst>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_);[Red]\(0\)"/>
    <numFmt numFmtId="165" formatCode="0.00000%"/>
    <numFmt numFmtId="166" formatCode="_(* #,##0.0_);_(* \(#,##0.0\);_(* &quot;-&quot;??_);_(@_)"/>
    <numFmt numFmtId="167" formatCode="0.0000000"/>
    <numFmt numFmtId="168" formatCode="_(* #,##0_);_(* \(#,##0\);_(* &quot;-&quot;??_);_(@_)"/>
    <numFmt numFmtId="169" formatCode="0.0%"/>
    <numFmt numFmtId="170" formatCode="#,##0;\-#,##0"/>
    <numFmt numFmtId="171" formatCode="#,##0.000;\-#,##0.000"/>
    <numFmt numFmtId="172" formatCode="#,##0.0_);\(#,##0.0\)"/>
    <numFmt numFmtId="173" formatCode="0.\ "/>
    <numFmt numFmtId="174" formatCode="0.\ \ "/>
    <numFmt numFmtId="175" formatCode="#,##0;&quot;-&quot;#,##0;#,##0;_(@_)"/>
    <numFmt numFmtId="176" formatCode="* #,##0;* \(#,##0\);* &quot;—&quot;;_(@_)"/>
    <numFmt numFmtId="177" formatCode="* #,##0.00;* \(#,##0.00\);* &quot;—&quot;;_(@_)"/>
    <numFmt numFmtId="178" formatCode="#0.00;&quot;-&quot;#0.00;#0.00;_(@_)"/>
    <numFmt numFmtId="179" formatCode="#,##0.#######################;&quot;-&quot;#,##0.#######################;#,##0.#######################;_(@_)"/>
    <numFmt numFmtId="180" formatCode="0_);\(0\)"/>
    <numFmt numFmtId="181" formatCode="#0;&quot;-&quot;#0;#0;_(@_)"/>
    <numFmt numFmtId="182" formatCode="* #,##0;* \(#,##0\);* &quot;-&quot;;_(@_)"/>
    <numFmt numFmtId="183" formatCode="#,##0.00;&quot;-&quot;#,##0.00;#,##0.00;_(@_)"/>
    <numFmt numFmtId="184" formatCode="#,##0.000;&quot;-&quot;#,##0.000;#,##0.000;_(@_)"/>
  </numFmts>
  <fonts count="50" x14ac:knownFonts="1">
    <font>
      <sz val="10"/>
      <color rgb="FF000000"/>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Calibri"/>
      <family val="2"/>
      <scheme val="minor"/>
    </font>
    <font>
      <sz val="10"/>
      <color theme="1"/>
      <name val="Calibri"/>
      <family val="2"/>
      <scheme val="minor"/>
    </font>
    <font>
      <b/>
      <sz val="10"/>
      <color rgb="FF000000"/>
      <name val="Calibri"/>
      <family val="2"/>
      <scheme val="minor"/>
    </font>
    <font>
      <b/>
      <sz val="10"/>
      <color rgb="FF000000"/>
      <name val="Times New Roman"/>
      <family val="1"/>
    </font>
    <font>
      <sz val="10"/>
      <name val="Arial"/>
      <family val="2"/>
    </font>
    <font>
      <u/>
      <sz val="10"/>
      <name val="Calibri"/>
      <family val="2"/>
      <scheme val="minor"/>
    </font>
    <font>
      <sz val="10"/>
      <name val="Calibri"/>
      <family val="2"/>
      <scheme val="minor"/>
    </font>
    <font>
      <b/>
      <sz val="10"/>
      <name val="Calibri"/>
      <family val="2"/>
      <scheme val="minor"/>
    </font>
    <font>
      <sz val="10"/>
      <color rgb="FF000000"/>
      <name val="Times New Roman"/>
      <family val="1"/>
    </font>
    <font>
      <b/>
      <sz val="10"/>
      <name val="Arial"/>
      <family val="2"/>
    </font>
    <font>
      <sz val="9"/>
      <color indexed="48"/>
      <name val="Arial"/>
      <family val="2"/>
    </font>
    <font>
      <sz val="12"/>
      <name val="Arial"/>
      <family val="2"/>
    </font>
    <font>
      <sz val="10"/>
      <color rgb="FFFF0000"/>
      <name val="Arial"/>
      <family val="2"/>
    </font>
    <font>
      <sz val="10"/>
      <name val="Arial"/>
      <family val="2"/>
    </font>
    <font>
      <b/>
      <sz val="10"/>
      <color rgb="FFFF0000"/>
      <name val="Arial"/>
      <family val="2"/>
    </font>
    <font>
      <sz val="11"/>
      <color rgb="FFFF0000"/>
      <name val="Calibri"/>
      <family val="2"/>
      <scheme val="minor"/>
    </font>
    <font>
      <sz val="10"/>
      <name val="Arial"/>
      <family val="2"/>
    </font>
    <font>
      <sz val="8"/>
      <name val="Times New Roman"/>
      <family val="1"/>
    </font>
    <font>
      <b/>
      <sz val="9"/>
      <name val="Times New Roman"/>
      <family val="1"/>
    </font>
    <font>
      <sz val="9"/>
      <name val="Times New Roman"/>
      <family val="1"/>
    </font>
    <font>
      <sz val="9"/>
      <color rgb="FFFF0000"/>
      <name val="Times New Roman"/>
      <family val="1"/>
    </font>
    <font>
      <b/>
      <sz val="9"/>
      <color rgb="FFFF0000"/>
      <name val="Times New Roman"/>
      <family val="1"/>
    </font>
    <font>
      <sz val="9"/>
      <color theme="1"/>
      <name val="Times New Roman"/>
      <family val="1"/>
    </font>
    <font>
      <u/>
      <sz val="9"/>
      <name val="Times New Roman"/>
      <family val="1"/>
    </font>
    <font>
      <sz val="10"/>
      <name val="Arial"/>
      <family val="2"/>
    </font>
    <font>
      <sz val="11"/>
      <name val="Calibri"/>
      <family val="2"/>
      <scheme val="minor"/>
    </font>
    <font>
      <b/>
      <sz val="11"/>
      <name val="Calibri"/>
      <family val="2"/>
      <scheme val="minor"/>
    </font>
    <font>
      <sz val="11"/>
      <color rgb="FF0000FF"/>
      <name val="Calibri"/>
      <family val="2"/>
      <scheme val="minor"/>
    </font>
    <font>
      <sz val="11"/>
      <color rgb="FF3333FF"/>
      <name val="Calibri"/>
      <family val="2"/>
      <scheme val="minor"/>
    </font>
    <font>
      <sz val="11"/>
      <color rgb="FF240CB4"/>
      <name val="Calibri"/>
      <family val="2"/>
      <scheme val="minor"/>
    </font>
    <font>
      <sz val="12"/>
      <name val="Arial"/>
      <family val="2"/>
    </font>
    <font>
      <u/>
      <sz val="10"/>
      <color theme="10"/>
      <name val="Times New Roman"/>
      <family val="1"/>
    </font>
    <font>
      <sz val="10"/>
      <color rgb="FF000000"/>
      <name val="Arial"/>
      <family val="2"/>
    </font>
    <font>
      <b/>
      <sz val="10"/>
      <color rgb="FF000000"/>
      <name val="Arial"/>
      <family val="2"/>
    </font>
    <font>
      <sz val="8"/>
      <color rgb="FF000000"/>
      <name val="Arial"/>
      <family val="2"/>
    </font>
    <font>
      <b/>
      <sz val="10"/>
      <color rgb="FFEE2724"/>
      <name val="Arial"/>
      <family val="2"/>
    </font>
    <font>
      <b/>
      <i/>
      <u/>
      <sz val="10"/>
      <color rgb="FF000000"/>
      <name val="Calibri"/>
      <family val="2"/>
      <scheme val="minor"/>
    </font>
    <font>
      <sz val="11"/>
      <color rgb="FF000000"/>
      <name val="Calibri"/>
      <family val="2"/>
      <scheme val="minor"/>
    </font>
    <font>
      <sz val="10"/>
      <color theme="1"/>
      <name val="Arial"/>
      <family val="2"/>
    </font>
    <font>
      <sz val="10"/>
      <name val="Arial"/>
      <family val="2"/>
    </font>
    <font>
      <b/>
      <sz val="10"/>
      <color rgb="FF000000"/>
      <name val="Arial"/>
      <family val="2"/>
    </font>
    <font>
      <sz val="10"/>
      <color rgb="FF000000"/>
      <name val="Arial"/>
      <family val="2"/>
    </font>
    <font>
      <sz val="8"/>
      <color rgb="FF000000"/>
      <name val="Arial"/>
      <family val="2"/>
    </font>
    <font>
      <b/>
      <sz val="10"/>
      <color rgb="FFEE2724"/>
      <name val="Arial"/>
      <family val="2"/>
    </font>
  </fonts>
  <fills count="15">
    <fill>
      <patternFill patternType="none"/>
    </fill>
    <fill>
      <patternFill patternType="gray125"/>
    </fill>
    <fill>
      <patternFill patternType="solid">
        <fgColor rgb="FF92D050"/>
        <bgColor indexed="64"/>
      </patternFill>
    </fill>
    <fill>
      <patternFill patternType="solid">
        <fgColor indexed="9"/>
      </patternFill>
    </fill>
    <fill>
      <patternFill patternType="solid">
        <fgColor rgb="FFFFFF00"/>
        <bgColor indexed="64"/>
      </patternFill>
    </fill>
    <fill>
      <patternFill patternType="solid">
        <fgColor indexed="13"/>
        <bgColor indexed="64"/>
      </patternFill>
    </fill>
    <fill>
      <patternFill patternType="solid">
        <fgColor rgb="FFFFC000"/>
        <bgColor indexed="64"/>
      </patternFill>
    </fill>
    <fill>
      <patternFill patternType="solid">
        <fgColor rgb="FFA6CAF0"/>
        <bgColor indexed="64"/>
      </patternFill>
    </fill>
    <fill>
      <patternFill patternType="solid">
        <fgColor theme="0"/>
        <bgColor indexed="64"/>
      </patternFill>
    </fill>
    <fill>
      <patternFill patternType="solid">
        <fgColor rgb="FFB3B3B3"/>
        <bgColor indexed="64"/>
      </patternFill>
    </fill>
    <fill>
      <patternFill patternType="solid">
        <fgColor rgb="FFCCEEFF"/>
        <bgColor indexed="64"/>
      </patternFill>
    </fill>
    <fill>
      <patternFill patternType="solid">
        <fgColor rgb="FFFFF7C3"/>
        <bgColor indexed="64"/>
      </patternFill>
    </fill>
    <fill>
      <patternFill patternType="solid">
        <fgColor rgb="FFFFFFFF"/>
        <bgColor indexed="64"/>
      </patternFill>
    </fill>
    <fill>
      <patternFill patternType="solid">
        <fgColor rgb="FFA79D9D"/>
        <bgColor indexed="64"/>
      </patternFill>
    </fill>
    <fill>
      <patternFill patternType="solid">
        <fgColor rgb="FF7F7F7F"/>
        <bgColor indexed="64"/>
      </patternFill>
    </fill>
  </fills>
  <borders count="37">
    <border>
      <left/>
      <right/>
      <top/>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bottom style="double">
        <color indexed="64"/>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bottom style="thin">
        <color rgb="FF000000"/>
      </bottom>
      <diagonal/>
    </border>
    <border>
      <left style="thin">
        <color rgb="FF000000"/>
      </left>
      <right/>
      <top style="thin">
        <color rgb="FF000000"/>
      </top>
      <bottom/>
      <diagonal/>
    </border>
  </borders>
  <cellStyleXfs count="32">
    <xf numFmtId="0" fontId="0" fillId="0" borderId="0"/>
    <xf numFmtId="0" fontId="5" fillId="0" borderId="0"/>
    <xf numFmtId="0" fontId="10" fillId="0" borderId="0"/>
    <xf numFmtId="0" fontId="5" fillId="0" borderId="0"/>
    <xf numFmtId="43" fontId="4" fillId="0" borderId="0" applyFont="0" applyFill="0" applyBorder="0" applyAlignment="0" applyProtection="0"/>
    <xf numFmtId="43" fontId="14"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7" fillId="3" borderId="0"/>
    <xf numFmtId="43" fontId="10" fillId="0" borderId="0" applyFont="0" applyFill="0" applyBorder="0" applyAlignment="0" applyProtection="0"/>
    <xf numFmtId="9" fontId="10" fillId="0" borderId="0" applyFont="0" applyFill="0" applyBorder="0" applyAlignment="0" applyProtection="0"/>
    <xf numFmtId="0" fontId="19" fillId="0" borderId="0"/>
    <xf numFmtId="0" fontId="22" fillId="0" borderId="0"/>
    <xf numFmtId="0" fontId="3" fillId="0" borderId="0"/>
    <xf numFmtId="0" fontId="7" fillId="0" borderId="0"/>
    <xf numFmtId="0" fontId="7" fillId="0" borderId="0"/>
    <xf numFmtId="0" fontId="10" fillId="0" borderId="0"/>
    <xf numFmtId="0" fontId="30" fillId="0" borderId="0"/>
    <xf numFmtId="0" fontId="2" fillId="0" borderId="0"/>
    <xf numFmtId="0" fontId="14" fillId="0" borderId="0"/>
    <xf numFmtId="0" fontId="36" fillId="3" borderId="0"/>
    <xf numFmtId="0" fontId="37" fillId="0" borderId="0" applyNumberFormat="0" applyFill="0" applyBorder="0" applyAlignment="0" applyProtection="0"/>
    <xf numFmtId="0" fontId="10" fillId="0" borderId="0"/>
    <xf numFmtId="0" fontId="43" fillId="0" borderId="0"/>
    <xf numFmtId="43" fontId="43" fillId="0" borderId="0" applyFont="0" applyFill="0" applyBorder="0" applyAlignment="0" applyProtection="0"/>
    <xf numFmtId="0" fontId="44" fillId="0" borderId="0"/>
    <xf numFmtId="9" fontId="43" fillId="0" borderId="0" applyFont="0" applyFill="0" applyBorder="0" applyAlignment="0" applyProtection="0"/>
    <xf numFmtId="0" fontId="1" fillId="0" borderId="0"/>
    <xf numFmtId="43" fontId="1" fillId="0" borderId="0" applyFont="0" applyFill="0" applyBorder="0" applyAlignment="0" applyProtection="0"/>
    <xf numFmtId="0" fontId="45" fillId="0" borderId="0"/>
  </cellStyleXfs>
  <cellXfs count="449">
    <xf numFmtId="0" fontId="0" fillId="0" borderId="0" xfId="0"/>
    <xf numFmtId="0" fontId="6" fillId="0" borderId="0" xfId="0" applyFont="1"/>
    <xf numFmtId="0" fontId="6" fillId="0" borderId="0" xfId="0" applyFont="1" applyAlignment="1"/>
    <xf numFmtId="0" fontId="7" fillId="0" borderId="0" xfId="1" applyFont="1" applyBorder="1"/>
    <xf numFmtId="0" fontId="8" fillId="0" borderId="1" xfId="0" applyFont="1" applyBorder="1"/>
    <xf numFmtId="0" fontId="9" fillId="0" borderId="1" xfId="0" applyFont="1" applyBorder="1"/>
    <xf numFmtId="0" fontId="6" fillId="0" borderId="0" xfId="0" applyFont="1" applyBorder="1" applyAlignment="1">
      <alignment horizontal="right"/>
    </xf>
    <xf numFmtId="0" fontId="7" fillId="0" borderId="0" xfId="1" applyFont="1" applyBorder="1" applyAlignment="1">
      <alignment horizontal="left"/>
    </xf>
    <xf numFmtId="0" fontId="6" fillId="0" borderId="0" xfId="0" applyFont="1" applyBorder="1" applyAlignment="1">
      <alignment horizontal="centerContinuous" wrapText="1"/>
    </xf>
    <xf numFmtId="0" fontId="12" fillId="0" borderId="0" xfId="2" applyFont="1"/>
    <xf numFmtId="14" fontId="7" fillId="0" borderId="0" xfId="1" applyNumberFormat="1" applyFont="1" applyBorder="1"/>
    <xf numFmtId="0" fontId="13" fillId="0" borderId="0" xfId="2" applyFont="1"/>
    <xf numFmtId="0" fontId="7" fillId="0" borderId="0" xfId="1" applyFont="1"/>
    <xf numFmtId="0" fontId="6" fillId="0" borderId="0" xfId="0" applyFont="1" applyBorder="1" applyAlignment="1">
      <alignment vertical="top" wrapText="1"/>
    </xf>
    <xf numFmtId="0" fontId="12" fillId="0" borderId="0" xfId="2" quotePrefix="1" applyFont="1" applyAlignment="1">
      <alignment horizontal="center"/>
    </xf>
    <xf numFmtId="0" fontId="7" fillId="0" borderId="0" xfId="1" quotePrefix="1" applyFont="1" applyAlignment="1">
      <alignment horizontal="center"/>
    </xf>
    <xf numFmtId="0" fontId="7" fillId="0" borderId="0" xfId="1" applyFont="1" applyBorder="1" applyAlignment="1">
      <alignment vertical="center"/>
    </xf>
    <xf numFmtId="49" fontId="12" fillId="0" borderId="0" xfId="1" quotePrefix="1" applyNumberFormat="1" applyFont="1" applyAlignment="1">
      <alignment horizontal="center" vertical="center"/>
    </xf>
    <xf numFmtId="0" fontId="12" fillId="0" borderId="0" xfId="1" applyFont="1" applyBorder="1" applyAlignment="1">
      <alignment horizontal="center" vertical="center"/>
    </xf>
    <xf numFmtId="0" fontId="12" fillId="0" borderId="0" xfId="1" applyFont="1" applyBorder="1" applyAlignment="1">
      <alignment vertical="center"/>
    </xf>
    <xf numFmtId="0" fontId="12" fillId="0" borderId="1" xfId="1" applyFont="1" applyBorder="1" applyAlignment="1">
      <alignment horizontal="center" vertical="center"/>
    </xf>
    <xf numFmtId="0" fontId="12" fillId="0" borderId="1" xfId="1" quotePrefix="1" applyFont="1" applyBorder="1" applyAlignment="1">
      <alignment horizontal="center" vertical="center"/>
    </xf>
    <xf numFmtId="164" fontId="12" fillId="0" borderId="1" xfId="1" quotePrefix="1" applyNumberFormat="1" applyFont="1" applyBorder="1" applyAlignment="1">
      <alignment horizontal="center" vertical="center"/>
    </xf>
    <xf numFmtId="0" fontId="12" fillId="0" borderId="0" xfId="0" applyFont="1" applyAlignment="1">
      <alignment horizontal="center" vertical="center"/>
    </xf>
    <xf numFmtId="0" fontId="12" fillId="0" borderId="0" xfId="0" applyFont="1" applyAlignment="1">
      <alignment horizontal="left" vertical="center"/>
    </xf>
    <xf numFmtId="165" fontId="11" fillId="0" borderId="0" xfId="0" applyNumberFormat="1" applyFont="1" applyAlignment="1">
      <alignment vertical="center"/>
    </xf>
    <xf numFmtId="37" fontId="12" fillId="0" borderId="0" xfId="0" applyNumberFormat="1" applyFont="1" applyAlignment="1" applyProtection="1">
      <alignment vertical="center"/>
    </xf>
    <xf numFmtId="0" fontId="12" fillId="0" borderId="0" xfId="0" applyFont="1" applyBorder="1" applyAlignment="1">
      <alignment vertical="center"/>
    </xf>
    <xf numFmtId="0" fontId="7" fillId="0" borderId="0" xfId="3" applyFont="1" applyBorder="1" applyAlignment="1">
      <alignment horizontal="left"/>
    </xf>
    <xf numFmtId="165" fontId="7" fillId="0" borderId="0" xfId="3" applyNumberFormat="1" applyFont="1" applyBorder="1" applyAlignment="1"/>
    <xf numFmtId="10" fontId="12" fillId="0" borderId="0" xfId="0" applyNumberFormat="1" applyFont="1" applyBorder="1" applyAlignment="1">
      <alignment horizontal="left" vertical="center"/>
    </xf>
    <xf numFmtId="10" fontId="12" fillId="0" borderId="0" xfId="0" applyNumberFormat="1" applyFont="1" applyBorder="1" applyAlignment="1" applyProtection="1">
      <alignment vertical="center"/>
    </xf>
    <xf numFmtId="0" fontId="7" fillId="0" borderId="0" xfId="0" applyFont="1" applyBorder="1" applyAlignment="1">
      <alignment vertical="center"/>
    </xf>
    <xf numFmtId="10" fontId="12" fillId="0" borderId="0" xfId="0" applyNumberFormat="1" applyFont="1" applyBorder="1" applyAlignment="1">
      <alignment vertical="center"/>
    </xf>
    <xf numFmtId="10" fontId="11" fillId="0" borderId="0" xfId="0" applyNumberFormat="1" applyFont="1" applyBorder="1" applyAlignment="1">
      <alignment vertical="center"/>
    </xf>
    <xf numFmtId="37" fontId="12" fillId="0" borderId="0" xfId="0" applyNumberFormat="1" applyFont="1" applyBorder="1" applyAlignment="1" applyProtection="1">
      <alignment vertical="center"/>
    </xf>
    <xf numFmtId="165" fontId="12" fillId="0" borderId="0" xfId="0" applyNumberFormat="1" applyFont="1" applyBorder="1" applyAlignment="1">
      <alignment horizontal="left" vertical="center"/>
    </xf>
    <xf numFmtId="165" fontId="7" fillId="0" borderId="0" xfId="0" applyNumberFormat="1" applyFont="1" applyBorder="1" applyAlignment="1">
      <alignment vertical="center"/>
    </xf>
    <xf numFmtId="0" fontId="12" fillId="0" borderId="0" xfId="0" applyFont="1" applyBorder="1" applyAlignment="1">
      <alignment horizontal="left" vertical="center"/>
    </xf>
    <xf numFmtId="165" fontId="12" fillId="0" borderId="0" xfId="0" applyNumberFormat="1" applyFont="1" applyBorder="1" applyAlignment="1">
      <alignment vertical="center"/>
    </xf>
    <xf numFmtId="165" fontId="11" fillId="0" borderId="0" xfId="0" applyNumberFormat="1" applyFont="1" applyBorder="1" applyAlignment="1">
      <alignment vertical="center"/>
    </xf>
    <xf numFmtId="0" fontId="12" fillId="0" borderId="0" xfId="0" applyNumberFormat="1" applyFont="1" applyBorder="1" applyAlignment="1">
      <alignment horizontal="right" vertical="center"/>
    </xf>
    <xf numFmtId="37" fontId="12" fillId="0" borderId="0" xfId="0" applyNumberFormat="1" applyFont="1" applyBorder="1" applyAlignment="1">
      <alignment horizontal="left" vertical="center"/>
    </xf>
    <xf numFmtId="0" fontId="12" fillId="0" borderId="0" xfId="0" applyFont="1" applyBorder="1" applyAlignment="1">
      <alignment horizontal="center" vertical="center"/>
    </xf>
    <xf numFmtId="37" fontId="12" fillId="0" borderId="0" xfId="0" applyNumberFormat="1" applyFont="1" applyBorder="1" applyAlignment="1" applyProtection="1">
      <alignment horizontal="center" vertical="center"/>
    </xf>
    <xf numFmtId="3" fontId="12" fillId="0" borderId="0" xfId="0" applyNumberFormat="1" applyFont="1" applyBorder="1" applyAlignment="1" applyProtection="1">
      <alignment horizontal="center" vertical="center"/>
    </xf>
    <xf numFmtId="0" fontId="7" fillId="0" borderId="0" xfId="3" applyFont="1" applyBorder="1" applyAlignment="1">
      <alignment horizontal="center"/>
    </xf>
    <xf numFmtId="2" fontId="12" fillId="0" borderId="0" xfId="0" applyNumberFormat="1" applyFont="1" applyBorder="1" applyAlignment="1" applyProtection="1">
      <alignment vertical="center"/>
    </xf>
    <xf numFmtId="2" fontId="7" fillId="0" borderId="0" xfId="0" applyNumberFormat="1" applyFont="1" applyBorder="1" applyAlignment="1">
      <alignment vertical="center"/>
    </xf>
    <xf numFmtId="0" fontId="7" fillId="0" borderId="0" xfId="1" applyFont="1" applyFill="1" applyBorder="1"/>
    <xf numFmtId="0" fontId="15" fillId="2" borderId="0" xfId="6" applyFont="1" applyFill="1"/>
    <xf numFmtId="1" fontId="10" fillId="2" borderId="0" xfId="6" applyNumberFormat="1" applyFill="1"/>
    <xf numFmtId="0" fontId="10" fillId="2" borderId="0" xfId="7" applyFont="1" applyFill="1"/>
    <xf numFmtId="0" fontId="0" fillId="2" borderId="0" xfId="0" applyFill="1"/>
    <xf numFmtId="1" fontId="10" fillId="0" borderId="0" xfId="6" applyNumberFormat="1" applyFill="1"/>
    <xf numFmtId="1" fontId="15" fillId="2" borderId="0" xfId="6" applyNumberFormat="1" applyFont="1" applyFill="1"/>
    <xf numFmtId="167" fontId="16" fillId="2" borderId="0" xfId="6" applyNumberFormat="1" applyFont="1" applyFill="1"/>
    <xf numFmtId="168" fontId="0" fillId="0" borderId="0" xfId="5" applyNumberFormat="1" applyFont="1"/>
    <xf numFmtId="0" fontId="10" fillId="0" borderId="0" xfId="7" applyFont="1" applyFill="1"/>
    <xf numFmtId="0" fontId="10" fillId="0" borderId="0" xfId="6"/>
    <xf numFmtId="0" fontId="10" fillId="0" borderId="0" xfId="6" applyAlignment="1">
      <alignment horizontal="left"/>
    </xf>
    <xf numFmtId="168" fontId="0" fillId="5" borderId="0" xfId="11" applyNumberFormat="1" applyFont="1" applyFill="1"/>
    <xf numFmtId="0" fontId="10" fillId="0" borderId="0" xfId="6" applyFill="1"/>
    <xf numFmtId="168" fontId="0" fillId="0" borderId="0" xfId="11" applyNumberFormat="1" applyFont="1"/>
    <xf numFmtId="168" fontId="10" fillId="6" borderId="0" xfId="11" applyNumberFormat="1" applyFont="1" applyFill="1" applyAlignment="1">
      <alignment horizontal="center"/>
    </xf>
    <xf numFmtId="168" fontId="15" fillId="0" borderId="0" xfId="11" applyNumberFormat="1" applyFont="1"/>
    <xf numFmtId="169" fontId="15" fillId="0" borderId="0" xfId="12" applyNumberFormat="1" applyFont="1"/>
    <xf numFmtId="43" fontId="10" fillId="4" borderId="0" xfId="11" quotePrefix="1" applyNumberFormat="1" applyFont="1" applyFill="1" applyAlignment="1">
      <alignment horizontal="center"/>
    </xf>
    <xf numFmtId="168" fontId="15" fillId="2" borderId="0" xfId="11" applyNumberFormat="1" applyFont="1" applyFill="1"/>
    <xf numFmtId="43" fontId="15" fillId="4" borderId="0" xfId="11" quotePrefix="1" applyNumberFormat="1" applyFont="1" applyFill="1" applyAlignment="1">
      <alignment horizontal="center"/>
    </xf>
    <xf numFmtId="0" fontId="15" fillId="0" borderId="0" xfId="6" applyFont="1" applyFill="1"/>
    <xf numFmtId="0" fontId="15" fillId="0" borderId="0" xfId="13" quotePrefix="1" applyFont="1" applyAlignment="1">
      <alignment horizontal="left"/>
    </xf>
    <xf numFmtId="0" fontId="10" fillId="0" borderId="0" xfId="13" applyFont="1" applyAlignment="1">
      <alignment horizontal="left"/>
    </xf>
    <xf numFmtId="0" fontId="10" fillId="0" borderId="0" xfId="13" applyFont="1"/>
    <xf numFmtId="0" fontId="20" fillId="0" borderId="0" xfId="13" applyFont="1" applyAlignment="1">
      <alignment horizontal="left"/>
    </xf>
    <xf numFmtId="0" fontId="18" fillId="0" borderId="0" xfId="13" applyFont="1" applyAlignment="1">
      <alignment horizontal="center"/>
    </xf>
    <xf numFmtId="0" fontId="10" fillId="0" borderId="0" xfId="13" applyFont="1" applyFill="1" applyAlignment="1">
      <alignment horizontal="center"/>
    </xf>
    <xf numFmtId="0" fontId="10" fillId="0" borderId="0" xfId="13" applyFont="1" applyAlignment="1"/>
    <xf numFmtId="0" fontId="10" fillId="0" borderId="0" xfId="13" applyFont="1" applyAlignment="1">
      <alignment horizontal="center"/>
    </xf>
    <xf numFmtId="0" fontId="10" fillId="0" borderId="0" xfId="13" applyFont="1" applyFill="1"/>
    <xf numFmtId="0" fontId="19" fillId="0" borderId="0" xfId="13"/>
    <xf numFmtId="0" fontId="19" fillId="0" borderId="0" xfId="13" applyAlignment="1">
      <alignment horizontal="left"/>
    </xf>
    <xf numFmtId="168" fontId="19" fillId="5" borderId="0" xfId="13" applyNumberFormat="1" applyFill="1"/>
    <xf numFmtId="0" fontId="19" fillId="5" borderId="0" xfId="13" applyFill="1"/>
    <xf numFmtId="2" fontId="15" fillId="5" borderId="0" xfId="13" applyNumberFormat="1" applyFont="1" applyFill="1"/>
    <xf numFmtId="0" fontId="19" fillId="0" borderId="0" xfId="13" applyAlignment="1">
      <alignment horizontal="right"/>
    </xf>
    <xf numFmtId="0" fontId="10" fillId="0" borderId="0" xfId="13" applyFont="1" applyFill="1" applyAlignment="1">
      <alignment horizontal="left"/>
    </xf>
    <xf numFmtId="168" fontId="10" fillId="0" borderId="0" xfId="13" applyNumberFormat="1" applyFont="1" applyFill="1"/>
    <xf numFmtId="168" fontId="10" fillId="6" borderId="0" xfId="13" applyNumberFormat="1" applyFont="1" applyFill="1" applyAlignment="1">
      <alignment horizontal="center"/>
    </xf>
    <xf numFmtId="0" fontId="10" fillId="0" borderId="0" xfId="13" applyFont="1" applyFill="1" applyAlignment="1"/>
    <xf numFmtId="0" fontId="10" fillId="0" borderId="0" xfId="13" applyFont="1" applyFill="1" applyAlignment="1">
      <alignment horizontal="right"/>
    </xf>
    <xf numFmtId="0" fontId="10" fillId="0" borderId="0" xfId="13" applyFont="1" applyAlignment="1">
      <alignment horizontal="right"/>
    </xf>
    <xf numFmtId="168" fontId="10" fillId="0" borderId="0" xfId="13" applyNumberFormat="1" applyFont="1" applyAlignment="1">
      <alignment horizontal="right"/>
    </xf>
    <xf numFmtId="0" fontId="10" fillId="0" borderId="0" xfId="13" quotePrefix="1" applyFont="1" applyAlignment="1">
      <alignment horizontal="center"/>
    </xf>
    <xf numFmtId="168" fontId="10" fillId="0" borderId="0" xfId="13" applyNumberFormat="1" applyFont="1" applyFill="1" applyAlignment="1">
      <alignment horizontal="right"/>
    </xf>
    <xf numFmtId="168" fontId="10" fillId="6" borderId="0" xfId="13" quotePrefix="1" applyNumberFormat="1" applyFont="1" applyFill="1" applyAlignment="1">
      <alignment horizontal="center"/>
    </xf>
    <xf numFmtId="0" fontId="10" fillId="6" borderId="0" xfId="13" applyFont="1" applyFill="1" applyAlignment="1">
      <alignment horizontal="right"/>
    </xf>
    <xf numFmtId="0" fontId="10" fillId="0" borderId="0" xfId="13" quotePrefix="1" applyFont="1" applyFill="1" applyAlignment="1">
      <alignment horizontal="right"/>
    </xf>
    <xf numFmtId="0" fontId="19" fillId="0" borderId="0" xfId="13" applyAlignment="1">
      <alignment horizontal="center"/>
    </xf>
    <xf numFmtId="168" fontId="10" fillId="0" borderId="0" xfId="13" quotePrefix="1" applyNumberFormat="1" applyFont="1" applyFill="1" applyAlignment="1">
      <alignment horizontal="right"/>
    </xf>
    <xf numFmtId="0" fontId="19" fillId="0" borderId="0" xfId="13" applyFill="1"/>
    <xf numFmtId="0" fontId="10" fillId="0" borderId="0" xfId="13" quotePrefix="1" applyFont="1" applyFill="1" applyAlignment="1">
      <alignment horizontal="center"/>
    </xf>
    <xf numFmtId="168" fontId="0" fillId="0" borderId="0" xfId="11" applyNumberFormat="1" applyFont="1" applyAlignment="1"/>
    <xf numFmtId="168" fontId="0" fillId="0" borderId="0" xfId="11" applyNumberFormat="1" applyFont="1" applyAlignment="1">
      <alignment horizontal="left"/>
    </xf>
    <xf numFmtId="2" fontId="15" fillId="6" borderId="0" xfId="13" applyNumberFormat="1" applyFont="1" applyFill="1" applyAlignment="1">
      <alignment horizontal="center"/>
    </xf>
    <xf numFmtId="0" fontId="15" fillId="0" borderId="0" xfId="13" applyFont="1" applyAlignment="1">
      <alignment horizontal="center"/>
    </xf>
    <xf numFmtId="168" fontId="15" fillId="0" borderId="0" xfId="11" applyNumberFormat="1" applyFont="1" applyAlignment="1">
      <alignment horizontal="left"/>
    </xf>
    <xf numFmtId="0" fontId="15" fillId="0" borderId="0" xfId="13" applyFont="1"/>
    <xf numFmtId="2" fontId="15" fillId="4" borderId="0" xfId="13" applyNumberFormat="1" applyFont="1" applyFill="1" applyAlignment="1">
      <alignment horizontal="center"/>
    </xf>
    <xf numFmtId="168" fontId="15" fillId="0" borderId="0" xfId="11" applyNumberFormat="1" applyFont="1" applyAlignment="1"/>
    <xf numFmtId="168" fontId="10" fillId="6" borderId="0" xfId="11" quotePrefix="1" applyNumberFormat="1" applyFont="1" applyFill="1" applyAlignment="1">
      <alignment horizontal="center"/>
    </xf>
    <xf numFmtId="168" fontId="10" fillId="6" borderId="3" xfId="11" applyNumberFormat="1" applyFont="1" applyFill="1" applyBorder="1" applyAlignment="1">
      <alignment horizontal="center"/>
    </xf>
    <xf numFmtId="2" fontId="10" fillId="6" borderId="5" xfId="13" applyNumberFormat="1" applyFont="1" applyFill="1" applyBorder="1" applyAlignment="1">
      <alignment horizontal="center"/>
    </xf>
    <xf numFmtId="2" fontId="10" fillId="4" borderId="5" xfId="13" applyNumberFormat="1" applyFont="1" applyFill="1" applyBorder="1" applyAlignment="1">
      <alignment horizontal="center"/>
    </xf>
    <xf numFmtId="43" fontId="10" fillId="4" borderId="4" xfId="11" quotePrefix="1" applyNumberFormat="1" applyFont="1" applyFill="1" applyBorder="1" applyAlignment="1">
      <alignment horizontal="center"/>
    </xf>
    <xf numFmtId="165" fontId="7" fillId="0" borderId="0" xfId="3" applyNumberFormat="1" applyFont="1" applyBorder="1" applyAlignment="1">
      <alignment horizontal="center"/>
    </xf>
    <xf numFmtId="10" fontId="7" fillId="0" borderId="0" xfId="3" applyNumberFormat="1" applyFont="1" applyBorder="1" applyAlignment="1">
      <alignment horizontal="center"/>
    </xf>
    <xf numFmtId="0" fontId="15" fillId="2" borderId="0" xfId="13" applyFont="1" applyFill="1" applyAlignment="1">
      <alignment horizontal="left"/>
    </xf>
    <xf numFmtId="0" fontId="10" fillId="2" borderId="0" xfId="13" applyFont="1" applyFill="1" applyAlignment="1">
      <alignment horizontal="left"/>
    </xf>
    <xf numFmtId="168" fontId="10" fillId="2" borderId="0" xfId="13" applyNumberFormat="1" applyFont="1" applyFill="1" applyAlignment="1">
      <alignment horizontal="right"/>
    </xf>
    <xf numFmtId="0" fontId="10" fillId="7" borderId="6" xfId="6" applyFill="1" applyBorder="1" applyAlignment="1">
      <alignment horizontal="left"/>
    </xf>
    <xf numFmtId="0" fontId="10" fillId="7" borderId="6" xfId="6" applyFill="1" applyBorder="1" applyAlignment="1">
      <alignment horizontal="center"/>
    </xf>
    <xf numFmtId="170" fontId="10" fillId="0" borderId="0" xfId="6" applyNumberFormat="1"/>
    <xf numFmtId="171" fontId="10" fillId="0" borderId="0" xfId="6" applyNumberFormat="1"/>
    <xf numFmtId="170" fontId="18" fillId="0" borderId="0" xfId="6" applyNumberFormat="1" applyFont="1"/>
    <xf numFmtId="43" fontId="0" fillId="0" borderId="0" xfId="5" applyNumberFormat="1" applyFont="1"/>
    <xf numFmtId="0" fontId="0" fillId="0" borderId="8" xfId="0" applyBorder="1"/>
    <xf numFmtId="43" fontId="0" fillId="0" borderId="8" xfId="5" applyNumberFormat="1" applyFont="1" applyBorder="1"/>
    <xf numFmtId="0" fontId="7" fillId="0" borderId="0" xfId="1" applyFont="1" applyFill="1" applyBorder="1" applyAlignment="1">
      <alignment vertical="center"/>
    </xf>
    <xf numFmtId="3" fontId="7" fillId="0" borderId="0" xfId="3" applyNumberFormat="1" applyFont="1" applyBorder="1" applyAlignment="1"/>
    <xf numFmtId="3" fontId="12" fillId="0" borderId="0" xfId="0" applyNumberFormat="1" applyFont="1" applyAlignment="1" applyProtection="1">
      <alignment vertical="center"/>
    </xf>
    <xf numFmtId="10" fontId="7" fillId="0" borderId="0" xfId="3" applyNumberFormat="1" applyFont="1" applyBorder="1" applyAlignment="1"/>
    <xf numFmtId="3" fontId="12" fillId="0" borderId="0" xfId="0" applyNumberFormat="1" applyFont="1" applyBorder="1" applyAlignment="1" applyProtection="1">
      <alignment vertical="center"/>
    </xf>
    <xf numFmtId="3" fontId="7" fillId="0" borderId="0" xfId="0" applyNumberFormat="1" applyFont="1" applyBorder="1" applyAlignment="1">
      <alignment vertical="center"/>
    </xf>
    <xf numFmtId="3" fontId="7" fillId="0" borderId="0" xfId="0" applyNumberFormat="1" applyFont="1" applyBorder="1" applyAlignment="1">
      <alignment vertical="center" wrapText="1"/>
    </xf>
    <xf numFmtId="10" fontId="7" fillId="0" borderId="0" xfId="0" applyNumberFormat="1" applyFont="1" applyBorder="1" applyAlignment="1">
      <alignment vertical="center"/>
    </xf>
    <xf numFmtId="168" fontId="12" fillId="0" borderId="0" xfId="5" applyNumberFormat="1" applyFont="1" applyBorder="1" applyAlignment="1" applyProtection="1">
      <alignment vertical="center"/>
    </xf>
    <xf numFmtId="164" fontId="12" fillId="0" borderId="1" xfId="1" quotePrefix="1" applyNumberFormat="1" applyFont="1" applyBorder="1" applyAlignment="1">
      <alignment horizontal="center" vertical="center" wrapText="1"/>
    </xf>
    <xf numFmtId="3" fontId="12" fillId="0" borderId="2" xfId="0" applyNumberFormat="1" applyFont="1" applyBorder="1" applyAlignment="1" applyProtection="1">
      <alignment vertical="center" wrapText="1"/>
    </xf>
    <xf numFmtId="0" fontId="12" fillId="0" borderId="2" xfId="3" quotePrefix="1" applyFont="1" applyBorder="1" applyAlignment="1">
      <alignment horizontal="center" vertical="center"/>
    </xf>
    <xf numFmtId="0" fontId="12" fillId="0" borderId="0" xfId="1" applyFont="1" applyAlignment="1">
      <alignment horizontal="center" vertical="center"/>
    </xf>
    <xf numFmtId="43" fontId="12" fillId="0" borderId="0" xfId="5" applyFont="1" applyBorder="1" applyAlignment="1" applyProtection="1">
      <alignment vertical="center"/>
    </xf>
    <xf numFmtId="0" fontId="7" fillId="0" borderId="0" xfId="3" applyFont="1" applyAlignment="1">
      <alignment horizontal="left"/>
    </xf>
    <xf numFmtId="0" fontId="7" fillId="0" borderId="0" xfId="3" applyFont="1" applyAlignment="1">
      <alignment horizontal="center"/>
    </xf>
    <xf numFmtId="0" fontId="12" fillId="0" borderId="0" xfId="1" applyFont="1" applyBorder="1" applyAlignment="1">
      <alignment horizontal="fill" vertical="center"/>
    </xf>
    <xf numFmtId="0" fontId="25" fillId="0" borderId="0" xfId="19" applyFont="1" applyAlignment="1" applyProtection="1">
      <alignment horizontal="center"/>
      <protection locked="0"/>
    </xf>
    <xf numFmtId="49" fontId="27" fillId="0" borderId="0" xfId="18" applyNumberFormat="1" applyFont="1" applyAlignment="1" applyProtection="1">
      <alignment horizontal="center"/>
      <protection locked="0"/>
    </xf>
    <xf numFmtId="49" fontId="25" fillId="0" borderId="0" xfId="18" applyNumberFormat="1" applyFont="1" applyAlignment="1" applyProtection="1">
      <alignment horizontal="center"/>
      <protection locked="0"/>
    </xf>
    <xf numFmtId="0" fontId="28" fillId="0" borderId="0" xfId="20" applyFont="1"/>
    <xf numFmtId="49" fontId="29" fillId="0" borderId="0" xfId="18" applyNumberFormat="1" applyFont="1" applyAlignment="1" applyProtection="1">
      <alignment horizontal="center"/>
      <protection locked="0"/>
    </xf>
    <xf numFmtId="49" fontId="29" fillId="0" borderId="0" xfId="18" applyNumberFormat="1" applyFont="1" applyAlignment="1" applyProtection="1">
      <alignment horizontal="left"/>
      <protection locked="0"/>
    </xf>
    <xf numFmtId="0" fontId="25" fillId="0" borderId="0" xfId="18" applyFont="1" applyAlignment="1" applyProtection="1">
      <alignment horizontal="left"/>
      <protection locked="0"/>
    </xf>
    <xf numFmtId="0" fontId="25" fillId="0" borderId="0" xfId="18" applyFont="1" applyAlignment="1" applyProtection="1">
      <alignment horizontal="center"/>
      <protection locked="0"/>
    </xf>
    <xf numFmtId="0" fontId="28" fillId="0" borderId="0" xfId="20" applyFont="1" applyAlignment="1">
      <alignment horizontal="center" vertical="center"/>
    </xf>
    <xf numFmtId="37" fontId="25" fillId="0" borderId="0" xfId="18" applyNumberFormat="1" applyFont="1" applyAlignment="1" applyProtection="1">
      <alignment horizontal="center"/>
      <protection locked="0"/>
    </xf>
    <xf numFmtId="0" fontId="25" fillId="0" borderId="0" xfId="18" applyFont="1" applyAlignment="1">
      <alignment horizontal="center"/>
    </xf>
    <xf numFmtId="37" fontId="25" fillId="0" borderId="1" xfId="18" applyNumberFormat="1" applyFont="1" applyBorder="1" applyAlignment="1" applyProtection="1">
      <alignment horizontal="center"/>
      <protection locked="0"/>
    </xf>
    <xf numFmtId="0" fontId="24" fillId="0" borderId="0" xfId="18" applyFont="1" applyAlignment="1" applyProtection="1">
      <alignment horizontal="center"/>
      <protection locked="0"/>
    </xf>
    <xf numFmtId="37" fontId="24" fillId="0" borderId="0" xfId="18" applyNumberFormat="1" applyFont="1" applyAlignment="1" applyProtection="1">
      <alignment horizontal="center"/>
      <protection locked="0"/>
    </xf>
    <xf numFmtId="0" fontId="29" fillId="0" borderId="0" xfId="18" applyFont="1" applyAlignment="1" applyProtection="1">
      <alignment horizontal="center"/>
      <protection locked="0"/>
    </xf>
    <xf numFmtId="37" fontId="29" fillId="0" borderId="0" xfId="18" applyNumberFormat="1" applyFont="1" applyAlignment="1" applyProtection="1">
      <alignment horizontal="center"/>
      <protection locked="0"/>
    </xf>
    <xf numFmtId="0" fontId="28" fillId="0" borderId="0" xfId="20" applyFont="1" applyAlignment="1">
      <alignment horizontal="center"/>
    </xf>
    <xf numFmtId="172" fontId="25" fillId="0" borderId="1" xfId="18" applyNumberFormat="1" applyFont="1" applyBorder="1" applyAlignment="1" applyProtection="1">
      <alignment horizontal="center"/>
      <protection locked="0"/>
    </xf>
    <xf numFmtId="37" fontId="25" fillId="0" borderId="9" xfId="18" applyNumberFormat="1" applyFont="1" applyBorder="1" applyAlignment="1" applyProtection="1">
      <alignment horizontal="center"/>
      <protection locked="0"/>
    </xf>
    <xf numFmtId="37" fontId="24" fillId="0" borderId="0" xfId="18" applyNumberFormat="1" applyFont="1" applyAlignment="1" applyProtection="1">
      <alignment horizontal="right"/>
      <protection locked="0"/>
    </xf>
    <xf numFmtId="37" fontId="28" fillId="0" borderId="0" xfId="20" applyNumberFormat="1" applyFont="1"/>
    <xf numFmtId="0" fontId="25" fillId="0" borderId="0" xfId="18" applyFont="1" applyProtection="1">
      <protection locked="0"/>
    </xf>
    <xf numFmtId="0" fontId="28" fillId="0" borderId="0" xfId="17" applyFont="1"/>
    <xf numFmtId="0" fontId="25" fillId="0" borderId="0" xfId="19" applyFont="1" applyProtection="1">
      <protection locked="0"/>
    </xf>
    <xf numFmtId="49" fontId="25" fillId="0" borderId="0" xfId="19" applyNumberFormat="1" applyFont="1" applyAlignment="1" applyProtection="1">
      <alignment horizontal="center"/>
      <protection locked="0"/>
    </xf>
    <xf numFmtId="37" fontId="7" fillId="0" borderId="0" xfId="1" applyNumberFormat="1" applyFont="1" applyBorder="1" applyAlignment="1">
      <alignment vertical="center"/>
    </xf>
    <xf numFmtId="168" fontId="0" fillId="0" borderId="1" xfId="5" applyNumberFormat="1" applyFont="1" applyBorder="1"/>
    <xf numFmtId="0" fontId="9" fillId="2" borderId="0" xfId="0" applyFont="1" applyFill="1"/>
    <xf numFmtId="0" fontId="0" fillId="0" borderId="0" xfId="0" applyFill="1"/>
    <xf numFmtId="1" fontId="15" fillId="0" borderId="0" xfId="6" applyNumberFormat="1" applyFont="1" applyFill="1"/>
    <xf numFmtId="167" fontId="16" fillId="0" borderId="0" xfId="6" applyNumberFormat="1" applyFont="1" applyFill="1"/>
    <xf numFmtId="0" fontId="0" fillId="0" borderId="0" xfId="0" applyFill="1" applyBorder="1"/>
    <xf numFmtId="0" fontId="9" fillId="0" borderId="0" xfId="0" applyFont="1" applyFill="1"/>
    <xf numFmtId="37" fontId="24" fillId="2" borderId="0" xfId="18" applyNumberFormat="1" applyFont="1" applyFill="1" applyAlignment="1" applyProtection="1">
      <alignment horizontal="center"/>
      <protection locked="0"/>
    </xf>
    <xf numFmtId="43" fontId="0" fillId="2" borderId="8" xfId="5" applyNumberFormat="1" applyFont="1" applyFill="1" applyBorder="1"/>
    <xf numFmtId="168" fontId="0" fillId="2" borderId="0" xfId="5" applyNumberFormat="1" applyFont="1" applyFill="1"/>
    <xf numFmtId="0" fontId="9" fillId="0" borderId="0" xfId="0" applyFont="1" applyAlignment="1">
      <alignment horizontal="center"/>
    </xf>
    <xf numFmtId="173" fontId="31" fillId="0" borderId="0" xfId="21" applyNumberFormat="1" applyFont="1"/>
    <xf numFmtId="0" fontId="31" fillId="0" borderId="0" xfId="21" applyFont="1"/>
    <xf numFmtId="0" fontId="14" fillId="0" borderId="0" xfId="21"/>
    <xf numFmtId="0" fontId="32" fillId="0" borderId="0" xfId="21" applyFont="1" applyAlignment="1">
      <alignment horizontal="center"/>
    </xf>
    <xf numFmtId="174" fontId="31" fillId="0" borderId="0" xfId="21" applyNumberFormat="1" applyFont="1"/>
    <xf numFmtId="0" fontId="32" fillId="0" borderId="1" xfId="21" applyFont="1" applyBorder="1"/>
    <xf numFmtId="0" fontId="31" fillId="0" borderId="1" xfId="21" applyFont="1" applyBorder="1"/>
    <xf numFmtId="0" fontId="14" fillId="0" borderId="1" xfId="21" applyBorder="1"/>
    <xf numFmtId="173" fontId="31" fillId="0" borderId="0" xfId="21" applyNumberFormat="1" applyFont="1" applyAlignment="1">
      <alignment horizontal="right"/>
    </xf>
    <xf numFmtId="174" fontId="32" fillId="0" borderId="0" xfId="21" applyNumberFormat="1" applyFont="1"/>
    <xf numFmtId="0" fontId="31" fillId="0" borderId="0" xfId="21" applyFont="1" applyAlignment="1">
      <alignment horizontal="right"/>
    </xf>
    <xf numFmtId="0" fontId="31" fillId="0" borderId="0" xfId="21" applyFont="1" applyAlignment="1">
      <alignment horizontal="left"/>
    </xf>
    <xf numFmtId="0" fontId="31" fillId="0" borderId="0" xfId="21" applyFont="1" applyAlignment="1">
      <alignment horizontal="center"/>
    </xf>
    <xf numFmtId="0" fontId="35" fillId="0" borderId="0" xfId="21" applyFont="1"/>
    <xf numFmtId="14" fontId="34" fillId="0" borderId="0" xfId="21" applyNumberFormat="1" applyFont="1" applyAlignment="1">
      <alignment horizontal="center"/>
    </xf>
    <xf numFmtId="168" fontId="25" fillId="2" borderId="0" xfId="5" applyNumberFormat="1" applyFont="1" applyFill="1" applyAlignment="1" applyProtection="1">
      <alignment horizontal="center"/>
      <protection locked="0"/>
    </xf>
    <xf numFmtId="0" fontId="37" fillId="0" borderId="0" xfId="23"/>
    <xf numFmtId="0" fontId="38" fillId="0" borderId="10" xfId="0" applyFont="1" applyBorder="1" applyAlignment="1">
      <alignment wrapText="1"/>
    </xf>
    <xf numFmtId="0" fontId="39" fillId="9" borderId="10" xfId="0" applyFont="1" applyFill="1" applyBorder="1" applyAlignment="1">
      <alignment horizontal="center" wrapText="1"/>
    </xf>
    <xf numFmtId="0" fontId="38" fillId="0" borderId="11" xfId="0" applyFont="1" applyBorder="1" applyAlignment="1">
      <alignment horizontal="center" wrapText="1"/>
    </xf>
    <xf numFmtId="0" fontId="39" fillId="0" borderId="10" xfId="0" applyFont="1" applyBorder="1" applyAlignment="1">
      <alignment wrapText="1"/>
    </xf>
    <xf numFmtId="0" fontId="38" fillId="0" borderId="14" xfId="0" applyFont="1" applyBorder="1" applyAlignment="1">
      <alignment horizontal="center" wrapText="1"/>
    </xf>
    <xf numFmtId="0" fontId="38" fillId="0" borderId="11" xfId="0" applyFont="1" applyBorder="1" applyAlignment="1">
      <alignment wrapText="1"/>
    </xf>
    <xf numFmtId="0" fontId="38" fillId="0" borderId="16" xfId="0" applyFont="1" applyBorder="1" applyAlignment="1">
      <alignment horizontal="center" vertical="center" wrapText="1"/>
    </xf>
    <xf numFmtId="0" fontId="38" fillId="0" borderId="16" xfId="0" applyFont="1" applyBorder="1" applyAlignment="1">
      <alignment horizontal="center" vertical="top" wrapText="1"/>
    </xf>
    <xf numFmtId="0" fontId="38" fillId="10" borderId="16" xfId="0" applyFont="1" applyFill="1" applyBorder="1" applyAlignment="1">
      <alignment horizontal="center" vertical="top" wrapText="1"/>
    </xf>
    <xf numFmtId="0" fontId="38" fillId="0" borderId="17" xfId="0" applyFont="1" applyBorder="1" applyAlignment="1">
      <alignment horizontal="center" wrapText="1"/>
    </xf>
    <xf numFmtId="0" fontId="38" fillId="10" borderId="17" xfId="0" applyFont="1" applyFill="1" applyBorder="1" applyAlignment="1">
      <alignment horizontal="center" wrapText="1"/>
    </xf>
    <xf numFmtId="175" fontId="38" fillId="0" borderId="10" xfId="0" applyNumberFormat="1" applyFont="1" applyBorder="1" applyAlignment="1">
      <alignment horizontal="right" wrapText="1"/>
    </xf>
    <xf numFmtId="0" fontId="38" fillId="0" borderId="10" xfId="0" applyFont="1" applyBorder="1" applyAlignment="1">
      <alignment horizontal="left" wrapText="1"/>
    </xf>
    <xf numFmtId="176" fontId="38" fillId="0" borderId="10" xfId="0" applyNumberFormat="1" applyFont="1" applyBorder="1" applyAlignment="1">
      <alignment wrapText="1"/>
    </xf>
    <xf numFmtId="177" fontId="38" fillId="0" borderId="10" xfId="0" applyNumberFormat="1" applyFont="1" applyBorder="1" applyAlignment="1">
      <alignment wrapText="1"/>
    </xf>
    <xf numFmtId="0" fontId="38" fillId="0" borderId="10" xfId="0" applyFont="1" applyBorder="1" applyAlignment="1">
      <alignment horizontal="right" wrapText="1"/>
    </xf>
    <xf numFmtId="176" fontId="38" fillId="11" borderId="10" xfId="0" applyNumberFormat="1" applyFont="1" applyFill="1" applyBorder="1" applyAlignment="1">
      <alignment wrapText="1"/>
    </xf>
    <xf numFmtId="175" fontId="38" fillId="0" borderId="10" xfId="0" applyNumberFormat="1" applyFont="1" applyBorder="1" applyAlignment="1">
      <alignment wrapText="1"/>
    </xf>
    <xf numFmtId="0" fontId="40" fillId="0" borderId="10" xfId="0" applyFont="1" applyBorder="1" applyAlignment="1">
      <alignment horizontal="right" vertical="top" wrapText="1"/>
    </xf>
    <xf numFmtId="178" fontId="38" fillId="0" borderId="10" xfId="0" applyNumberFormat="1" applyFont="1" applyBorder="1" applyAlignment="1">
      <alignment wrapText="1"/>
    </xf>
    <xf numFmtId="179" fontId="38" fillId="0" borderId="10" xfId="0" applyNumberFormat="1" applyFont="1" applyBorder="1" applyAlignment="1">
      <alignment horizontal="right" wrapText="1"/>
    </xf>
    <xf numFmtId="0" fontId="38" fillId="0" borderId="16" xfId="0" applyFont="1" applyBorder="1" applyAlignment="1">
      <alignment horizontal="left" wrapText="1"/>
    </xf>
    <xf numFmtId="0" fontId="38" fillId="0" borderId="17" xfId="0" applyFont="1" applyBorder="1" applyAlignment="1">
      <alignment horizontal="left" wrapText="1"/>
    </xf>
    <xf numFmtId="179" fontId="38" fillId="0" borderId="12" xfId="0" applyNumberFormat="1" applyFont="1" applyBorder="1" applyAlignment="1">
      <alignment horizontal="right" wrapText="1"/>
    </xf>
    <xf numFmtId="0" fontId="38" fillId="0" borderId="19" xfId="0" applyFont="1" applyBorder="1" applyAlignment="1">
      <alignment horizontal="left" wrapText="1"/>
    </xf>
    <xf numFmtId="0" fontId="38" fillId="0" borderId="15" xfId="0" applyFont="1" applyBorder="1" applyAlignment="1">
      <alignment wrapText="1"/>
    </xf>
    <xf numFmtId="0" fontId="38" fillId="0" borderId="15" xfId="0" applyFont="1" applyBorder="1" applyAlignment="1">
      <alignment horizontal="right" wrapText="1"/>
    </xf>
    <xf numFmtId="177" fontId="38" fillId="0" borderId="15" xfId="0" applyNumberFormat="1" applyFont="1" applyBorder="1" applyAlignment="1">
      <alignment wrapText="1"/>
    </xf>
    <xf numFmtId="178" fontId="38" fillId="0" borderId="15" xfId="0" applyNumberFormat="1" applyFont="1" applyBorder="1" applyAlignment="1">
      <alignment wrapText="1"/>
    </xf>
    <xf numFmtId="0" fontId="38" fillId="0" borderId="15" xfId="0" applyFont="1" applyBorder="1" applyAlignment="1">
      <alignment horizontal="left" wrapText="1"/>
    </xf>
    <xf numFmtId="0" fontId="38" fillId="0" borderId="13" xfId="0" applyFont="1" applyBorder="1" applyAlignment="1">
      <alignment wrapText="1"/>
    </xf>
    <xf numFmtId="175" fontId="38" fillId="11" borderId="10" xfId="0" applyNumberFormat="1" applyFont="1" applyFill="1" applyBorder="1" applyAlignment="1">
      <alignment horizontal="right" wrapText="1"/>
    </xf>
    <xf numFmtId="0" fontId="38" fillId="0" borderId="14" xfId="0" applyFont="1" applyBorder="1" applyAlignment="1">
      <alignment wrapText="1"/>
    </xf>
    <xf numFmtId="3" fontId="12" fillId="0" borderId="0" xfId="0" applyNumberFormat="1" applyFont="1" applyFill="1" applyAlignment="1" applyProtection="1">
      <alignment vertical="center"/>
    </xf>
    <xf numFmtId="2" fontId="12" fillId="0" borderId="0" xfId="0" applyNumberFormat="1" applyFont="1" applyFill="1" applyBorder="1" applyAlignment="1" applyProtection="1">
      <alignment vertical="center"/>
    </xf>
    <xf numFmtId="37" fontId="12" fillId="0" borderId="0" xfId="0" applyNumberFormat="1" applyFont="1" applyFill="1" applyAlignment="1" applyProtection="1">
      <alignment vertical="center"/>
    </xf>
    <xf numFmtId="37" fontId="7" fillId="0" borderId="0" xfId="1" applyNumberFormat="1" applyFont="1" applyFill="1" applyBorder="1" applyAlignment="1">
      <alignment vertical="center"/>
    </xf>
    <xf numFmtId="0" fontId="7" fillId="0" borderId="0" xfId="1" applyFont="1" applyFill="1"/>
    <xf numFmtId="168" fontId="12" fillId="0" borderId="0" xfId="5" applyNumberFormat="1" applyFont="1" applyFill="1" applyBorder="1" applyAlignment="1" applyProtection="1">
      <alignment vertical="center"/>
    </xf>
    <xf numFmtId="173" fontId="31" fillId="4" borderId="0" xfId="21" applyNumberFormat="1" applyFont="1" applyFill="1"/>
    <xf numFmtId="14" fontId="34" fillId="4" borderId="0" xfId="21" applyNumberFormat="1" applyFont="1" applyFill="1"/>
    <xf numFmtId="0" fontId="14" fillId="4" borderId="0" xfId="21" applyFill="1"/>
    <xf numFmtId="0" fontId="12" fillId="8" borderId="0" xfId="2" applyFont="1" applyFill="1"/>
    <xf numFmtId="0" fontId="25" fillId="2" borderId="0" xfId="19" applyFont="1" applyFill="1" applyAlignment="1" applyProtection="1">
      <alignment horizontal="center"/>
      <protection locked="0"/>
    </xf>
    <xf numFmtId="168" fontId="25" fillId="0" borderId="0" xfId="5" applyNumberFormat="1" applyFont="1" applyFill="1" applyAlignment="1" applyProtection="1">
      <alignment horizontal="center"/>
      <protection locked="0"/>
    </xf>
    <xf numFmtId="14" fontId="12" fillId="0" borderId="0" xfId="2" applyNumberFormat="1" applyFont="1" applyFill="1"/>
    <xf numFmtId="14" fontId="7" fillId="0" borderId="0" xfId="1" applyNumberFormat="1" applyFont="1" applyFill="1" applyBorder="1"/>
    <xf numFmtId="166" fontId="7" fillId="0" borderId="0" xfId="4" applyNumberFormat="1" applyFont="1" applyFill="1" applyBorder="1"/>
    <xf numFmtId="0" fontId="6" fillId="0" borderId="1" xfId="0" applyFont="1" applyFill="1" applyBorder="1" applyAlignment="1">
      <alignment horizontal="left" vertical="top"/>
    </xf>
    <xf numFmtId="0" fontId="12" fillId="0" borderId="0" xfId="2" applyFont="1" applyBorder="1"/>
    <xf numFmtId="169" fontId="12" fillId="0" borderId="0" xfId="12" applyNumberFormat="1" applyFont="1" applyFill="1" applyAlignment="1">
      <alignment horizontal="center"/>
    </xf>
    <xf numFmtId="0" fontId="8" fillId="0" borderId="0" xfId="0" applyFont="1" applyAlignment="1"/>
    <xf numFmtId="0" fontId="42" fillId="0" borderId="0" xfId="0" applyFont="1"/>
    <xf numFmtId="0" fontId="10" fillId="7" borderId="6" xfId="6" quotePrefix="1" applyFill="1" applyBorder="1" applyAlignment="1">
      <alignment horizontal="center"/>
    </xf>
    <xf numFmtId="0" fontId="10" fillId="0" borderId="0" xfId="6" quotePrefix="1" applyAlignment="1">
      <alignment horizontal="left"/>
    </xf>
    <xf numFmtId="0" fontId="9" fillId="0" borderId="7" xfId="0" applyFont="1" applyBorder="1"/>
    <xf numFmtId="0" fontId="39" fillId="13" borderId="32" xfId="0" applyFont="1" applyFill="1" applyBorder="1" applyAlignment="1">
      <alignment horizontal="center" vertical="center" wrapText="1"/>
    </xf>
    <xf numFmtId="0" fontId="39" fillId="13" borderId="33" xfId="0" applyFont="1" applyFill="1" applyBorder="1" applyAlignment="1">
      <alignment horizontal="center" vertical="center" wrapText="1"/>
    </xf>
    <xf numFmtId="0" fontId="39" fillId="13" borderId="34" xfId="0" applyFont="1" applyFill="1" applyBorder="1" applyAlignment="1">
      <alignment horizontal="center" vertical="center" wrapText="1"/>
    </xf>
    <xf numFmtId="0" fontId="38" fillId="0" borderId="20" xfId="0" applyFont="1" applyBorder="1" applyAlignment="1">
      <alignment vertical="center" wrapText="1"/>
    </xf>
    <xf numFmtId="0" fontId="38" fillId="0" borderId="20" xfId="0" applyFont="1" applyBorder="1" applyAlignment="1">
      <alignment horizontal="left" vertical="center" wrapText="1"/>
    </xf>
    <xf numFmtId="0" fontId="38" fillId="0" borderId="20" xfId="0" applyFont="1" applyBorder="1" applyAlignment="1">
      <alignment horizontal="right" vertical="center" wrapText="1"/>
    </xf>
    <xf numFmtId="0" fontId="38" fillId="0" borderId="20" xfId="0" applyFont="1" applyBorder="1" applyAlignment="1">
      <alignment horizontal="center" vertical="center" wrapText="1"/>
    </xf>
    <xf numFmtId="3" fontId="38" fillId="0" borderId="20" xfId="0" applyNumberFormat="1" applyFont="1" applyBorder="1" applyAlignment="1">
      <alignment horizontal="right" vertical="center" wrapText="1"/>
    </xf>
    <xf numFmtId="4" fontId="38" fillId="0" borderId="20" xfId="0" applyNumberFormat="1" applyFont="1" applyBorder="1" applyAlignment="1">
      <alignment horizontal="right" vertical="center" wrapText="1"/>
    </xf>
    <xf numFmtId="168" fontId="0" fillId="2" borderId="8" xfId="5" applyNumberFormat="1" applyFont="1" applyFill="1" applyBorder="1"/>
    <xf numFmtId="0" fontId="12" fillId="0" borderId="0" xfId="0" applyFont="1" applyFill="1" applyBorder="1" applyAlignment="1">
      <alignment vertical="center"/>
    </xf>
    <xf numFmtId="169" fontId="12" fillId="0" borderId="0" xfId="12" applyNumberFormat="1" applyFont="1" applyFill="1" applyAlignment="1">
      <alignment horizontal="left"/>
    </xf>
    <xf numFmtId="0" fontId="6" fillId="0" borderId="0" xfId="0" applyFont="1" applyAlignment="1">
      <alignment horizontal="center"/>
    </xf>
    <xf numFmtId="180" fontId="12" fillId="0" borderId="2" xfId="1" quotePrefix="1" applyNumberFormat="1" applyFont="1" applyBorder="1" applyAlignment="1">
      <alignment horizontal="center" vertical="center"/>
    </xf>
    <xf numFmtId="180" fontId="12" fillId="0" borderId="2" xfId="3" quotePrefix="1" applyNumberFormat="1" applyFont="1" applyBorder="1" applyAlignment="1">
      <alignment horizontal="center" vertical="center"/>
    </xf>
    <xf numFmtId="0" fontId="6" fillId="0" borderId="0" xfId="0" applyFont="1" applyBorder="1" applyAlignment="1"/>
    <xf numFmtId="0" fontId="12" fillId="0" borderId="2" xfId="0" applyFont="1" applyBorder="1" applyAlignment="1">
      <alignment horizontal="left" vertical="center"/>
    </xf>
    <xf numFmtId="37" fontId="12" fillId="0" borderId="2" xfId="0" applyNumberFormat="1" applyFont="1" applyBorder="1" applyAlignment="1" applyProtection="1">
      <alignment vertical="center"/>
    </xf>
    <xf numFmtId="0" fontId="7" fillId="0" borderId="2" xfId="1" applyFont="1" applyBorder="1"/>
    <xf numFmtId="0" fontId="6" fillId="0" borderId="2" xfId="0" applyFont="1" applyBorder="1" applyAlignment="1"/>
    <xf numFmtId="3" fontId="12" fillId="0" borderId="2" xfId="0" applyNumberFormat="1" applyFont="1" applyBorder="1" applyAlignment="1" applyProtection="1">
      <alignment vertical="center"/>
    </xf>
    <xf numFmtId="0" fontId="6" fillId="0" borderId="0" xfId="0" applyFont="1" applyBorder="1" applyAlignment="1">
      <alignment horizontal="right" vertical="center" wrapText="1"/>
    </xf>
    <xf numFmtId="0" fontId="11" fillId="0" borderId="0" xfId="2" quotePrefix="1" applyFont="1" applyAlignment="1">
      <alignment horizontal="right"/>
    </xf>
    <xf numFmtId="0" fontId="12" fillId="0" borderId="2" xfId="1" applyFont="1" applyBorder="1" applyAlignment="1">
      <alignment horizontal="fill" vertical="center"/>
    </xf>
    <xf numFmtId="49" fontId="29" fillId="0" borderId="0" xfId="18" applyNumberFormat="1" applyFont="1" applyAlignment="1" applyProtection="1">
      <alignment horizontal="center"/>
      <protection locked="0"/>
    </xf>
    <xf numFmtId="49" fontId="25" fillId="0" borderId="0" xfId="18" applyNumberFormat="1" applyFont="1" applyAlignment="1" applyProtection="1">
      <alignment horizontal="center"/>
      <protection locked="0"/>
    </xf>
    <xf numFmtId="10" fontId="12" fillId="0" borderId="0" xfId="0" applyNumberFormat="1" applyFont="1" applyFill="1" applyAlignment="1" applyProtection="1">
      <alignment vertical="center"/>
    </xf>
    <xf numFmtId="168" fontId="7" fillId="0" borderId="0" xfId="5" applyNumberFormat="1" applyFont="1" applyFill="1" applyBorder="1" applyAlignment="1">
      <alignment vertical="center"/>
    </xf>
    <xf numFmtId="3" fontId="7" fillId="0" borderId="0" xfId="3" applyNumberFormat="1" applyFont="1" applyFill="1" applyBorder="1" applyAlignment="1"/>
    <xf numFmtId="0" fontId="28" fillId="0" borderId="0" xfId="29" applyFont="1"/>
    <xf numFmtId="0" fontId="28" fillId="0" borderId="0" xfId="29" applyFont="1" applyAlignment="1">
      <alignment horizontal="center" vertical="center"/>
    </xf>
    <xf numFmtId="0" fontId="28" fillId="0" borderId="0" xfId="29" quotePrefix="1" applyFont="1" applyAlignment="1">
      <alignment horizontal="center" vertical="center"/>
    </xf>
    <xf numFmtId="0" fontId="28" fillId="0" borderId="0" xfId="29" applyFont="1" applyAlignment="1">
      <alignment horizontal="center"/>
    </xf>
    <xf numFmtId="43" fontId="25" fillId="0" borderId="0" xfId="30" applyFont="1" applyFill="1" applyBorder="1" applyAlignment="1" applyProtection="1">
      <alignment horizontal="center"/>
      <protection locked="0"/>
    </xf>
    <xf numFmtId="49" fontId="25" fillId="0" borderId="0" xfId="18" quotePrefix="1" applyNumberFormat="1" applyFont="1" applyAlignment="1" applyProtection="1">
      <alignment horizontal="center"/>
      <protection locked="0"/>
    </xf>
    <xf numFmtId="37" fontId="24" fillId="0" borderId="2" xfId="18" applyNumberFormat="1" applyFont="1" applyBorder="1" applyAlignment="1" applyProtection="1">
      <alignment horizontal="center"/>
      <protection locked="0"/>
    </xf>
    <xf numFmtId="43" fontId="24" fillId="0" borderId="0" xfId="30" applyFont="1" applyFill="1" applyAlignment="1" applyProtection="1">
      <alignment horizontal="center"/>
      <protection locked="0"/>
    </xf>
    <xf numFmtId="37" fontId="28" fillId="0" borderId="0" xfId="29" applyNumberFormat="1" applyFont="1"/>
    <xf numFmtId="168" fontId="9" fillId="0" borderId="7" xfId="5" applyNumberFormat="1" applyFont="1" applyBorder="1"/>
    <xf numFmtId="0" fontId="10" fillId="0" borderId="10" xfId="6" applyBorder="1" applyAlignment="1">
      <alignment wrapText="1"/>
    </xf>
    <xf numFmtId="0" fontId="15" fillId="9" borderId="10" xfId="6" applyFont="1" applyFill="1" applyBorder="1" applyAlignment="1">
      <alignment horizontal="center" wrapText="1"/>
    </xf>
    <xf numFmtId="0" fontId="10" fillId="0" borderId="11" xfId="6" applyBorder="1" applyAlignment="1">
      <alignment wrapText="1"/>
    </xf>
    <xf numFmtId="0" fontId="15" fillId="0" borderId="10" xfId="6" applyFont="1" applyBorder="1" applyAlignment="1">
      <alignment wrapText="1"/>
    </xf>
    <xf numFmtId="0" fontId="10" fillId="0" borderId="14" xfId="6" applyBorder="1" applyAlignment="1">
      <alignment wrapText="1"/>
    </xf>
    <xf numFmtId="0" fontId="10" fillId="0" borderId="16" xfId="6" applyBorder="1" applyAlignment="1">
      <alignment horizontal="center" vertical="center" wrapText="1"/>
    </xf>
    <xf numFmtId="0" fontId="10" fillId="0" borderId="17" xfId="6" applyBorder="1" applyAlignment="1">
      <alignment horizontal="center" vertical="top" wrapText="1"/>
    </xf>
    <xf numFmtId="181" fontId="10" fillId="0" borderId="10" xfId="6" applyNumberFormat="1" applyBorder="1" applyAlignment="1">
      <alignment horizontal="right" vertical="top" wrapText="1"/>
    </xf>
    <xf numFmtId="0" fontId="10" fillId="0" borderId="10" xfId="6" applyBorder="1" applyAlignment="1">
      <alignment vertical="top" wrapText="1"/>
    </xf>
    <xf numFmtId="175" fontId="10" fillId="0" borderId="10" xfId="6" applyNumberFormat="1" applyBorder="1" applyAlignment="1">
      <alignment horizontal="right" vertical="top" wrapText="1"/>
    </xf>
    <xf numFmtId="181" fontId="10" fillId="0" borderId="11" xfId="6" applyNumberFormat="1" applyBorder="1" applyAlignment="1">
      <alignment wrapText="1"/>
    </xf>
    <xf numFmtId="175" fontId="10" fillId="11" borderId="10" xfId="6" applyNumberFormat="1" applyFill="1" applyBorder="1" applyAlignment="1">
      <alignment horizontal="right" vertical="top" wrapText="1"/>
    </xf>
    <xf numFmtId="182" fontId="10" fillId="14" borderId="12" xfId="6" applyNumberFormat="1" applyFill="1" applyBorder="1" applyAlignment="1">
      <alignment vertical="top" wrapText="1"/>
    </xf>
    <xf numFmtId="0" fontId="10" fillId="14" borderId="15" xfId="6" applyFill="1" applyBorder="1" applyAlignment="1">
      <alignment horizontal="center" vertical="top" wrapText="1"/>
    </xf>
    <xf numFmtId="0" fontId="10" fillId="14" borderId="13" xfId="6" applyFill="1" applyBorder="1" applyAlignment="1">
      <alignment horizontal="center" vertical="top" wrapText="1"/>
    </xf>
    <xf numFmtId="0" fontId="10" fillId="14" borderId="15" xfId="6" applyFill="1" applyBorder="1" applyAlignment="1">
      <alignment vertical="top" wrapText="1"/>
    </xf>
    <xf numFmtId="0" fontId="10" fillId="14" borderId="13" xfId="6" applyFill="1" applyBorder="1" applyAlignment="1">
      <alignment vertical="top" wrapText="1"/>
    </xf>
    <xf numFmtId="175" fontId="10" fillId="4" borderId="10" xfId="6" applyNumberFormat="1" applyFill="1" applyBorder="1" applyAlignment="1">
      <alignment horizontal="right" vertical="top" wrapText="1"/>
    </xf>
    <xf numFmtId="0" fontId="47" fillId="0" borderId="11" xfId="31" applyFont="1" applyBorder="1" applyAlignment="1">
      <alignment wrapText="1"/>
    </xf>
    <xf numFmtId="0" fontId="45" fillId="0" borderId="0" xfId="31"/>
    <xf numFmtId="0" fontId="47" fillId="0" borderId="16" xfId="31" applyFont="1" applyBorder="1" applyAlignment="1">
      <alignment horizontal="center" vertical="center" wrapText="1"/>
    </xf>
    <xf numFmtId="0" fontId="47" fillId="0" borderId="16" xfId="31" applyFont="1" applyBorder="1" applyAlignment="1">
      <alignment horizontal="center" vertical="top" wrapText="1"/>
    </xf>
    <xf numFmtId="0" fontId="47" fillId="10" borderId="16" xfId="31" applyFont="1" applyFill="1" applyBorder="1" applyAlignment="1">
      <alignment horizontal="center" vertical="top" wrapText="1"/>
    </xf>
    <xf numFmtId="0" fontId="47" fillId="0" borderId="17" xfId="31" applyFont="1" applyBorder="1" applyAlignment="1">
      <alignment horizontal="center" wrapText="1"/>
    </xf>
    <xf numFmtId="0" fontId="47" fillId="10" borderId="17" xfId="31" applyFont="1" applyFill="1" applyBorder="1" applyAlignment="1">
      <alignment horizontal="center" wrapText="1"/>
    </xf>
    <xf numFmtId="175" fontId="47" fillId="0" borderId="10" xfId="31" applyNumberFormat="1" applyFont="1" applyBorder="1" applyAlignment="1">
      <alignment horizontal="right" wrapText="1"/>
    </xf>
    <xf numFmtId="0" fontId="47" fillId="0" borderId="10" xfId="31" applyFont="1" applyBorder="1" applyAlignment="1">
      <alignment horizontal="left" wrapText="1"/>
    </xf>
    <xf numFmtId="0" fontId="47" fillId="0" borderId="10" xfId="31" applyFont="1" applyBorder="1" applyAlignment="1">
      <alignment wrapText="1"/>
    </xf>
    <xf numFmtId="176" fontId="47" fillId="11" borderId="10" xfId="31" applyNumberFormat="1" applyFont="1" applyFill="1" applyBorder="1" applyAlignment="1">
      <alignment wrapText="1"/>
    </xf>
    <xf numFmtId="177" fontId="47" fillId="0" borderId="10" xfId="31" applyNumberFormat="1" applyFont="1" applyBorder="1" applyAlignment="1">
      <alignment wrapText="1"/>
    </xf>
    <xf numFmtId="0" fontId="47" fillId="0" borderId="10" xfId="31" applyFont="1" applyBorder="1" applyAlignment="1">
      <alignment horizontal="right" wrapText="1"/>
    </xf>
    <xf numFmtId="175" fontId="47" fillId="0" borderId="16" xfId="31" applyNumberFormat="1" applyFont="1" applyBorder="1" applyAlignment="1">
      <alignment horizontal="right" wrapText="1"/>
    </xf>
    <xf numFmtId="176" fontId="47" fillId="11" borderId="16" xfId="31" applyNumberFormat="1" applyFont="1" applyFill="1" applyBorder="1" applyAlignment="1">
      <alignment wrapText="1"/>
    </xf>
    <xf numFmtId="0" fontId="47" fillId="0" borderId="35" xfId="31" applyFont="1" applyBorder="1" applyAlignment="1">
      <alignment wrapText="1"/>
    </xf>
    <xf numFmtId="175" fontId="47" fillId="0" borderId="17" xfId="31" applyNumberFormat="1" applyFont="1" applyBorder="1" applyAlignment="1">
      <alignment horizontal="right" wrapText="1"/>
    </xf>
    <xf numFmtId="176" fontId="47" fillId="0" borderId="10" xfId="31" applyNumberFormat="1" applyFont="1" applyBorder="1" applyAlignment="1">
      <alignment wrapText="1"/>
    </xf>
    <xf numFmtId="176" fontId="47" fillId="11" borderId="17" xfId="31" applyNumberFormat="1" applyFont="1" applyFill="1" applyBorder="1" applyAlignment="1">
      <alignment wrapText="1"/>
    </xf>
    <xf numFmtId="0" fontId="47" fillId="0" borderId="36" xfId="31" applyFont="1" applyBorder="1" applyAlignment="1">
      <alignment wrapText="1"/>
    </xf>
    <xf numFmtId="175" fontId="47" fillId="0" borderId="10" xfId="31" applyNumberFormat="1" applyFont="1" applyBorder="1" applyAlignment="1">
      <alignment wrapText="1"/>
    </xf>
    <xf numFmtId="0" fontId="48" fillId="0" borderId="10" xfId="31" applyFont="1" applyBorder="1" applyAlignment="1">
      <alignment horizontal="right" vertical="top" wrapText="1"/>
    </xf>
    <xf numFmtId="178" fontId="47" fillId="0" borderId="10" xfId="31" applyNumberFormat="1" applyFont="1" applyBorder="1" applyAlignment="1">
      <alignment horizontal="right" wrapText="1"/>
    </xf>
    <xf numFmtId="178" fontId="47" fillId="0" borderId="10" xfId="31" applyNumberFormat="1" applyFont="1" applyBorder="1" applyAlignment="1">
      <alignment wrapText="1"/>
    </xf>
    <xf numFmtId="183" fontId="47" fillId="0" borderId="15" xfId="31" applyNumberFormat="1" applyFont="1" applyBorder="1" applyAlignment="1">
      <alignment horizontal="right" wrapText="1"/>
    </xf>
    <xf numFmtId="0" fontId="47" fillId="0" borderId="14" xfId="31" applyFont="1" applyBorder="1" applyAlignment="1">
      <alignment horizontal="left" wrapText="1"/>
    </xf>
    <xf numFmtId="0" fontId="47" fillId="0" borderId="13" xfId="31" applyFont="1" applyBorder="1" applyAlignment="1">
      <alignment horizontal="right" wrapText="1"/>
    </xf>
    <xf numFmtId="0" fontId="47" fillId="11" borderId="10" xfId="31" applyFont="1" applyFill="1" applyBorder="1" applyAlignment="1">
      <alignment horizontal="right" wrapText="1"/>
    </xf>
    <xf numFmtId="0" fontId="47" fillId="11" borderId="10" xfId="31" applyFont="1" applyFill="1" applyBorder="1" applyAlignment="1">
      <alignment wrapText="1"/>
    </xf>
    <xf numFmtId="0" fontId="47" fillId="0" borderId="17" xfId="31" applyFont="1" applyBorder="1" applyAlignment="1">
      <alignment horizontal="left" wrapText="1"/>
    </xf>
    <xf numFmtId="179" fontId="47" fillId="0" borderId="10" xfId="31" applyNumberFormat="1" applyFont="1" applyBorder="1" applyAlignment="1">
      <alignment horizontal="right" wrapText="1"/>
    </xf>
    <xf numFmtId="184" fontId="47" fillId="0" borderId="10" xfId="31" applyNumberFormat="1" applyFont="1" applyBorder="1" applyAlignment="1">
      <alignment horizontal="right" wrapText="1"/>
    </xf>
    <xf numFmtId="0" fontId="47" fillId="0" borderId="16" xfId="31" applyFont="1" applyBorder="1" applyAlignment="1">
      <alignment horizontal="left" wrapText="1"/>
    </xf>
    <xf numFmtId="179" fontId="47" fillId="0" borderId="12" xfId="31" applyNumberFormat="1" applyFont="1" applyBorder="1" applyAlignment="1">
      <alignment horizontal="right" wrapText="1"/>
    </xf>
    <xf numFmtId="0" fontId="47" fillId="0" borderId="13" xfId="31" applyFont="1" applyBorder="1" applyAlignment="1">
      <alignment horizontal="left" wrapText="1"/>
    </xf>
    <xf numFmtId="0" fontId="47" fillId="0" borderId="13" xfId="31" applyFont="1" applyBorder="1" applyAlignment="1">
      <alignment wrapText="1"/>
    </xf>
    <xf numFmtId="175" fontId="47" fillId="11" borderId="10" xfId="31" applyNumberFormat="1" applyFont="1" applyFill="1" applyBorder="1" applyAlignment="1">
      <alignment horizontal="right" wrapText="1"/>
    </xf>
    <xf numFmtId="0" fontId="47" fillId="0" borderId="14" xfId="31" applyFont="1" applyBorder="1" applyAlignment="1">
      <alignment wrapText="1"/>
    </xf>
    <xf numFmtId="4" fontId="10" fillId="0" borderId="0" xfId="6" applyNumberFormat="1"/>
    <xf numFmtId="0" fontId="10" fillId="0" borderId="0" xfId="6" applyFill="1" applyAlignment="1">
      <alignment horizontal="left"/>
    </xf>
    <xf numFmtId="170" fontId="10" fillId="0" borderId="0" xfId="6" applyNumberFormat="1" applyFill="1"/>
    <xf numFmtId="0" fontId="6" fillId="0" borderId="0" xfId="0" applyFont="1" applyAlignment="1">
      <alignment horizontal="center"/>
    </xf>
    <xf numFmtId="0" fontId="6" fillId="0" borderId="2" xfId="0" applyFont="1" applyBorder="1" applyAlignment="1">
      <alignment horizontal="left" vertical="top" wrapText="1"/>
    </xf>
    <xf numFmtId="0" fontId="6" fillId="0" borderId="0" xfId="0" applyFont="1" applyBorder="1" applyAlignment="1">
      <alignment horizontal="left" vertical="top" wrapText="1"/>
    </xf>
    <xf numFmtId="0" fontId="6" fillId="0" borderId="0" xfId="0" applyFont="1" applyAlignment="1">
      <alignment vertical="top" wrapText="1"/>
    </xf>
    <xf numFmtId="0" fontId="10" fillId="0" borderId="12" xfId="6" applyBorder="1" applyAlignment="1">
      <alignment wrapText="1"/>
    </xf>
    <xf numFmtId="0" fontId="10" fillId="0" borderId="13" xfId="6" applyBorder="1" applyAlignment="1">
      <alignment wrapText="1"/>
    </xf>
    <xf numFmtId="0" fontId="38" fillId="0" borderId="12" xfId="6" applyFont="1" applyBorder="1" applyAlignment="1">
      <alignment horizontal="center" vertical="top" wrapText="1"/>
    </xf>
    <xf numFmtId="0" fontId="38" fillId="0" borderId="15" xfId="6" applyFont="1" applyBorder="1" applyAlignment="1">
      <alignment horizontal="center" vertical="top" wrapText="1"/>
    </xf>
    <xf numFmtId="0" fontId="38" fillId="0" borderId="13" xfId="6" applyFont="1" applyBorder="1" applyAlignment="1">
      <alignment horizontal="center" vertical="top" wrapText="1"/>
    </xf>
    <xf numFmtId="0" fontId="38" fillId="0" borderId="12" xfId="6" applyFont="1" applyBorder="1" applyAlignment="1">
      <alignment horizontal="left" vertical="top" wrapText="1"/>
    </xf>
    <xf numFmtId="0" fontId="38" fillId="0" borderId="15" xfId="6" applyFont="1" applyBorder="1" applyAlignment="1">
      <alignment horizontal="left" vertical="top" wrapText="1"/>
    </xf>
    <xf numFmtId="0" fontId="38" fillId="0" borderId="13" xfId="6" applyFont="1" applyBorder="1" applyAlignment="1">
      <alignment horizontal="left" vertical="top" wrapText="1"/>
    </xf>
    <xf numFmtId="0" fontId="10" fillId="0" borderId="12" xfId="6" applyBorder="1" applyAlignment="1">
      <alignment vertical="top" wrapText="1"/>
    </xf>
    <xf numFmtId="0" fontId="10" fillId="0" borderId="15" xfId="6" applyBorder="1" applyAlignment="1">
      <alignment vertical="top" wrapText="1"/>
    </xf>
    <xf numFmtId="0" fontId="10" fillId="0" borderId="13" xfId="6" applyBorder="1" applyAlignment="1">
      <alignment vertical="top" wrapText="1"/>
    </xf>
    <xf numFmtId="0" fontId="10" fillId="0" borderId="16" xfId="6" applyBorder="1" applyAlignment="1">
      <alignment horizontal="center" vertical="center" wrapText="1"/>
    </xf>
    <xf numFmtId="0" fontId="10" fillId="0" borderId="18" xfId="6" applyBorder="1" applyAlignment="1">
      <alignment horizontal="center" vertical="center" wrapText="1"/>
    </xf>
    <xf numFmtId="0" fontId="10" fillId="0" borderId="12" xfId="6" applyBorder="1" applyAlignment="1">
      <alignment horizontal="center" vertical="center" wrapText="1"/>
    </xf>
    <xf numFmtId="0" fontId="10" fillId="0" borderId="15" xfId="6" applyBorder="1" applyAlignment="1">
      <alignment horizontal="center" vertical="center" wrapText="1"/>
    </xf>
    <xf numFmtId="0" fontId="10" fillId="0" borderId="13" xfId="6" applyBorder="1" applyAlignment="1">
      <alignment horizontal="center" vertical="center" wrapText="1"/>
    </xf>
    <xf numFmtId="0" fontId="46" fillId="0" borderId="10" xfId="31" applyFont="1" applyBorder="1" applyAlignment="1">
      <alignment horizontal="center" wrapText="1"/>
    </xf>
    <xf numFmtId="0" fontId="46" fillId="10" borderId="10" xfId="31" applyFont="1" applyFill="1" applyBorder="1" applyAlignment="1">
      <alignment horizontal="center" wrapText="1"/>
    </xf>
    <xf numFmtId="0" fontId="47" fillId="0" borderId="10" xfId="31" applyFont="1" applyBorder="1" applyAlignment="1">
      <alignment horizontal="center" wrapText="1"/>
    </xf>
    <xf numFmtId="0" fontId="47" fillId="0" borderId="10" xfId="31" applyFont="1" applyBorder="1" applyAlignment="1">
      <alignment wrapText="1"/>
    </xf>
    <xf numFmtId="0" fontId="47" fillId="10" borderId="10" xfId="31" applyFont="1" applyFill="1" applyBorder="1" applyAlignment="1">
      <alignment horizontal="center" wrapText="1"/>
    </xf>
    <xf numFmtId="0" fontId="47" fillId="0" borderId="12" xfId="31" applyFont="1" applyBorder="1" applyAlignment="1">
      <alignment horizontal="left" vertical="top" wrapText="1"/>
    </xf>
    <xf numFmtId="0" fontId="47" fillId="0" borderId="15" xfId="31" applyFont="1" applyBorder="1" applyAlignment="1">
      <alignment horizontal="left" vertical="top" wrapText="1"/>
    </xf>
    <xf numFmtId="0" fontId="47" fillId="0" borderId="13" xfId="31" applyFont="1" applyBorder="1" applyAlignment="1">
      <alignment horizontal="left" vertical="top" wrapText="1"/>
    </xf>
    <xf numFmtId="0" fontId="47" fillId="10" borderId="12" xfId="31" applyFont="1" applyFill="1" applyBorder="1" applyAlignment="1">
      <alignment horizontal="left" vertical="top" wrapText="1"/>
    </xf>
    <xf numFmtId="0" fontId="47" fillId="10" borderId="15" xfId="31" applyFont="1" applyFill="1" applyBorder="1" applyAlignment="1">
      <alignment horizontal="left" vertical="top" wrapText="1"/>
    </xf>
    <xf numFmtId="0" fontId="47" fillId="10" borderId="13" xfId="31" applyFont="1" applyFill="1" applyBorder="1" applyAlignment="1">
      <alignment horizontal="left" vertical="top" wrapText="1"/>
    </xf>
    <xf numFmtId="0" fontId="47" fillId="10" borderId="16" xfId="31" applyFont="1" applyFill="1" applyBorder="1" applyAlignment="1">
      <alignment horizontal="center" vertical="center" wrapText="1"/>
    </xf>
    <xf numFmtId="0" fontId="47" fillId="10" borderId="18" xfId="31" applyFont="1" applyFill="1" applyBorder="1" applyAlignment="1">
      <alignment horizontal="center" vertical="center" wrapText="1"/>
    </xf>
    <xf numFmtId="0" fontId="47" fillId="10" borderId="12" xfId="31" applyFont="1" applyFill="1" applyBorder="1" applyAlignment="1">
      <alignment horizontal="center" vertical="top" wrapText="1"/>
    </xf>
    <xf numFmtId="0" fontId="47" fillId="10" borderId="15" xfId="31" applyFont="1" applyFill="1" applyBorder="1" applyAlignment="1">
      <alignment horizontal="center" vertical="top" wrapText="1"/>
    </xf>
    <xf numFmtId="0" fontId="47" fillId="10" borderId="13" xfId="31" applyFont="1" applyFill="1" applyBorder="1" applyAlignment="1">
      <alignment horizontal="center" vertical="top" wrapText="1"/>
    </xf>
    <xf numFmtId="0" fontId="47" fillId="10" borderId="12" xfId="31" applyFont="1" applyFill="1" applyBorder="1" applyAlignment="1">
      <alignment horizontal="center" vertical="center" wrapText="1"/>
    </xf>
    <xf numFmtId="0" fontId="47" fillId="10" borderId="15" xfId="31" applyFont="1" applyFill="1" applyBorder="1" applyAlignment="1">
      <alignment horizontal="center" vertical="center" wrapText="1"/>
    </xf>
    <xf numFmtId="0" fontId="47" fillId="10" borderId="13" xfId="31" applyFont="1" applyFill="1" applyBorder="1" applyAlignment="1">
      <alignment horizontal="center" vertical="center" wrapText="1"/>
    </xf>
    <xf numFmtId="0" fontId="49" fillId="12" borderId="0" xfId="31" applyFont="1" applyFill="1" applyAlignment="1">
      <alignment wrapText="1"/>
    </xf>
    <xf numFmtId="0" fontId="47" fillId="0" borderId="16" xfId="31" applyFont="1" applyBorder="1" applyAlignment="1">
      <alignment horizontal="center" vertical="top" wrapText="1"/>
    </xf>
    <xf numFmtId="0" fontId="47" fillId="0" borderId="18" xfId="31" applyFont="1" applyBorder="1" applyAlignment="1">
      <alignment horizontal="center" vertical="top" wrapText="1"/>
    </xf>
    <xf numFmtId="0" fontId="47" fillId="0" borderId="17" xfId="31" applyFont="1" applyBorder="1" applyAlignment="1">
      <alignment horizontal="center" vertical="top" wrapText="1"/>
    </xf>
    <xf numFmtId="0" fontId="47" fillId="0" borderId="12" xfId="31" applyFont="1" applyBorder="1" applyAlignment="1">
      <alignment horizontal="center" vertical="top" wrapText="1"/>
    </xf>
    <xf numFmtId="0" fontId="47" fillId="0" borderId="13" xfId="31" applyFont="1" applyBorder="1" applyAlignment="1">
      <alignment wrapText="1"/>
    </xf>
    <xf numFmtId="0" fontId="47" fillId="0" borderId="13" xfId="31" applyFont="1" applyBorder="1" applyAlignment="1">
      <alignment horizontal="center" wrapText="1"/>
    </xf>
    <xf numFmtId="0" fontId="47" fillId="0" borderId="16" xfId="31" applyFont="1" applyBorder="1" applyAlignment="1">
      <alignment horizontal="center" vertical="center" wrapText="1"/>
    </xf>
    <xf numFmtId="0" fontId="47" fillId="0" borderId="18" xfId="31" applyFont="1" applyBorder="1" applyAlignment="1">
      <alignment wrapText="1"/>
    </xf>
    <xf numFmtId="0" fontId="38" fillId="0" borderId="27" xfId="0" applyFont="1" applyBorder="1" applyAlignment="1">
      <alignment horizontal="left" vertical="center" wrapText="1" indent="1"/>
    </xf>
    <xf numFmtId="0" fontId="38" fillId="0" borderId="0" xfId="0" applyFont="1" applyBorder="1" applyAlignment="1">
      <alignment horizontal="left" vertical="center" wrapText="1" indent="1"/>
    </xf>
    <xf numFmtId="0" fontId="38" fillId="0" borderId="28" xfId="0" applyFont="1" applyBorder="1" applyAlignment="1">
      <alignment horizontal="left" vertical="center" wrapText="1" indent="1"/>
    </xf>
    <xf numFmtId="0" fontId="39" fillId="0" borderId="21" xfId="0" applyFont="1" applyBorder="1" applyAlignment="1">
      <alignment horizontal="center" vertical="center" wrapText="1"/>
    </xf>
    <xf numFmtId="0" fontId="39" fillId="0" borderId="22" xfId="0" applyFont="1" applyBorder="1" applyAlignment="1">
      <alignment horizontal="center" vertical="center" wrapText="1"/>
    </xf>
    <xf numFmtId="0" fontId="39" fillId="0" borderId="23" xfId="0" applyFont="1" applyBorder="1" applyAlignment="1">
      <alignment horizontal="center" vertical="center" wrapText="1"/>
    </xf>
    <xf numFmtId="0" fontId="38" fillId="0" borderId="24" xfId="0" applyFont="1" applyBorder="1" applyAlignment="1">
      <alignment horizontal="left" vertical="center" wrapText="1" indent="1"/>
    </xf>
    <xf numFmtId="0" fontId="38" fillId="0" borderId="25" xfId="0" applyFont="1" applyBorder="1" applyAlignment="1">
      <alignment horizontal="left" vertical="center" wrapText="1" indent="1"/>
    </xf>
    <xf numFmtId="0" fontId="38" fillId="0" borderId="26" xfId="0" applyFont="1" applyBorder="1" applyAlignment="1">
      <alignment horizontal="left" vertical="center" wrapText="1" indent="1"/>
    </xf>
    <xf numFmtId="0" fontId="39" fillId="13" borderId="21" xfId="0" applyFont="1" applyFill="1" applyBorder="1" applyAlignment="1">
      <alignment horizontal="center" vertical="center" wrapText="1"/>
    </xf>
    <xf numFmtId="0" fontId="39" fillId="13" borderId="23" xfId="0" applyFont="1" applyFill="1" applyBorder="1" applyAlignment="1">
      <alignment horizontal="center" vertical="center" wrapText="1"/>
    </xf>
    <xf numFmtId="0" fontId="39" fillId="13" borderId="22" xfId="0" applyFont="1" applyFill="1" applyBorder="1" applyAlignment="1">
      <alignment horizontal="center" vertical="center" wrapText="1"/>
    </xf>
    <xf numFmtId="0" fontId="0" fillId="0" borderId="29" xfId="0" applyBorder="1" applyAlignment="1">
      <alignment vertical="center" wrapText="1"/>
    </xf>
    <xf numFmtId="0" fontId="0" fillId="0" borderId="30" xfId="0" applyBorder="1" applyAlignment="1">
      <alignment vertical="center" wrapText="1"/>
    </xf>
    <xf numFmtId="0" fontId="0" fillId="0" borderId="31" xfId="0" applyBorder="1" applyAlignment="1">
      <alignment vertical="center" wrapText="1"/>
    </xf>
    <xf numFmtId="0" fontId="38" fillId="10" borderId="16" xfId="0" applyFont="1" applyFill="1" applyBorder="1" applyAlignment="1">
      <alignment horizontal="center" vertical="center" wrapText="1"/>
    </xf>
    <xf numFmtId="0" fontId="38" fillId="10" borderId="18" xfId="0" applyFont="1" applyFill="1" applyBorder="1" applyAlignment="1">
      <alignment horizontal="center" vertical="center" wrapText="1"/>
    </xf>
    <xf numFmtId="0" fontId="38" fillId="10" borderId="12" xfId="0" applyFont="1" applyFill="1" applyBorder="1" applyAlignment="1">
      <alignment horizontal="center" vertical="top" wrapText="1"/>
    </xf>
    <xf numFmtId="0" fontId="38" fillId="10" borderId="15" xfId="0" applyFont="1" applyFill="1" applyBorder="1" applyAlignment="1">
      <alignment horizontal="center" vertical="top" wrapText="1"/>
    </xf>
    <xf numFmtId="0" fontId="38" fillId="10" borderId="13" xfId="0" applyFont="1" applyFill="1" applyBorder="1" applyAlignment="1">
      <alignment horizontal="center" vertical="top" wrapText="1"/>
    </xf>
    <xf numFmtId="0" fontId="38" fillId="10" borderId="12" xfId="0" applyFont="1" applyFill="1" applyBorder="1" applyAlignment="1">
      <alignment horizontal="center" vertical="center" wrapText="1"/>
    </xf>
    <xf numFmtId="0" fontId="38" fillId="10" borderId="15" xfId="0" applyFont="1" applyFill="1" applyBorder="1" applyAlignment="1">
      <alignment horizontal="center" vertical="center" wrapText="1"/>
    </xf>
    <xf numFmtId="0" fontId="38" fillId="10" borderId="13" xfId="0" applyFont="1" applyFill="1" applyBorder="1" applyAlignment="1">
      <alignment horizontal="center" vertical="center" wrapText="1"/>
    </xf>
    <xf numFmtId="0" fontId="41" fillId="12" borderId="0" xfId="0" applyFont="1" applyFill="1" applyAlignment="1">
      <alignment wrapText="1"/>
    </xf>
    <xf numFmtId="0" fontId="38" fillId="0" borderId="16" xfId="0" applyFont="1" applyBorder="1" applyAlignment="1">
      <alignment horizontal="center" vertical="top" wrapText="1"/>
    </xf>
    <xf numFmtId="0" fontId="38" fillId="0" borderId="17" xfId="0" applyFont="1" applyBorder="1" applyAlignment="1">
      <alignment wrapText="1"/>
    </xf>
    <xf numFmtId="0" fontId="38" fillId="0" borderId="10" xfId="0" applyFont="1" applyBorder="1" applyAlignment="1">
      <alignment wrapText="1"/>
    </xf>
    <xf numFmtId="0" fontId="38" fillId="0" borderId="12" xfId="0" applyFont="1" applyBorder="1" applyAlignment="1">
      <alignment horizontal="center" vertical="top" wrapText="1"/>
    </xf>
    <xf numFmtId="0" fontId="38" fillId="0" borderId="13" xfId="0" applyFont="1" applyBorder="1" applyAlignment="1">
      <alignment wrapText="1"/>
    </xf>
    <xf numFmtId="0" fontId="38" fillId="0" borderId="13" xfId="0" applyFont="1" applyBorder="1" applyAlignment="1">
      <alignment horizontal="center" wrapText="1"/>
    </xf>
    <xf numFmtId="0" fontId="38" fillId="0" borderId="16" xfId="0" applyFont="1" applyBorder="1" applyAlignment="1">
      <alignment horizontal="center" vertical="center" wrapText="1"/>
    </xf>
    <xf numFmtId="0" fontId="38" fillId="0" borderId="18" xfId="0" applyFont="1" applyBorder="1" applyAlignment="1">
      <alignment wrapText="1"/>
    </xf>
    <xf numFmtId="0" fontId="38" fillId="0" borderId="12" xfId="0" applyFont="1" applyBorder="1" applyAlignment="1">
      <alignment horizontal="left" vertical="top" wrapText="1"/>
    </xf>
    <xf numFmtId="0" fontId="38" fillId="0" borderId="15" xfId="0" applyFont="1" applyBorder="1" applyAlignment="1">
      <alignment horizontal="left" vertical="top" wrapText="1"/>
    </xf>
    <xf numFmtId="0" fontId="38" fillId="0" borderId="13" xfId="0" applyFont="1" applyBorder="1" applyAlignment="1">
      <alignment horizontal="left" vertical="top" wrapText="1"/>
    </xf>
    <xf numFmtId="0" fontId="38" fillId="10" borderId="12" xfId="0" applyFont="1" applyFill="1" applyBorder="1" applyAlignment="1">
      <alignment horizontal="left" vertical="top" wrapText="1"/>
    </xf>
    <xf numFmtId="0" fontId="38" fillId="10" borderId="15" xfId="0" applyFont="1" applyFill="1" applyBorder="1" applyAlignment="1">
      <alignment horizontal="left" vertical="top" wrapText="1"/>
    </xf>
    <xf numFmtId="0" fontId="38" fillId="10" borderId="13" xfId="0" applyFont="1" applyFill="1" applyBorder="1" applyAlignment="1">
      <alignment horizontal="left" vertical="top" wrapText="1"/>
    </xf>
    <xf numFmtId="0" fontId="38" fillId="0" borderId="12" xfId="0" applyFont="1" applyBorder="1" applyAlignment="1">
      <alignment wrapText="1"/>
    </xf>
    <xf numFmtId="0" fontId="39" fillId="0" borderId="10" xfId="0" applyFont="1" applyBorder="1" applyAlignment="1">
      <alignment horizontal="center" wrapText="1"/>
    </xf>
    <xf numFmtId="0" fontId="39" fillId="10" borderId="10" xfId="0" applyFont="1" applyFill="1" applyBorder="1" applyAlignment="1">
      <alignment horizontal="center" wrapText="1"/>
    </xf>
    <xf numFmtId="0" fontId="38" fillId="0" borderId="10" xfId="0" applyFont="1" applyBorder="1" applyAlignment="1">
      <alignment horizontal="center" wrapText="1"/>
    </xf>
    <xf numFmtId="0" fontId="38" fillId="10" borderId="10" xfId="0" applyFont="1" applyFill="1" applyBorder="1" applyAlignment="1">
      <alignment horizontal="center" wrapText="1"/>
    </xf>
    <xf numFmtId="49" fontId="29" fillId="0" borderId="0" xfId="18" applyNumberFormat="1" applyFont="1" applyAlignment="1" applyProtection="1">
      <alignment horizontal="center"/>
      <protection locked="0"/>
    </xf>
    <xf numFmtId="49" fontId="24" fillId="0" borderId="0" xfId="18" applyNumberFormat="1" applyFont="1" applyAlignment="1" applyProtection="1">
      <alignment horizontal="center"/>
      <protection locked="0"/>
    </xf>
    <xf numFmtId="0" fontId="26" fillId="0" borderId="0" xfId="29" applyFont="1" applyAlignment="1">
      <alignment horizontal="center"/>
    </xf>
    <xf numFmtId="49" fontId="25" fillId="0" borderId="0" xfId="18" applyNumberFormat="1" applyFont="1" applyAlignment="1" applyProtection="1">
      <alignment horizontal="center"/>
      <protection locked="0"/>
    </xf>
    <xf numFmtId="0" fontId="26" fillId="0" borderId="0" xfId="20" applyFont="1" applyAlignment="1">
      <alignment horizontal="center"/>
    </xf>
  </cellXfs>
  <cellStyles count="32">
    <cellStyle name="Comma" xfId="5" builtinId="3"/>
    <cellStyle name="Comma 10" xfId="11" xr:uid="{2F27702D-312A-44E2-B42C-7BA94DC87320}"/>
    <cellStyle name="Comma 2" xfId="30" xr:uid="{903640E9-8BB2-4EB9-93F1-36405E0E79BF}"/>
    <cellStyle name="Comma 2 2" xfId="9" xr:uid="{8CF38939-5A31-49A4-8354-A8C77C45A2DB}"/>
    <cellStyle name="Comma 2 22" xfId="26" xr:uid="{C16E8F62-F101-465C-8731-A467768C41C8}"/>
    <cellStyle name="Comma 3" xfId="4" xr:uid="{49AFCAE7-98F9-49D8-A6D3-7A918D2FE366}"/>
    <cellStyle name="Hyperlink" xfId="23" builtinId="8"/>
    <cellStyle name="Normal" xfId="0" builtinId="0"/>
    <cellStyle name="Normal 10" xfId="6" xr:uid="{DCD180DC-4460-4E82-8C6F-8E839015B022}"/>
    <cellStyle name="Normal 11" xfId="29" xr:uid="{19A3B047-7BA9-4E32-B42C-F5C9CE81AEB5}"/>
    <cellStyle name="Normal 11 2 2" xfId="21" xr:uid="{D6B0A190-D67A-4962-A971-312A5C79A355}"/>
    <cellStyle name="Normal 12" xfId="31" xr:uid="{CE7534F6-7E51-4A64-A925-F13BE8552CF5}"/>
    <cellStyle name="Normal 2" xfId="1" xr:uid="{57F2F269-ACBE-47D4-8473-6720DCD9E8CE}"/>
    <cellStyle name="Normal 2 2" xfId="3" xr:uid="{2ADAE102-AB4E-4F0D-B367-51EDB7EA66F4}"/>
    <cellStyle name="Normal 2 2 2" xfId="18" xr:uid="{C81734F6-CA09-499E-B86C-A2377BC81AB5}"/>
    <cellStyle name="Normal 2 3" xfId="14" xr:uid="{E7A078E4-98EA-4B5F-A609-204F8A9133DE}"/>
    <cellStyle name="Normal 2 4" xfId="19" xr:uid="{20799686-CA75-4208-951B-213C5DC3F09B}"/>
    <cellStyle name="Normal 2 4 2" xfId="8" xr:uid="{275A6434-695A-48A5-AA1E-4DF323C145E6}"/>
    <cellStyle name="Normal 3" xfId="13" xr:uid="{C240495B-C0FD-486B-B242-55150DF7CFFB}"/>
    <cellStyle name="Normal 3 2" xfId="24" xr:uid="{A9F1B688-FF9C-46A7-802E-9274A2811B95}"/>
    <cellStyle name="Normal 4" xfId="10" xr:uid="{E699981E-30DA-4BC2-8625-00A57AE2E428}"/>
    <cellStyle name="Normal 4 8" xfId="25" xr:uid="{073303C5-E5BF-46B1-BFDC-36987DBF09C9}"/>
    <cellStyle name="Normal 429" xfId="17" xr:uid="{BB267A3A-3019-4486-A30B-E6C688052568}"/>
    <cellStyle name="Normal 431" xfId="16" xr:uid="{DBEB5322-2F34-4089-ACDC-0EE0FF3AF7D9}"/>
    <cellStyle name="Normal 5" xfId="2" xr:uid="{1A9B410A-E838-4EFC-9EE5-0F97366430D2}"/>
    <cellStyle name="Normal 6" xfId="7" xr:uid="{14D9C6EA-31F8-4B82-94A3-A073EEAEFB18}"/>
    <cellStyle name="Normal 7" xfId="15" xr:uid="{CC98B933-A24D-4808-B955-D4E16ADFA0F2}"/>
    <cellStyle name="Normal 8" xfId="20" xr:uid="{80A9104E-3F8E-453F-B366-80FDE7A7FB0E}"/>
    <cellStyle name="Normal 8 2" xfId="27" xr:uid="{BA7A9C9B-55BD-4885-9575-C08A6FCBA264}"/>
    <cellStyle name="Normal 9" xfId="22" xr:uid="{EF63683F-161C-453F-82AC-01F1C8CB3B87}"/>
    <cellStyle name="Percent 2 2" xfId="12" xr:uid="{4A6B5051-2A00-4695-A45F-A618B7C8F79E}"/>
    <cellStyle name="Percent 2 7" xfId="28" xr:uid="{3FCBBE59-4231-4DC3-87D4-81C15B343C8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4.emf"/></Relationships>
</file>

<file path=xl/drawings/_rels/drawing21.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2.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4" Type="http://schemas.openxmlformats.org/officeDocument/2006/relationships/image" Target="../media/image37.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12</xdr:col>
      <xdr:colOff>0</xdr:colOff>
      <xdr:row>26</xdr:row>
      <xdr:rowOff>0</xdr:rowOff>
    </xdr:from>
    <xdr:ext cx="184731" cy="264560"/>
    <xdr:sp macro="" textlink="">
      <xdr:nvSpPr>
        <xdr:cNvPr id="2" name="TextBox 1">
          <a:extLst>
            <a:ext uri="{FF2B5EF4-FFF2-40B4-BE49-F238E27FC236}">
              <a16:creationId xmlns:a16="http://schemas.microsoft.com/office/drawing/2014/main" id="{AEF70655-4080-4A7A-BB83-B0955532EE46}"/>
            </a:ext>
          </a:extLst>
        </xdr:cNvPr>
        <xdr:cNvSpPr txBox="1"/>
      </xdr:nvSpPr>
      <xdr:spPr>
        <a:xfrm>
          <a:off x="11055350" y="408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11</xdr:col>
      <xdr:colOff>0</xdr:colOff>
      <xdr:row>47</xdr:row>
      <xdr:rowOff>0</xdr:rowOff>
    </xdr:from>
    <xdr:ext cx="184731" cy="264560"/>
    <xdr:sp macro="" textlink="">
      <xdr:nvSpPr>
        <xdr:cNvPr id="3" name="TextBox 2">
          <a:extLst>
            <a:ext uri="{FF2B5EF4-FFF2-40B4-BE49-F238E27FC236}">
              <a16:creationId xmlns:a16="http://schemas.microsoft.com/office/drawing/2014/main" id="{D7AFEF45-AF8E-4AAA-99B0-AD6A52D3DF45}"/>
            </a:ext>
          </a:extLst>
        </xdr:cNvPr>
        <xdr:cNvSpPr txBox="1"/>
      </xdr:nvSpPr>
      <xdr:spPr>
        <a:xfrm>
          <a:off x="11055350" y="772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11</xdr:col>
      <xdr:colOff>0</xdr:colOff>
      <xdr:row>47</xdr:row>
      <xdr:rowOff>0</xdr:rowOff>
    </xdr:from>
    <xdr:ext cx="184731" cy="264560"/>
    <xdr:sp macro="" textlink="">
      <xdr:nvSpPr>
        <xdr:cNvPr id="4" name="TextBox 3">
          <a:extLst>
            <a:ext uri="{FF2B5EF4-FFF2-40B4-BE49-F238E27FC236}">
              <a16:creationId xmlns:a16="http://schemas.microsoft.com/office/drawing/2014/main" id="{D8BBA355-104F-47D7-8244-98C9DA82B2AE}"/>
            </a:ext>
          </a:extLst>
        </xdr:cNvPr>
        <xdr:cNvSpPr txBox="1"/>
      </xdr:nvSpPr>
      <xdr:spPr>
        <a:xfrm>
          <a:off x="11055350" y="772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11</xdr:col>
      <xdr:colOff>0</xdr:colOff>
      <xdr:row>47</xdr:row>
      <xdr:rowOff>0</xdr:rowOff>
    </xdr:from>
    <xdr:ext cx="184731" cy="264560"/>
    <xdr:sp macro="" textlink="">
      <xdr:nvSpPr>
        <xdr:cNvPr id="5" name="TextBox 4">
          <a:extLst>
            <a:ext uri="{FF2B5EF4-FFF2-40B4-BE49-F238E27FC236}">
              <a16:creationId xmlns:a16="http://schemas.microsoft.com/office/drawing/2014/main" id="{176BE7E9-7045-46EE-BEDF-7AE1A45CA3E4}"/>
            </a:ext>
          </a:extLst>
        </xdr:cNvPr>
        <xdr:cNvSpPr txBox="1"/>
      </xdr:nvSpPr>
      <xdr:spPr>
        <a:xfrm>
          <a:off x="11055350" y="772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11</xdr:col>
      <xdr:colOff>0</xdr:colOff>
      <xdr:row>47</xdr:row>
      <xdr:rowOff>0</xdr:rowOff>
    </xdr:from>
    <xdr:ext cx="184731" cy="264560"/>
    <xdr:sp macro="" textlink="">
      <xdr:nvSpPr>
        <xdr:cNvPr id="6" name="TextBox 5">
          <a:extLst>
            <a:ext uri="{FF2B5EF4-FFF2-40B4-BE49-F238E27FC236}">
              <a16:creationId xmlns:a16="http://schemas.microsoft.com/office/drawing/2014/main" id="{6D09B045-B41F-4238-BCE8-DDC0202B7116}"/>
            </a:ext>
          </a:extLst>
        </xdr:cNvPr>
        <xdr:cNvSpPr txBox="1"/>
      </xdr:nvSpPr>
      <xdr:spPr>
        <a:xfrm>
          <a:off x="11055350" y="772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11</xdr:col>
      <xdr:colOff>0</xdr:colOff>
      <xdr:row>48</xdr:row>
      <xdr:rowOff>0</xdr:rowOff>
    </xdr:from>
    <xdr:ext cx="184731" cy="264560"/>
    <xdr:sp macro="" textlink="">
      <xdr:nvSpPr>
        <xdr:cNvPr id="7" name="TextBox 6">
          <a:extLst>
            <a:ext uri="{FF2B5EF4-FFF2-40B4-BE49-F238E27FC236}">
              <a16:creationId xmlns:a16="http://schemas.microsoft.com/office/drawing/2014/main" id="{6EA11DC1-0F31-4ACD-9AEE-25BE251F871A}"/>
            </a:ext>
          </a:extLst>
        </xdr:cNvPr>
        <xdr:cNvSpPr txBox="1"/>
      </xdr:nvSpPr>
      <xdr:spPr>
        <a:xfrm>
          <a:off x="11055350" y="789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11</xdr:col>
      <xdr:colOff>0</xdr:colOff>
      <xdr:row>48</xdr:row>
      <xdr:rowOff>0</xdr:rowOff>
    </xdr:from>
    <xdr:ext cx="184731" cy="264560"/>
    <xdr:sp macro="" textlink="">
      <xdr:nvSpPr>
        <xdr:cNvPr id="8" name="TextBox 7">
          <a:extLst>
            <a:ext uri="{FF2B5EF4-FFF2-40B4-BE49-F238E27FC236}">
              <a16:creationId xmlns:a16="http://schemas.microsoft.com/office/drawing/2014/main" id="{5FC95EB1-1221-4EE0-96EC-731FD2EDD9B5}"/>
            </a:ext>
          </a:extLst>
        </xdr:cNvPr>
        <xdr:cNvSpPr txBox="1"/>
      </xdr:nvSpPr>
      <xdr:spPr>
        <a:xfrm>
          <a:off x="11055350" y="789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11</xdr:col>
      <xdr:colOff>0</xdr:colOff>
      <xdr:row>47</xdr:row>
      <xdr:rowOff>0</xdr:rowOff>
    </xdr:from>
    <xdr:ext cx="184731" cy="264560"/>
    <xdr:sp macro="" textlink="">
      <xdr:nvSpPr>
        <xdr:cNvPr id="9" name="TextBox 8">
          <a:extLst>
            <a:ext uri="{FF2B5EF4-FFF2-40B4-BE49-F238E27FC236}">
              <a16:creationId xmlns:a16="http://schemas.microsoft.com/office/drawing/2014/main" id="{E1CDF329-AB5D-4AE1-95E9-6CCF610FFBE3}"/>
            </a:ext>
          </a:extLst>
        </xdr:cNvPr>
        <xdr:cNvSpPr txBox="1"/>
      </xdr:nvSpPr>
      <xdr:spPr>
        <a:xfrm>
          <a:off x="11055350" y="772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13</xdr:col>
      <xdr:colOff>203789</xdr:colOff>
      <xdr:row>47</xdr:row>
      <xdr:rowOff>66675</xdr:rowOff>
    </xdr:to>
    <xdr:pic>
      <xdr:nvPicPr>
        <xdr:cNvPr id="3" name="Picture 2">
          <a:extLst>
            <a:ext uri="{FF2B5EF4-FFF2-40B4-BE49-F238E27FC236}">
              <a16:creationId xmlns:a16="http://schemas.microsoft.com/office/drawing/2014/main" id="{F1763A87-7F61-4A7E-9AC3-560E35508711}"/>
            </a:ext>
          </a:extLst>
        </xdr:cNvPr>
        <xdr:cNvPicPr>
          <a:picLocks noChangeAspect="1"/>
        </xdr:cNvPicPr>
      </xdr:nvPicPr>
      <xdr:blipFill>
        <a:blip xmlns:r="http://schemas.openxmlformats.org/officeDocument/2006/relationships" r:embed="rId1"/>
        <a:stretch>
          <a:fillRect/>
        </a:stretch>
      </xdr:blipFill>
      <xdr:spPr>
        <a:xfrm>
          <a:off x="0" y="857250"/>
          <a:ext cx="9233489" cy="7267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32</xdr:col>
      <xdr:colOff>340625</xdr:colOff>
      <xdr:row>50</xdr:row>
      <xdr:rowOff>160994</xdr:rowOff>
    </xdr:to>
    <xdr:pic>
      <xdr:nvPicPr>
        <xdr:cNvPr id="4" name="Picture 3">
          <a:extLst>
            <a:ext uri="{FF2B5EF4-FFF2-40B4-BE49-F238E27FC236}">
              <a16:creationId xmlns:a16="http://schemas.microsoft.com/office/drawing/2014/main" id="{96DA704E-4862-495F-B34D-3EBFD3F4A646}"/>
            </a:ext>
          </a:extLst>
        </xdr:cNvPr>
        <xdr:cNvPicPr>
          <a:picLocks noChangeAspect="1"/>
        </xdr:cNvPicPr>
      </xdr:nvPicPr>
      <xdr:blipFill>
        <a:blip xmlns:r="http://schemas.openxmlformats.org/officeDocument/2006/relationships" r:embed="rId1"/>
        <a:stretch>
          <a:fillRect/>
        </a:stretch>
      </xdr:blipFill>
      <xdr:spPr>
        <a:xfrm>
          <a:off x="0" y="809625"/>
          <a:ext cx="18200000" cy="74476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5</xdr:row>
      <xdr:rowOff>152400</xdr:rowOff>
    </xdr:from>
    <xdr:to>
      <xdr:col>13</xdr:col>
      <xdr:colOff>361950</xdr:colOff>
      <xdr:row>47</xdr:row>
      <xdr:rowOff>47625</xdr:rowOff>
    </xdr:to>
    <xdr:pic>
      <xdr:nvPicPr>
        <xdr:cNvPr id="2" name="Picture 1">
          <a:extLst>
            <a:ext uri="{FF2B5EF4-FFF2-40B4-BE49-F238E27FC236}">
              <a16:creationId xmlns:a16="http://schemas.microsoft.com/office/drawing/2014/main" id="{404FE198-412A-401D-A416-B1ACAB6B90B4}"/>
            </a:ext>
          </a:extLst>
        </xdr:cNvPr>
        <xdr:cNvPicPr>
          <a:picLocks noChangeAspect="1"/>
        </xdr:cNvPicPr>
      </xdr:nvPicPr>
      <xdr:blipFill>
        <a:blip xmlns:r="http://schemas.openxmlformats.org/officeDocument/2006/relationships" r:embed="rId1"/>
        <a:stretch>
          <a:fillRect/>
        </a:stretch>
      </xdr:blipFill>
      <xdr:spPr>
        <a:xfrm>
          <a:off x="0" y="962025"/>
          <a:ext cx="8724900" cy="6696075"/>
        </a:xfrm>
        <a:prstGeom prst="rect">
          <a:avLst/>
        </a:prstGeom>
      </xdr:spPr>
    </xdr:pic>
    <xdr:clientData/>
  </xdr:twoCellAnchor>
  <xdr:twoCellAnchor editAs="oneCell">
    <xdr:from>
      <xdr:col>16</xdr:col>
      <xdr:colOff>0</xdr:colOff>
      <xdr:row>6</xdr:row>
      <xdr:rowOff>0</xdr:rowOff>
    </xdr:from>
    <xdr:to>
      <xdr:col>33</xdr:col>
      <xdr:colOff>379758</xdr:colOff>
      <xdr:row>49</xdr:row>
      <xdr:rowOff>122939</xdr:rowOff>
    </xdr:to>
    <xdr:pic>
      <xdr:nvPicPr>
        <xdr:cNvPr id="4" name="Picture 3">
          <a:extLst>
            <a:ext uri="{FF2B5EF4-FFF2-40B4-BE49-F238E27FC236}">
              <a16:creationId xmlns:a16="http://schemas.microsoft.com/office/drawing/2014/main" id="{2C19D8DE-5E24-4BA1-BF5B-314EC8B51F22}"/>
            </a:ext>
          </a:extLst>
        </xdr:cNvPr>
        <xdr:cNvPicPr>
          <a:picLocks noChangeAspect="1"/>
        </xdr:cNvPicPr>
      </xdr:nvPicPr>
      <xdr:blipFill>
        <a:blip xmlns:r="http://schemas.openxmlformats.org/officeDocument/2006/relationships" r:embed="rId2"/>
        <a:stretch>
          <a:fillRect/>
        </a:stretch>
      </xdr:blipFill>
      <xdr:spPr>
        <a:xfrm>
          <a:off x="9972675" y="971550"/>
          <a:ext cx="9933333" cy="708571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0</xdr:colOff>
      <xdr:row>11</xdr:row>
      <xdr:rowOff>0</xdr:rowOff>
    </xdr:from>
    <xdr:to>
      <xdr:col>14</xdr:col>
      <xdr:colOff>372501</xdr:colOff>
      <xdr:row>55</xdr:row>
      <xdr:rowOff>58152</xdr:rowOff>
    </xdr:to>
    <xdr:pic>
      <xdr:nvPicPr>
        <xdr:cNvPr id="2" name="Picture 1">
          <a:extLst>
            <a:ext uri="{FF2B5EF4-FFF2-40B4-BE49-F238E27FC236}">
              <a16:creationId xmlns:a16="http://schemas.microsoft.com/office/drawing/2014/main" id="{4E9E8261-BF95-CC53-DC8C-680419015210}"/>
            </a:ext>
          </a:extLst>
        </xdr:cNvPr>
        <xdr:cNvPicPr>
          <a:picLocks noChangeAspect="1"/>
        </xdr:cNvPicPr>
      </xdr:nvPicPr>
      <xdr:blipFill>
        <a:blip xmlns:r="http://schemas.openxmlformats.org/officeDocument/2006/relationships" r:embed="rId1"/>
        <a:stretch>
          <a:fillRect/>
        </a:stretch>
      </xdr:blipFill>
      <xdr:spPr>
        <a:xfrm>
          <a:off x="1600200" y="1781175"/>
          <a:ext cx="7354326" cy="718285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20</xdr:col>
      <xdr:colOff>0</xdr:colOff>
      <xdr:row>5</xdr:row>
      <xdr:rowOff>0</xdr:rowOff>
    </xdr:from>
    <xdr:to>
      <xdr:col>28</xdr:col>
      <xdr:colOff>591576</xdr:colOff>
      <xdr:row>20</xdr:row>
      <xdr:rowOff>1002</xdr:rowOff>
    </xdr:to>
    <xdr:pic>
      <xdr:nvPicPr>
        <xdr:cNvPr id="2" name="Picture 1">
          <a:extLst>
            <a:ext uri="{FF2B5EF4-FFF2-40B4-BE49-F238E27FC236}">
              <a16:creationId xmlns:a16="http://schemas.microsoft.com/office/drawing/2014/main" id="{48539A49-B3A1-622D-8553-B09C79FC7396}"/>
            </a:ext>
          </a:extLst>
        </xdr:cNvPr>
        <xdr:cNvPicPr>
          <a:picLocks noChangeAspect="1"/>
        </xdr:cNvPicPr>
      </xdr:nvPicPr>
      <xdr:blipFill>
        <a:blip xmlns:r="http://schemas.openxmlformats.org/officeDocument/2006/relationships" r:embed="rId1"/>
        <a:stretch>
          <a:fillRect/>
        </a:stretch>
      </xdr:blipFill>
      <xdr:spPr>
        <a:xfrm>
          <a:off x="25698450" y="1543050"/>
          <a:ext cx="7354326" cy="71828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291577</xdr:colOff>
      <xdr:row>36</xdr:row>
      <xdr:rowOff>66675</xdr:rowOff>
    </xdr:to>
    <xdr:pic>
      <xdr:nvPicPr>
        <xdr:cNvPr id="2" name="Picture 1">
          <a:extLst>
            <a:ext uri="{FF2B5EF4-FFF2-40B4-BE49-F238E27FC236}">
              <a16:creationId xmlns:a16="http://schemas.microsoft.com/office/drawing/2014/main" id="{06007DF8-3B89-487D-808C-091AF9012F83}"/>
            </a:ext>
          </a:extLst>
        </xdr:cNvPr>
        <xdr:cNvPicPr>
          <a:picLocks noChangeAspect="1"/>
        </xdr:cNvPicPr>
      </xdr:nvPicPr>
      <xdr:blipFill>
        <a:blip xmlns:r="http://schemas.openxmlformats.org/officeDocument/2006/relationships" r:embed="rId1"/>
        <a:stretch>
          <a:fillRect/>
        </a:stretch>
      </xdr:blipFill>
      <xdr:spPr>
        <a:xfrm>
          <a:off x="0" y="0"/>
          <a:ext cx="10959577" cy="5895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13</xdr:col>
      <xdr:colOff>332533</xdr:colOff>
      <xdr:row>61</xdr:row>
      <xdr:rowOff>75118</xdr:rowOff>
    </xdr:to>
    <xdr:pic>
      <xdr:nvPicPr>
        <xdr:cNvPr id="3" name="Picture 2">
          <a:extLst>
            <a:ext uri="{FF2B5EF4-FFF2-40B4-BE49-F238E27FC236}">
              <a16:creationId xmlns:a16="http://schemas.microsoft.com/office/drawing/2014/main" id="{6F3EA14D-6BBD-4825-AF7A-53384560B58C}"/>
            </a:ext>
          </a:extLst>
        </xdr:cNvPr>
        <xdr:cNvPicPr>
          <a:picLocks noChangeAspect="1"/>
        </xdr:cNvPicPr>
      </xdr:nvPicPr>
      <xdr:blipFill>
        <a:blip xmlns:r="http://schemas.openxmlformats.org/officeDocument/2006/relationships" r:embed="rId1"/>
        <a:stretch>
          <a:fillRect/>
        </a:stretch>
      </xdr:blipFill>
      <xdr:spPr>
        <a:xfrm>
          <a:off x="533400" y="1295400"/>
          <a:ext cx="6733333" cy="865714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437038</xdr:colOff>
      <xdr:row>82</xdr:row>
      <xdr:rowOff>106439</xdr:rowOff>
    </xdr:to>
    <xdr:pic>
      <xdr:nvPicPr>
        <xdr:cNvPr id="5" name="Picture 4">
          <a:extLst>
            <a:ext uri="{FF2B5EF4-FFF2-40B4-BE49-F238E27FC236}">
              <a16:creationId xmlns:a16="http://schemas.microsoft.com/office/drawing/2014/main" id="{5CAFFC8A-BA7A-4BC2-B9B7-2CB08C29550C}"/>
            </a:ext>
          </a:extLst>
        </xdr:cNvPr>
        <xdr:cNvPicPr>
          <a:picLocks noChangeAspect="1"/>
        </xdr:cNvPicPr>
      </xdr:nvPicPr>
      <xdr:blipFill>
        <a:blip xmlns:r="http://schemas.openxmlformats.org/officeDocument/2006/relationships" r:embed="rId1"/>
        <a:stretch>
          <a:fillRect/>
        </a:stretch>
      </xdr:blipFill>
      <xdr:spPr>
        <a:xfrm>
          <a:off x="561975" y="1781175"/>
          <a:ext cx="8895238" cy="1208571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11</xdr:col>
      <xdr:colOff>351648</xdr:colOff>
      <xdr:row>55</xdr:row>
      <xdr:rowOff>65594</xdr:rowOff>
    </xdr:to>
    <xdr:pic>
      <xdr:nvPicPr>
        <xdr:cNvPr id="2" name="Picture 1">
          <a:extLst>
            <a:ext uri="{FF2B5EF4-FFF2-40B4-BE49-F238E27FC236}">
              <a16:creationId xmlns:a16="http://schemas.microsoft.com/office/drawing/2014/main" id="{96DCE823-4FE4-405D-B8F0-8F3A8A3F09E8}"/>
            </a:ext>
          </a:extLst>
        </xdr:cNvPr>
        <xdr:cNvPicPr>
          <a:picLocks noChangeAspect="1"/>
        </xdr:cNvPicPr>
      </xdr:nvPicPr>
      <xdr:blipFill>
        <a:blip xmlns:r="http://schemas.openxmlformats.org/officeDocument/2006/relationships" r:embed="rId1"/>
        <a:stretch>
          <a:fillRect/>
        </a:stretch>
      </xdr:blipFill>
      <xdr:spPr>
        <a:xfrm>
          <a:off x="0" y="323850"/>
          <a:ext cx="6219048" cy="8647619"/>
        </a:xfrm>
        <a:prstGeom prst="rect">
          <a:avLst/>
        </a:prstGeom>
      </xdr:spPr>
    </xdr:pic>
    <xdr:clientData/>
  </xdr:twoCellAnchor>
  <xdr:twoCellAnchor editAs="oneCell">
    <xdr:from>
      <xdr:col>0</xdr:col>
      <xdr:colOff>0</xdr:colOff>
      <xdr:row>56</xdr:row>
      <xdr:rowOff>0</xdr:rowOff>
    </xdr:from>
    <xdr:to>
      <xdr:col>11</xdr:col>
      <xdr:colOff>484981</xdr:colOff>
      <xdr:row>109</xdr:row>
      <xdr:rowOff>122737</xdr:rowOff>
    </xdr:to>
    <xdr:pic>
      <xdr:nvPicPr>
        <xdr:cNvPr id="3" name="Picture 2">
          <a:extLst>
            <a:ext uri="{FF2B5EF4-FFF2-40B4-BE49-F238E27FC236}">
              <a16:creationId xmlns:a16="http://schemas.microsoft.com/office/drawing/2014/main" id="{152E4D00-C50D-4945-9D7B-F6CCD2D8C64A}"/>
            </a:ext>
          </a:extLst>
        </xdr:cNvPr>
        <xdr:cNvPicPr>
          <a:picLocks noChangeAspect="1"/>
        </xdr:cNvPicPr>
      </xdr:nvPicPr>
      <xdr:blipFill>
        <a:blip xmlns:r="http://schemas.openxmlformats.org/officeDocument/2006/relationships" r:embed="rId2"/>
        <a:stretch>
          <a:fillRect/>
        </a:stretch>
      </xdr:blipFill>
      <xdr:spPr>
        <a:xfrm>
          <a:off x="0" y="9067800"/>
          <a:ext cx="6352381" cy="8704762"/>
        </a:xfrm>
        <a:prstGeom prst="rect">
          <a:avLst/>
        </a:prstGeom>
      </xdr:spPr>
    </xdr:pic>
    <xdr:clientData/>
  </xdr:twoCellAnchor>
  <xdr:twoCellAnchor editAs="oneCell">
    <xdr:from>
      <xdr:col>0</xdr:col>
      <xdr:colOff>0</xdr:colOff>
      <xdr:row>110</xdr:row>
      <xdr:rowOff>0</xdr:rowOff>
    </xdr:from>
    <xdr:to>
      <xdr:col>11</xdr:col>
      <xdr:colOff>275457</xdr:colOff>
      <xdr:row>162</xdr:row>
      <xdr:rowOff>113233</xdr:rowOff>
    </xdr:to>
    <xdr:pic>
      <xdr:nvPicPr>
        <xdr:cNvPr id="4" name="Picture 3">
          <a:extLst>
            <a:ext uri="{FF2B5EF4-FFF2-40B4-BE49-F238E27FC236}">
              <a16:creationId xmlns:a16="http://schemas.microsoft.com/office/drawing/2014/main" id="{AB2C478B-7194-4A18-8F73-C727FAC498D7}"/>
            </a:ext>
          </a:extLst>
        </xdr:cNvPr>
        <xdr:cNvPicPr>
          <a:picLocks noChangeAspect="1"/>
        </xdr:cNvPicPr>
      </xdr:nvPicPr>
      <xdr:blipFill>
        <a:blip xmlns:r="http://schemas.openxmlformats.org/officeDocument/2006/relationships" r:embed="rId3"/>
        <a:stretch>
          <a:fillRect/>
        </a:stretch>
      </xdr:blipFill>
      <xdr:spPr>
        <a:xfrm>
          <a:off x="0" y="17811750"/>
          <a:ext cx="6142857" cy="8533333"/>
        </a:xfrm>
        <a:prstGeom prst="rect">
          <a:avLst/>
        </a:prstGeom>
      </xdr:spPr>
    </xdr:pic>
    <xdr:clientData/>
  </xdr:twoCellAnchor>
  <xdr:twoCellAnchor editAs="oneCell">
    <xdr:from>
      <xdr:col>0</xdr:col>
      <xdr:colOff>0</xdr:colOff>
      <xdr:row>163</xdr:row>
      <xdr:rowOff>0</xdr:rowOff>
    </xdr:from>
    <xdr:to>
      <xdr:col>11</xdr:col>
      <xdr:colOff>275457</xdr:colOff>
      <xdr:row>216</xdr:row>
      <xdr:rowOff>122737</xdr:rowOff>
    </xdr:to>
    <xdr:pic>
      <xdr:nvPicPr>
        <xdr:cNvPr id="5" name="Picture 4">
          <a:extLst>
            <a:ext uri="{FF2B5EF4-FFF2-40B4-BE49-F238E27FC236}">
              <a16:creationId xmlns:a16="http://schemas.microsoft.com/office/drawing/2014/main" id="{603C7F03-02BD-4E42-BA07-F901BD5F6484}"/>
            </a:ext>
          </a:extLst>
        </xdr:cNvPr>
        <xdr:cNvPicPr>
          <a:picLocks noChangeAspect="1"/>
        </xdr:cNvPicPr>
      </xdr:nvPicPr>
      <xdr:blipFill>
        <a:blip xmlns:r="http://schemas.openxmlformats.org/officeDocument/2006/relationships" r:embed="rId4"/>
        <a:stretch>
          <a:fillRect/>
        </a:stretch>
      </xdr:blipFill>
      <xdr:spPr>
        <a:xfrm>
          <a:off x="0" y="26393775"/>
          <a:ext cx="6142857" cy="870476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133350</xdr:rowOff>
    </xdr:from>
    <xdr:to>
      <xdr:col>14</xdr:col>
      <xdr:colOff>9525</xdr:colOff>
      <xdr:row>70</xdr:row>
      <xdr:rowOff>114300</xdr:rowOff>
    </xdr:to>
    <xdr:pic>
      <xdr:nvPicPr>
        <xdr:cNvPr id="5" name="Picture 4">
          <a:extLst>
            <a:ext uri="{FF2B5EF4-FFF2-40B4-BE49-F238E27FC236}">
              <a16:creationId xmlns:a16="http://schemas.microsoft.com/office/drawing/2014/main" id="{357C7788-A841-C0D1-5254-5C97847052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9125"/>
          <a:ext cx="9591675" cy="1082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0</xdr:rowOff>
    </xdr:from>
    <xdr:to>
      <xdr:col>14</xdr:col>
      <xdr:colOff>152400</xdr:colOff>
      <xdr:row>107</xdr:row>
      <xdr:rowOff>9525</xdr:rowOff>
    </xdr:to>
    <xdr:pic>
      <xdr:nvPicPr>
        <xdr:cNvPr id="6" name="Picture 5">
          <a:extLst>
            <a:ext uri="{FF2B5EF4-FFF2-40B4-BE49-F238E27FC236}">
              <a16:creationId xmlns:a16="http://schemas.microsoft.com/office/drawing/2014/main" id="{BD8FF3FB-4DC3-E3FE-C3B7-3215A26306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820525"/>
          <a:ext cx="9734550" cy="551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16</xdr:col>
      <xdr:colOff>315342</xdr:colOff>
      <xdr:row>35</xdr:row>
      <xdr:rowOff>105581</xdr:rowOff>
    </xdr:to>
    <xdr:pic>
      <xdr:nvPicPr>
        <xdr:cNvPr id="2" name="Picture 1">
          <a:extLst>
            <a:ext uri="{FF2B5EF4-FFF2-40B4-BE49-F238E27FC236}">
              <a16:creationId xmlns:a16="http://schemas.microsoft.com/office/drawing/2014/main" id="{EB4F4931-B5B0-B215-473E-C14A3ECE6E08}"/>
            </a:ext>
          </a:extLst>
        </xdr:cNvPr>
        <xdr:cNvPicPr>
          <a:picLocks noChangeAspect="1"/>
        </xdr:cNvPicPr>
      </xdr:nvPicPr>
      <xdr:blipFill>
        <a:blip xmlns:r="http://schemas.openxmlformats.org/officeDocument/2006/relationships" r:embed="rId1"/>
        <a:stretch>
          <a:fillRect/>
        </a:stretch>
      </xdr:blipFill>
      <xdr:spPr>
        <a:xfrm>
          <a:off x="2971800" y="0"/>
          <a:ext cx="7287642" cy="577295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9525</xdr:colOff>
      <xdr:row>90</xdr:row>
      <xdr:rowOff>85725</xdr:rowOff>
    </xdr:to>
    <xdr:pic>
      <xdr:nvPicPr>
        <xdr:cNvPr id="3" name="Picture 2">
          <a:extLst>
            <a:ext uri="{FF2B5EF4-FFF2-40B4-BE49-F238E27FC236}">
              <a16:creationId xmlns:a16="http://schemas.microsoft.com/office/drawing/2014/main" id="{25C66D8A-6913-45C6-B980-CFE59B0190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91675" cy="14658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557673</xdr:colOff>
      <xdr:row>80</xdr:row>
      <xdr:rowOff>133350</xdr:rowOff>
    </xdr:to>
    <xdr:pic>
      <xdr:nvPicPr>
        <xdr:cNvPr id="3" name="Picture 2">
          <a:extLst>
            <a:ext uri="{FF2B5EF4-FFF2-40B4-BE49-F238E27FC236}">
              <a16:creationId xmlns:a16="http://schemas.microsoft.com/office/drawing/2014/main" id="{6F01C6EA-A4F2-41B7-9C66-581CBAF881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139823" cy="1308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16</xdr:row>
      <xdr:rowOff>133350</xdr:rowOff>
    </xdr:from>
    <xdr:to>
      <xdr:col>16</xdr:col>
      <xdr:colOff>401297</xdr:colOff>
      <xdr:row>71</xdr:row>
      <xdr:rowOff>163172</xdr:rowOff>
    </xdr:to>
    <xdr:pic>
      <xdr:nvPicPr>
        <xdr:cNvPr id="4" name="Picture 3">
          <a:extLst>
            <a:ext uri="{FF2B5EF4-FFF2-40B4-BE49-F238E27FC236}">
              <a16:creationId xmlns:a16="http://schemas.microsoft.com/office/drawing/2014/main" id="{0A36DD51-51FB-4E02-B111-39F99264E27A}"/>
            </a:ext>
          </a:extLst>
        </xdr:cNvPr>
        <xdr:cNvPicPr>
          <a:picLocks noChangeAspect="1"/>
        </xdr:cNvPicPr>
      </xdr:nvPicPr>
      <xdr:blipFill>
        <a:blip xmlns:r="http://schemas.openxmlformats.org/officeDocument/2006/relationships" r:embed="rId1"/>
        <a:stretch>
          <a:fillRect/>
        </a:stretch>
      </xdr:blipFill>
      <xdr:spPr>
        <a:xfrm>
          <a:off x="0" y="2876550"/>
          <a:ext cx="8935697" cy="9459572"/>
        </a:xfrm>
        <a:prstGeom prst="rect">
          <a:avLst/>
        </a:prstGeom>
      </xdr:spPr>
    </xdr:pic>
    <xdr:clientData/>
  </xdr:twoCellAnchor>
  <xdr:twoCellAnchor editAs="oneCell">
    <xdr:from>
      <xdr:col>16</xdr:col>
      <xdr:colOff>438150</xdr:colOff>
      <xdr:row>0</xdr:row>
      <xdr:rowOff>0</xdr:rowOff>
    </xdr:from>
    <xdr:to>
      <xdr:col>32</xdr:col>
      <xdr:colOff>272714</xdr:colOff>
      <xdr:row>49</xdr:row>
      <xdr:rowOff>1107</xdr:rowOff>
    </xdr:to>
    <xdr:pic>
      <xdr:nvPicPr>
        <xdr:cNvPr id="5" name="Picture 4">
          <a:extLst>
            <a:ext uri="{FF2B5EF4-FFF2-40B4-BE49-F238E27FC236}">
              <a16:creationId xmlns:a16="http://schemas.microsoft.com/office/drawing/2014/main" id="{28A3D26F-C6E0-4C23-911D-6AE5CDB6ED49}"/>
            </a:ext>
          </a:extLst>
        </xdr:cNvPr>
        <xdr:cNvPicPr>
          <a:picLocks noChangeAspect="1"/>
        </xdr:cNvPicPr>
      </xdr:nvPicPr>
      <xdr:blipFill>
        <a:blip xmlns:r="http://schemas.openxmlformats.org/officeDocument/2006/relationships" r:embed="rId2"/>
        <a:stretch>
          <a:fillRect/>
        </a:stretch>
      </xdr:blipFill>
      <xdr:spPr>
        <a:xfrm>
          <a:off x="8972550" y="0"/>
          <a:ext cx="8973802" cy="8402157"/>
        </a:xfrm>
        <a:prstGeom prst="rect">
          <a:avLst/>
        </a:prstGeom>
      </xdr:spPr>
    </xdr:pic>
    <xdr:clientData/>
  </xdr:twoCellAnchor>
  <xdr:twoCellAnchor editAs="oneCell">
    <xdr:from>
      <xdr:col>0</xdr:col>
      <xdr:colOff>0</xdr:colOff>
      <xdr:row>110</xdr:row>
      <xdr:rowOff>0</xdr:rowOff>
    </xdr:from>
    <xdr:to>
      <xdr:col>16</xdr:col>
      <xdr:colOff>467981</xdr:colOff>
      <xdr:row>142</xdr:row>
      <xdr:rowOff>115039</xdr:rowOff>
    </xdr:to>
    <xdr:pic>
      <xdr:nvPicPr>
        <xdr:cNvPr id="6" name="Picture 5">
          <a:extLst>
            <a:ext uri="{FF2B5EF4-FFF2-40B4-BE49-F238E27FC236}">
              <a16:creationId xmlns:a16="http://schemas.microsoft.com/office/drawing/2014/main" id="{6659369A-DB99-40C6-B113-BFE5C0556B0B}"/>
            </a:ext>
          </a:extLst>
        </xdr:cNvPr>
        <xdr:cNvPicPr>
          <a:picLocks noChangeAspect="1"/>
        </xdr:cNvPicPr>
      </xdr:nvPicPr>
      <xdr:blipFill>
        <a:blip xmlns:r="http://schemas.openxmlformats.org/officeDocument/2006/relationships" r:embed="rId3"/>
        <a:stretch>
          <a:fillRect/>
        </a:stretch>
      </xdr:blipFill>
      <xdr:spPr>
        <a:xfrm>
          <a:off x="0" y="17811750"/>
          <a:ext cx="9002381" cy="529663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16</xdr:col>
      <xdr:colOff>429876</xdr:colOff>
      <xdr:row>72</xdr:row>
      <xdr:rowOff>29822</xdr:rowOff>
    </xdr:to>
    <xdr:pic>
      <xdr:nvPicPr>
        <xdr:cNvPr id="5" name="Picture 4">
          <a:extLst>
            <a:ext uri="{FF2B5EF4-FFF2-40B4-BE49-F238E27FC236}">
              <a16:creationId xmlns:a16="http://schemas.microsoft.com/office/drawing/2014/main" id="{EF4EC0A0-AE5B-40C3-A370-609003711226}"/>
            </a:ext>
          </a:extLst>
        </xdr:cNvPr>
        <xdr:cNvPicPr>
          <a:picLocks noChangeAspect="1"/>
        </xdr:cNvPicPr>
      </xdr:nvPicPr>
      <xdr:blipFill>
        <a:blip xmlns:r="http://schemas.openxmlformats.org/officeDocument/2006/relationships" r:embed="rId1"/>
        <a:stretch>
          <a:fillRect/>
        </a:stretch>
      </xdr:blipFill>
      <xdr:spPr>
        <a:xfrm>
          <a:off x="0" y="2914650"/>
          <a:ext cx="8964276" cy="9459572"/>
        </a:xfrm>
        <a:prstGeom prst="rect">
          <a:avLst/>
        </a:prstGeom>
      </xdr:spPr>
    </xdr:pic>
    <xdr:clientData/>
  </xdr:twoCellAnchor>
  <xdr:twoCellAnchor editAs="oneCell">
    <xdr:from>
      <xdr:col>16</xdr:col>
      <xdr:colOff>400050</xdr:colOff>
      <xdr:row>0</xdr:row>
      <xdr:rowOff>0</xdr:rowOff>
    </xdr:from>
    <xdr:to>
      <xdr:col>30</xdr:col>
      <xdr:colOff>454366</xdr:colOff>
      <xdr:row>54</xdr:row>
      <xdr:rowOff>153642</xdr:rowOff>
    </xdr:to>
    <xdr:pic>
      <xdr:nvPicPr>
        <xdr:cNvPr id="6" name="Picture 5">
          <a:extLst>
            <a:ext uri="{FF2B5EF4-FFF2-40B4-BE49-F238E27FC236}">
              <a16:creationId xmlns:a16="http://schemas.microsoft.com/office/drawing/2014/main" id="{F419DC3C-84D3-4776-90FD-C31B4FB1DAF7}"/>
            </a:ext>
          </a:extLst>
        </xdr:cNvPr>
        <xdr:cNvPicPr>
          <a:picLocks noChangeAspect="1"/>
        </xdr:cNvPicPr>
      </xdr:nvPicPr>
      <xdr:blipFill>
        <a:blip xmlns:r="http://schemas.openxmlformats.org/officeDocument/2006/relationships" r:embed="rId2"/>
        <a:stretch>
          <a:fillRect/>
        </a:stretch>
      </xdr:blipFill>
      <xdr:spPr>
        <a:xfrm>
          <a:off x="8934450" y="0"/>
          <a:ext cx="8945223" cy="9411942"/>
        </a:xfrm>
        <a:prstGeom prst="rect">
          <a:avLst/>
        </a:prstGeom>
      </xdr:spPr>
    </xdr:pic>
    <xdr:clientData/>
  </xdr:twoCellAnchor>
  <xdr:twoCellAnchor editAs="oneCell">
    <xdr:from>
      <xdr:col>0</xdr:col>
      <xdr:colOff>0</xdr:colOff>
      <xdr:row>110</xdr:row>
      <xdr:rowOff>0</xdr:rowOff>
    </xdr:from>
    <xdr:to>
      <xdr:col>16</xdr:col>
      <xdr:colOff>429876</xdr:colOff>
      <xdr:row>142</xdr:row>
      <xdr:rowOff>124565</xdr:rowOff>
    </xdr:to>
    <xdr:pic>
      <xdr:nvPicPr>
        <xdr:cNvPr id="7" name="Picture 6">
          <a:extLst>
            <a:ext uri="{FF2B5EF4-FFF2-40B4-BE49-F238E27FC236}">
              <a16:creationId xmlns:a16="http://schemas.microsoft.com/office/drawing/2014/main" id="{D9D91D1E-3385-44C1-BBF1-01E03ECEC7AC}"/>
            </a:ext>
          </a:extLst>
        </xdr:cNvPr>
        <xdr:cNvPicPr>
          <a:picLocks noChangeAspect="1"/>
        </xdr:cNvPicPr>
      </xdr:nvPicPr>
      <xdr:blipFill>
        <a:blip xmlns:r="http://schemas.openxmlformats.org/officeDocument/2006/relationships" r:embed="rId3"/>
        <a:stretch>
          <a:fillRect/>
        </a:stretch>
      </xdr:blipFill>
      <xdr:spPr>
        <a:xfrm>
          <a:off x="0" y="17811750"/>
          <a:ext cx="8964276" cy="530616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33</xdr:col>
      <xdr:colOff>459721</xdr:colOff>
      <xdr:row>52</xdr:row>
      <xdr:rowOff>10771</xdr:rowOff>
    </xdr:to>
    <xdr:pic>
      <xdr:nvPicPr>
        <xdr:cNvPr id="2" name="Picture 1">
          <a:extLst>
            <a:ext uri="{FF2B5EF4-FFF2-40B4-BE49-F238E27FC236}">
              <a16:creationId xmlns:a16="http://schemas.microsoft.com/office/drawing/2014/main" id="{4E60E324-7486-4D52-AA97-3E24DD976CBF}"/>
            </a:ext>
          </a:extLst>
        </xdr:cNvPr>
        <xdr:cNvPicPr>
          <a:picLocks noChangeAspect="1"/>
        </xdr:cNvPicPr>
      </xdr:nvPicPr>
      <xdr:blipFill>
        <a:blip xmlns:r="http://schemas.openxmlformats.org/officeDocument/2006/relationships" r:embed="rId1"/>
        <a:stretch>
          <a:fillRect/>
        </a:stretch>
      </xdr:blipFill>
      <xdr:spPr>
        <a:xfrm>
          <a:off x="0" y="0"/>
          <a:ext cx="18061921" cy="8926171"/>
        </a:xfrm>
        <a:prstGeom prst="rect">
          <a:avLst/>
        </a:prstGeom>
      </xdr:spPr>
    </xdr:pic>
    <xdr:clientData/>
  </xdr:twoCellAnchor>
  <xdr:twoCellAnchor editAs="oneCell">
    <xdr:from>
      <xdr:col>0</xdr:col>
      <xdr:colOff>0</xdr:colOff>
      <xdr:row>52</xdr:row>
      <xdr:rowOff>0</xdr:rowOff>
    </xdr:from>
    <xdr:to>
      <xdr:col>33</xdr:col>
      <xdr:colOff>459721</xdr:colOff>
      <xdr:row>98</xdr:row>
      <xdr:rowOff>115417</xdr:rowOff>
    </xdr:to>
    <xdr:pic>
      <xdr:nvPicPr>
        <xdr:cNvPr id="3" name="Picture 2">
          <a:extLst>
            <a:ext uri="{FF2B5EF4-FFF2-40B4-BE49-F238E27FC236}">
              <a16:creationId xmlns:a16="http://schemas.microsoft.com/office/drawing/2014/main" id="{A2433151-CC89-43DA-BAF2-B5E7EE55A8E5}"/>
            </a:ext>
          </a:extLst>
        </xdr:cNvPr>
        <xdr:cNvPicPr>
          <a:picLocks noChangeAspect="1"/>
        </xdr:cNvPicPr>
      </xdr:nvPicPr>
      <xdr:blipFill>
        <a:blip xmlns:r="http://schemas.openxmlformats.org/officeDocument/2006/relationships" r:embed="rId2"/>
        <a:stretch>
          <a:fillRect/>
        </a:stretch>
      </xdr:blipFill>
      <xdr:spPr>
        <a:xfrm>
          <a:off x="0" y="8915400"/>
          <a:ext cx="18061921" cy="800211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33</xdr:col>
      <xdr:colOff>187896</xdr:colOff>
      <xdr:row>49</xdr:row>
      <xdr:rowOff>77383</xdr:rowOff>
    </xdr:to>
    <xdr:pic>
      <xdr:nvPicPr>
        <xdr:cNvPr id="2" name="Picture 1">
          <a:extLst>
            <a:ext uri="{FF2B5EF4-FFF2-40B4-BE49-F238E27FC236}">
              <a16:creationId xmlns:a16="http://schemas.microsoft.com/office/drawing/2014/main" id="{4A4A6FC5-CC99-459E-895E-B8169F9A6D7C}"/>
            </a:ext>
          </a:extLst>
        </xdr:cNvPr>
        <xdr:cNvPicPr>
          <a:picLocks noChangeAspect="1"/>
        </xdr:cNvPicPr>
      </xdr:nvPicPr>
      <xdr:blipFill>
        <a:blip xmlns:r="http://schemas.openxmlformats.org/officeDocument/2006/relationships" r:embed="rId1"/>
        <a:stretch>
          <a:fillRect/>
        </a:stretch>
      </xdr:blipFill>
      <xdr:spPr>
        <a:xfrm>
          <a:off x="0" y="0"/>
          <a:ext cx="18090500" cy="8478433"/>
        </a:xfrm>
        <a:prstGeom prst="rect">
          <a:avLst/>
        </a:prstGeom>
      </xdr:spPr>
    </xdr:pic>
    <xdr:clientData/>
  </xdr:twoCellAnchor>
  <xdr:twoCellAnchor editAs="oneCell">
    <xdr:from>
      <xdr:col>0</xdr:col>
      <xdr:colOff>0</xdr:colOff>
      <xdr:row>49</xdr:row>
      <xdr:rowOff>38099</xdr:rowOff>
    </xdr:from>
    <xdr:to>
      <xdr:col>33</xdr:col>
      <xdr:colOff>152034</xdr:colOff>
      <xdr:row>90</xdr:row>
      <xdr:rowOff>97091</xdr:rowOff>
    </xdr:to>
    <xdr:pic>
      <xdr:nvPicPr>
        <xdr:cNvPr id="3" name="Picture 2">
          <a:extLst>
            <a:ext uri="{FF2B5EF4-FFF2-40B4-BE49-F238E27FC236}">
              <a16:creationId xmlns:a16="http://schemas.microsoft.com/office/drawing/2014/main" id="{F4B47279-D499-4531-A7BC-82861358574D}"/>
            </a:ext>
          </a:extLst>
        </xdr:cNvPr>
        <xdr:cNvPicPr>
          <a:picLocks noChangeAspect="1"/>
        </xdr:cNvPicPr>
      </xdr:nvPicPr>
      <xdr:blipFill>
        <a:blip xmlns:r="http://schemas.openxmlformats.org/officeDocument/2006/relationships" r:embed="rId2"/>
        <a:stretch>
          <a:fillRect/>
        </a:stretch>
      </xdr:blipFill>
      <xdr:spPr>
        <a:xfrm>
          <a:off x="0" y="8205787"/>
          <a:ext cx="18133219" cy="6893179"/>
        </a:xfrm>
        <a:prstGeom prst="rect">
          <a:avLst/>
        </a:prstGeom>
      </xdr:spPr>
    </xdr:pic>
    <xdr:clientData/>
  </xdr:twoCellAnchor>
  <xdr:twoCellAnchor editAs="oneCell">
    <xdr:from>
      <xdr:col>0</xdr:col>
      <xdr:colOff>0</xdr:colOff>
      <xdr:row>90</xdr:row>
      <xdr:rowOff>95250</xdr:rowOff>
    </xdr:from>
    <xdr:to>
      <xdr:col>33</xdr:col>
      <xdr:colOff>178369</xdr:colOff>
      <xdr:row>99</xdr:row>
      <xdr:rowOff>202</xdr:rowOff>
    </xdr:to>
    <xdr:pic>
      <xdr:nvPicPr>
        <xdr:cNvPr id="4" name="Picture 3">
          <a:extLst>
            <a:ext uri="{FF2B5EF4-FFF2-40B4-BE49-F238E27FC236}">
              <a16:creationId xmlns:a16="http://schemas.microsoft.com/office/drawing/2014/main" id="{C78C7B32-A863-432F-AF82-0AD908702FB4}"/>
            </a:ext>
          </a:extLst>
        </xdr:cNvPr>
        <xdr:cNvPicPr>
          <a:picLocks noChangeAspect="1"/>
        </xdr:cNvPicPr>
      </xdr:nvPicPr>
      <xdr:blipFill>
        <a:blip xmlns:r="http://schemas.openxmlformats.org/officeDocument/2006/relationships" r:embed="rId3"/>
        <a:stretch>
          <a:fillRect/>
        </a:stretch>
      </xdr:blipFill>
      <xdr:spPr>
        <a:xfrm>
          <a:off x="0" y="15525750"/>
          <a:ext cx="18080973" cy="1448002"/>
        </a:xfrm>
        <a:prstGeom prst="rect">
          <a:avLst/>
        </a:prstGeom>
      </xdr:spPr>
    </xdr:pic>
    <xdr:clientData/>
  </xdr:twoCellAnchor>
  <xdr:twoCellAnchor editAs="oneCell">
    <xdr:from>
      <xdr:col>0</xdr:col>
      <xdr:colOff>0</xdr:colOff>
      <xdr:row>102</xdr:row>
      <xdr:rowOff>0</xdr:rowOff>
    </xdr:from>
    <xdr:to>
      <xdr:col>33</xdr:col>
      <xdr:colOff>329521</xdr:colOff>
      <xdr:row>154</xdr:row>
      <xdr:rowOff>77712</xdr:rowOff>
    </xdr:to>
    <xdr:pic>
      <xdr:nvPicPr>
        <xdr:cNvPr id="5" name="Picture 4">
          <a:extLst>
            <a:ext uri="{FF2B5EF4-FFF2-40B4-BE49-F238E27FC236}">
              <a16:creationId xmlns:a16="http://schemas.microsoft.com/office/drawing/2014/main" id="{4F1935F0-D298-1EDD-98BA-C03ACCCA17CD}"/>
            </a:ext>
          </a:extLst>
        </xdr:cNvPr>
        <xdr:cNvPicPr>
          <a:picLocks noChangeAspect="1"/>
        </xdr:cNvPicPr>
      </xdr:nvPicPr>
      <xdr:blipFill>
        <a:blip xmlns:r="http://schemas.openxmlformats.org/officeDocument/2006/relationships" r:embed="rId4"/>
        <a:stretch>
          <a:fillRect/>
        </a:stretch>
      </xdr:blipFill>
      <xdr:spPr>
        <a:xfrm>
          <a:off x="0" y="16655143"/>
          <a:ext cx="18138131" cy="85832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14</xdr:col>
      <xdr:colOff>726281</xdr:colOff>
      <xdr:row>28</xdr:row>
      <xdr:rowOff>123661</xdr:rowOff>
    </xdr:to>
    <xdr:pic>
      <xdr:nvPicPr>
        <xdr:cNvPr id="2" name="Picture 1">
          <a:extLst>
            <a:ext uri="{FF2B5EF4-FFF2-40B4-BE49-F238E27FC236}">
              <a16:creationId xmlns:a16="http://schemas.microsoft.com/office/drawing/2014/main" id="{6D895C97-059B-29CD-3CE6-A413AF02DC82}"/>
            </a:ext>
          </a:extLst>
        </xdr:cNvPr>
        <xdr:cNvPicPr>
          <a:picLocks noChangeAspect="1"/>
        </xdr:cNvPicPr>
      </xdr:nvPicPr>
      <xdr:blipFill>
        <a:blip xmlns:r="http://schemas.openxmlformats.org/officeDocument/2006/relationships" r:embed="rId1"/>
        <a:stretch>
          <a:fillRect/>
        </a:stretch>
      </xdr:blipFill>
      <xdr:spPr>
        <a:xfrm>
          <a:off x="0" y="1"/>
          <a:ext cx="12894469" cy="47909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2</xdr:row>
      <xdr:rowOff>123826</xdr:rowOff>
    </xdr:from>
    <xdr:to>
      <xdr:col>24</xdr:col>
      <xdr:colOff>19051</xdr:colOff>
      <xdr:row>42</xdr:row>
      <xdr:rowOff>137700</xdr:rowOff>
    </xdr:to>
    <xdr:pic>
      <xdr:nvPicPr>
        <xdr:cNvPr id="2" name="Picture 1">
          <a:extLst>
            <a:ext uri="{FF2B5EF4-FFF2-40B4-BE49-F238E27FC236}">
              <a16:creationId xmlns:a16="http://schemas.microsoft.com/office/drawing/2014/main" id="{A39CD914-9025-4137-A863-D50D2A7655BC}"/>
            </a:ext>
          </a:extLst>
        </xdr:cNvPr>
        <xdr:cNvPicPr>
          <a:picLocks noChangeAspect="1"/>
        </xdr:cNvPicPr>
      </xdr:nvPicPr>
      <xdr:blipFill>
        <a:blip xmlns:r="http://schemas.openxmlformats.org/officeDocument/2006/relationships" r:embed="rId1"/>
        <a:stretch>
          <a:fillRect/>
        </a:stretch>
      </xdr:blipFill>
      <xdr:spPr>
        <a:xfrm>
          <a:off x="1" y="447676"/>
          <a:ext cx="12820650" cy="6490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228600</xdr:colOff>
      <xdr:row>3</xdr:row>
      <xdr:rowOff>19051</xdr:rowOff>
    </xdr:from>
    <xdr:to>
      <xdr:col>24</xdr:col>
      <xdr:colOff>532087</xdr:colOff>
      <xdr:row>35</xdr:row>
      <xdr:rowOff>133351</xdr:rowOff>
    </xdr:to>
    <xdr:pic>
      <xdr:nvPicPr>
        <xdr:cNvPr id="3" name="Picture 2">
          <a:extLst>
            <a:ext uri="{FF2B5EF4-FFF2-40B4-BE49-F238E27FC236}">
              <a16:creationId xmlns:a16="http://schemas.microsoft.com/office/drawing/2014/main" id="{FB9177D6-E957-41F2-AFF4-09EF3BB72070}"/>
            </a:ext>
          </a:extLst>
        </xdr:cNvPr>
        <xdr:cNvPicPr>
          <a:picLocks noChangeAspect="1"/>
        </xdr:cNvPicPr>
      </xdr:nvPicPr>
      <xdr:blipFill>
        <a:blip xmlns:r="http://schemas.openxmlformats.org/officeDocument/2006/relationships" r:embed="rId1"/>
        <a:stretch>
          <a:fillRect/>
        </a:stretch>
      </xdr:blipFill>
      <xdr:spPr>
        <a:xfrm>
          <a:off x="1828800" y="504826"/>
          <a:ext cx="11504887" cy="5295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9</xdr:col>
      <xdr:colOff>523875</xdr:colOff>
      <xdr:row>55</xdr:row>
      <xdr:rowOff>113213</xdr:rowOff>
    </xdr:to>
    <xdr:pic>
      <xdr:nvPicPr>
        <xdr:cNvPr id="4" name="Picture 3">
          <a:extLst>
            <a:ext uri="{FF2B5EF4-FFF2-40B4-BE49-F238E27FC236}">
              <a16:creationId xmlns:a16="http://schemas.microsoft.com/office/drawing/2014/main" id="{0B549BF7-C171-47BC-86E2-E0F7EA458E72}"/>
            </a:ext>
          </a:extLst>
        </xdr:cNvPr>
        <xdr:cNvPicPr>
          <a:picLocks noChangeAspect="1"/>
        </xdr:cNvPicPr>
      </xdr:nvPicPr>
      <xdr:blipFill>
        <a:blip xmlns:r="http://schemas.openxmlformats.org/officeDocument/2006/relationships" r:embed="rId1"/>
        <a:stretch>
          <a:fillRect/>
        </a:stretch>
      </xdr:blipFill>
      <xdr:spPr>
        <a:xfrm>
          <a:off x="1" y="323850"/>
          <a:ext cx="5324474" cy="86952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9</xdr:col>
      <xdr:colOff>446990</xdr:colOff>
      <xdr:row>49</xdr:row>
      <xdr:rowOff>40300</xdr:rowOff>
    </xdr:to>
    <xdr:pic>
      <xdr:nvPicPr>
        <xdr:cNvPr id="2" name="Picture 1">
          <a:extLst>
            <a:ext uri="{FF2B5EF4-FFF2-40B4-BE49-F238E27FC236}">
              <a16:creationId xmlns:a16="http://schemas.microsoft.com/office/drawing/2014/main" id="{851CF532-1228-45C4-BA7B-0EE24BD7BBB2}"/>
            </a:ext>
          </a:extLst>
        </xdr:cNvPr>
        <xdr:cNvPicPr>
          <a:picLocks noChangeAspect="1"/>
        </xdr:cNvPicPr>
      </xdr:nvPicPr>
      <xdr:blipFill>
        <a:blip xmlns:r="http://schemas.openxmlformats.org/officeDocument/2006/relationships" r:embed="rId1"/>
        <a:stretch>
          <a:fillRect/>
        </a:stretch>
      </xdr:blipFill>
      <xdr:spPr>
        <a:xfrm>
          <a:off x="0" y="330200"/>
          <a:ext cx="5476190" cy="7800000"/>
        </a:xfrm>
        <a:prstGeom prst="rect">
          <a:avLst/>
        </a:prstGeom>
      </xdr:spPr>
    </xdr:pic>
    <xdr:clientData/>
  </xdr:twoCellAnchor>
  <xdr:twoCellAnchor editAs="oneCell">
    <xdr:from>
      <xdr:col>13</xdr:col>
      <xdr:colOff>371475</xdr:colOff>
      <xdr:row>3</xdr:row>
      <xdr:rowOff>47625</xdr:rowOff>
    </xdr:from>
    <xdr:to>
      <xdr:col>27</xdr:col>
      <xdr:colOff>284781</xdr:colOff>
      <xdr:row>25</xdr:row>
      <xdr:rowOff>47180</xdr:rowOff>
    </xdr:to>
    <xdr:pic>
      <xdr:nvPicPr>
        <xdr:cNvPr id="3" name="Picture 2">
          <a:extLst>
            <a:ext uri="{FF2B5EF4-FFF2-40B4-BE49-F238E27FC236}">
              <a16:creationId xmlns:a16="http://schemas.microsoft.com/office/drawing/2014/main" id="{E1859173-331E-49AB-8B59-8EFDE3E4699B}"/>
            </a:ext>
          </a:extLst>
        </xdr:cNvPr>
        <xdr:cNvPicPr>
          <a:picLocks noChangeAspect="1"/>
        </xdr:cNvPicPr>
      </xdr:nvPicPr>
      <xdr:blipFill>
        <a:blip xmlns:r="http://schemas.openxmlformats.org/officeDocument/2006/relationships" r:embed="rId2"/>
        <a:stretch>
          <a:fillRect/>
        </a:stretch>
      </xdr:blipFill>
      <xdr:spPr>
        <a:xfrm>
          <a:off x="7305675" y="533400"/>
          <a:ext cx="7380906" cy="35619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25</xdr:col>
      <xdr:colOff>89026</xdr:colOff>
      <xdr:row>38</xdr:row>
      <xdr:rowOff>95250</xdr:rowOff>
    </xdr:to>
    <xdr:pic>
      <xdr:nvPicPr>
        <xdr:cNvPr id="3" name="Picture 2">
          <a:extLst>
            <a:ext uri="{FF2B5EF4-FFF2-40B4-BE49-F238E27FC236}">
              <a16:creationId xmlns:a16="http://schemas.microsoft.com/office/drawing/2014/main" id="{08AB7A83-48CD-426B-CFB5-3DA184ED079D}"/>
            </a:ext>
          </a:extLst>
        </xdr:cNvPr>
        <xdr:cNvPicPr>
          <a:picLocks noChangeAspect="1"/>
        </xdr:cNvPicPr>
      </xdr:nvPicPr>
      <xdr:blipFill>
        <a:blip xmlns:r="http://schemas.openxmlformats.org/officeDocument/2006/relationships" r:embed="rId1"/>
        <a:stretch>
          <a:fillRect/>
        </a:stretch>
      </xdr:blipFill>
      <xdr:spPr>
        <a:xfrm>
          <a:off x="0" y="990600"/>
          <a:ext cx="13928851" cy="52768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12</xdr:col>
      <xdr:colOff>524912</xdr:colOff>
      <xdr:row>45</xdr:row>
      <xdr:rowOff>153303</xdr:rowOff>
    </xdr:to>
    <xdr:pic>
      <xdr:nvPicPr>
        <xdr:cNvPr id="2" name="Picture 1">
          <a:extLst>
            <a:ext uri="{FF2B5EF4-FFF2-40B4-BE49-F238E27FC236}">
              <a16:creationId xmlns:a16="http://schemas.microsoft.com/office/drawing/2014/main" id="{0C67B545-7722-4AC0-9323-CAB40598BB61}"/>
            </a:ext>
          </a:extLst>
        </xdr:cNvPr>
        <xdr:cNvPicPr>
          <a:picLocks noChangeAspect="1"/>
        </xdr:cNvPicPr>
      </xdr:nvPicPr>
      <xdr:blipFill>
        <a:blip xmlns:r="http://schemas.openxmlformats.org/officeDocument/2006/relationships" r:embed="rId1"/>
        <a:stretch>
          <a:fillRect/>
        </a:stretch>
      </xdr:blipFill>
      <xdr:spPr>
        <a:xfrm>
          <a:off x="0" y="971550"/>
          <a:ext cx="7430537" cy="646837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file:///\\CDCGPNAS02\FloridaGISAnalytics_Public\Year_End_Reporting"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elibrary.ferc.gov/eLibrary/filelist?accession_number=20230414-8038"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28361-897A-4BF5-891C-73B082DBCCD6}">
  <dimension ref="A1:Y30"/>
  <sheetViews>
    <sheetView tabSelected="1" workbookViewId="0">
      <selection activeCell="H38" sqref="H38"/>
    </sheetView>
  </sheetViews>
  <sheetFormatPr defaultColWidth="8.77734375" defaultRowHeight="13.2" x14ac:dyDescent="0.25"/>
  <cols>
    <col min="1" max="1" width="8.77734375" style="184"/>
    <col min="2" max="2" width="9.6640625" style="184" customWidth="1"/>
    <col min="3" max="3" width="8.77734375" style="184" customWidth="1"/>
    <col min="4" max="5" width="8" style="184" customWidth="1"/>
    <col min="6" max="6" width="8.77734375" style="184"/>
    <col min="7" max="7" width="10.6640625" style="184" customWidth="1"/>
    <col min="8" max="8" width="13.6640625" style="184" customWidth="1"/>
    <col min="9" max="9" width="10.77734375" style="184" bestFit="1" customWidth="1"/>
    <col min="10" max="10" width="10.33203125" style="184" customWidth="1"/>
    <col min="11" max="11" width="10.77734375" style="184" bestFit="1" customWidth="1"/>
    <col min="12" max="14" width="8.77734375" style="184"/>
    <col min="15" max="15" width="12.109375" style="184" customWidth="1"/>
    <col min="16" max="16384" width="8.77734375" style="184"/>
  </cols>
  <sheetData>
    <row r="1" spans="1:25" ht="14.4" x14ac:dyDescent="0.3">
      <c r="A1" s="182" t="s">
        <v>300</v>
      </c>
      <c r="B1" s="183"/>
      <c r="C1" s="183"/>
      <c r="D1" s="183"/>
      <c r="E1" s="183"/>
      <c r="F1" s="183" t="str" cm="1">
        <f t="array" aca="1" ref="F1" ca="1">CELL("filename",A1)</f>
        <v>K:\REGULATORY MATTERS 2009 FORWARD\20240025-Petition for Rate Case Increase\Discovery\OPC POD 1 (1-26)\Attachments\Q7\MFR C\[C-34 Statistical Information.xlsx]Procedures &amp; Inputs</v>
      </c>
      <c r="G1" s="183"/>
      <c r="I1" s="183"/>
      <c r="J1" s="183"/>
    </row>
    <row r="2" spans="1:25" ht="14.4" x14ac:dyDescent="0.3">
      <c r="A2" s="182"/>
      <c r="B2" s="183"/>
      <c r="C2" s="183"/>
      <c r="D2" s="183"/>
      <c r="E2" s="183"/>
      <c r="F2" s="183"/>
      <c r="G2" s="183"/>
      <c r="H2" s="183"/>
      <c r="I2" s="183"/>
      <c r="J2" s="183"/>
    </row>
    <row r="3" spans="1:25" ht="14.4" x14ac:dyDescent="0.3">
      <c r="A3" s="182" t="s">
        <v>301</v>
      </c>
      <c r="B3" s="183"/>
      <c r="C3" s="183"/>
      <c r="D3" s="183"/>
      <c r="E3" s="183"/>
      <c r="F3" s="183"/>
      <c r="G3" s="183"/>
      <c r="H3" s="183"/>
      <c r="I3" s="183"/>
      <c r="J3" s="183"/>
    </row>
    <row r="4" spans="1:25" ht="14.4" x14ac:dyDescent="0.3">
      <c r="A4" s="182"/>
      <c r="B4" s="185" t="s">
        <v>302</v>
      </c>
      <c r="C4" s="185"/>
      <c r="D4" s="185"/>
      <c r="E4" s="185"/>
      <c r="F4" s="186" t="s">
        <v>303</v>
      </c>
      <c r="G4" s="183"/>
      <c r="H4" s="183"/>
      <c r="I4" s="183"/>
      <c r="J4" s="183"/>
    </row>
    <row r="5" spans="1:25" ht="14.4" x14ac:dyDescent="0.3">
      <c r="A5" s="182"/>
      <c r="B5" s="183"/>
      <c r="C5" s="183"/>
      <c r="D5" s="183"/>
      <c r="E5" s="183"/>
      <c r="F5" s="183"/>
      <c r="G5" s="183"/>
      <c r="H5" s="183"/>
      <c r="I5" s="183"/>
      <c r="J5" s="183"/>
    </row>
    <row r="6" spans="1:25" ht="14.4" x14ac:dyDescent="0.3">
      <c r="A6" s="182"/>
      <c r="B6" s="187" t="s">
        <v>304</v>
      </c>
      <c r="C6" s="188"/>
      <c r="D6" s="188"/>
      <c r="E6" s="188"/>
      <c r="F6" s="188"/>
      <c r="G6" s="188"/>
      <c r="H6" s="188"/>
      <c r="I6" s="188"/>
      <c r="J6" s="188"/>
      <c r="K6" s="189"/>
      <c r="L6" s="189"/>
      <c r="O6" s="187" t="s">
        <v>305</v>
      </c>
      <c r="P6" s="188"/>
      <c r="Q6" s="188"/>
      <c r="R6" s="188"/>
      <c r="S6" s="188"/>
      <c r="T6" s="188"/>
      <c r="U6" s="188"/>
      <c r="V6" s="188"/>
      <c r="W6" s="188"/>
      <c r="X6" s="189"/>
      <c r="Y6" s="189"/>
    </row>
    <row r="7" spans="1:25" ht="14.4" x14ac:dyDescent="0.3">
      <c r="A7" s="182"/>
      <c r="B7" s="183" t="s">
        <v>306</v>
      </c>
      <c r="C7" s="183"/>
      <c r="D7" s="183"/>
      <c r="E7" s="183"/>
      <c r="F7" s="183"/>
      <c r="G7" s="183"/>
      <c r="H7" s="183"/>
      <c r="I7" s="183"/>
      <c r="J7" s="183"/>
    </row>
    <row r="8" spans="1:25" ht="14.4" x14ac:dyDescent="0.3">
      <c r="A8" s="182"/>
      <c r="B8" s="183"/>
      <c r="C8" s="183"/>
      <c r="D8" s="183"/>
      <c r="E8" s="183"/>
      <c r="F8" s="183"/>
      <c r="G8" s="183"/>
      <c r="H8" s="183"/>
      <c r="I8" s="183"/>
      <c r="J8" s="183"/>
    </row>
    <row r="9" spans="1:25" ht="14.4" x14ac:dyDescent="0.3">
      <c r="A9" s="190" t="s">
        <v>307</v>
      </c>
      <c r="B9" s="183" t="s">
        <v>308</v>
      </c>
      <c r="C9" s="183"/>
      <c r="D9" s="183"/>
      <c r="E9" s="183"/>
      <c r="F9" s="183"/>
      <c r="G9" s="183"/>
      <c r="H9" s="183"/>
      <c r="I9" s="183"/>
      <c r="J9" s="183"/>
      <c r="O9" s="184" t="s">
        <v>309</v>
      </c>
      <c r="P9" s="184" t="s">
        <v>310</v>
      </c>
    </row>
    <row r="10" spans="1:25" ht="14.4" x14ac:dyDescent="0.3">
      <c r="A10" s="190"/>
      <c r="B10" s="183"/>
      <c r="C10" s="183"/>
      <c r="D10" s="183"/>
      <c r="E10" s="183"/>
      <c r="F10" s="183"/>
      <c r="G10" s="183"/>
      <c r="H10" s="183"/>
      <c r="I10" s="183"/>
      <c r="J10" s="183"/>
      <c r="O10" s="184" t="s">
        <v>311</v>
      </c>
      <c r="P10" s="184" t="s">
        <v>312</v>
      </c>
    </row>
    <row r="11" spans="1:25" ht="14.4" x14ac:dyDescent="0.3">
      <c r="A11" s="190" t="s">
        <v>313</v>
      </c>
      <c r="B11" s="183" t="s">
        <v>314</v>
      </c>
      <c r="C11" s="183"/>
      <c r="D11" s="183"/>
      <c r="E11" s="183"/>
      <c r="F11" s="183"/>
      <c r="G11" s="183"/>
      <c r="H11" s="183"/>
      <c r="I11" s="183"/>
      <c r="J11" s="183"/>
      <c r="O11" s="184" t="s">
        <v>315</v>
      </c>
      <c r="P11" s="184" t="s">
        <v>316</v>
      </c>
    </row>
    <row r="12" spans="1:25" ht="14.4" x14ac:dyDescent="0.3">
      <c r="A12" s="190"/>
      <c r="B12" s="183"/>
      <c r="C12" s="183"/>
      <c r="D12" s="183"/>
      <c r="E12" s="183"/>
      <c r="F12" s="183"/>
      <c r="G12" s="183"/>
      <c r="H12" s="183"/>
      <c r="I12" s="183"/>
      <c r="J12" s="183"/>
      <c r="O12" s="184" t="s">
        <v>317</v>
      </c>
      <c r="P12" s="184" t="s">
        <v>318</v>
      </c>
    </row>
    <row r="13" spans="1:25" ht="14.4" x14ac:dyDescent="0.3">
      <c r="A13" s="190"/>
      <c r="B13" s="183"/>
      <c r="C13" s="183"/>
      <c r="D13" s="183"/>
      <c r="E13" s="183"/>
      <c r="F13" s="183"/>
      <c r="G13" s="183"/>
      <c r="H13" s="183"/>
      <c r="I13" s="183"/>
      <c r="J13" s="183"/>
      <c r="O13" s="184" t="s">
        <v>319</v>
      </c>
      <c r="P13" s="184" t="s">
        <v>320</v>
      </c>
    </row>
    <row r="14" spans="1:25" ht="14.4" x14ac:dyDescent="0.3">
      <c r="A14" s="190" t="s">
        <v>321</v>
      </c>
      <c r="B14" s="183"/>
      <c r="C14" s="183"/>
      <c r="D14" s="183"/>
      <c r="E14" s="183"/>
      <c r="F14" s="183"/>
      <c r="G14" s="183"/>
      <c r="H14" s="183"/>
      <c r="I14" s="183"/>
      <c r="J14" s="183"/>
    </row>
    <row r="15" spans="1:25" ht="14.4" x14ac:dyDescent="0.3">
      <c r="C15" s="183"/>
      <c r="D15" s="183"/>
      <c r="E15" s="183"/>
      <c r="F15" s="183"/>
      <c r="G15" s="183"/>
      <c r="H15" s="183"/>
      <c r="I15" s="183"/>
      <c r="J15" s="183"/>
    </row>
    <row r="16" spans="1:25" ht="14.4" x14ac:dyDescent="0.3">
      <c r="A16" s="190"/>
      <c r="B16" s="183"/>
      <c r="C16" s="183"/>
      <c r="D16" s="183"/>
      <c r="E16" s="183"/>
      <c r="F16" s="183"/>
      <c r="G16" s="183"/>
      <c r="H16" s="183"/>
      <c r="I16" s="183"/>
      <c r="J16" s="183"/>
    </row>
    <row r="17" spans="1:10" ht="14.4" x14ac:dyDescent="0.3">
      <c r="A17" s="190" t="s">
        <v>322</v>
      </c>
      <c r="B17" s="183"/>
      <c r="C17" s="183"/>
      <c r="D17" s="183"/>
      <c r="E17" s="183"/>
      <c r="F17" s="183"/>
      <c r="G17" s="183"/>
      <c r="H17" s="183"/>
      <c r="I17" s="183"/>
      <c r="J17" s="183"/>
    </row>
    <row r="18" spans="1:10" ht="14.4" x14ac:dyDescent="0.3">
      <c r="A18" s="190"/>
      <c r="B18" s="183"/>
      <c r="C18" s="183"/>
      <c r="D18" s="183"/>
      <c r="E18" s="183"/>
      <c r="F18" s="183"/>
      <c r="G18" s="183"/>
      <c r="H18" s="183"/>
      <c r="I18" s="183"/>
      <c r="J18" s="183"/>
    </row>
    <row r="19" spans="1:10" ht="14.4" x14ac:dyDescent="0.3">
      <c r="A19" s="182"/>
      <c r="B19" s="183"/>
      <c r="C19" s="183"/>
      <c r="D19" s="183"/>
      <c r="E19" s="183"/>
      <c r="F19" s="183"/>
      <c r="G19" s="183"/>
      <c r="H19" s="183"/>
      <c r="I19" s="183"/>
      <c r="J19" s="183"/>
    </row>
    <row r="20" spans="1:10" ht="14.4" x14ac:dyDescent="0.3">
      <c r="A20" s="238">
        <v>1</v>
      </c>
      <c r="B20" s="239" t="s">
        <v>895</v>
      </c>
      <c r="C20" s="239"/>
      <c r="D20" s="239"/>
      <c r="E20" s="239"/>
      <c r="F20" s="183"/>
      <c r="G20" s="183"/>
      <c r="H20" s="183"/>
      <c r="I20" s="183"/>
      <c r="J20" s="183"/>
    </row>
    <row r="21" spans="1:10" ht="14.4" x14ac:dyDescent="0.3">
      <c r="A21" s="182"/>
      <c r="B21" s="183"/>
      <c r="C21" s="183"/>
      <c r="D21" s="183"/>
      <c r="E21" s="183"/>
      <c r="F21" s="183"/>
      <c r="G21" s="183"/>
      <c r="H21" s="183"/>
      <c r="I21" s="183"/>
      <c r="J21" s="183"/>
    </row>
    <row r="22" spans="1:10" ht="14.4" x14ac:dyDescent="0.3">
      <c r="A22" s="182">
        <f>+A20+1</f>
        <v>2</v>
      </c>
      <c r="B22" s="191" t="s">
        <v>323</v>
      </c>
      <c r="C22" s="191"/>
      <c r="D22" s="186"/>
      <c r="E22" s="186"/>
      <c r="F22" s="183"/>
      <c r="G22" s="183"/>
      <c r="H22" s="183"/>
      <c r="I22" s="192"/>
      <c r="J22" s="183"/>
    </row>
    <row r="23" spans="1:10" ht="14.4" x14ac:dyDescent="0.3">
      <c r="A23" s="182"/>
      <c r="B23" s="241" t="s">
        <v>278</v>
      </c>
      <c r="C23" s="193"/>
      <c r="D23" s="194"/>
      <c r="E23" s="194"/>
      <c r="F23" s="192" t="s">
        <v>325</v>
      </c>
      <c r="G23" s="195">
        <v>2027</v>
      </c>
      <c r="H23" s="196">
        <v>46752</v>
      </c>
      <c r="I23" s="183" t="s">
        <v>542</v>
      </c>
      <c r="J23" s="183"/>
    </row>
    <row r="24" spans="1:10" ht="14.4" x14ac:dyDescent="0.3">
      <c r="A24" s="182"/>
      <c r="B24" s="241" t="s">
        <v>275</v>
      </c>
      <c r="C24" s="193"/>
      <c r="D24" s="194"/>
      <c r="E24" s="194"/>
      <c r="F24" s="192" t="s">
        <v>327</v>
      </c>
      <c r="G24" s="183">
        <f>+G23-1</f>
        <v>2026</v>
      </c>
      <c r="H24" s="196">
        <v>46387</v>
      </c>
      <c r="I24" s="183" t="s">
        <v>543</v>
      </c>
      <c r="J24" s="183"/>
    </row>
    <row r="25" spans="1:10" ht="14.4" x14ac:dyDescent="0.3">
      <c r="A25" s="182"/>
      <c r="B25" s="241" t="s">
        <v>276</v>
      </c>
      <c r="C25" s="193"/>
      <c r="D25" s="194"/>
      <c r="E25" s="194"/>
      <c r="F25" s="192" t="s">
        <v>328</v>
      </c>
      <c r="G25" s="183">
        <f t="shared" ref="G25:G27" si="0">+G24-1</f>
        <v>2025</v>
      </c>
      <c r="H25" s="196">
        <v>46022</v>
      </c>
      <c r="I25" s="183" t="s">
        <v>333</v>
      </c>
      <c r="J25" s="183"/>
    </row>
    <row r="26" spans="1:10" ht="14.4" x14ac:dyDescent="0.3">
      <c r="A26" s="182"/>
      <c r="B26" s="241" t="s">
        <v>541</v>
      </c>
      <c r="C26" s="193"/>
      <c r="D26" s="193"/>
      <c r="E26" s="193"/>
      <c r="F26" s="192" t="s">
        <v>330</v>
      </c>
      <c r="G26" s="183">
        <f t="shared" si="0"/>
        <v>2024</v>
      </c>
      <c r="H26" s="196">
        <v>45657</v>
      </c>
      <c r="I26" s="183" t="s">
        <v>324</v>
      </c>
      <c r="J26" s="183"/>
    </row>
    <row r="27" spans="1:10" ht="14.4" x14ac:dyDescent="0.3">
      <c r="A27" s="182"/>
      <c r="B27" s="241" t="s">
        <v>329</v>
      </c>
      <c r="C27" s="193"/>
      <c r="D27" s="193"/>
      <c r="E27" s="193"/>
      <c r="F27" s="192" t="s">
        <v>331</v>
      </c>
      <c r="G27" s="183">
        <f t="shared" si="0"/>
        <v>2023</v>
      </c>
      <c r="H27" s="196">
        <v>45291</v>
      </c>
      <c r="I27" s="183" t="s">
        <v>326</v>
      </c>
      <c r="J27" s="183"/>
    </row>
    <row r="28" spans="1:10" ht="14.4" x14ac:dyDescent="0.3">
      <c r="A28" s="182"/>
      <c r="B28" s="241"/>
      <c r="C28" s="183"/>
      <c r="D28" s="183"/>
      <c r="E28" s="183"/>
      <c r="F28" s="192"/>
      <c r="G28" s="183"/>
      <c r="H28" s="196"/>
      <c r="I28" s="183"/>
      <c r="J28" s="183"/>
    </row>
    <row r="30" spans="1:10" ht="14.4" x14ac:dyDescent="0.3">
      <c r="A30" s="238">
        <f>+A22+1</f>
        <v>3</v>
      </c>
      <c r="B30" s="239" t="s">
        <v>896</v>
      </c>
      <c r="C30" s="239"/>
      <c r="D30" s="239"/>
      <c r="E30" s="239"/>
      <c r="F30" s="240"/>
    </row>
  </sheetData>
  <phoneticPr fontId="23" type="noConversion"/>
  <pageMargins left="0.7" right="0.7" top="0.75" bottom="0.75" header="0.3" footer="0.3"/>
  <pageSetup orientation="portrait" r:id="rId1"/>
  <headerFooter>
    <oddHeader xml:space="preserve">&amp;RDEF’s Response to OPC POD 1 (1-26)
Q7
Page &amp;P of &amp;N
</oddHeader>
    <oddFooter>&amp;R20240025-OPCPOD1-00004264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B63E1-5DB9-405E-A0C0-AA33267E194F}">
  <sheetPr>
    <tabColor rgb="FF002060"/>
  </sheetPr>
  <dimension ref="A1:B5"/>
  <sheetViews>
    <sheetView tabSelected="1" topLeftCell="A7" workbookViewId="0">
      <selection activeCell="H38" sqref="H38"/>
    </sheetView>
  </sheetViews>
  <sheetFormatPr defaultRowHeight="13.2" x14ac:dyDescent="0.25"/>
  <cols>
    <col min="1" max="1" width="18.109375" bestFit="1" customWidth="1"/>
  </cols>
  <sheetData>
    <row r="1" spans="1:2" x14ac:dyDescent="0.25">
      <c r="B1" s="5">
        <v>2023</v>
      </c>
    </row>
    <row r="2" spans="1:2" x14ac:dyDescent="0.25">
      <c r="A2" t="s">
        <v>273</v>
      </c>
      <c r="B2">
        <v>25025</v>
      </c>
    </row>
    <row r="3" spans="1:2" x14ac:dyDescent="0.25">
      <c r="A3" t="s">
        <v>274</v>
      </c>
      <c r="B3">
        <v>22896</v>
      </c>
    </row>
    <row r="4" spans="1:2" ht="13.8" thickBot="1" x14ac:dyDescent="0.3">
      <c r="A4" t="s">
        <v>40</v>
      </c>
      <c r="B4" s="254">
        <f>SUM(B2:B3)</f>
        <v>47921</v>
      </c>
    </row>
    <row r="5" spans="1:2" ht="13.8" thickTop="1" x14ac:dyDescent="0.25"/>
  </sheetData>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BDBCC-C34D-4D6A-9DC2-F3DB0A4DF298}">
  <sheetPr>
    <tabColor rgb="FF002060"/>
  </sheetPr>
  <dimension ref="A1:B5"/>
  <sheetViews>
    <sheetView tabSelected="1" topLeftCell="A6" workbookViewId="0">
      <selection activeCell="H38" sqref="H38"/>
    </sheetView>
  </sheetViews>
  <sheetFormatPr defaultRowHeight="13.2" x14ac:dyDescent="0.25"/>
  <cols>
    <col min="1" max="1" width="18.109375" bestFit="1" customWidth="1"/>
  </cols>
  <sheetData>
    <row r="1" spans="1:2" x14ac:dyDescent="0.25">
      <c r="B1" s="5">
        <v>2022</v>
      </c>
    </row>
    <row r="2" spans="1:2" x14ac:dyDescent="0.25">
      <c r="A2" t="s">
        <v>273</v>
      </c>
      <c r="B2">
        <v>25298</v>
      </c>
    </row>
    <row r="3" spans="1:2" x14ac:dyDescent="0.25">
      <c r="A3" t="s">
        <v>274</v>
      </c>
      <c r="B3">
        <v>22720</v>
      </c>
    </row>
    <row r="4" spans="1:2" ht="13.8" thickBot="1" x14ac:dyDescent="0.3">
      <c r="A4" t="s">
        <v>40</v>
      </c>
      <c r="B4" s="254">
        <f>SUM(B2:B3)</f>
        <v>48018</v>
      </c>
    </row>
    <row r="5" spans="1:2" ht="13.8" thickTop="1" x14ac:dyDescent="0.25"/>
  </sheetData>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E8EC-6D69-4943-B646-5743934EEB92}">
  <sheetPr>
    <tabColor rgb="FF002060"/>
  </sheetPr>
  <dimension ref="A1:Y4"/>
  <sheetViews>
    <sheetView tabSelected="1" workbookViewId="0">
      <selection activeCell="H38" sqref="H38"/>
    </sheetView>
  </sheetViews>
  <sheetFormatPr defaultRowHeight="13.2" x14ac:dyDescent="0.25"/>
  <cols>
    <col min="1" max="1" width="18.109375" bestFit="1" customWidth="1"/>
    <col min="2" max="6" width="10.33203125" bestFit="1" customWidth="1"/>
  </cols>
  <sheetData>
    <row r="1" spans="1:25" x14ac:dyDescent="0.25">
      <c r="B1" s="181">
        <v>2021</v>
      </c>
      <c r="J1" s="172" t="s">
        <v>288</v>
      </c>
      <c r="K1" s="172" t="s">
        <v>294</v>
      </c>
      <c r="L1" s="172"/>
      <c r="M1" s="172"/>
      <c r="N1" s="172"/>
      <c r="O1" s="172"/>
      <c r="P1" s="172"/>
      <c r="Q1" s="172"/>
      <c r="R1" s="172"/>
      <c r="S1" s="172"/>
      <c r="T1" s="172"/>
      <c r="U1" s="172"/>
      <c r="V1" s="172"/>
      <c r="W1" s="172"/>
      <c r="X1" s="172"/>
      <c r="Y1" s="172"/>
    </row>
    <row r="2" spans="1:25" x14ac:dyDescent="0.25">
      <c r="A2" t="s">
        <v>273</v>
      </c>
      <c r="B2" s="57">
        <v>25179</v>
      </c>
      <c r="C2" s="57"/>
      <c r="D2" s="57"/>
      <c r="E2" s="57"/>
      <c r="F2" s="57"/>
      <c r="J2" s="172" t="s">
        <v>290</v>
      </c>
      <c r="K2" s="172" t="s">
        <v>336</v>
      </c>
      <c r="L2" s="172"/>
      <c r="M2" s="172"/>
      <c r="N2" s="172"/>
      <c r="O2" s="172"/>
      <c r="P2" s="172"/>
      <c r="Q2" s="172"/>
      <c r="R2" s="172"/>
      <c r="S2" s="172"/>
      <c r="T2" s="172"/>
      <c r="U2" s="172"/>
      <c r="V2" s="172"/>
      <c r="W2" s="172"/>
      <c r="X2" s="172"/>
      <c r="Y2" s="172"/>
    </row>
    <row r="3" spans="1:25" x14ac:dyDescent="0.25">
      <c r="A3" t="s">
        <v>274</v>
      </c>
      <c r="B3" s="171">
        <v>21447</v>
      </c>
      <c r="C3" s="57"/>
      <c r="D3" s="57"/>
      <c r="E3" s="57"/>
      <c r="F3" s="57"/>
      <c r="J3" s="172" t="s">
        <v>293</v>
      </c>
      <c r="K3" s="172" t="s">
        <v>338</v>
      </c>
      <c r="L3" s="172"/>
      <c r="M3" s="172"/>
      <c r="N3" s="172"/>
      <c r="O3" s="172"/>
      <c r="P3" s="172"/>
      <c r="Q3" s="172"/>
      <c r="R3" s="172"/>
      <c r="S3" s="172"/>
      <c r="T3" s="172"/>
      <c r="U3" s="172"/>
      <c r="V3" s="172"/>
      <c r="W3" s="172"/>
      <c r="X3" s="172"/>
      <c r="Y3" s="172"/>
    </row>
    <row r="4" spans="1:25" x14ac:dyDescent="0.25">
      <c r="A4" t="s">
        <v>40</v>
      </c>
      <c r="B4" s="180">
        <f>+B2+B3</f>
        <v>46626</v>
      </c>
      <c r="C4" s="57"/>
      <c r="D4" s="57"/>
      <c r="E4" s="57"/>
      <c r="F4" s="57"/>
      <c r="K4" s="198" t="s">
        <v>337</v>
      </c>
    </row>
  </sheetData>
  <hyperlinks>
    <hyperlink ref="K4" r:id="rId1" xr:uid="{F5A4D38E-E216-47A1-A752-AFDC5F4C8C40}"/>
  </hyperlinks>
  <pageMargins left="0.7" right="0.7" top="0.75" bottom="0.75" header="0.3" footer="0.3"/>
  <pageSetup orientation="portrait" r:id="rId2"/>
  <headerFooter>
    <oddHeader xml:space="preserve">&amp;RDEF’s Response to OPC POD 1 (1-26)
Q7
Page &amp;P of &amp;N
</oddHeader>
    <oddFooter>&amp;R20240025-OPCPOD1-00004264</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876-4259-4ABC-8E5C-F13C55A440B5}">
  <sheetPr>
    <tabColor rgb="FF002060"/>
  </sheetPr>
  <dimension ref="A1:Y4"/>
  <sheetViews>
    <sheetView tabSelected="1" topLeftCell="A4" workbookViewId="0">
      <selection activeCell="H38" sqref="H38"/>
    </sheetView>
  </sheetViews>
  <sheetFormatPr defaultRowHeight="13.2" x14ac:dyDescent="0.25"/>
  <cols>
    <col min="1" max="1" width="18.109375" bestFit="1" customWidth="1"/>
    <col min="2" max="6" width="10.33203125" bestFit="1" customWidth="1"/>
  </cols>
  <sheetData>
    <row r="1" spans="1:25" x14ac:dyDescent="0.25">
      <c r="B1" s="181">
        <v>2020</v>
      </c>
      <c r="J1" s="172" t="s">
        <v>288</v>
      </c>
      <c r="K1" s="172" t="s">
        <v>294</v>
      </c>
      <c r="L1" s="172"/>
      <c r="M1" s="172"/>
      <c r="N1" s="172"/>
      <c r="O1" s="172"/>
      <c r="P1" s="172"/>
      <c r="Q1" s="172"/>
      <c r="R1" s="172"/>
      <c r="S1" s="172"/>
      <c r="T1" s="172"/>
      <c r="U1" s="172"/>
      <c r="V1" s="172"/>
      <c r="W1" s="172"/>
      <c r="X1" s="172"/>
      <c r="Y1" s="172"/>
    </row>
    <row r="2" spans="1:25" x14ac:dyDescent="0.25">
      <c r="A2" t="s">
        <v>273</v>
      </c>
      <c r="B2" s="57">
        <v>25116</v>
      </c>
      <c r="C2" s="57"/>
      <c r="D2" s="57"/>
      <c r="E2" s="57"/>
      <c r="F2" s="57"/>
      <c r="J2" s="172" t="s">
        <v>290</v>
      </c>
      <c r="K2" s="172" t="s">
        <v>295</v>
      </c>
      <c r="L2" s="172"/>
      <c r="M2" s="172"/>
      <c r="N2" s="172"/>
      <c r="O2" s="172"/>
      <c r="P2" s="172"/>
      <c r="Q2" s="172"/>
      <c r="R2" s="172"/>
      <c r="S2" s="172"/>
      <c r="T2" s="172"/>
      <c r="U2" s="172"/>
      <c r="V2" s="172"/>
      <c r="W2" s="172"/>
      <c r="X2" s="172"/>
      <c r="Y2" s="172"/>
    </row>
    <row r="3" spans="1:25" x14ac:dyDescent="0.25">
      <c r="A3" t="s">
        <v>274</v>
      </c>
      <c r="B3" s="171">
        <v>21123</v>
      </c>
      <c r="C3" s="57"/>
      <c r="D3" s="57"/>
      <c r="E3" s="57"/>
      <c r="F3" s="57"/>
      <c r="J3" s="172" t="s">
        <v>293</v>
      </c>
      <c r="K3" s="172" t="s">
        <v>292</v>
      </c>
      <c r="L3" s="172"/>
      <c r="M3" s="172"/>
      <c r="N3" s="172"/>
      <c r="O3" s="172"/>
      <c r="P3" s="172"/>
      <c r="Q3" s="172"/>
      <c r="R3" s="172"/>
      <c r="S3" s="172"/>
      <c r="T3" s="172"/>
      <c r="U3" s="172"/>
      <c r="V3" s="172"/>
      <c r="W3" s="172"/>
      <c r="X3" s="172"/>
      <c r="Y3" s="172"/>
    </row>
    <row r="4" spans="1:25" x14ac:dyDescent="0.25">
      <c r="A4" t="s">
        <v>40</v>
      </c>
      <c r="B4" s="180">
        <f>+B2+B3</f>
        <v>46239</v>
      </c>
      <c r="C4" s="57"/>
      <c r="D4" s="57"/>
      <c r="E4" s="57"/>
      <c r="F4" s="57"/>
    </row>
  </sheetData>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A3DF0-A08F-4A74-808C-F30A49EB04BD}">
  <sheetPr>
    <tabColor rgb="FF002060"/>
  </sheetPr>
  <dimension ref="A1:F4"/>
  <sheetViews>
    <sheetView tabSelected="1" workbookViewId="0">
      <selection activeCell="H38" sqref="H38"/>
    </sheetView>
  </sheetViews>
  <sheetFormatPr defaultRowHeight="13.2" x14ac:dyDescent="0.25"/>
  <cols>
    <col min="1" max="1" width="18.109375" bestFit="1" customWidth="1"/>
    <col min="2" max="6" width="10.33203125" bestFit="1" customWidth="1"/>
  </cols>
  <sheetData>
    <row r="1" spans="1:6" x14ac:dyDescent="0.25">
      <c r="B1">
        <v>2015</v>
      </c>
      <c r="C1">
        <v>2016</v>
      </c>
      <c r="D1">
        <v>2017</v>
      </c>
      <c r="E1">
        <v>2018</v>
      </c>
      <c r="F1">
        <v>2019</v>
      </c>
    </row>
    <row r="2" spans="1:6" x14ac:dyDescent="0.25">
      <c r="A2" t="s">
        <v>273</v>
      </c>
      <c r="B2" s="57">
        <v>24221</v>
      </c>
      <c r="C2" s="57">
        <v>24350</v>
      </c>
      <c r="D2" s="57">
        <v>24484</v>
      </c>
      <c r="E2" s="57">
        <v>24490</v>
      </c>
      <c r="F2" s="57">
        <v>25159</v>
      </c>
    </row>
    <row r="3" spans="1:6" x14ac:dyDescent="0.25">
      <c r="A3" t="s">
        <v>274</v>
      </c>
      <c r="B3" s="171">
        <v>18178</v>
      </c>
      <c r="C3" s="171">
        <v>18630</v>
      </c>
      <c r="D3" s="171">
        <v>18626</v>
      </c>
      <c r="E3" s="171">
        <v>19285</v>
      </c>
      <c r="F3" s="171">
        <v>20944</v>
      </c>
    </row>
    <row r="4" spans="1:6" x14ac:dyDescent="0.25">
      <c r="A4" t="s">
        <v>40</v>
      </c>
      <c r="B4" s="57">
        <f>+B2+B3</f>
        <v>42399</v>
      </c>
      <c r="C4" s="57">
        <f t="shared" ref="C4:F4" si="0">+C2+C3</f>
        <v>42980</v>
      </c>
      <c r="D4" s="57">
        <f t="shared" si="0"/>
        <v>43110</v>
      </c>
      <c r="E4" s="57">
        <f t="shared" si="0"/>
        <v>43775</v>
      </c>
      <c r="F4" s="57">
        <f t="shared" si="0"/>
        <v>46103</v>
      </c>
    </row>
  </sheetData>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DE26A-8111-4F40-99AB-F38896E43B4F}">
  <sheetPr>
    <tabColor rgb="FF002060"/>
  </sheetPr>
  <dimension ref="D4:G7"/>
  <sheetViews>
    <sheetView tabSelected="1" workbookViewId="0">
      <selection activeCell="H38" sqref="H38"/>
    </sheetView>
  </sheetViews>
  <sheetFormatPr defaultRowHeight="13.2" x14ac:dyDescent="0.25"/>
  <cols>
    <col min="4" max="4" width="31.109375" bestFit="1" customWidth="1"/>
    <col min="7" max="7" width="7" bestFit="1" customWidth="1"/>
  </cols>
  <sheetData>
    <row r="4" spans="4:7" x14ac:dyDescent="0.25">
      <c r="D4" s="5" t="s">
        <v>339</v>
      </c>
      <c r="E4" s="5"/>
      <c r="F4" s="5"/>
      <c r="G4" s="5">
        <v>2023</v>
      </c>
    </row>
    <row r="5" spans="4:7" x14ac:dyDescent="0.25">
      <c r="D5" t="s">
        <v>119</v>
      </c>
      <c r="G5" s="57">
        <f>+'2023 FF1 Trans. Line Stats'!G226</f>
        <v>4436.59</v>
      </c>
    </row>
    <row r="6" spans="4:7" x14ac:dyDescent="0.25">
      <c r="D6" t="s">
        <v>120</v>
      </c>
      <c r="G6" s="57">
        <f>+'2023 FF1 Trans. Line Stats'!H226</f>
        <v>747.03000000000009</v>
      </c>
    </row>
    <row r="7" spans="4:7" x14ac:dyDescent="0.25">
      <c r="D7" s="126" t="s">
        <v>40</v>
      </c>
      <c r="E7" s="126"/>
      <c r="F7" s="126"/>
      <c r="G7" s="264">
        <f>+G5+G6</f>
        <v>5183.62</v>
      </c>
    </row>
  </sheetData>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46B31-95EE-46B7-BF04-1E55D2C227F5}">
  <sheetPr>
    <tabColor rgb="FF002060"/>
  </sheetPr>
  <dimension ref="C3:F6"/>
  <sheetViews>
    <sheetView tabSelected="1" workbookViewId="0">
      <selection activeCell="H38" sqref="H38"/>
    </sheetView>
  </sheetViews>
  <sheetFormatPr defaultRowHeight="13.2" x14ac:dyDescent="0.25"/>
  <cols>
    <col min="3" max="3" width="31.109375" bestFit="1" customWidth="1"/>
    <col min="6" max="6" width="9.44140625" bestFit="1" customWidth="1"/>
  </cols>
  <sheetData>
    <row r="3" spans="3:6" x14ac:dyDescent="0.25">
      <c r="C3" s="5" t="s">
        <v>339</v>
      </c>
      <c r="D3" s="5"/>
      <c r="E3" s="5"/>
      <c r="F3" s="5">
        <v>2022</v>
      </c>
    </row>
    <row r="4" spans="3:6" x14ac:dyDescent="0.25">
      <c r="C4" t="s">
        <v>119</v>
      </c>
      <c r="F4" s="57">
        <f>+'2022 FF1 Trans. Line Stats'!G221</f>
        <v>4460</v>
      </c>
    </row>
    <row r="5" spans="3:6" x14ac:dyDescent="0.25">
      <c r="C5" t="s">
        <v>120</v>
      </c>
      <c r="F5" s="57">
        <f>+'2022 FF1 Trans. Line Stats'!H221</f>
        <v>730.5200000000001</v>
      </c>
    </row>
    <row r="6" spans="3:6" x14ac:dyDescent="0.25">
      <c r="C6" s="126" t="s">
        <v>40</v>
      </c>
      <c r="D6" s="126"/>
      <c r="E6" s="126"/>
      <c r="F6" s="264">
        <f>+F4+F5</f>
        <v>5190.5200000000004</v>
      </c>
    </row>
  </sheetData>
  <pageMargins left="0.7" right="0.7" top="0.75" bottom="0.75" header="0.3" footer="0.3"/>
  <pageSetup orientation="portrait" r:id="rId1"/>
  <headerFooter>
    <oddHeader xml:space="preserve">&amp;RDEF’s Response to OPC POD 1 (1-26)
Q7
Page &amp;P of &amp;N
</oddHeader>
    <oddFooter>&amp;R20240025-OPCPOD1-00004264</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092CF-CF0A-4D29-81D4-79231D5F07C9}">
  <sheetPr>
    <tabColor rgb="FF002060"/>
  </sheetPr>
  <dimension ref="B1:S7"/>
  <sheetViews>
    <sheetView tabSelected="1" workbookViewId="0">
      <selection activeCell="H38" sqref="H38"/>
    </sheetView>
  </sheetViews>
  <sheetFormatPr defaultRowHeight="13.2" x14ac:dyDescent="0.25"/>
  <cols>
    <col min="4" max="4" width="12.33203125" customWidth="1"/>
    <col min="5" max="5" width="9.33203125" bestFit="1" customWidth="1"/>
  </cols>
  <sheetData>
    <row r="1" spans="2:19" x14ac:dyDescent="0.25">
      <c r="J1" s="172" t="s">
        <v>288</v>
      </c>
      <c r="K1" s="172" t="s">
        <v>334</v>
      </c>
      <c r="L1" s="172"/>
      <c r="M1" s="172"/>
      <c r="N1" s="172"/>
      <c r="O1" s="172"/>
      <c r="P1" s="176"/>
      <c r="Q1" s="176"/>
      <c r="R1" s="176"/>
      <c r="S1" s="176"/>
    </row>
    <row r="2" spans="2:19" x14ac:dyDescent="0.25">
      <c r="B2" s="5" t="s">
        <v>339</v>
      </c>
      <c r="C2" s="5"/>
      <c r="D2" s="5"/>
      <c r="E2" s="5">
        <v>2021</v>
      </c>
      <c r="J2" s="172" t="s">
        <v>290</v>
      </c>
      <c r="K2" s="172" t="s">
        <v>340</v>
      </c>
      <c r="L2" s="172"/>
      <c r="M2" s="172"/>
      <c r="N2" s="172"/>
      <c r="O2" s="172"/>
      <c r="P2" s="176"/>
      <c r="Q2" s="176"/>
      <c r="R2" s="176"/>
      <c r="S2" s="176"/>
    </row>
    <row r="3" spans="2:19" x14ac:dyDescent="0.25">
      <c r="B3" t="s">
        <v>119</v>
      </c>
      <c r="E3" s="125">
        <f>'2021 FF1 Pg 422-423'!J194</f>
        <v>4393.3900000000003</v>
      </c>
    </row>
    <row r="4" spans="2:19" x14ac:dyDescent="0.25">
      <c r="B4" t="s">
        <v>120</v>
      </c>
      <c r="E4" s="125">
        <f>'2021 FF1 Pg 422-423'!K194</f>
        <v>721.2600000000001</v>
      </c>
      <c r="F4" s="125"/>
      <c r="G4" s="125"/>
      <c r="H4" s="125"/>
      <c r="I4" s="125"/>
      <c r="M4" s="177"/>
      <c r="N4" s="177"/>
      <c r="O4" s="177"/>
      <c r="P4" s="177"/>
      <c r="Q4" s="177"/>
      <c r="R4" s="177"/>
    </row>
    <row r="5" spans="2:19" x14ac:dyDescent="0.25">
      <c r="B5" s="126" t="s">
        <v>40</v>
      </c>
      <c r="C5" s="126"/>
      <c r="D5" s="126"/>
      <c r="E5" s="179">
        <f>+E3+E4</f>
        <v>5114.6500000000005</v>
      </c>
      <c r="F5" s="125"/>
      <c r="G5" s="125"/>
      <c r="H5" s="125"/>
      <c r="I5" s="125"/>
      <c r="M5" s="177"/>
      <c r="N5" s="177"/>
      <c r="O5" s="177"/>
      <c r="P5" s="177"/>
      <c r="Q5" s="177"/>
      <c r="R5" s="177"/>
    </row>
    <row r="6" spans="2:19" x14ac:dyDescent="0.25">
      <c r="E6" s="125"/>
      <c r="F6" s="125"/>
      <c r="G6" s="125"/>
      <c r="H6" s="125"/>
      <c r="I6" s="125"/>
    </row>
    <row r="7" spans="2:19" x14ac:dyDescent="0.25">
      <c r="B7" t="s">
        <v>540</v>
      </c>
    </row>
  </sheetData>
  <pageMargins left="0.7" right="0.7" top="0.75" bottom="0.75" header="0.3" footer="0.3"/>
  <pageSetup orientation="portrait" r:id="rId1"/>
  <headerFooter>
    <oddHeader xml:space="preserve">&amp;RDEF’s Response to OPC POD 1 (1-26)
Q7
Page &amp;P of &amp;N
</oddHeader>
    <oddFooter>&amp;R20240025-OPCPOD1-00004264</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CE9ED-AF93-414F-BDAF-9E05011C60D6}">
  <sheetPr>
    <tabColor rgb="FF002060"/>
  </sheetPr>
  <dimension ref="A1:R311"/>
  <sheetViews>
    <sheetView tabSelected="1" zoomScale="70" zoomScaleNormal="70" workbookViewId="0">
      <pane ySplit="6" topLeftCell="A199" activePane="bottomLeft" state="frozen"/>
      <selection activeCell="H38" sqref="H38"/>
      <selection pane="bottomLeft" activeCell="H38" sqref="H38"/>
    </sheetView>
  </sheetViews>
  <sheetFormatPr defaultColWidth="16" defaultRowHeight="13.2" outlineLevelRow="1" x14ac:dyDescent="0.25"/>
  <cols>
    <col min="1" max="1" width="12.109375" style="313" customWidth="1"/>
    <col min="2" max="2" width="34.77734375" style="313" customWidth="1"/>
    <col min="3" max="3" width="21.77734375" style="313" customWidth="1"/>
    <col min="4" max="6" width="15" style="313" customWidth="1"/>
    <col min="7" max="7" width="19.44140625" style="313" customWidth="1"/>
    <col min="8" max="8" width="25.33203125" style="313" customWidth="1"/>
    <col min="9" max="9" width="14.6640625" style="313" customWidth="1"/>
    <col min="10" max="10" width="25.44140625" style="313" customWidth="1"/>
    <col min="11" max="11" width="17.33203125" style="313" customWidth="1"/>
    <col min="12" max="13" width="20.44140625" style="313" customWidth="1"/>
    <col min="14" max="14" width="16.77734375" style="313" customWidth="1"/>
    <col min="15" max="15" width="19.44140625" style="313" customWidth="1"/>
    <col min="16" max="16" width="7" style="313" customWidth="1"/>
    <col min="17" max="17" width="17.33203125" style="313" customWidth="1"/>
    <col min="18" max="18" width="98.109375" style="313" customWidth="1"/>
    <col min="19" max="27" width="16" style="313"/>
    <col min="28" max="28" width="6.109375" style="313" customWidth="1"/>
    <col min="29" max="16384" width="16" style="313"/>
  </cols>
  <sheetData>
    <row r="1" spans="1:18" ht="16.649999999999999" customHeight="1" x14ac:dyDescent="0.25">
      <c r="A1" s="373" t="s">
        <v>351</v>
      </c>
      <c r="B1" s="373"/>
      <c r="C1" s="373"/>
      <c r="D1" s="373"/>
      <c r="E1" s="373"/>
      <c r="F1" s="373"/>
      <c r="G1" s="373"/>
      <c r="H1" s="373"/>
      <c r="I1" s="373"/>
      <c r="J1" s="374" t="s">
        <v>352</v>
      </c>
      <c r="K1" s="374"/>
      <c r="L1" s="374"/>
      <c r="M1" s="374"/>
      <c r="N1" s="374"/>
      <c r="O1" s="374"/>
      <c r="P1" s="374"/>
      <c r="Q1" s="374"/>
      <c r="R1" s="312"/>
    </row>
    <row r="2" spans="1:18" ht="16.649999999999999" customHeight="1" x14ac:dyDescent="0.25">
      <c r="A2" s="375" t="s">
        <v>353</v>
      </c>
      <c r="B2" s="376"/>
      <c r="C2" s="376"/>
      <c r="D2" s="376"/>
      <c r="E2" s="376"/>
      <c r="F2" s="376"/>
      <c r="G2" s="376"/>
      <c r="H2" s="376"/>
      <c r="I2" s="376"/>
      <c r="J2" s="377" t="s">
        <v>354</v>
      </c>
      <c r="K2" s="377"/>
      <c r="L2" s="377"/>
      <c r="M2" s="377"/>
      <c r="N2" s="377"/>
      <c r="O2" s="377"/>
      <c r="P2" s="377"/>
      <c r="Q2" s="377"/>
      <c r="R2" s="312"/>
    </row>
    <row r="3" spans="1:18" ht="160.94999999999999" hidden="1" customHeight="1" outlineLevel="1" x14ac:dyDescent="0.25">
      <c r="A3" s="378"/>
      <c r="B3" s="379"/>
      <c r="C3" s="379"/>
      <c r="D3" s="379"/>
      <c r="E3" s="379"/>
      <c r="F3" s="379"/>
      <c r="G3" s="379"/>
      <c r="H3" s="379"/>
      <c r="I3" s="380"/>
      <c r="J3" s="381"/>
      <c r="K3" s="382"/>
      <c r="L3" s="382"/>
      <c r="M3" s="382"/>
      <c r="N3" s="382"/>
      <c r="O3" s="382"/>
      <c r="P3" s="382"/>
      <c r="Q3" s="383"/>
      <c r="R3" s="312"/>
    </row>
    <row r="4" spans="1:18" ht="50.1" customHeight="1" collapsed="1" x14ac:dyDescent="0.25">
      <c r="A4" s="393" t="s">
        <v>357</v>
      </c>
      <c r="B4" s="396" t="s">
        <v>358</v>
      </c>
      <c r="C4" s="397"/>
      <c r="D4" s="396" t="s">
        <v>359</v>
      </c>
      <c r="E4" s="398"/>
      <c r="F4" s="399" t="s">
        <v>360</v>
      </c>
      <c r="G4" s="396" t="s">
        <v>361</v>
      </c>
      <c r="H4" s="397"/>
      <c r="I4" s="399" t="s">
        <v>362</v>
      </c>
      <c r="J4" s="384" t="s">
        <v>363</v>
      </c>
      <c r="K4" s="386" t="s">
        <v>364</v>
      </c>
      <c r="L4" s="387"/>
      <c r="M4" s="388"/>
      <c r="N4" s="389" t="s">
        <v>365</v>
      </c>
      <c r="O4" s="390"/>
      <c r="P4" s="390"/>
      <c r="Q4" s="391"/>
      <c r="R4" s="312"/>
    </row>
    <row r="5" spans="1:18" ht="39.15" customHeight="1" x14ac:dyDescent="0.25">
      <c r="A5" s="394"/>
      <c r="B5" s="314" t="s">
        <v>366</v>
      </c>
      <c r="C5" s="314" t="s">
        <v>367</v>
      </c>
      <c r="D5" s="314" t="s">
        <v>368</v>
      </c>
      <c r="E5" s="314" t="s">
        <v>369</v>
      </c>
      <c r="F5" s="400"/>
      <c r="G5" s="315" t="s">
        <v>370</v>
      </c>
      <c r="H5" s="315" t="s">
        <v>371</v>
      </c>
      <c r="I5" s="400"/>
      <c r="J5" s="385"/>
      <c r="K5" s="316" t="s">
        <v>372</v>
      </c>
      <c r="L5" s="316" t="s">
        <v>373</v>
      </c>
      <c r="M5" s="316" t="s">
        <v>374</v>
      </c>
      <c r="N5" s="316" t="s">
        <v>375</v>
      </c>
      <c r="O5" s="316" t="s">
        <v>376</v>
      </c>
      <c r="P5" s="316" t="s">
        <v>377</v>
      </c>
      <c r="Q5" s="316" t="s">
        <v>378</v>
      </c>
      <c r="R5" s="312"/>
    </row>
    <row r="6" spans="1:18" ht="99.15" customHeight="1" x14ac:dyDescent="0.25">
      <c r="A6" s="395"/>
      <c r="B6" s="317" t="s">
        <v>379</v>
      </c>
      <c r="C6" s="317" t="s">
        <v>380</v>
      </c>
      <c r="D6" s="317" t="s">
        <v>381</v>
      </c>
      <c r="E6" s="317" t="s">
        <v>382</v>
      </c>
      <c r="F6" s="317" t="s">
        <v>383</v>
      </c>
      <c r="G6" s="317" t="s">
        <v>384</v>
      </c>
      <c r="H6" s="317" t="s">
        <v>385</v>
      </c>
      <c r="I6" s="317" t="s">
        <v>386</v>
      </c>
      <c r="J6" s="318" t="s">
        <v>387</v>
      </c>
      <c r="K6" s="318" t="s">
        <v>388</v>
      </c>
      <c r="L6" s="318" t="s">
        <v>389</v>
      </c>
      <c r="M6" s="318" t="s">
        <v>390</v>
      </c>
      <c r="N6" s="318" t="s">
        <v>391</v>
      </c>
      <c r="O6" s="318" t="s">
        <v>392</v>
      </c>
      <c r="P6" s="318" t="s">
        <v>393</v>
      </c>
      <c r="Q6" s="318" t="s">
        <v>394</v>
      </c>
      <c r="R6" s="312" t="s">
        <v>395</v>
      </c>
    </row>
    <row r="7" spans="1:18" ht="99.15" customHeight="1" x14ac:dyDescent="0.25">
      <c r="A7" s="319">
        <v>1</v>
      </c>
      <c r="B7" s="320" t="s">
        <v>396</v>
      </c>
      <c r="C7" s="321"/>
      <c r="D7" s="321"/>
      <c r="E7" s="321"/>
      <c r="F7" s="321"/>
      <c r="G7" s="321"/>
      <c r="H7" s="321"/>
      <c r="I7" s="321"/>
      <c r="J7" s="320"/>
      <c r="K7" s="321"/>
      <c r="L7" s="321"/>
      <c r="M7" s="322">
        <v>0</v>
      </c>
      <c r="N7" s="321"/>
      <c r="O7" s="321"/>
      <c r="P7" s="321"/>
      <c r="Q7" s="322">
        <v>0</v>
      </c>
      <c r="R7" s="312" t="s">
        <v>677</v>
      </c>
    </row>
    <row r="8" spans="1:18" ht="27.6" customHeight="1" x14ac:dyDescent="0.25">
      <c r="A8" s="319">
        <v>2</v>
      </c>
      <c r="B8" s="320" t="s">
        <v>397</v>
      </c>
      <c r="C8" s="320" t="s">
        <v>398</v>
      </c>
      <c r="D8" s="323">
        <v>500</v>
      </c>
      <c r="E8" s="323">
        <v>500</v>
      </c>
      <c r="F8" s="324" t="s">
        <v>167</v>
      </c>
      <c r="G8" s="323">
        <v>44.22</v>
      </c>
      <c r="H8" s="321"/>
      <c r="I8" s="319">
        <v>1</v>
      </c>
      <c r="J8" s="320" t="s">
        <v>399</v>
      </c>
      <c r="K8" s="324"/>
      <c r="L8" s="324"/>
      <c r="M8" s="322">
        <v>0</v>
      </c>
      <c r="N8" s="321"/>
      <c r="O8" s="321"/>
      <c r="P8" s="321"/>
      <c r="Q8" s="322">
        <v>0</v>
      </c>
      <c r="R8" s="312" t="s">
        <v>678</v>
      </c>
    </row>
    <row r="9" spans="1:18" ht="16.649999999999999" customHeight="1" x14ac:dyDescent="0.25">
      <c r="A9" s="319">
        <v>3</v>
      </c>
      <c r="B9" s="320" t="s">
        <v>400</v>
      </c>
      <c r="C9" s="320" t="s">
        <v>401</v>
      </c>
      <c r="D9" s="323">
        <v>500</v>
      </c>
      <c r="E9" s="323">
        <v>500</v>
      </c>
      <c r="F9" s="324" t="s">
        <v>167</v>
      </c>
      <c r="G9" s="323">
        <v>34.47</v>
      </c>
      <c r="H9" s="321"/>
      <c r="I9" s="319">
        <v>1</v>
      </c>
      <c r="J9" s="320" t="s">
        <v>402</v>
      </c>
      <c r="K9" s="324"/>
      <c r="L9" s="324"/>
      <c r="M9" s="322">
        <v>0</v>
      </c>
      <c r="N9" s="321"/>
      <c r="O9" s="321"/>
      <c r="P9" s="321"/>
      <c r="Q9" s="322">
        <v>0</v>
      </c>
      <c r="R9" s="312" t="s">
        <v>679</v>
      </c>
    </row>
    <row r="10" spans="1:18" ht="16.649999999999999" customHeight="1" x14ac:dyDescent="0.25">
      <c r="A10" s="319">
        <v>4</v>
      </c>
      <c r="B10" s="320" t="s">
        <v>400</v>
      </c>
      <c r="C10" s="320" t="s">
        <v>401</v>
      </c>
      <c r="D10" s="324"/>
      <c r="E10" s="324"/>
      <c r="F10" s="324" t="s">
        <v>403</v>
      </c>
      <c r="G10" s="323">
        <v>0.62</v>
      </c>
      <c r="H10" s="321"/>
      <c r="I10" s="324"/>
      <c r="J10" s="320" t="s">
        <v>404</v>
      </c>
      <c r="K10" s="324"/>
      <c r="L10" s="324"/>
      <c r="M10" s="322">
        <v>0</v>
      </c>
      <c r="N10" s="321"/>
      <c r="O10" s="321"/>
      <c r="P10" s="321"/>
      <c r="Q10" s="322">
        <v>0</v>
      </c>
      <c r="R10" s="312" t="s">
        <v>680</v>
      </c>
    </row>
    <row r="11" spans="1:18" ht="16.649999999999999" customHeight="1" x14ac:dyDescent="0.25">
      <c r="A11" s="319">
        <v>5</v>
      </c>
      <c r="B11" s="320" t="s">
        <v>401</v>
      </c>
      <c r="C11" s="320" t="s">
        <v>405</v>
      </c>
      <c r="D11" s="323">
        <v>500</v>
      </c>
      <c r="E11" s="323">
        <v>500</v>
      </c>
      <c r="F11" s="324" t="s">
        <v>167</v>
      </c>
      <c r="G11" s="323">
        <v>37.630000000000003</v>
      </c>
      <c r="H11" s="321"/>
      <c r="I11" s="319">
        <v>1</v>
      </c>
      <c r="J11" s="320" t="s">
        <v>402</v>
      </c>
      <c r="K11" s="324"/>
      <c r="L11" s="324"/>
      <c r="M11" s="322">
        <v>0</v>
      </c>
      <c r="N11" s="321"/>
      <c r="O11" s="321"/>
      <c r="P11" s="321"/>
      <c r="Q11" s="322">
        <v>0</v>
      </c>
      <c r="R11" s="312" t="s">
        <v>681</v>
      </c>
    </row>
    <row r="12" spans="1:18" ht="16.649999999999999" customHeight="1" x14ac:dyDescent="0.25">
      <c r="A12" s="319">
        <v>6</v>
      </c>
      <c r="B12" s="320" t="s">
        <v>173</v>
      </c>
      <c r="C12" s="320" t="s">
        <v>397</v>
      </c>
      <c r="D12" s="323">
        <v>500</v>
      </c>
      <c r="E12" s="323">
        <v>500</v>
      </c>
      <c r="F12" s="324" t="s">
        <v>167</v>
      </c>
      <c r="G12" s="323">
        <v>51.51</v>
      </c>
      <c r="H12" s="321"/>
      <c r="I12" s="319">
        <v>1</v>
      </c>
      <c r="J12" s="320" t="s">
        <v>402</v>
      </c>
      <c r="K12" s="324"/>
      <c r="L12" s="324"/>
      <c r="M12" s="322">
        <v>0</v>
      </c>
      <c r="N12" s="321"/>
      <c r="O12" s="321"/>
      <c r="P12" s="321"/>
      <c r="Q12" s="322">
        <v>0</v>
      </c>
      <c r="R12" s="312" t="s">
        <v>682</v>
      </c>
    </row>
    <row r="13" spans="1:18" ht="16.649999999999999" customHeight="1" x14ac:dyDescent="0.25">
      <c r="A13" s="325">
        <v>7</v>
      </c>
      <c r="B13" s="320" t="s">
        <v>173</v>
      </c>
      <c r="C13" s="320" t="s">
        <v>397</v>
      </c>
      <c r="D13" s="324"/>
      <c r="E13" s="324"/>
      <c r="F13" s="324" t="s">
        <v>403</v>
      </c>
      <c r="G13" s="323">
        <v>0.19</v>
      </c>
      <c r="H13" s="321"/>
      <c r="I13" s="324"/>
      <c r="J13" s="320" t="s">
        <v>404</v>
      </c>
      <c r="K13" s="321"/>
      <c r="L13" s="324"/>
      <c r="M13" s="322">
        <v>0</v>
      </c>
      <c r="N13" s="321"/>
      <c r="O13" s="321"/>
      <c r="P13" s="321"/>
      <c r="Q13" s="326">
        <v>0</v>
      </c>
      <c r="R13" s="327" t="s">
        <v>683</v>
      </c>
    </row>
    <row r="14" spans="1:18" ht="27.6" customHeight="1" x14ac:dyDescent="0.25">
      <c r="A14" s="328">
        <v>8</v>
      </c>
      <c r="B14" s="320" t="s">
        <v>406</v>
      </c>
      <c r="C14" s="321"/>
      <c r="D14" s="324"/>
      <c r="E14" s="324"/>
      <c r="F14" s="324"/>
      <c r="G14" s="324"/>
      <c r="H14" s="324"/>
      <c r="I14" s="324"/>
      <c r="J14" s="320"/>
      <c r="K14" s="329">
        <v>2304817.7599999998</v>
      </c>
      <c r="L14" s="329">
        <v>56077620.939999998</v>
      </c>
      <c r="M14" s="322">
        <v>58382438.699999996</v>
      </c>
      <c r="N14" s="321"/>
      <c r="O14" s="321"/>
      <c r="P14" s="321"/>
      <c r="Q14" s="330">
        <v>0</v>
      </c>
      <c r="R14" s="331" t="s">
        <v>684</v>
      </c>
    </row>
    <row r="15" spans="1:18" ht="16.649999999999999" customHeight="1" x14ac:dyDescent="0.25">
      <c r="A15" s="319">
        <v>9</v>
      </c>
      <c r="B15" s="320"/>
      <c r="C15" s="320"/>
      <c r="D15" s="324"/>
      <c r="E15" s="324"/>
      <c r="F15" s="324"/>
      <c r="G15" s="324"/>
      <c r="H15" s="321"/>
      <c r="I15" s="324"/>
      <c r="J15" s="320"/>
      <c r="K15" s="324"/>
      <c r="L15" s="324"/>
      <c r="M15" s="322">
        <v>0</v>
      </c>
      <c r="N15" s="321"/>
      <c r="O15" s="321"/>
      <c r="P15" s="321"/>
      <c r="Q15" s="322">
        <v>0</v>
      </c>
      <c r="R15" s="312" t="s">
        <v>685</v>
      </c>
    </row>
    <row r="16" spans="1:18" ht="34.200000000000003" customHeight="1" x14ac:dyDescent="0.25">
      <c r="A16" s="319">
        <v>10</v>
      </c>
      <c r="B16" s="320" t="s">
        <v>407</v>
      </c>
      <c r="C16" s="320"/>
      <c r="D16" s="324"/>
      <c r="E16" s="324"/>
      <c r="F16" s="324"/>
      <c r="G16" s="324"/>
      <c r="H16" s="321"/>
      <c r="I16" s="324"/>
      <c r="J16" s="320"/>
      <c r="K16" s="324"/>
      <c r="L16" s="324"/>
      <c r="M16" s="322">
        <v>0</v>
      </c>
      <c r="N16" s="321"/>
      <c r="O16" s="321"/>
      <c r="P16" s="321"/>
      <c r="Q16" s="322">
        <v>0</v>
      </c>
      <c r="R16" s="312" t="s">
        <v>686</v>
      </c>
    </row>
    <row r="17" spans="1:18" ht="27.6" customHeight="1" x14ac:dyDescent="0.25">
      <c r="A17" s="319">
        <v>11</v>
      </c>
      <c r="B17" s="320" t="s">
        <v>408</v>
      </c>
      <c r="C17" s="320" t="s">
        <v>409</v>
      </c>
      <c r="D17" s="323">
        <v>230</v>
      </c>
      <c r="E17" s="323">
        <v>230</v>
      </c>
      <c r="F17" s="321" t="s">
        <v>410</v>
      </c>
      <c r="G17" s="323">
        <v>3.91</v>
      </c>
      <c r="H17" s="321"/>
      <c r="I17" s="332">
        <v>1</v>
      </c>
      <c r="J17" s="320" t="s">
        <v>411</v>
      </c>
      <c r="K17" s="321"/>
      <c r="L17" s="321"/>
      <c r="M17" s="322">
        <v>0</v>
      </c>
      <c r="N17" s="321"/>
      <c r="O17" s="321"/>
      <c r="P17" s="321"/>
      <c r="Q17" s="322">
        <v>0</v>
      </c>
      <c r="R17" s="312" t="s">
        <v>687</v>
      </c>
    </row>
    <row r="18" spans="1:18" ht="60" customHeight="1" x14ac:dyDescent="0.25">
      <c r="A18" s="319">
        <v>12</v>
      </c>
      <c r="B18" s="320" t="s">
        <v>408</v>
      </c>
      <c r="C18" s="320" t="s">
        <v>412</v>
      </c>
      <c r="D18" s="323">
        <v>230</v>
      </c>
      <c r="E18" s="323">
        <v>230</v>
      </c>
      <c r="F18" s="324" t="s">
        <v>410</v>
      </c>
      <c r="G18" s="323">
        <v>3.98</v>
      </c>
      <c r="H18" s="321"/>
      <c r="I18" s="319">
        <v>1</v>
      </c>
      <c r="J18" s="320" t="s">
        <v>411</v>
      </c>
      <c r="K18" s="324"/>
      <c r="L18" s="324"/>
      <c r="M18" s="322">
        <v>0</v>
      </c>
      <c r="N18" s="321"/>
      <c r="O18" s="321"/>
      <c r="P18" s="321"/>
      <c r="Q18" s="322">
        <v>0</v>
      </c>
      <c r="R18" s="312" t="s">
        <v>688</v>
      </c>
    </row>
    <row r="19" spans="1:18" ht="65.849999999999994" customHeight="1" x14ac:dyDescent="0.25">
      <c r="A19" s="319">
        <v>13</v>
      </c>
      <c r="B19" s="320" t="s">
        <v>408</v>
      </c>
      <c r="C19" s="320" t="s">
        <v>413</v>
      </c>
      <c r="D19" s="323">
        <v>230</v>
      </c>
      <c r="E19" s="323">
        <v>230</v>
      </c>
      <c r="F19" s="324" t="s">
        <v>414</v>
      </c>
      <c r="G19" s="323">
        <v>3.86</v>
      </c>
      <c r="H19" s="321"/>
      <c r="I19" s="319">
        <v>1</v>
      </c>
      <c r="J19" s="320" t="s">
        <v>415</v>
      </c>
      <c r="K19" s="324"/>
      <c r="L19" s="324"/>
      <c r="M19" s="322">
        <v>0</v>
      </c>
      <c r="N19" s="321"/>
      <c r="O19" s="321"/>
      <c r="P19" s="321"/>
      <c r="Q19" s="322">
        <v>0</v>
      </c>
      <c r="R19" s="312" t="s">
        <v>689</v>
      </c>
    </row>
    <row r="20" spans="1:18" ht="27.6" customHeight="1" x14ac:dyDescent="0.25">
      <c r="A20" s="319">
        <v>14</v>
      </c>
      <c r="B20" s="320" t="s">
        <v>397</v>
      </c>
      <c r="C20" s="320" t="s">
        <v>416</v>
      </c>
      <c r="D20" s="323">
        <v>230</v>
      </c>
      <c r="E20" s="323">
        <v>230</v>
      </c>
      <c r="F20" s="324" t="s">
        <v>403</v>
      </c>
      <c r="G20" s="323">
        <v>17.32</v>
      </c>
      <c r="H20" s="321"/>
      <c r="I20" s="319">
        <v>1</v>
      </c>
      <c r="J20" s="320" t="s">
        <v>417</v>
      </c>
      <c r="K20" s="324"/>
      <c r="L20" s="324"/>
      <c r="M20" s="322">
        <v>0</v>
      </c>
      <c r="N20" s="321"/>
      <c r="O20" s="321"/>
      <c r="P20" s="321"/>
      <c r="Q20" s="322">
        <v>0</v>
      </c>
      <c r="R20" s="312" t="s">
        <v>690</v>
      </c>
    </row>
    <row r="21" spans="1:18" ht="16.649999999999999" customHeight="1" x14ac:dyDescent="0.25">
      <c r="A21" s="319">
        <v>15</v>
      </c>
      <c r="B21" s="320" t="s">
        <v>202</v>
      </c>
      <c r="C21" s="320" t="s">
        <v>568</v>
      </c>
      <c r="D21" s="319">
        <v>230</v>
      </c>
      <c r="E21" s="319">
        <v>230</v>
      </c>
      <c r="F21" s="324" t="s">
        <v>403</v>
      </c>
      <c r="G21" s="323">
        <v>17.32</v>
      </c>
      <c r="H21" s="321"/>
      <c r="I21" s="319">
        <v>1</v>
      </c>
      <c r="J21" s="320" t="s">
        <v>440</v>
      </c>
      <c r="K21" s="324"/>
      <c r="L21" s="333"/>
      <c r="M21" s="322">
        <v>0</v>
      </c>
      <c r="N21" s="321"/>
      <c r="O21" s="321"/>
      <c r="P21" s="321"/>
      <c r="Q21" s="322">
        <v>0</v>
      </c>
      <c r="R21" s="312" t="s">
        <v>691</v>
      </c>
    </row>
    <row r="22" spans="1:18" ht="27.6" customHeight="1" x14ac:dyDescent="0.25">
      <c r="A22" s="319">
        <v>16</v>
      </c>
      <c r="B22" s="320" t="s">
        <v>202</v>
      </c>
      <c r="C22" s="320" t="s">
        <v>418</v>
      </c>
      <c r="D22" s="319">
        <v>230</v>
      </c>
      <c r="E22" s="319">
        <v>230</v>
      </c>
      <c r="F22" s="324" t="s">
        <v>420</v>
      </c>
      <c r="G22" s="323">
        <v>2.0099999999999998</v>
      </c>
      <c r="H22" s="321"/>
      <c r="I22" s="324"/>
      <c r="J22" s="320" t="s">
        <v>421</v>
      </c>
      <c r="K22" s="321"/>
      <c r="L22" s="333"/>
      <c r="M22" s="322">
        <v>0</v>
      </c>
      <c r="N22" s="321"/>
      <c r="O22" s="321"/>
      <c r="P22" s="321"/>
      <c r="Q22" s="322">
        <v>0</v>
      </c>
      <c r="R22" s="312" t="s">
        <v>692</v>
      </c>
    </row>
    <row r="23" spans="1:18" ht="27.6" customHeight="1" x14ac:dyDescent="0.25">
      <c r="A23" s="319">
        <v>17</v>
      </c>
      <c r="B23" s="320" t="s">
        <v>202</v>
      </c>
      <c r="C23" s="320" t="s">
        <v>418</v>
      </c>
      <c r="D23" s="324"/>
      <c r="E23" s="324"/>
      <c r="F23" s="324" t="s">
        <v>422</v>
      </c>
      <c r="G23" s="323">
        <v>20.149999999999999</v>
      </c>
      <c r="H23" s="321"/>
      <c r="I23" s="324"/>
      <c r="J23" s="320" t="s">
        <v>421</v>
      </c>
      <c r="K23" s="324"/>
      <c r="L23" s="324"/>
      <c r="M23" s="322">
        <v>0</v>
      </c>
      <c r="N23" s="321"/>
      <c r="O23" s="321"/>
      <c r="P23" s="321"/>
      <c r="Q23" s="322">
        <v>0</v>
      </c>
      <c r="R23" s="312" t="s">
        <v>693</v>
      </c>
    </row>
    <row r="24" spans="1:18" ht="16.649999999999999" customHeight="1" x14ac:dyDescent="0.25">
      <c r="A24" s="319">
        <v>18</v>
      </c>
      <c r="B24" s="320" t="s">
        <v>202</v>
      </c>
      <c r="C24" s="320" t="s">
        <v>418</v>
      </c>
      <c r="D24" s="324"/>
      <c r="E24" s="324"/>
      <c r="F24" s="324" t="s">
        <v>423</v>
      </c>
      <c r="G24" s="323">
        <v>0.94</v>
      </c>
      <c r="H24" s="321"/>
      <c r="I24" s="324"/>
      <c r="J24" s="320" t="s">
        <v>421</v>
      </c>
      <c r="K24" s="321"/>
      <c r="L24" s="324"/>
      <c r="M24" s="322">
        <v>0</v>
      </c>
      <c r="N24" s="321"/>
      <c r="O24" s="321"/>
      <c r="P24" s="321"/>
      <c r="Q24" s="322">
        <v>0</v>
      </c>
      <c r="R24" s="312" t="s">
        <v>694</v>
      </c>
    </row>
    <row r="25" spans="1:18" ht="16.649999999999999" customHeight="1" x14ac:dyDescent="0.25">
      <c r="A25" s="334">
        <v>19</v>
      </c>
      <c r="B25" s="320" t="s">
        <v>202</v>
      </c>
      <c r="C25" s="320" t="s">
        <v>418</v>
      </c>
      <c r="D25" s="324"/>
      <c r="E25" s="324"/>
      <c r="F25" s="324" t="s">
        <v>403</v>
      </c>
      <c r="G25" s="324"/>
      <c r="H25" s="335">
        <v>1.22</v>
      </c>
      <c r="I25" s="319">
        <v>0</v>
      </c>
      <c r="J25" s="320" t="s">
        <v>421</v>
      </c>
      <c r="K25" s="321"/>
      <c r="L25" s="324"/>
      <c r="M25" s="322">
        <v>0</v>
      </c>
      <c r="N25" s="321"/>
      <c r="O25" s="321"/>
      <c r="P25" s="321"/>
      <c r="Q25" s="322">
        <v>0</v>
      </c>
      <c r="R25" s="312" t="s">
        <v>695</v>
      </c>
    </row>
    <row r="26" spans="1:18" ht="16.649999999999999" customHeight="1" x14ac:dyDescent="0.25">
      <c r="A26" s="336">
        <v>19.010000000000002</v>
      </c>
      <c r="B26" s="337" t="s">
        <v>202</v>
      </c>
      <c r="C26" s="337" t="s">
        <v>418</v>
      </c>
      <c r="D26" s="338"/>
      <c r="E26" s="324"/>
      <c r="F26" s="324" t="s">
        <v>420</v>
      </c>
      <c r="G26" s="323">
        <v>0.39</v>
      </c>
      <c r="H26" s="321"/>
      <c r="I26" s="324"/>
      <c r="J26" s="320" t="s">
        <v>440</v>
      </c>
      <c r="K26" s="324"/>
      <c r="L26" s="324"/>
      <c r="M26" s="339"/>
      <c r="N26" s="321"/>
      <c r="O26" s="321"/>
      <c r="P26" s="321"/>
      <c r="Q26" s="340"/>
      <c r="R26" s="312" t="s">
        <v>696</v>
      </c>
    </row>
    <row r="27" spans="1:18" ht="16.649999999999999" customHeight="1" x14ac:dyDescent="0.25">
      <c r="A27" s="319">
        <v>20</v>
      </c>
      <c r="B27" s="341" t="s">
        <v>202</v>
      </c>
      <c r="C27" s="341" t="s">
        <v>424</v>
      </c>
      <c r="D27" s="323">
        <v>230</v>
      </c>
      <c r="E27" s="323">
        <v>230</v>
      </c>
      <c r="F27" s="324" t="s">
        <v>403</v>
      </c>
      <c r="G27" s="323">
        <v>9.06</v>
      </c>
      <c r="H27" s="321"/>
      <c r="I27" s="319">
        <v>1</v>
      </c>
      <c r="J27" s="320" t="s">
        <v>404</v>
      </c>
      <c r="K27" s="324"/>
      <c r="L27" s="324"/>
      <c r="M27" s="322">
        <v>0</v>
      </c>
      <c r="N27" s="321"/>
      <c r="O27" s="321"/>
      <c r="P27" s="321"/>
      <c r="Q27" s="322">
        <v>0</v>
      </c>
      <c r="R27" s="312" t="s">
        <v>697</v>
      </c>
    </row>
    <row r="28" spans="1:18" ht="16.649999999999999" customHeight="1" x14ac:dyDescent="0.25">
      <c r="A28" s="319">
        <v>21</v>
      </c>
      <c r="B28" s="320" t="s">
        <v>202</v>
      </c>
      <c r="C28" s="320" t="s">
        <v>424</v>
      </c>
      <c r="D28" s="324"/>
      <c r="E28" s="324"/>
      <c r="F28" s="324" t="s">
        <v>420</v>
      </c>
      <c r="G28" s="323">
        <v>17.05</v>
      </c>
      <c r="H28" s="321"/>
      <c r="I28" s="324"/>
      <c r="J28" s="320" t="s">
        <v>404</v>
      </c>
      <c r="K28" s="324"/>
      <c r="L28" s="324"/>
      <c r="M28" s="322">
        <v>0</v>
      </c>
      <c r="N28" s="321"/>
      <c r="O28" s="321"/>
      <c r="P28" s="321"/>
      <c r="Q28" s="322">
        <v>0</v>
      </c>
      <c r="R28" s="312" t="s">
        <v>698</v>
      </c>
    </row>
    <row r="29" spans="1:18" ht="16.649999999999999" customHeight="1" x14ac:dyDescent="0.25">
      <c r="A29" s="319">
        <v>22</v>
      </c>
      <c r="B29" s="320" t="s">
        <v>202</v>
      </c>
      <c r="C29" s="320" t="s">
        <v>424</v>
      </c>
      <c r="D29" s="324"/>
      <c r="E29" s="324"/>
      <c r="F29" s="324" t="s">
        <v>422</v>
      </c>
      <c r="G29" s="323">
        <v>3.29</v>
      </c>
      <c r="H29" s="321"/>
      <c r="I29" s="324"/>
      <c r="J29" s="320" t="s">
        <v>404</v>
      </c>
      <c r="K29" s="324"/>
      <c r="L29" s="324"/>
      <c r="M29" s="322">
        <v>0</v>
      </c>
      <c r="N29" s="321"/>
      <c r="O29" s="321"/>
      <c r="P29" s="321"/>
      <c r="Q29" s="322">
        <v>0</v>
      </c>
      <c r="R29" s="312" t="s">
        <v>699</v>
      </c>
    </row>
    <row r="30" spans="1:18" ht="16.649999999999999" customHeight="1" x14ac:dyDescent="0.25">
      <c r="A30" s="319">
        <v>23</v>
      </c>
      <c r="B30" s="320" t="s">
        <v>425</v>
      </c>
      <c r="C30" s="320" t="s">
        <v>426</v>
      </c>
      <c r="D30" s="323">
        <v>230</v>
      </c>
      <c r="E30" s="323">
        <v>230</v>
      </c>
      <c r="F30" s="324" t="s">
        <v>427</v>
      </c>
      <c r="G30" s="323">
        <v>15.29</v>
      </c>
      <c r="H30" s="321"/>
      <c r="I30" s="319">
        <v>1</v>
      </c>
      <c r="J30" s="320" t="s">
        <v>404</v>
      </c>
      <c r="K30" s="321"/>
      <c r="L30" s="324"/>
      <c r="M30" s="322">
        <v>0</v>
      </c>
      <c r="N30" s="321"/>
      <c r="O30" s="321"/>
      <c r="P30" s="321"/>
      <c r="Q30" s="322">
        <v>0</v>
      </c>
      <c r="R30" s="312" t="s">
        <v>700</v>
      </c>
    </row>
    <row r="31" spans="1:18" ht="27.6" customHeight="1" x14ac:dyDescent="0.25">
      <c r="A31" s="319">
        <v>24</v>
      </c>
      <c r="B31" s="320" t="s">
        <v>425</v>
      </c>
      <c r="C31" s="320" t="s">
        <v>426</v>
      </c>
      <c r="D31" s="324"/>
      <c r="E31" s="324"/>
      <c r="F31" s="324" t="s">
        <v>403</v>
      </c>
      <c r="G31" s="323">
        <v>8.5399999999999991</v>
      </c>
      <c r="H31" s="321"/>
      <c r="I31" s="324"/>
      <c r="J31" s="320" t="s">
        <v>404</v>
      </c>
      <c r="K31" s="321"/>
      <c r="L31" s="324"/>
      <c r="M31" s="322">
        <v>0</v>
      </c>
      <c r="N31" s="321"/>
      <c r="O31" s="321"/>
      <c r="P31" s="321"/>
      <c r="Q31" s="322">
        <v>0</v>
      </c>
      <c r="R31" s="312" t="s">
        <v>701</v>
      </c>
    </row>
    <row r="32" spans="1:18" ht="27.6" customHeight="1" x14ac:dyDescent="0.25">
      <c r="A32" s="319">
        <v>25</v>
      </c>
      <c r="B32" s="320" t="s">
        <v>425</v>
      </c>
      <c r="C32" s="320" t="s">
        <v>428</v>
      </c>
      <c r="D32" s="323">
        <v>230</v>
      </c>
      <c r="E32" s="323">
        <v>230</v>
      </c>
      <c r="F32" s="324" t="s">
        <v>427</v>
      </c>
      <c r="G32" s="324"/>
      <c r="H32" s="335">
        <v>15.3</v>
      </c>
      <c r="I32" s="319">
        <v>1</v>
      </c>
      <c r="J32" s="320" t="s">
        <v>404</v>
      </c>
      <c r="K32" s="321"/>
      <c r="L32" s="324"/>
      <c r="M32" s="322">
        <v>0</v>
      </c>
      <c r="N32" s="321"/>
      <c r="O32" s="321"/>
      <c r="P32" s="321"/>
      <c r="Q32" s="322">
        <v>0</v>
      </c>
      <c r="R32" s="312" t="s">
        <v>702</v>
      </c>
    </row>
    <row r="33" spans="1:18" ht="27.6" customHeight="1" x14ac:dyDescent="0.25">
      <c r="A33" s="319">
        <v>26</v>
      </c>
      <c r="B33" s="320" t="s">
        <v>425</v>
      </c>
      <c r="C33" s="320" t="s">
        <v>429</v>
      </c>
      <c r="D33" s="323">
        <v>230</v>
      </c>
      <c r="E33" s="323">
        <v>230</v>
      </c>
      <c r="F33" s="324" t="s">
        <v>403</v>
      </c>
      <c r="G33" s="323">
        <v>7.71</v>
      </c>
      <c r="H33" s="321"/>
      <c r="I33" s="319">
        <v>1</v>
      </c>
      <c r="J33" s="320" t="s">
        <v>430</v>
      </c>
      <c r="K33" s="324"/>
      <c r="L33" s="324"/>
      <c r="M33" s="322">
        <v>0</v>
      </c>
      <c r="N33" s="321"/>
      <c r="O33" s="321"/>
      <c r="P33" s="321"/>
      <c r="Q33" s="322">
        <v>0</v>
      </c>
      <c r="R33" s="312" t="s">
        <v>703</v>
      </c>
    </row>
    <row r="34" spans="1:18" ht="27.6" customHeight="1" x14ac:dyDescent="0.25">
      <c r="A34" s="319">
        <v>27</v>
      </c>
      <c r="B34" s="320" t="s">
        <v>431</v>
      </c>
      <c r="C34" s="321" t="s">
        <v>432</v>
      </c>
      <c r="D34" s="323">
        <v>230</v>
      </c>
      <c r="E34" s="323">
        <v>230</v>
      </c>
      <c r="F34" s="321" t="s">
        <v>423</v>
      </c>
      <c r="G34" s="323">
        <v>0.09</v>
      </c>
      <c r="H34" s="321"/>
      <c r="I34" s="332">
        <v>1</v>
      </c>
      <c r="J34" s="320" t="s">
        <v>404</v>
      </c>
      <c r="K34" s="321"/>
      <c r="L34" s="321"/>
      <c r="M34" s="322">
        <v>0</v>
      </c>
      <c r="N34" s="321"/>
      <c r="O34" s="321"/>
      <c r="P34" s="321"/>
      <c r="Q34" s="322">
        <v>0</v>
      </c>
      <c r="R34" s="312" t="s">
        <v>704</v>
      </c>
    </row>
    <row r="35" spans="1:18" ht="27.6" customHeight="1" x14ac:dyDescent="0.25">
      <c r="A35" s="319">
        <v>28</v>
      </c>
      <c r="B35" s="320" t="s">
        <v>431</v>
      </c>
      <c r="C35" s="321" t="s">
        <v>432</v>
      </c>
      <c r="D35" s="324"/>
      <c r="E35" s="324"/>
      <c r="F35" s="324" t="s">
        <v>167</v>
      </c>
      <c r="G35" s="324"/>
      <c r="H35" s="335">
        <v>0.56000000000000005</v>
      </c>
      <c r="I35" s="324"/>
      <c r="J35" s="320" t="s">
        <v>404</v>
      </c>
      <c r="K35" s="324"/>
      <c r="L35" s="324"/>
      <c r="M35" s="322">
        <v>0</v>
      </c>
      <c r="N35" s="321"/>
      <c r="O35" s="321"/>
      <c r="P35" s="321"/>
      <c r="Q35" s="322">
        <v>0</v>
      </c>
      <c r="R35" s="312" t="s">
        <v>705</v>
      </c>
    </row>
    <row r="36" spans="1:18" ht="27.6" customHeight="1" x14ac:dyDescent="0.25">
      <c r="A36" s="319">
        <v>29</v>
      </c>
      <c r="B36" s="320" t="s">
        <v>431</v>
      </c>
      <c r="C36" s="321" t="s">
        <v>432</v>
      </c>
      <c r="D36" s="321"/>
      <c r="E36" s="321"/>
      <c r="F36" s="321" t="s">
        <v>422</v>
      </c>
      <c r="G36" s="323">
        <v>10.98</v>
      </c>
      <c r="H36" s="321"/>
      <c r="I36" s="321"/>
      <c r="J36" s="320" t="s">
        <v>404</v>
      </c>
      <c r="K36" s="321"/>
      <c r="L36" s="321"/>
      <c r="M36" s="322">
        <v>0</v>
      </c>
      <c r="N36" s="321"/>
      <c r="O36" s="321"/>
      <c r="P36" s="321"/>
      <c r="Q36" s="322">
        <v>0</v>
      </c>
      <c r="R36" s="312" t="s">
        <v>706</v>
      </c>
    </row>
    <row r="37" spans="1:18" ht="27.6" customHeight="1" x14ac:dyDescent="0.25">
      <c r="A37" s="319">
        <v>30</v>
      </c>
      <c r="B37" s="320" t="s">
        <v>431</v>
      </c>
      <c r="C37" s="321" t="s">
        <v>432</v>
      </c>
      <c r="D37" s="321"/>
      <c r="E37" s="321"/>
      <c r="F37" s="321" t="s">
        <v>403</v>
      </c>
      <c r="G37" s="323">
        <v>1.0900000000000001</v>
      </c>
      <c r="H37" s="321"/>
      <c r="I37" s="321"/>
      <c r="J37" s="320" t="s">
        <v>404</v>
      </c>
      <c r="K37" s="321"/>
      <c r="L37" s="321"/>
      <c r="M37" s="322">
        <v>0</v>
      </c>
      <c r="N37" s="321"/>
      <c r="O37" s="321"/>
      <c r="P37" s="321"/>
      <c r="Q37" s="322">
        <v>0</v>
      </c>
      <c r="R37" s="312" t="s">
        <v>707</v>
      </c>
    </row>
    <row r="38" spans="1:18" ht="16.649999999999999" customHeight="1" x14ac:dyDescent="0.25">
      <c r="A38" s="319">
        <v>31</v>
      </c>
      <c r="B38" s="321" t="s">
        <v>433</v>
      </c>
      <c r="C38" s="321" t="s">
        <v>434</v>
      </c>
      <c r="D38" s="323">
        <v>230</v>
      </c>
      <c r="E38" s="323">
        <v>230</v>
      </c>
      <c r="F38" s="321" t="s">
        <v>422</v>
      </c>
      <c r="G38" s="323">
        <v>18.68</v>
      </c>
      <c r="H38" s="321"/>
      <c r="I38" s="332">
        <v>1</v>
      </c>
      <c r="J38" s="320" t="s">
        <v>404</v>
      </c>
      <c r="K38" s="321"/>
      <c r="L38" s="321"/>
      <c r="M38" s="322">
        <v>0</v>
      </c>
      <c r="N38" s="321"/>
      <c r="O38" s="321"/>
      <c r="P38" s="321"/>
      <c r="Q38" s="322">
        <v>0</v>
      </c>
      <c r="R38" s="312" t="s">
        <v>708</v>
      </c>
    </row>
    <row r="39" spans="1:18" ht="16.649999999999999" customHeight="1" x14ac:dyDescent="0.25">
      <c r="A39" s="319">
        <v>32</v>
      </c>
      <c r="B39" s="321" t="s">
        <v>408</v>
      </c>
      <c r="C39" s="321" t="s">
        <v>435</v>
      </c>
      <c r="D39" s="323">
        <v>230</v>
      </c>
      <c r="E39" s="323">
        <v>230</v>
      </c>
      <c r="F39" s="321" t="s">
        <v>403</v>
      </c>
      <c r="G39" s="323">
        <v>1.53</v>
      </c>
      <c r="H39" s="321"/>
      <c r="I39" s="332">
        <v>1</v>
      </c>
      <c r="J39" s="320" t="s">
        <v>404</v>
      </c>
      <c r="K39" s="321"/>
      <c r="L39" s="321"/>
      <c r="M39" s="322">
        <v>0</v>
      </c>
      <c r="N39" s="321"/>
      <c r="O39" s="321"/>
      <c r="P39" s="321"/>
      <c r="Q39" s="322">
        <v>0</v>
      </c>
      <c r="R39" s="312" t="s">
        <v>709</v>
      </c>
    </row>
    <row r="40" spans="1:18" ht="16.649999999999999" customHeight="1" x14ac:dyDescent="0.25">
      <c r="A40" s="319">
        <v>33</v>
      </c>
      <c r="B40" s="321" t="s">
        <v>408</v>
      </c>
      <c r="C40" s="321" t="s">
        <v>436</v>
      </c>
      <c r="D40" s="323">
        <v>230</v>
      </c>
      <c r="E40" s="323">
        <v>230</v>
      </c>
      <c r="F40" s="321" t="s">
        <v>414</v>
      </c>
      <c r="G40" s="323">
        <v>3.83</v>
      </c>
      <c r="H40" s="321"/>
      <c r="I40" s="332">
        <v>1</v>
      </c>
      <c r="J40" s="320" t="s">
        <v>415</v>
      </c>
      <c r="K40" s="321"/>
      <c r="L40" s="321"/>
      <c r="M40" s="322">
        <v>0</v>
      </c>
      <c r="N40" s="321"/>
      <c r="O40" s="321"/>
      <c r="P40" s="321"/>
      <c r="Q40" s="322">
        <v>0</v>
      </c>
      <c r="R40" s="312" t="s">
        <v>710</v>
      </c>
    </row>
    <row r="41" spans="1:18" ht="16.649999999999999" customHeight="1" x14ac:dyDescent="0.25">
      <c r="A41" s="319">
        <v>34</v>
      </c>
      <c r="B41" s="321" t="s">
        <v>408</v>
      </c>
      <c r="C41" s="321" t="s">
        <v>437</v>
      </c>
      <c r="D41" s="323">
        <v>230</v>
      </c>
      <c r="E41" s="323">
        <v>230</v>
      </c>
      <c r="F41" s="321" t="s">
        <v>414</v>
      </c>
      <c r="G41" s="323">
        <v>3.89</v>
      </c>
      <c r="H41" s="321"/>
      <c r="I41" s="332">
        <v>1</v>
      </c>
      <c r="J41" s="320" t="s">
        <v>415</v>
      </c>
      <c r="K41" s="321"/>
      <c r="L41" s="321"/>
      <c r="M41" s="322">
        <v>0</v>
      </c>
      <c r="N41" s="321"/>
      <c r="O41" s="321"/>
      <c r="P41" s="321"/>
      <c r="Q41" s="322">
        <v>0</v>
      </c>
      <c r="R41" s="312" t="s">
        <v>711</v>
      </c>
    </row>
    <row r="42" spans="1:18" ht="16.649999999999999" customHeight="1" x14ac:dyDescent="0.25">
      <c r="A42" s="319">
        <v>35</v>
      </c>
      <c r="B42" s="321" t="s">
        <v>408</v>
      </c>
      <c r="C42" s="321" t="s">
        <v>438</v>
      </c>
      <c r="D42" s="323">
        <v>230</v>
      </c>
      <c r="E42" s="323">
        <v>230</v>
      </c>
      <c r="F42" s="321" t="s">
        <v>414</v>
      </c>
      <c r="G42" s="323">
        <v>4</v>
      </c>
      <c r="H42" s="321"/>
      <c r="I42" s="332">
        <v>1</v>
      </c>
      <c r="J42" s="320" t="s">
        <v>415</v>
      </c>
      <c r="K42" s="321"/>
      <c r="L42" s="321"/>
      <c r="M42" s="322">
        <v>0</v>
      </c>
      <c r="N42" s="321"/>
      <c r="O42" s="321"/>
      <c r="P42" s="321"/>
      <c r="Q42" s="322">
        <v>0</v>
      </c>
      <c r="R42" s="312" t="s">
        <v>712</v>
      </c>
    </row>
    <row r="43" spans="1:18" ht="16.649999999999999" customHeight="1" x14ac:dyDescent="0.25">
      <c r="A43" s="342">
        <v>35.000999999999998</v>
      </c>
      <c r="B43" s="320" t="s">
        <v>408</v>
      </c>
      <c r="C43" s="321" t="s">
        <v>569</v>
      </c>
      <c r="D43" s="323">
        <v>230</v>
      </c>
      <c r="E43" s="323">
        <v>230</v>
      </c>
      <c r="F43" s="321" t="s">
        <v>403</v>
      </c>
      <c r="G43" s="323">
        <v>0.89</v>
      </c>
      <c r="H43" s="321"/>
      <c r="I43" s="332">
        <v>1</v>
      </c>
      <c r="J43" s="320" t="s">
        <v>404</v>
      </c>
      <c r="K43" s="321"/>
      <c r="L43" s="321"/>
      <c r="M43" s="322">
        <v>0</v>
      </c>
      <c r="N43" s="321"/>
      <c r="O43" s="321"/>
      <c r="P43" s="321"/>
      <c r="Q43" s="322">
        <v>0</v>
      </c>
      <c r="R43" s="312" t="s">
        <v>713</v>
      </c>
    </row>
    <row r="44" spans="1:18" ht="16.649999999999999" customHeight="1" x14ac:dyDescent="0.25">
      <c r="A44" s="342">
        <v>35.002000000000002</v>
      </c>
      <c r="B44" s="320" t="s">
        <v>408</v>
      </c>
      <c r="C44" s="321" t="s">
        <v>569</v>
      </c>
      <c r="D44" s="321"/>
      <c r="E44" s="321"/>
      <c r="F44" s="321" t="s">
        <v>403</v>
      </c>
      <c r="G44" s="323">
        <v>0.64</v>
      </c>
      <c r="H44" s="321"/>
      <c r="I44" s="332">
        <v>1</v>
      </c>
      <c r="J44" s="320" t="s">
        <v>458</v>
      </c>
      <c r="K44" s="321"/>
      <c r="L44" s="321"/>
      <c r="M44" s="322">
        <v>0</v>
      </c>
      <c r="N44" s="321"/>
      <c r="O44" s="321"/>
      <c r="P44" s="321"/>
      <c r="Q44" s="322">
        <v>0</v>
      </c>
      <c r="R44" s="312" t="s">
        <v>714</v>
      </c>
    </row>
    <row r="45" spans="1:18" ht="16.649999999999999" customHeight="1" x14ac:dyDescent="0.25">
      <c r="A45" s="342">
        <v>35.003</v>
      </c>
      <c r="B45" s="320" t="s">
        <v>433</v>
      </c>
      <c r="C45" s="321" t="s">
        <v>439</v>
      </c>
      <c r="D45" s="323">
        <v>230</v>
      </c>
      <c r="E45" s="323">
        <v>230</v>
      </c>
      <c r="F45" s="321" t="s">
        <v>420</v>
      </c>
      <c r="G45" s="323">
        <v>3.86</v>
      </c>
      <c r="H45" s="321"/>
      <c r="I45" s="332">
        <v>1</v>
      </c>
      <c r="J45" s="320" t="s">
        <v>440</v>
      </c>
      <c r="K45" s="321"/>
      <c r="L45" s="321"/>
      <c r="M45" s="322">
        <v>0</v>
      </c>
      <c r="N45" s="321"/>
      <c r="O45" s="321"/>
      <c r="P45" s="321"/>
      <c r="Q45" s="322">
        <v>0</v>
      </c>
      <c r="R45" s="312" t="s">
        <v>715</v>
      </c>
    </row>
    <row r="46" spans="1:18" ht="16.649999999999999" customHeight="1" x14ac:dyDescent="0.25">
      <c r="A46" s="342">
        <v>35.003999999999998</v>
      </c>
      <c r="B46" s="320" t="s">
        <v>401</v>
      </c>
      <c r="C46" s="320" t="s">
        <v>401</v>
      </c>
      <c r="D46" s="323">
        <v>230</v>
      </c>
      <c r="E46" s="323">
        <v>230</v>
      </c>
      <c r="F46" s="324" t="s">
        <v>423</v>
      </c>
      <c r="G46" s="323">
        <v>0.21</v>
      </c>
      <c r="H46" s="321"/>
      <c r="I46" s="319">
        <v>1</v>
      </c>
      <c r="J46" s="320" t="s">
        <v>404</v>
      </c>
      <c r="K46" s="324"/>
      <c r="L46" s="324"/>
      <c r="M46" s="322">
        <v>0</v>
      </c>
      <c r="N46" s="321"/>
      <c r="O46" s="321"/>
      <c r="P46" s="321"/>
      <c r="Q46" s="322">
        <v>0</v>
      </c>
      <c r="R46" s="312" t="s">
        <v>716</v>
      </c>
    </row>
    <row r="47" spans="1:18" ht="16.649999999999999" customHeight="1" x14ac:dyDescent="0.25">
      <c r="A47" s="342">
        <v>35.005000000000003</v>
      </c>
      <c r="B47" s="320" t="s">
        <v>173</v>
      </c>
      <c r="C47" s="320" t="s">
        <v>441</v>
      </c>
      <c r="D47" s="323">
        <v>230</v>
      </c>
      <c r="E47" s="323">
        <v>230</v>
      </c>
      <c r="F47" s="324" t="s">
        <v>167</v>
      </c>
      <c r="G47" s="323">
        <v>75.92</v>
      </c>
      <c r="H47" s="335">
        <v>75.81</v>
      </c>
      <c r="I47" s="319">
        <v>2</v>
      </c>
      <c r="J47" s="320" t="s">
        <v>404</v>
      </c>
      <c r="K47" s="324"/>
      <c r="L47" s="324"/>
      <c r="M47" s="322">
        <v>0</v>
      </c>
      <c r="N47" s="321"/>
      <c r="O47" s="321"/>
      <c r="P47" s="321"/>
      <c r="Q47" s="322">
        <v>0</v>
      </c>
      <c r="R47" s="312" t="s">
        <v>717</v>
      </c>
    </row>
    <row r="48" spans="1:18" ht="16.649999999999999" customHeight="1" x14ac:dyDescent="0.25">
      <c r="A48" s="342">
        <v>35.006</v>
      </c>
      <c r="B48" s="320" t="s">
        <v>173</v>
      </c>
      <c r="C48" s="320" t="s">
        <v>441</v>
      </c>
      <c r="D48" s="324"/>
      <c r="E48" s="324"/>
      <c r="F48" s="324" t="s">
        <v>420</v>
      </c>
      <c r="G48" s="323">
        <v>0.34</v>
      </c>
      <c r="H48" s="321"/>
      <c r="I48" s="319">
        <v>1</v>
      </c>
      <c r="J48" s="320" t="s">
        <v>404</v>
      </c>
      <c r="K48" s="324"/>
      <c r="L48" s="324"/>
      <c r="M48" s="322">
        <v>0</v>
      </c>
      <c r="N48" s="321"/>
      <c r="O48" s="321"/>
      <c r="P48" s="321"/>
      <c r="Q48" s="322">
        <v>0</v>
      </c>
      <c r="R48" s="312" t="s">
        <v>718</v>
      </c>
    </row>
    <row r="49" spans="1:18" ht="16.649999999999999" customHeight="1" x14ac:dyDescent="0.25">
      <c r="A49" s="342">
        <v>35.006999999999998</v>
      </c>
      <c r="B49" s="320" t="s">
        <v>173</v>
      </c>
      <c r="C49" s="320" t="s">
        <v>441</v>
      </c>
      <c r="D49" s="324"/>
      <c r="E49" s="324"/>
      <c r="F49" s="324" t="s">
        <v>403</v>
      </c>
      <c r="G49" s="323">
        <v>2.38</v>
      </c>
      <c r="H49" s="321"/>
      <c r="I49" s="319">
        <v>1</v>
      </c>
      <c r="J49" s="320" t="s">
        <v>404</v>
      </c>
      <c r="K49" s="324"/>
      <c r="L49" s="324"/>
      <c r="M49" s="322">
        <v>0</v>
      </c>
      <c r="N49" s="321"/>
      <c r="O49" s="321"/>
      <c r="P49" s="321"/>
      <c r="Q49" s="322">
        <v>0</v>
      </c>
      <c r="R49" s="312" t="s">
        <v>719</v>
      </c>
    </row>
    <row r="50" spans="1:18" ht="16.649999999999999" customHeight="1" x14ac:dyDescent="0.25">
      <c r="A50" s="342">
        <v>35.008000000000003</v>
      </c>
      <c r="B50" s="320" t="s">
        <v>173</v>
      </c>
      <c r="C50" s="320" t="s">
        <v>397</v>
      </c>
      <c r="D50" s="323">
        <v>230</v>
      </c>
      <c r="E50" s="323">
        <v>230</v>
      </c>
      <c r="F50" s="324" t="s">
        <v>167</v>
      </c>
      <c r="G50" s="323">
        <v>51.99</v>
      </c>
      <c r="H50" s="335">
        <v>38.36</v>
      </c>
      <c r="I50" s="319">
        <v>2</v>
      </c>
      <c r="J50" s="320" t="s">
        <v>404</v>
      </c>
      <c r="K50" s="324"/>
      <c r="L50" s="324"/>
      <c r="M50" s="322">
        <v>0</v>
      </c>
      <c r="N50" s="321"/>
      <c r="O50" s="321"/>
      <c r="P50" s="321"/>
      <c r="Q50" s="322">
        <v>0</v>
      </c>
      <c r="R50" s="312" t="s">
        <v>720</v>
      </c>
    </row>
    <row r="51" spans="1:18" ht="16.649999999999999" customHeight="1" x14ac:dyDescent="0.25">
      <c r="A51" s="342">
        <v>35.009</v>
      </c>
      <c r="B51" s="320" t="s">
        <v>173</v>
      </c>
      <c r="C51" s="320" t="s">
        <v>397</v>
      </c>
      <c r="D51" s="324"/>
      <c r="E51" s="324"/>
      <c r="F51" s="324" t="s">
        <v>403</v>
      </c>
      <c r="G51" s="323">
        <v>5.71</v>
      </c>
      <c r="H51" s="321"/>
      <c r="I51" s="319">
        <v>2</v>
      </c>
      <c r="J51" s="320" t="s">
        <v>404</v>
      </c>
      <c r="K51" s="324"/>
      <c r="L51" s="324"/>
      <c r="M51" s="322">
        <v>0</v>
      </c>
      <c r="N51" s="321"/>
      <c r="O51" s="321"/>
      <c r="P51" s="321"/>
      <c r="Q51" s="322">
        <v>0</v>
      </c>
      <c r="R51" s="312" t="s">
        <v>721</v>
      </c>
    </row>
    <row r="52" spans="1:18" ht="16.649999999999999" customHeight="1" x14ac:dyDescent="0.25">
      <c r="A52" s="343">
        <v>35.01</v>
      </c>
      <c r="B52" s="320" t="s">
        <v>173</v>
      </c>
      <c r="C52" s="320" t="s">
        <v>442</v>
      </c>
      <c r="D52" s="323">
        <v>230</v>
      </c>
      <c r="E52" s="323">
        <v>230</v>
      </c>
      <c r="F52" s="324" t="s">
        <v>422</v>
      </c>
      <c r="G52" s="323">
        <v>72.94</v>
      </c>
      <c r="H52" s="321"/>
      <c r="I52" s="319">
        <v>1</v>
      </c>
      <c r="J52" s="320" t="s">
        <v>421</v>
      </c>
      <c r="K52" s="324"/>
      <c r="L52" s="324"/>
      <c r="M52" s="322">
        <v>0</v>
      </c>
      <c r="N52" s="321"/>
      <c r="O52" s="321"/>
      <c r="P52" s="321"/>
      <c r="Q52" s="322">
        <v>0</v>
      </c>
      <c r="R52" s="312" t="s">
        <v>722</v>
      </c>
    </row>
    <row r="53" spans="1:18" ht="16.649999999999999" customHeight="1" x14ac:dyDescent="0.25">
      <c r="A53" s="342">
        <v>35.011000000000003</v>
      </c>
      <c r="B53" s="320" t="s">
        <v>173</v>
      </c>
      <c r="C53" s="320" t="s">
        <v>442</v>
      </c>
      <c r="D53" s="323">
        <v>230</v>
      </c>
      <c r="E53" s="323">
        <v>230</v>
      </c>
      <c r="F53" s="324" t="s">
        <v>420</v>
      </c>
      <c r="G53" s="323">
        <v>0.28000000000000003</v>
      </c>
      <c r="H53" s="321"/>
      <c r="I53" s="324"/>
      <c r="J53" s="320" t="s">
        <v>443</v>
      </c>
      <c r="K53" s="321"/>
      <c r="L53" s="324"/>
      <c r="M53" s="322">
        <v>0</v>
      </c>
      <c r="N53" s="321"/>
      <c r="O53" s="321"/>
      <c r="P53" s="321"/>
      <c r="Q53" s="322">
        <v>0</v>
      </c>
      <c r="R53" s="312" t="s">
        <v>723</v>
      </c>
    </row>
    <row r="54" spans="1:18" ht="16.649999999999999" customHeight="1" x14ac:dyDescent="0.25">
      <c r="A54" s="342">
        <v>35.012</v>
      </c>
      <c r="B54" s="320" t="s">
        <v>397</v>
      </c>
      <c r="C54" s="320" t="s">
        <v>570</v>
      </c>
      <c r="D54" s="323">
        <v>230</v>
      </c>
      <c r="E54" s="323">
        <v>230</v>
      </c>
      <c r="F54" s="324" t="s">
        <v>423</v>
      </c>
      <c r="G54" s="323">
        <v>0.28000000000000003</v>
      </c>
      <c r="H54" s="321"/>
      <c r="I54" s="319">
        <v>1</v>
      </c>
      <c r="J54" s="320" t="s">
        <v>571</v>
      </c>
      <c r="K54" s="321"/>
      <c r="L54" s="324"/>
      <c r="M54" s="322">
        <v>0</v>
      </c>
      <c r="N54" s="321"/>
      <c r="O54" s="321"/>
      <c r="P54" s="321"/>
      <c r="Q54" s="322">
        <v>0</v>
      </c>
      <c r="R54" s="312" t="s">
        <v>724</v>
      </c>
    </row>
    <row r="55" spans="1:18" ht="16.649999999999999" customHeight="1" x14ac:dyDescent="0.25">
      <c r="A55" s="342">
        <v>35.012999999999998</v>
      </c>
      <c r="B55" s="320" t="s">
        <v>397</v>
      </c>
      <c r="C55" s="320" t="s">
        <v>570</v>
      </c>
      <c r="D55" s="324"/>
      <c r="E55" s="324"/>
      <c r="F55" s="324" t="s">
        <v>167</v>
      </c>
      <c r="G55" s="324"/>
      <c r="H55" s="335">
        <v>10.82</v>
      </c>
      <c r="I55" s="319">
        <v>1</v>
      </c>
      <c r="J55" s="320" t="s">
        <v>404</v>
      </c>
      <c r="K55" s="321"/>
      <c r="L55" s="324"/>
      <c r="M55" s="322">
        <v>0</v>
      </c>
      <c r="N55" s="321"/>
      <c r="O55" s="321"/>
      <c r="P55" s="321"/>
      <c r="Q55" s="322">
        <v>0</v>
      </c>
      <c r="R55" s="312" t="s">
        <v>725</v>
      </c>
    </row>
    <row r="56" spans="1:18" ht="16.649999999999999" customHeight="1" x14ac:dyDescent="0.25">
      <c r="A56" s="342">
        <v>35.014000000000003</v>
      </c>
      <c r="B56" s="320" t="s">
        <v>397</v>
      </c>
      <c r="C56" s="320" t="s">
        <v>444</v>
      </c>
      <c r="D56" s="323">
        <v>230</v>
      </c>
      <c r="E56" s="323">
        <v>230</v>
      </c>
      <c r="F56" s="324" t="s">
        <v>167</v>
      </c>
      <c r="G56" s="323">
        <v>27.28</v>
      </c>
      <c r="H56" s="321"/>
      <c r="I56" s="319">
        <v>2</v>
      </c>
      <c r="J56" s="320" t="s">
        <v>404</v>
      </c>
      <c r="K56" s="321"/>
      <c r="L56" s="324"/>
      <c r="M56" s="322">
        <v>0</v>
      </c>
      <c r="N56" s="321"/>
      <c r="O56" s="321"/>
      <c r="P56" s="321"/>
      <c r="Q56" s="322">
        <v>0</v>
      </c>
      <c r="R56" s="312" t="s">
        <v>726</v>
      </c>
    </row>
    <row r="57" spans="1:18" ht="16.649999999999999" customHeight="1" x14ac:dyDescent="0.25">
      <c r="A57" s="342">
        <v>35.015000000000001</v>
      </c>
      <c r="B57" s="320" t="s">
        <v>397</v>
      </c>
      <c r="C57" s="320" t="s">
        <v>444</v>
      </c>
      <c r="D57" s="324"/>
      <c r="E57" s="324"/>
      <c r="F57" s="324" t="s">
        <v>420</v>
      </c>
      <c r="G57" s="323">
        <v>0.33</v>
      </c>
      <c r="H57" s="324"/>
      <c r="I57" s="319">
        <v>1</v>
      </c>
      <c r="J57" s="320" t="s">
        <v>404</v>
      </c>
      <c r="K57" s="321"/>
      <c r="L57" s="324"/>
      <c r="M57" s="322">
        <v>0</v>
      </c>
      <c r="N57" s="321"/>
      <c r="O57" s="321"/>
      <c r="P57" s="321"/>
      <c r="Q57" s="322">
        <v>0</v>
      </c>
      <c r="R57" s="312" t="s">
        <v>727</v>
      </c>
    </row>
    <row r="58" spans="1:18" ht="16.649999999999999" customHeight="1" x14ac:dyDescent="0.25">
      <c r="A58" s="342">
        <v>35.015999999999998</v>
      </c>
      <c r="B58" s="320" t="s">
        <v>397</v>
      </c>
      <c r="C58" s="320" t="s">
        <v>445</v>
      </c>
      <c r="D58" s="323">
        <v>230</v>
      </c>
      <c r="E58" s="323">
        <v>230</v>
      </c>
      <c r="F58" s="324" t="s">
        <v>420</v>
      </c>
      <c r="G58" s="323">
        <v>14.64</v>
      </c>
      <c r="H58" s="321"/>
      <c r="I58" s="319">
        <v>1</v>
      </c>
      <c r="J58" s="320" t="s">
        <v>404</v>
      </c>
      <c r="K58" s="324"/>
      <c r="L58" s="324"/>
      <c r="M58" s="322">
        <v>0</v>
      </c>
      <c r="N58" s="321"/>
      <c r="O58" s="321"/>
      <c r="P58" s="321"/>
      <c r="Q58" s="322">
        <v>0</v>
      </c>
      <c r="R58" s="312" t="s">
        <v>728</v>
      </c>
    </row>
    <row r="59" spans="1:18" ht="16.649999999999999" customHeight="1" x14ac:dyDescent="0.25">
      <c r="A59" s="342">
        <v>35.017000000000003</v>
      </c>
      <c r="B59" s="320" t="s">
        <v>397</v>
      </c>
      <c r="C59" s="320" t="s">
        <v>445</v>
      </c>
      <c r="D59" s="324"/>
      <c r="E59" s="324"/>
      <c r="F59" s="324" t="s">
        <v>403</v>
      </c>
      <c r="G59" s="323">
        <v>14.95</v>
      </c>
      <c r="H59" s="321"/>
      <c r="I59" s="324"/>
      <c r="J59" s="320" t="s">
        <v>404</v>
      </c>
      <c r="K59" s="324"/>
      <c r="L59" s="324"/>
      <c r="M59" s="322">
        <v>0</v>
      </c>
      <c r="N59" s="321"/>
      <c r="O59" s="321"/>
      <c r="P59" s="321"/>
      <c r="Q59" s="322">
        <v>0</v>
      </c>
      <c r="R59" s="312" t="s">
        <v>729</v>
      </c>
    </row>
    <row r="60" spans="1:18" ht="16.649999999999999" customHeight="1" x14ac:dyDescent="0.25">
      <c r="A60" s="342">
        <v>35.018000000000001</v>
      </c>
      <c r="B60" s="320" t="s">
        <v>397</v>
      </c>
      <c r="C60" s="320" t="s">
        <v>446</v>
      </c>
      <c r="D60" s="323">
        <v>230</v>
      </c>
      <c r="E60" s="323">
        <v>230</v>
      </c>
      <c r="F60" s="321" t="s">
        <v>167</v>
      </c>
      <c r="G60" s="323">
        <v>54.19</v>
      </c>
      <c r="H60" s="335">
        <v>43.2</v>
      </c>
      <c r="I60" s="332">
        <v>2</v>
      </c>
      <c r="J60" s="320" t="s">
        <v>404</v>
      </c>
      <c r="K60" s="321"/>
      <c r="L60" s="321"/>
      <c r="M60" s="322">
        <v>0</v>
      </c>
      <c r="N60" s="321"/>
      <c r="O60" s="321"/>
      <c r="P60" s="321"/>
      <c r="Q60" s="322">
        <v>0</v>
      </c>
      <c r="R60" s="312" t="s">
        <v>730</v>
      </c>
    </row>
    <row r="61" spans="1:18" ht="16.649999999999999" customHeight="1" x14ac:dyDescent="0.25">
      <c r="A61" s="342">
        <v>35.018999999999998</v>
      </c>
      <c r="B61" s="320" t="s">
        <v>397</v>
      </c>
      <c r="C61" s="320" t="s">
        <v>446</v>
      </c>
      <c r="D61" s="324"/>
      <c r="E61" s="324"/>
      <c r="F61" s="324" t="s">
        <v>403</v>
      </c>
      <c r="G61" s="323">
        <v>0.72</v>
      </c>
      <c r="H61" s="321"/>
      <c r="I61" s="319">
        <v>2</v>
      </c>
      <c r="J61" s="320" t="s">
        <v>404</v>
      </c>
      <c r="K61" s="324"/>
      <c r="L61" s="324"/>
      <c r="M61" s="322">
        <v>0</v>
      </c>
      <c r="N61" s="321"/>
      <c r="O61" s="321"/>
      <c r="P61" s="321"/>
      <c r="Q61" s="322">
        <v>0</v>
      </c>
      <c r="R61" s="312" t="s">
        <v>731</v>
      </c>
    </row>
    <row r="62" spans="1:18" ht="16.649999999999999" customHeight="1" x14ac:dyDescent="0.25">
      <c r="A62" s="343">
        <v>35.020000000000003</v>
      </c>
      <c r="B62" s="320" t="s">
        <v>447</v>
      </c>
      <c r="C62" s="320" t="s">
        <v>250</v>
      </c>
      <c r="D62" s="323">
        <v>230</v>
      </c>
      <c r="E62" s="323">
        <v>230</v>
      </c>
      <c r="F62" s="324" t="s">
        <v>167</v>
      </c>
      <c r="G62" s="323">
        <v>11.72</v>
      </c>
      <c r="H62" s="321"/>
      <c r="I62" s="319">
        <v>1</v>
      </c>
      <c r="J62" s="320" t="s">
        <v>421</v>
      </c>
      <c r="K62" s="324"/>
      <c r="L62" s="324"/>
      <c r="M62" s="322">
        <v>0</v>
      </c>
      <c r="N62" s="321"/>
      <c r="O62" s="321"/>
      <c r="P62" s="321"/>
      <c r="Q62" s="322">
        <v>0</v>
      </c>
      <c r="R62" s="312" t="s">
        <v>732</v>
      </c>
    </row>
    <row r="63" spans="1:18" ht="16.649999999999999" customHeight="1" x14ac:dyDescent="0.25">
      <c r="A63" s="342">
        <v>35.021000000000001</v>
      </c>
      <c r="B63" s="320" t="s">
        <v>447</v>
      </c>
      <c r="C63" s="320" t="s">
        <v>250</v>
      </c>
      <c r="D63" s="324"/>
      <c r="E63" s="324"/>
      <c r="F63" s="324" t="s">
        <v>420</v>
      </c>
      <c r="G63" s="323">
        <v>2.0499999999999998</v>
      </c>
      <c r="H63" s="335">
        <v>1.35</v>
      </c>
      <c r="I63" s="319">
        <v>1</v>
      </c>
      <c r="J63" s="320" t="s">
        <v>421</v>
      </c>
      <c r="K63" s="324"/>
      <c r="L63" s="324"/>
      <c r="M63" s="322">
        <v>0</v>
      </c>
      <c r="N63" s="321"/>
      <c r="O63" s="321"/>
      <c r="P63" s="321"/>
      <c r="Q63" s="322">
        <v>0</v>
      </c>
      <c r="R63" s="312" t="s">
        <v>733</v>
      </c>
    </row>
    <row r="64" spans="1:18" ht="16.649999999999999" customHeight="1" x14ac:dyDescent="0.25">
      <c r="A64" s="342">
        <v>35.021999999999998</v>
      </c>
      <c r="B64" s="320" t="s">
        <v>447</v>
      </c>
      <c r="C64" s="320" t="s">
        <v>250</v>
      </c>
      <c r="D64" s="324"/>
      <c r="E64" s="324"/>
      <c r="F64" s="324" t="s">
        <v>422</v>
      </c>
      <c r="G64" s="323">
        <v>40.61</v>
      </c>
      <c r="H64" s="321"/>
      <c r="I64" s="324"/>
      <c r="J64" s="320" t="s">
        <v>421</v>
      </c>
      <c r="K64" s="324"/>
      <c r="L64" s="324"/>
      <c r="M64" s="322">
        <v>0</v>
      </c>
      <c r="N64" s="321"/>
      <c r="O64" s="321"/>
      <c r="P64" s="321"/>
      <c r="Q64" s="322">
        <v>0</v>
      </c>
      <c r="R64" s="312" t="s">
        <v>734</v>
      </c>
    </row>
    <row r="65" spans="1:18" ht="16.649999999999999" customHeight="1" x14ac:dyDescent="0.25">
      <c r="A65" s="342">
        <v>35.023000000000003</v>
      </c>
      <c r="B65" s="320" t="s">
        <v>447</v>
      </c>
      <c r="C65" s="320" t="s">
        <v>250</v>
      </c>
      <c r="D65" s="324"/>
      <c r="E65" s="324"/>
      <c r="F65" s="324" t="s">
        <v>420</v>
      </c>
      <c r="G65" s="323">
        <v>0.12</v>
      </c>
      <c r="H65" s="321"/>
      <c r="I65" s="319">
        <v>1</v>
      </c>
      <c r="J65" s="320" t="s">
        <v>507</v>
      </c>
      <c r="K65" s="324"/>
      <c r="L65" s="333"/>
      <c r="M65" s="322">
        <v>0</v>
      </c>
      <c r="N65" s="321"/>
      <c r="O65" s="321"/>
      <c r="P65" s="321"/>
      <c r="Q65" s="340"/>
      <c r="R65" s="312" t="s">
        <v>735</v>
      </c>
    </row>
    <row r="66" spans="1:18" ht="16.649999999999999" customHeight="1" x14ac:dyDescent="0.25">
      <c r="A66" s="342">
        <v>35.024000000000001</v>
      </c>
      <c r="B66" s="320" t="s">
        <v>447</v>
      </c>
      <c r="C66" s="320" t="s">
        <v>448</v>
      </c>
      <c r="D66" s="319">
        <v>230</v>
      </c>
      <c r="E66" s="319">
        <v>230</v>
      </c>
      <c r="F66" s="324" t="s">
        <v>422</v>
      </c>
      <c r="G66" s="323">
        <v>58.78</v>
      </c>
      <c r="H66" s="321"/>
      <c r="I66" s="319">
        <v>1</v>
      </c>
      <c r="J66" s="320" t="s">
        <v>421</v>
      </c>
      <c r="K66" s="324"/>
      <c r="L66" s="333"/>
      <c r="M66" s="322">
        <v>0</v>
      </c>
      <c r="N66" s="321"/>
      <c r="O66" s="321"/>
      <c r="P66" s="321"/>
      <c r="Q66" s="322">
        <v>0</v>
      </c>
      <c r="R66" s="312" t="s">
        <v>736</v>
      </c>
    </row>
    <row r="67" spans="1:18" ht="16.649999999999999" customHeight="1" x14ac:dyDescent="0.25">
      <c r="A67" s="342">
        <v>35.024999999999999</v>
      </c>
      <c r="B67" s="320" t="s">
        <v>447</v>
      </c>
      <c r="C67" s="320" t="s">
        <v>448</v>
      </c>
      <c r="D67" s="324"/>
      <c r="E67" s="324"/>
      <c r="F67" s="324" t="s">
        <v>403</v>
      </c>
      <c r="G67" s="323">
        <v>2.65</v>
      </c>
      <c r="H67" s="321"/>
      <c r="I67" s="324"/>
      <c r="J67" s="320" t="s">
        <v>421</v>
      </c>
      <c r="K67" s="321"/>
      <c r="L67" s="333"/>
      <c r="M67" s="322">
        <v>0</v>
      </c>
      <c r="N67" s="321"/>
      <c r="O67" s="321"/>
      <c r="P67" s="321"/>
      <c r="Q67" s="322">
        <v>0</v>
      </c>
      <c r="R67" s="312" t="s">
        <v>737</v>
      </c>
    </row>
    <row r="68" spans="1:18" ht="16.649999999999999" customHeight="1" x14ac:dyDescent="0.25">
      <c r="A68" s="342">
        <v>35.026000000000003</v>
      </c>
      <c r="B68" s="320" t="s">
        <v>447</v>
      </c>
      <c r="C68" s="320" t="s">
        <v>448</v>
      </c>
      <c r="D68" s="324"/>
      <c r="E68" s="324"/>
      <c r="F68" s="324" t="s">
        <v>427</v>
      </c>
      <c r="G68" s="323">
        <v>0.65</v>
      </c>
      <c r="H68" s="321"/>
      <c r="I68" s="324"/>
      <c r="J68" s="320" t="s">
        <v>421</v>
      </c>
      <c r="K68" s="324"/>
      <c r="L68" s="324"/>
      <c r="M68" s="322">
        <v>0</v>
      </c>
      <c r="N68" s="321"/>
      <c r="O68" s="321"/>
      <c r="P68" s="321"/>
      <c r="Q68" s="322">
        <v>0</v>
      </c>
      <c r="R68" s="312" t="s">
        <v>738</v>
      </c>
    </row>
    <row r="69" spans="1:18" ht="16.649999999999999" customHeight="1" x14ac:dyDescent="0.25">
      <c r="A69" s="342">
        <v>35.027000000000001</v>
      </c>
      <c r="B69" s="320" t="s">
        <v>449</v>
      </c>
      <c r="C69" s="320" t="s">
        <v>429</v>
      </c>
      <c r="D69" s="323">
        <v>230</v>
      </c>
      <c r="E69" s="323">
        <v>230</v>
      </c>
      <c r="F69" s="324" t="s">
        <v>167</v>
      </c>
      <c r="G69" s="324"/>
      <c r="H69" s="335">
        <v>2.9</v>
      </c>
      <c r="I69" s="319">
        <v>1</v>
      </c>
      <c r="J69" s="320" t="s">
        <v>404</v>
      </c>
      <c r="K69" s="321"/>
      <c r="L69" s="324"/>
      <c r="M69" s="322">
        <v>0</v>
      </c>
      <c r="N69" s="321"/>
      <c r="O69" s="321"/>
      <c r="P69" s="321"/>
      <c r="Q69" s="322">
        <v>0</v>
      </c>
      <c r="R69" s="312" t="s">
        <v>739</v>
      </c>
    </row>
    <row r="70" spans="1:18" ht="16.649999999999999" customHeight="1" x14ac:dyDescent="0.25">
      <c r="A70" s="342">
        <v>35.027999999999999</v>
      </c>
      <c r="B70" s="320" t="s">
        <v>214</v>
      </c>
      <c r="C70" s="320" t="s">
        <v>431</v>
      </c>
      <c r="D70" s="323">
        <v>230</v>
      </c>
      <c r="E70" s="323">
        <v>230</v>
      </c>
      <c r="F70" s="324" t="s">
        <v>403</v>
      </c>
      <c r="G70" s="323">
        <v>3.4</v>
      </c>
      <c r="H70" s="335">
        <v>8.5500000000000007</v>
      </c>
      <c r="I70" s="319">
        <v>1</v>
      </c>
      <c r="J70" s="320" t="s">
        <v>404</v>
      </c>
      <c r="K70" s="321"/>
      <c r="L70" s="324"/>
      <c r="M70" s="322">
        <v>0</v>
      </c>
      <c r="N70" s="321"/>
      <c r="O70" s="321"/>
      <c r="P70" s="321"/>
      <c r="Q70" s="322">
        <v>0</v>
      </c>
      <c r="R70" s="312" t="s">
        <v>740</v>
      </c>
    </row>
    <row r="71" spans="1:18" ht="16.649999999999999" customHeight="1" x14ac:dyDescent="0.25">
      <c r="A71" s="342">
        <v>35.029000000000003</v>
      </c>
      <c r="B71" s="320" t="s">
        <v>214</v>
      </c>
      <c r="C71" s="320" t="s">
        <v>431</v>
      </c>
      <c r="D71" s="324"/>
      <c r="E71" s="324"/>
      <c r="F71" s="324" t="s">
        <v>423</v>
      </c>
      <c r="G71" s="323">
        <v>0.06</v>
      </c>
      <c r="H71" s="321"/>
      <c r="I71" s="319">
        <v>1</v>
      </c>
      <c r="J71" s="320" t="s">
        <v>404</v>
      </c>
      <c r="K71" s="324"/>
      <c r="L71" s="324"/>
      <c r="M71" s="322">
        <v>0</v>
      </c>
      <c r="N71" s="321"/>
      <c r="O71" s="321"/>
      <c r="P71" s="321"/>
      <c r="Q71" s="322">
        <v>0</v>
      </c>
      <c r="R71" s="312" t="s">
        <v>741</v>
      </c>
    </row>
    <row r="72" spans="1:18" ht="16.649999999999999" customHeight="1" x14ac:dyDescent="0.25">
      <c r="A72" s="343">
        <v>35.03</v>
      </c>
      <c r="B72" s="320" t="s">
        <v>214</v>
      </c>
      <c r="C72" s="320" t="s">
        <v>431</v>
      </c>
      <c r="D72" s="324"/>
      <c r="E72" s="324"/>
      <c r="F72" s="324" t="s">
        <v>422</v>
      </c>
      <c r="G72" s="323">
        <v>3.23</v>
      </c>
      <c r="H72" s="321"/>
      <c r="I72" s="324"/>
      <c r="J72" s="320" t="s">
        <v>404</v>
      </c>
      <c r="K72" s="324"/>
      <c r="L72" s="324"/>
      <c r="M72" s="322">
        <v>0</v>
      </c>
      <c r="N72" s="321"/>
      <c r="O72" s="321"/>
      <c r="P72" s="321"/>
      <c r="Q72" s="322">
        <v>0</v>
      </c>
      <c r="R72" s="312" t="s">
        <v>742</v>
      </c>
    </row>
    <row r="73" spans="1:18" ht="16.649999999999999" customHeight="1" x14ac:dyDescent="0.25">
      <c r="A73" s="342">
        <v>35.030999999999999</v>
      </c>
      <c r="B73" s="320" t="s">
        <v>214</v>
      </c>
      <c r="C73" s="320" t="s">
        <v>431</v>
      </c>
      <c r="D73" s="324"/>
      <c r="E73" s="324"/>
      <c r="F73" s="324" t="s">
        <v>167</v>
      </c>
      <c r="G73" s="323">
        <v>0.49</v>
      </c>
      <c r="H73" s="335">
        <v>3.23</v>
      </c>
      <c r="I73" s="324"/>
      <c r="J73" s="320" t="s">
        <v>404</v>
      </c>
      <c r="K73" s="324"/>
      <c r="L73" s="324"/>
      <c r="M73" s="322">
        <v>0</v>
      </c>
      <c r="N73" s="321"/>
      <c r="O73" s="321"/>
      <c r="P73" s="321"/>
      <c r="Q73" s="322">
        <v>0</v>
      </c>
      <c r="R73" s="312" t="s">
        <v>743</v>
      </c>
    </row>
    <row r="74" spans="1:18" ht="16.649999999999999" customHeight="1" x14ac:dyDescent="0.25">
      <c r="A74" s="342">
        <v>35.031999999999996</v>
      </c>
      <c r="B74" s="344" t="s">
        <v>214</v>
      </c>
      <c r="C74" s="344" t="s">
        <v>431</v>
      </c>
      <c r="D74" s="324"/>
      <c r="E74" s="324"/>
      <c r="F74" s="324" t="s">
        <v>420</v>
      </c>
      <c r="G74" s="323">
        <v>0.05</v>
      </c>
      <c r="H74" s="335">
        <v>0.3</v>
      </c>
      <c r="I74" s="324"/>
      <c r="J74" s="320" t="s">
        <v>404</v>
      </c>
      <c r="K74" s="321"/>
      <c r="L74" s="324"/>
      <c r="M74" s="322">
        <v>0</v>
      </c>
      <c r="N74" s="321"/>
      <c r="O74" s="321"/>
      <c r="P74" s="321"/>
      <c r="Q74" s="322">
        <v>0</v>
      </c>
      <c r="R74" s="312" t="s">
        <v>744</v>
      </c>
    </row>
    <row r="75" spans="1:18" ht="16.649999999999999" customHeight="1" x14ac:dyDescent="0.25">
      <c r="A75" s="342">
        <v>35.033000000000001</v>
      </c>
      <c r="B75" s="341" t="s">
        <v>214</v>
      </c>
      <c r="C75" s="341" t="s">
        <v>572</v>
      </c>
      <c r="D75" s="323">
        <v>230</v>
      </c>
      <c r="E75" s="323">
        <v>230</v>
      </c>
      <c r="F75" s="324" t="s">
        <v>420</v>
      </c>
      <c r="G75" s="323">
        <v>0.14000000000000001</v>
      </c>
      <c r="H75" s="321"/>
      <c r="I75" s="319">
        <v>1</v>
      </c>
      <c r="J75" s="320" t="s">
        <v>404</v>
      </c>
      <c r="K75" s="321"/>
      <c r="L75" s="324"/>
      <c r="M75" s="322">
        <v>0</v>
      </c>
      <c r="N75" s="321"/>
      <c r="O75" s="321"/>
      <c r="P75" s="321"/>
      <c r="Q75" s="340"/>
      <c r="R75" s="312" t="s">
        <v>745</v>
      </c>
    </row>
    <row r="76" spans="1:18" ht="16.649999999999999" customHeight="1" x14ac:dyDescent="0.25">
      <c r="A76" s="342">
        <v>35.033999999999999</v>
      </c>
      <c r="B76" s="320" t="s">
        <v>214</v>
      </c>
      <c r="C76" s="320" t="s">
        <v>450</v>
      </c>
      <c r="D76" s="323">
        <v>230</v>
      </c>
      <c r="E76" s="323">
        <v>230</v>
      </c>
      <c r="F76" s="324" t="s">
        <v>422</v>
      </c>
      <c r="G76" s="323">
        <v>7.15</v>
      </c>
      <c r="H76" s="321"/>
      <c r="I76" s="319">
        <v>1</v>
      </c>
      <c r="J76" s="320" t="s">
        <v>404</v>
      </c>
      <c r="K76" s="321"/>
      <c r="L76" s="324"/>
      <c r="M76" s="322">
        <v>0</v>
      </c>
      <c r="N76" s="321"/>
      <c r="O76" s="321"/>
      <c r="P76" s="321"/>
      <c r="Q76" s="322">
        <v>0</v>
      </c>
      <c r="R76" s="312" t="s">
        <v>746</v>
      </c>
    </row>
    <row r="77" spans="1:18" ht="16.649999999999999" customHeight="1" x14ac:dyDescent="0.25">
      <c r="A77" s="342">
        <v>35.034999999999997</v>
      </c>
      <c r="B77" s="320" t="s">
        <v>214</v>
      </c>
      <c r="C77" s="320" t="s">
        <v>450</v>
      </c>
      <c r="D77" s="324"/>
      <c r="E77" s="324"/>
      <c r="F77" s="324" t="s">
        <v>423</v>
      </c>
      <c r="G77" s="323">
        <v>1.94</v>
      </c>
      <c r="H77" s="321"/>
      <c r="I77" s="324"/>
      <c r="J77" s="320" t="s">
        <v>404</v>
      </c>
      <c r="K77" s="321"/>
      <c r="L77" s="324"/>
      <c r="M77" s="322">
        <v>0</v>
      </c>
      <c r="N77" s="321"/>
      <c r="O77" s="321"/>
      <c r="P77" s="321"/>
      <c r="Q77" s="322">
        <v>0</v>
      </c>
      <c r="R77" s="312" t="s">
        <v>747</v>
      </c>
    </row>
    <row r="78" spans="1:18" ht="16.649999999999999" customHeight="1" x14ac:dyDescent="0.25">
      <c r="A78" s="342">
        <v>35.036000000000001</v>
      </c>
      <c r="B78" s="320" t="s">
        <v>214</v>
      </c>
      <c r="C78" s="320" t="s">
        <v>450</v>
      </c>
      <c r="D78" s="324"/>
      <c r="E78" s="324"/>
      <c r="F78" s="324" t="s">
        <v>420</v>
      </c>
      <c r="G78" s="323">
        <v>1.1299999999999999</v>
      </c>
      <c r="H78" s="321"/>
      <c r="I78" s="324"/>
      <c r="J78" s="320" t="s">
        <v>404</v>
      </c>
      <c r="K78" s="324"/>
      <c r="L78" s="324"/>
      <c r="M78" s="322">
        <v>0</v>
      </c>
      <c r="N78" s="321"/>
      <c r="O78" s="321"/>
      <c r="P78" s="321"/>
      <c r="Q78" s="322">
        <v>0</v>
      </c>
      <c r="R78" s="312" t="s">
        <v>748</v>
      </c>
    </row>
    <row r="79" spans="1:18" ht="16.649999999999999" customHeight="1" x14ac:dyDescent="0.25">
      <c r="A79" s="342">
        <v>35.036999999999999</v>
      </c>
      <c r="B79" s="320" t="s">
        <v>214</v>
      </c>
      <c r="C79" s="321" t="s">
        <v>451</v>
      </c>
      <c r="D79" s="323">
        <v>230</v>
      </c>
      <c r="E79" s="323">
        <v>230</v>
      </c>
      <c r="F79" s="321" t="s">
        <v>422</v>
      </c>
      <c r="G79" s="323">
        <v>1.32</v>
      </c>
      <c r="H79" s="321"/>
      <c r="I79" s="332">
        <v>1</v>
      </c>
      <c r="J79" s="320" t="s">
        <v>421</v>
      </c>
      <c r="K79" s="321"/>
      <c r="L79" s="321"/>
      <c r="M79" s="322">
        <v>0</v>
      </c>
      <c r="N79" s="321"/>
      <c r="O79" s="321"/>
      <c r="P79" s="321"/>
      <c r="Q79" s="322">
        <v>0</v>
      </c>
      <c r="R79" s="312" t="s">
        <v>749</v>
      </c>
    </row>
    <row r="80" spans="1:18" ht="16.649999999999999" customHeight="1" x14ac:dyDescent="0.25">
      <c r="A80" s="342">
        <v>35.037999999999997</v>
      </c>
      <c r="B80" s="320" t="s">
        <v>214</v>
      </c>
      <c r="C80" s="321" t="s">
        <v>451</v>
      </c>
      <c r="D80" s="324"/>
      <c r="E80" s="324"/>
      <c r="F80" s="324" t="s">
        <v>452</v>
      </c>
      <c r="G80" s="324"/>
      <c r="H80" s="335">
        <v>2.4900000000000002</v>
      </c>
      <c r="I80" s="324"/>
      <c r="J80" s="320" t="s">
        <v>421</v>
      </c>
      <c r="K80" s="324"/>
      <c r="L80" s="324"/>
      <c r="M80" s="322">
        <v>0</v>
      </c>
      <c r="N80" s="321"/>
      <c r="O80" s="321"/>
      <c r="P80" s="321"/>
      <c r="Q80" s="322">
        <v>0</v>
      </c>
      <c r="R80" s="312" t="s">
        <v>750</v>
      </c>
    </row>
    <row r="81" spans="1:18" ht="16.649999999999999" customHeight="1" x14ac:dyDescent="0.25">
      <c r="A81" s="342">
        <v>35.039000000000001</v>
      </c>
      <c r="B81" s="320" t="s">
        <v>214</v>
      </c>
      <c r="C81" s="321" t="s">
        <v>451</v>
      </c>
      <c r="D81" s="321"/>
      <c r="E81" s="321"/>
      <c r="F81" s="321" t="s">
        <v>167</v>
      </c>
      <c r="G81" s="323">
        <v>3.36</v>
      </c>
      <c r="H81" s="321"/>
      <c r="I81" s="321"/>
      <c r="J81" s="320" t="s">
        <v>404</v>
      </c>
      <c r="K81" s="321"/>
      <c r="L81" s="321"/>
      <c r="M81" s="322">
        <v>0</v>
      </c>
      <c r="N81" s="321"/>
      <c r="O81" s="321"/>
      <c r="P81" s="321"/>
      <c r="Q81" s="322">
        <v>0</v>
      </c>
      <c r="R81" s="312" t="s">
        <v>751</v>
      </c>
    </row>
    <row r="82" spans="1:18" ht="16.649999999999999" customHeight="1" x14ac:dyDescent="0.25">
      <c r="A82" s="343">
        <v>35.04</v>
      </c>
      <c r="B82" s="320" t="s">
        <v>214</v>
      </c>
      <c r="C82" s="321" t="s">
        <v>451</v>
      </c>
      <c r="D82" s="321"/>
      <c r="E82" s="321"/>
      <c r="F82" s="321" t="s">
        <v>420</v>
      </c>
      <c r="G82" s="323">
        <v>0.42</v>
      </c>
      <c r="H82" s="321"/>
      <c r="I82" s="321"/>
      <c r="J82" s="320" t="s">
        <v>453</v>
      </c>
      <c r="K82" s="321"/>
      <c r="L82" s="321"/>
      <c r="M82" s="322">
        <v>0</v>
      </c>
      <c r="N82" s="321"/>
      <c r="O82" s="321"/>
      <c r="P82" s="321"/>
      <c r="Q82" s="322">
        <v>0</v>
      </c>
      <c r="R82" s="312" t="s">
        <v>752</v>
      </c>
    </row>
    <row r="83" spans="1:18" ht="16.649999999999999" customHeight="1" x14ac:dyDescent="0.25">
      <c r="A83" s="342">
        <v>35.040999999999997</v>
      </c>
      <c r="B83" s="320" t="s">
        <v>214</v>
      </c>
      <c r="C83" s="321" t="s">
        <v>451</v>
      </c>
      <c r="D83" s="321"/>
      <c r="E83" s="321"/>
      <c r="F83" s="321" t="s">
        <v>403</v>
      </c>
      <c r="G83" s="323">
        <v>9.2100000000000009</v>
      </c>
      <c r="H83" s="321"/>
      <c r="I83" s="321"/>
      <c r="J83" s="320" t="s">
        <v>404</v>
      </c>
      <c r="K83" s="321"/>
      <c r="L83" s="321"/>
      <c r="M83" s="322">
        <v>0</v>
      </c>
      <c r="N83" s="321"/>
      <c r="O83" s="321"/>
      <c r="P83" s="321"/>
      <c r="Q83" s="322">
        <v>0</v>
      </c>
      <c r="R83" s="312" t="s">
        <v>753</v>
      </c>
    </row>
    <row r="84" spans="1:18" ht="16.649999999999999" customHeight="1" x14ac:dyDescent="0.25">
      <c r="A84" s="342">
        <v>35.042000000000002</v>
      </c>
      <c r="B84" s="321" t="s">
        <v>214</v>
      </c>
      <c r="C84" s="321" t="s">
        <v>573</v>
      </c>
      <c r="D84" s="323">
        <v>230</v>
      </c>
      <c r="E84" s="323">
        <v>230</v>
      </c>
      <c r="F84" s="321" t="s">
        <v>420</v>
      </c>
      <c r="G84" s="323">
        <v>1.34</v>
      </c>
      <c r="H84" s="321"/>
      <c r="I84" s="332">
        <v>1</v>
      </c>
      <c r="J84" s="320" t="s">
        <v>440</v>
      </c>
      <c r="K84" s="321"/>
      <c r="L84" s="321"/>
      <c r="M84" s="322">
        <v>0</v>
      </c>
      <c r="N84" s="321"/>
      <c r="O84" s="321"/>
      <c r="P84" s="321"/>
      <c r="Q84" s="322">
        <v>0</v>
      </c>
      <c r="R84" s="312" t="s">
        <v>754</v>
      </c>
    </row>
    <row r="85" spans="1:18" ht="16.649999999999999" customHeight="1" x14ac:dyDescent="0.25">
      <c r="A85" s="342">
        <v>35.042999999999999</v>
      </c>
      <c r="B85" s="321" t="s">
        <v>214</v>
      </c>
      <c r="C85" s="321" t="s">
        <v>573</v>
      </c>
      <c r="D85" s="321"/>
      <c r="E85" s="321"/>
      <c r="F85" s="321" t="s">
        <v>403</v>
      </c>
      <c r="G85" s="323">
        <v>0.1</v>
      </c>
      <c r="H85" s="335">
        <v>4.0599999999999996</v>
      </c>
      <c r="I85" s="332">
        <v>1</v>
      </c>
      <c r="J85" s="320" t="s">
        <v>440</v>
      </c>
      <c r="K85" s="321"/>
      <c r="L85" s="321"/>
      <c r="M85" s="322">
        <v>0</v>
      </c>
      <c r="N85" s="321"/>
      <c r="O85" s="321"/>
      <c r="P85" s="321"/>
      <c r="Q85" s="322">
        <v>0</v>
      </c>
      <c r="R85" s="312" t="s">
        <v>755</v>
      </c>
    </row>
    <row r="86" spans="1:18" ht="16.649999999999999" customHeight="1" x14ac:dyDescent="0.25">
      <c r="A86" s="342">
        <v>35.043999999999997</v>
      </c>
      <c r="B86" s="321" t="s">
        <v>454</v>
      </c>
      <c r="C86" s="321" t="s">
        <v>455</v>
      </c>
      <c r="D86" s="323">
        <v>230</v>
      </c>
      <c r="E86" s="323">
        <v>230</v>
      </c>
      <c r="F86" s="321" t="s">
        <v>420</v>
      </c>
      <c r="G86" s="323">
        <v>4.2699999999999996</v>
      </c>
      <c r="H86" s="321"/>
      <c r="I86" s="332">
        <v>1</v>
      </c>
      <c r="J86" s="320" t="s">
        <v>421</v>
      </c>
      <c r="K86" s="321"/>
      <c r="L86" s="321"/>
      <c r="M86" s="322">
        <v>0</v>
      </c>
      <c r="N86" s="321"/>
      <c r="O86" s="321"/>
      <c r="P86" s="321"/>
      <c r="Q86" s="322">
        <v>0</v>
      </c>
      <c r="R86" s="312" t="s">
        <v>756</v>
      </c>
    </row>
    <row r="87" spans="1:18" ht="16.649999999999999" customHeight="1" x14ac:dyDescent="0.25">
      <c r="A87" s="342">
        <v>35.045000000000002</v>
      </c>
      <c r="B87" s="321" t="s">
        <v>454</v>
      </c>
      <c r="C87" s="321" t="s">
        <v>455</v>
      </c>
      <c r="D87" s="321"/>
      <c r="E87" s="321"/>
      <c r="F87" s="321" t="s">
        <v>167</v>
      </c>
      <c r="G87" s="321"/>
      <c r="H87" s="335">
        <v>1.21</v>
      </c>
      <c r="I87" s="321"/>
      <c r="J87" s="320" t="s">
        <v>421</v>
      </c>
      <c r="K87" s="321"/>
      <c r="L87" s="321"/>
      <c r="M87" s="322">
        <v>0</v>
      </c>
      <c r="N87" s="321"/>
      <c r="O87" s="321"/>
      <c r="P87" s="321"/>
      <c r="Q87" s="322">
        <v>0</v>
      </c>
      <c r="R87" s="312" t="s">
        <v>757</v>
      </c>
    </row>
    <row r="88" spans="1:18" ht="16.649999999999999" customHeight="1" x14ac:dyDescent="0.25">
      <c r="A88" s="342">
        <v>35.045999999999999</v>
      </c>
      <c r="B88" s="321" t="s">
        <v>214</v>
      </c>
      <c r="C88" s="321" t="s">
        <v>456</v>
      </c>
      <c r="D88" s="323">
        <v>230</v>
      </c>
      <c r="E88" s="323">
        <v>230</v>
      </c>
      <c r="F88" s="321" t="s">
        <v>422</v>
      </c>
      <c r="G88" s="323">
        <v>3.23</v>
      </c>
      <c r="H88" s="321"/>
      <c r="I88" s="332">
        <v>1</v>
      </c>
      <c r="J88" s="320" t="s">
        <v>404</v>
      </c>
      <c r="K88" s="321"/>
      <c r="L88" s="321"/>
      <c r="M88" s="322">
        <v>0</v>
      </c>
      <c r="N88" s="321"/>
      <c r="O88" s="321"/>
      <c r="P88" s="321"/>
      <c r="Q88" s="322">
        <v>0</v>
      </c>
      <c r="R88" s="312" t="s">
        <v>758</v>
      </c>
    </row>
    <row r="89" spans="1:18" ht="16.649999999999999" customHeight="1" x14ac:dyDescent="0.25">
      <c r="A89" s="342">
        <v>35.046999999999997</v>
      </c>
      <c r="B89" s="321" t="s">
        <v>214</v>
      </c>
      <c r="C89" s="321" t="s">
        <v>456</v>
      </c>
      <c r="D89" s="321"/>
      <c r="E89" s="321"/>
      <c r="F89" s="321" t="s">
        <v>403</v>
      </c>
      <c r="G89" s="323">
        <v>16.96</v>
      </c>
      <c r="H89" s="321"/>
      <c r="I89" s="321"/>
      <c r="J89" s="320" t="s">
        <v>404</v>
      </c>
      <c r="K89" s="321"/>
      <c r="L89" s="321"/>
      <c r="M89" s="322">
        <v>0</v>
      </c>
      <c r="N89" s="321"/>
      <c r="O89" s="321"/>
      <c r="P89" s="321"/>
      <c r="Q89" s="322">
        <v>0</v>
      </c>
      <c r="R89" s="312" t="s">
        <v>759</v>
      </c>
    </row>
    <row r="90" spans="1:18" ht="16.649999999999999" customHeight="1" x14ac:dyDescent="0.25">
      <c r="A90" s="342">
        <v>35.048000000000002</v>
      </c>
      <c r="B90" s="321" t="s">
        <v>214</v>
      </c>
      <c r="C90" s="321" t="s">
        <v>456</v>
      </c>
      <c r="D90" s="321"/>
      <c r="E90" s="321"/>
      <c r="F90" s="321" t="s">
        <v>167</v>
      </c>
      <c r="G90" s="323">
        <v>0.57999999999999996</v>
      </c>
      <c r="H90" s="321"/>
      <c r="I90" s="321"/>
      <c r="J90" s="320" t="s">
        <v>404</v>
      </c>
      <c r="K90" s="321"/>
      <c r="L90" s="321"/>
      <c r="M90" s="322">
        <v>0</v>
      </c>
      <c r="N90" s="321"/>
      <c r="O90" s="321"/>
      <c r="P90" s="321"/>
      <c r="Q90" s="322">
        <v>0</v>
      </c>
      <c r="R90" s="312" t="s">
        <v>760</v>
      </c>
    </row>
    <row r="91" spans="1:18" ht="16.649999999999999" customHeight="1" x14ac:dyDescent="0.25">
      <c r="A91" s="342">
        <v>35.048999999999999</v>
      </c>
      <c r="B91" s="320" t="s">
        <v>457</v>
      </c>
      <c r="C91" s="320" t="s">
        <v>444</v>
      </c>
      <c r="D91" s="323">
        <v>230</v>
      </c>
      <c r="E91" s="323">
        <v>230</v>
      </c>
      <c r="F91" s="324" t="s">
        <v>420</v>
      </c>
      <c r="G91" s="323">
        <v>0.2</v>
      </c>
      <c r="H91" s="321"/>
      <c r="I91" s="319">
        <v>1</v>
      </c>
      <c r="J91" s="320" t="s">
        <v>443</v>
      </c>
      <c r="K91" s="324"/>
      <c r="L91" s="324"/>
      <c r="M91" s="322">
        <v>0</v>
      </c>
      <c r="N91" s="321"/>
      <c r="O91" s="321"/>
      <c r="P91" s="321"/>
      <c r="Q91" s="322">
        <v>0</v>
      </c>
      <c r="R91" s="312" t="s">
        <v>761</v>
      </c>
    </row>
    <row r="92" spans="1:18" ht="16.649999999999999" customHeight="1" x14ac:dyDescent="0.25">
      <c r="A92" s="343">
        <v>35.049999999999997</v>
      </c>
      <c r="B92" s="320" t="s">
        <v>457</v>
      </c>
      <c r="C92" s="320" t="s">
        <v>444</v>
      </c>
      <c r="D92" s="324"/>
      <c r="E92" s="324"/>
      <c r="F92" s="324" t="s">
        <v>452</v>
      </c>
      <c r="G92" s="323">
        <v>55.76</v>
      </c>
      <c r="H92" s="321"/>
      <c r="I92" s="324"/>
      <c r="J92" s="320" t="s">
        <v>458</v>
      </c>
      <c r="K92" s="324"/>
      <c r="L92" s="324"/>
      <c r="M92" s="322">
        <v>0</v>
      </c>
      <c r="N92" s="321"/>
      <c r="O92" s="321"/>
      <c r="P92" s="321"/>
      <c r="Q92" s="322">
        <v>0</v>
      </c>
      <c r="R92" s="312" t="s">
        <v>762</v>
      </c>
    </row>
    <row r="93" spans="1:18" ht="16.649999999999999" customHeight="1" x14ac:dyDescent="0.25">
      <c r="A93" s="342">
        <v>35.051000000000002</v>
      </c>
      <c r="B93" s="320" t="s">
        <v>457</v>
      </c>
      <c r="C93" s="320" t="s">
        <v>444</v>
      </c>
      <c r="D93" s="324"/>
      <c r="E93" s="324"/>
      <c r="F93" s="324" t="s">
        <v>452</v>
      </c>
      <c r="G93" s="323">
        <v>9.26</v>
      </c>
      <c r="H93" s="321"/>
      <c r="I93" s="324"/>
      <c r="J93" s="320" t="s">
        <v>421</v>
      </c>
      <c r="K93" s="324"/>
      <c r="L93" s="324"/>
      <c r="M93" s="322">
        <v>0</v>
      </c>
      <c r="N93" s="321"/>
      <c r="O93" s="321"/>
      <c r="P93" s="321"/>
      <c r="Q93" s="322">
        <v>0</v>
      </c>
      <c r="R93" s="312" t="s">
        <v>763</v>
      </c>
    </row>
    <row r="94" spans="1:18" ht="16.649999999999999" customHeight="1" x14ac:dyDescent="0.25">
      <c r="A94" s="342">
        <v>35.052</v>
      </c>
      <c r="B94" s="320" t="s">
        <v>457</v>
      </c>
      <c r="C94" s="320" t="s">
        <v>444</v>
      </c>
      <c r="D94" s="324"/>
      <c r="E94" s="324"/>
      <c r="F94" s="324" t="s">
        <v>403</v>
      </c>
      <c r="G94" s="323">
        <v>0.3</v>
      </c>
      <c r="H94" s="321"/>
      <c r="I94" s="319">
        <v>1</v>
      </c>
      <c r="J94" s="320" t="s">
        <v>443</v>
      </c>
      <c r="K94" s="324"/>
      <c r="L94" s="324"/>
      <c r="M94" s="322">
        <v>0</v>
      </c>
      <c r="N94" s="321"/>
      <c r="O94" s="321"/>
      <c r="P94" s="321"/>
      <c r="Q94" s="340"/>
      <c r="R94" s="312" t="s">
        <v>764</v>
      </c>
    </row>
    <row r="95" spans="1:18" ht="16.649999999999999" customHeight="1" x14ac:dyDescent="0.25">
      <c r="A95" s="342">
        <v>35.052999999999997</v>
      </c>
      <c r="B95" s="320" t="s">
        <v>459</v>
      </c>
      <c r="C95" s="320" t="s">
        <v>460</v>
      </c>
      <c r="D95" s="323">
        <v>230</v>
      </c>
      <c r="E95" s="323">
        <v>230</v>
      </c>
      <c r="F95" s="324" t="s">
        <v>420</v>
      </c>
      <c r="G95" s="323">
        <v>0.19</v>
      </c>
      <c r="H95" s="321"/>
      <c r="I95" s="319">
        <v>1</v>
      </c>
      <c r="J95" s="320" t="s">
        <v>404</v>
      </c>
      <c r="K95" s="324"/>
      <c r="L95" s="324"/>
      <c r="M95" s="322">
        <v>0</v>
      </c>
      <c r="N95" s="321"/>
      <c r="O95" s="321"/>
      <c r="P95" s="321"/>
      <c r="Q95" s="322">
        <v>0</v>
      </c>
      <c r="R95" s="312" t="s">
        <v>765</v>
      </c>
    </row>
    <row r="96" spans="1:18" ht="16.649999999999999" customHeight="1" x14ac:dyDescent="0.25">
      <c r="A96" s="342">
        <v>35.054000000000002</v>
      </c>
      <c r="B96" s="320" t="s">
        <v>459</v>
      </c>
      <c r="C96" s="320" t="s">
        <v>460</v>
      </c>
      <c r="D96" s="324"/>
      <c r="E96" s="324"/>
      <c r="F96" s="324" t="s">
        <v>403</v>
      </c>
      <c r="G96" s="323">
        <v>4.0199999999999996</v>
      </c>
      <c r="H96" s="321"/>
      <c r="I96" s="324"/>
      <c r="J96" s="320" t="s">
        <v>404</v>
      </c>
      <c r="K96" s="324"/>
      <c r="L96" s="324"/>
      <c r="M96" s="322">
        <v>0</v>
      </c>
      <c r="N96" s="321"/>
      <c r="O96" s="321"/>
      <c r="P96" s="321"/>
      <c r="Q96" s="322">
        <v>0</v>
      </c>
      <c r="R96" s="312" t="s">
        <v>766</v>
      </c>
    </row>
    <row r="97" spans="1:18" ht="16.649999999999999" customHeight="1" x14ac:dyDescent="0.25">
      <c r="A97" s="345">
        <v>35.055</v>
      </c>
      <c r="B97" s="346" t="s">
        <v>418</v>
      </c>
      <c r="C97" s="320" t="s">
        <v>461</v>
      </c>
      <c r="D97" s="323">
        <v>230</v>
      </c>
      <c r="E97" s="323">
        <v>230</v>
      </c>
      <c r="F97" s="324" t="s">
        <v>422</v>
      </c>
      <c r="G97" s="323">
        <v>14.83</v>
      </c>
      <c r="H97" s="321"/>
      <c r="I97" s="319">
        <v>1</v>
      </c>
      <c r="J97" s="320" t="s">
        <v>421</v>
      </c>
      <c r="K97" s="321"/>
      <c r="L97" s="324"/>
      <c r="M97" s="322">
        <v>0</v>
      </c>
      <c r="N97" s="321"/>
      <c r="O97" s="321"/>
      <c r="P97" s="321"/>
      <c r="Q97" s="322">
        <v>0</v>
      </c>
      <c r="R97" s="312" t="s">
        <v>767</v>
      </c>
    </row>
    <row r="98" spans="1:18" ht="16.649999999999999" customHeight="1" x14ac:dyDescent="0.25">
      <c r="A98" s="342">
        <v>35.055999999999997</v>
      </c>
      <c r="B98" s="320" t="s">
        <v>418</v>
      </c>
      <c r="C98" s="320" t="s">
        <v>461</v>
      </c>
      <c r="D98" s="324"/>
      <c r="E98" s="324"/>
      <c r="F98" s="324" t="s">
        <v>420</v>
      </c>
      <c r="G98" s="323">
        <v>14.55</v>
      </c>
      <c r="H98" s="324"/>
      <c r="I98" s="324"/>
      <c r="J98" s="320" t="s">
        <v>443</v>
      </c>
      <c r="K98" s="321"/>
      <c r="L98" s="324"/>
      <c r="M98" s="322">
        <v>0</v>
      </c>
      <c r="N98" s="321"/>
      <c r="O98" s="321"/>
      <c r="P98" s="321"/>
      <c r="Q98" s="322">
        <v>0</v>
      </c>
      <c r="R98" s="312" t="s">
        <v>768</v>
      </c>
    </row>
    <row r="99" spans="1:18" ht="16.649999999999999" customHeight="1" x14ac:dyDescent="0.25">
      <c r="A99" s="342">
        <v>35.057000000000002</v>
      </c>
      <c r="B99" s="320" t="s">
        <v>418</v>
      </c>
      <c r="C99" s="320" t="s">
        <v>461</v>
      </c>
      <c r="D99" s="324"/>
      <c r="E99" s="324"/>
      <c r="F99" s="324" t="s">
        <v>420</v>
      </c>
      <c r="G99" s="323">
        <v>2.99</v>
      </c>
      <c r="H99" s="321"/>
      <c r="I99" s="324"/>
      <c r="J99" s="320" t="s">
        <v>421</v>
      </c>
      <c r="K99" s="324"/>
      <c r="L99" s="324"/>
      <c r="M99" s="322">
        <v>0</v>
      </c>
      <c r="N99" s="321"/>
      <c r="O99" s="321"/>
      <c r="P99" s="321"/>
      <c r="Q99" s="322">
        <v>0</v>
      </c>
      <c r="R99" s="312" t="s">
        <v>769</v>
      </c>
    </row>
    <row r="100" spans="1:18" ht="16.649999999999999" customHeight="1" x14ac:dyDescent="0.25">
      <c r="A100" s="342">
        <v>35.058</v>
      </c>
      <c r="B100" s="320" t="s">
        <v>418</v>
      </c>
      <c r="C100" s="320" t="s">
        <v>462</v>
      </c>
      <c r="D100" s="323">
        <v>230</v>
      </c>
      <c r="E100" s="323">
        <v>230</v>
      </c>
      <c r="F100" s="324" t="s">
        <v>403</v>
      </c>
      <c r="G100" s="323">
        <v>19.899999999999999</v>
      </c>
      <c r="H100" s="321"/>
      <c r="I100" s="319">
        <v>1</v>
      </c>
      <c r="J100" s="320" t="s">
        <v>443</v>
      </c>
      <c r="K100" s="324"/>
      <c r="L100" s="324"/>
      <c r="M100" s="322">
        <v>0</v>
      </c>
      <c r="N100" s="321"/>
      <c r="O100" s="321"/>
      <c r="P100" s="321"/>
      <c r="Q100" s="322">
        <v>0</v>
      </c>
      <c r="R100" s="312" t="s">
        <v>770</v>
      </c>
    </row>
    <row r="101" spans="1:18" ht="16.649999999999999" customHeight="1" x14ac:dyDescent="0.25">
      <c r="A101" s="342">
        <v>35.058999999999997</v>
      </c>
      <c r="B101" s="320" t="s">
        <v>463</v>
      </c>
      <c r="C101" s="320" t="s">
        <v>418</v>
      </c>
      <c r="D101" s="323">
        <v>230</v>
      </c>
      <c r="E101" s="323">
        <v>230</v>
      </c>
      <c r="F101" s="324" t="s">
        <v>403</v>
      </c>
      <c r="G101" s="323">
        <v>6.41</v>
      </c>
      <c r="H101" s="321"/>
      <c r="I101" s="319">
        <v>1</v>
      </c>
      <c r="J101" s="320" t="s">
        <v>421</v>
      </c>
      <c r="K101" s="324"/>
      <c r="L101" s="324"/>
      <c r="M101" s="322">
        <v>0</v>
      </c>
      <c r="N101" s="321"/>
      <c r="O101" s="321"/>
      <c r="P101" s="321"/>
      <c r="Q101" s="322">
        <v>0</v>
      </c>
      <c r="R101" s="312" t="s">
        <v>771</v>
      </c>
    </row>
    <row r="102" spans="1:18" ht="16.649999999999999" customHeight="1" x14ac:dyDescent="0.25">
      <c r="A102" s="343">
        <v>35.06</v>
      </c>
      <c r="B102" s="320" t="s">
        <v>463</v>
      </c>
      <c r="C102" s="320" t="s">
        <v>433</v>
      </c>
      <c r="D102" s="323">
        <v>230</v>
      </c>
      <c r="E102" s="323">
        <v>230</v>
      </c>
      <c r="F102" s="324" t="s">
        <v>403</v>
      </c>
      <c r="G102" s="323">
        <v>3.09</v>
      </c>
      <c r="H102" s="321"/>
      <c r="I102" s="319">
        <v>1</v>
      </c>
      <c r="J102" s="320" t="s">
        <v>421</v>
      </c>
      <c r="K102" s="324"/>
      <c r="L102" s="324"/>
      <c r="M102" s="322">
        <v>0</v>
      </c>
      <c r="N102" s="321"/>
      <c r="O102" s="321"/>
      <c r="P102" s="321"/>
      <c r="Q102" s="322">
        <v>0</v>
      </c>
      <c r="R102" s="312" t="s">
        <v>772</v>
      </c>
    </row>
    <row r="103" spans="1:18" ht="16.649999999999999" customHeight="1" x14ac:dyDescent="0.25">
      <c r="A103" s="342">
        <v>35.061</v>
      </c>
      <c r="B103" s="320" t="s">
        <v>463</v>
      </c>
      <c r="C103" s="320" t="s">
        <v>464</v>
      </c>
      <c r="D103" s="323">
        <v>230</v>
      </c>
      <c r="E103" s="323">
        <v>230</v>
      </c>
      <c r="F103" s="324" t="s">
        <v>403</v>
      </c>
      <c r="G103" s="324"/>
      <c r="H103" s="335">
        <v>3.09</v>
      </c>
      <c r="I103" s="319">
        <v>1</v>
      </c>
      <c r="J103" s="320" t="s">
        <v>421</v>
      </c>
      <c r="K103" s="324"/>
      <c r="L103" s="324"/>
      <c r="M103" s="322">
        <v>0</v>
      </c>
      <c r="N103" s="321"/>
      <c r="O103" s="321"/>
      <c r="P103" s="321"/>
      <c r="Q103" s="322">
        <v>0</v>
      </c>
      <c r="R103" s="312" t="s">
        <v>773</v>
      </c>
    </row>
    <row r="104" spans="1:18" ht="16.649999999999999" customHeight="1" x14ac:dyDescent="0.25">
      <c r="A104" s="342">
        <v>35.061999999999998</v>
      </c>
      <c r="B104" s="320" t="s">
        <v>463</v>
      </c>
      <c r="C104" s="320" t="s">
        <v>198</v>
      </c>
      <c r="D104" s="319">
        <v>230</v>
      </c>
      <c r="E104" s="319">
        <v>230</v>
      </c>
      <c r="F104" s="324" t="s">
        <v>403</v>
      </c>
      <c r="G104" s="323">
        <v>0.6</v>
      </c>
      <c r="H104" s="335">
        <v>3.51</v>
      </c>
      <c r="I104" s="324"/>
      <c r="J104" s="320" t="s">
        <v>421</v>
      </c>
      <c r="K104" s="324"/>
      <c r="L104" s="333"/>
      <c r="M104" s="322">
        <v>0</v>
      </c>
      <c r="N104" s="321"/>
      <c r="O104" s="321"/>
      <c r="P104" s="321"/>
      <c r="Q104" s="322">
        <v>0</v>
      </c>
      <c r="R104" s="312" t="s">
        <v>774</v>
      </c>
    </row>
    <row r="105" spans="1:18" ht="16.649999999999999" customHeight="1" x14ac:dyDescent="0.25">
      <c r="A105" s="342">
        <v>35.063000000000002</v>
      </c>
      <c r="B105" s="320" t="s">
        <v>465</v>
      </c>
      <c r="C105" s="320" t="s">
        <v>466</v>
      </c>
      <c r="D105" s="319">
        <v>230</v>
      </c>
      <c r="E105" s="319">
        <v>230</v>
      </c>
      <c r="F105" s="324" t="s">
        <v>403</v>
      </c>
      <c r="G105" s="323">
        <v>0.97</v>
      </c>
      <c r="H105" s="321"/>
      <c r="I105" s="324"/>
      <c r="J105" s="320" t="s">
        <v>421</v>
      </c>
      <c r="K105" s="321"/>
      <c r="L105" s="333"/>
      <c r="M105" s="322">
        <v>0</v>
      </c>
      <c r="N105" s="321"/>
      <c r="O105" s="321"/>
      <c r="P105" s="321"/>
      <c r="Q105" s="322">
        <v>0</v>
      </c>
      <c r="R105" s="312" t="s">
        <v>775</v>
      </c>
    </row>
    <row r="106" spans="1:18" ht="16.649999999999999" customHeight="1" x14ac:dyDescent="0.25">
      <c r="A106" s="342">
        <v>35.064</v>
      </c>
      <c r="B106" s="320" t="s">
        <v>466</v>
      </c>
      <c r="C106" s="320" t="s">
        <v>462</v>
      </c>
      <c r="D106" s="319">
        <v>230</v>
      </c>
      <c r="E106" s="319">
        <v>230</v>
      </c>
      <c r="F106" s="324" t="s">
        <v>403</v>
      </c>
      <c r="G106" s="323">
        <v>20.57</v>
      </c>
      <c r="H106" s="321"/>
      <c r="I106" s="319">
        <v>1</v>
      </c>
      <c r="J106" s="320" t="s">
        <v>440</v>
      </c>
      <c r="K106" s="324"/>
      <c r="L106" s="324"/>
      <c r="M106" s="322">
        <v>0</v>
      </c>
      <c r="N106" s="321"/>
      <c r="O106" s="321"/>
      <c r="P106" s="321"/>
      <c r="Q106" s="322">
        <v>0</v>
      </c>
      <c r="R106" s="312" t="s">
        <v>776</v>
      </c>
    </row>
    <row r="107" spans="1:18" ht="16.649999999999999" customHeight="1" x14ac:dyDescent="0.25">
      <c r="A107" s="342">
        <v>35.064999999999998</v>
      </c>
      <c r="B107" s="320" t="s">
        <v>467</v>
      </c>
      <c r="C107" s="320" t="s">
        <v>468</v>
      </c>
      <c r="D107" s="323">
        <v>230</v>
      </c>
      <c r="E107" s="323">
        <v>230</v>
      </c>
      <c r="F107" s="324" t="s">
        <v>403</v>
      </c>
      <c r="G107" s="323">
        <v>0.22</v>
      </c>
      <c r="H107" s="321"/>
      <c r="I107" s="319">
        <v>1</v>
      </c>
      <c r="J107" s="320" t="s">
        <v>430</v>
      </c>
      <c r="K107" s="321"/>
      <c r="L107" s="324"/>
      <c r="M107" s="322">
        <v>0</v>
      </c>
      <c r="N107" s="321"/>
      <c r="O107" s="321"/>
      <c r="P107" s="321"/>
      <c r="Q107" s="322">
        <v>0</v>
      </c>
      <c r="R107" s="312" t="s">
        <v>777</v>
      </c>
    </row>
    <row r="108" spans="1:18" ht="16.649999999999999" customHeight="1" x14ac:dyDescent="0.25">
      <c r="A108" s="342">
        <v>35.066000000000003</v>
      </c>
      <c r="B108" s="320" t="s">
        <v>225</v>
      </c>
      <c r="C108" s="320" t="s">
        <v>469</v>
      </c>
      <c r="D108" s="323">
        <v>230</v>
      </c>
      <c r="E108" s="323">
        <v>230</v>
      </c>
      <c r="F108" s="324" t="s">
        <v>403</v>
      </c>
      <c r="G108" s="323">
        <v>7.84</v>
      </c>
      <c r="H108" s="335">
        <v>2.31</v>
      </c>
      <c r="I108" s="319">
        <v>1</v>
      </c>
      <c r="J108" s="320" t="s">
        <v>470</v>
      </c>
      <c r="K108" s="321"/>
      <c r="L108" s="324"/>
      <c r="M108" s="322">
        <v>0</v>
      </c>
      <c r="N108" s="321"/>
      <c r="O108" s="321"/>
      <c r="P108" s="321"/>
      <c r="Q108" s="322">
        <v>0</v>
      </c>
      <c r="R108" s="312" t="s">
        <v>778</v>
      </c>
    </row>
    <row r="109" spans="1:18" ht="16.649999999999999" customHeight="1" x14ac:dyDescent="0.25">
      <c r="A109" s="345">
        <v>35.067</v>
      </c>
      <c r="B109" s="346" t="s">
        <v>398</v>
      </c>
      <c r="C109" s="320" t="s">
        <v>471</v>
      </c>
      <c r="D109" s="323">
        <v>230</v>
      </c>
      <c r="E109" s="323">
        <v>230</v>
      </c>
      <c r="F109" s="324" t="s">
        <v>422</v>
      </c>
      <c r="G109" s="323">
        <v>14.5</v>
      </c>
      <c r="H109" s="321"/>
      <c r="I109" s="319">
        <v>1</v>
      </c>
      <c r="J109" s="320" t="s">
        <v>404</v>
      </c>
      <c r="K109" s="324"/>
      <c r="L109" s="324"/>
      <c r="M109" s="322">
        <v>0</v>
      </c>
      <c r="N109" s="321"/>
      <c r="O109" s="321"/>
      <c r="P109" s="321"/>
      <c r="Q109" s="322">
        <v>0</v>
      </c>
      <c r="R109" s="312" t="s">
        <v>779</v>
      </c>
    </row>
    <row r="110" spans="1:18" ht="16.649999999999999" customHeight="1" x14ac:dyDescent="0.25">
      <c r="A110" s="342">
        <v>35.067999999999998</v>
      </c>
      <c r="B110" s="320" t="s">
        <v>398</v>
      </c>
      <c r="C110" s="320" t="s">
        <v>471</v>
      </c>
      <c r="D110" s="324"/>
      <c r="E110" s="324"/>
      <c r="F110" s="324" t="s">
        <v>420</v>
      </c>
      <c r="G110" s="323">
        <v>1.31</v>
      </c>
      <c r="H110" s="321"/>
      <c r="I110" s="324"/>
      <c r="J110" s="320" t="s">
        <v>404</v>
      </c>
      <c r="K110" s="324"/>
      <c r="L110" s="324"/>
      <c r="M110" s="322">
        <v>0</v>
      </c>
      <c r="N110" s="321"/>
      <c r="O110" s="321"/>
      <c r="P110" s="321"/>
      <c r="Q110" s="322">
        <v>0</v>
      </c>
      <c r="R110" s="312" t="s">
        <v>780</v>
      </c>
    </row>
    <row r="111" spans="1:18" ht="16.649999999999999" customHeight="1" x14ac:dyDescent="0.25">
      <c r="A111" s="342">
        <v>35.069000000000003</v>
      </c>
      <c r="B111" s="320" t="s">
        <v>398</v>
      </c>
      <c r="C111" s="320" t="s">
        <v>472</v>
      </c>
      <c r="D111" s="323">
        <v>230</v>
      </c>
      <c r="E111" s="323">
        <v>230</v>
      </c>
      <c r="F111" s="324" t="s">
        <v>422</v>
      </c>
      <c r="G111" s="323">
        <v>0.83</v>
      </c>
      <c r="H111" s="321"/>
      <c r="I111" s="319">
        <v>1</v>
      </c>
      <c r="J111" s="320" t="s">
        <v>404</v>
      </c>
      <c r="K111" s="324"/>
      <c r="L111" s="324"/>
      <c r="M111" s="322">
        <v>0</v>
      </c>
      <c r="N111" s="321"/>
      <c r="O111" s="321"/>
      <c r="P111" s="321"/>
      <c r="Q111" s="322">
        <v>0</v>
      </c>
      <c r="R111" s="312" t="s">
        <v>781</v>
      </c>
    </row>
    <row r="112" spans="1:18" ht="16.649999999999999" customHeight="1" x14ac:dyDescent="0.25">
      <c r="A112" s="343">
        <v>35.07</v>
      </c>
      <c r="B112" s="320" t="s">
        <v>398</v>
      </c>
      <c r="C112" s="320" t="s">
        <v>472</v>
      </c>
      <c r="D112" s="324"/>
      <c r="E112" s="324"/>
      <c r="F112" s="324" t="s">
        <v>420</v>
      </c>
      <c r="G112" s="323">
        <v>8.7100000000000009</v>
      </c>
      <c r="H112" s="321"/>
      <c r="I112" s="324"/>
      <c r="J112" s="320" t="s">
        <v>404</v>
      </c>
      <c r="K112" s="321"/>
      <c r="L112" s="324"/>
      <c r="M112" s="322">
        <v>0</v>
      </c>
      <c r="N112" s="321"/>
      <c r="O112" s="321"/>
      <c r="P112" s="321"/>
      <c r="Q112" s="322">
        <v>0</v>
      </c>
      <c r="R112" s="312" t="s">
        <v>782</v>
      </c>
    </row>
    <row r="113" spans="1:18" ht="16.649999999999999" customHeight="1" x14ac:dyDescent="0.25">
      <c r="A113" s="342">
        <v>35.070999999999998</v>
      </c>
      <c r="B113" s="320" t="s">
        <v>398</v>
      </c>
      <c r="C113" s="320" t="s">
        <v>472</v>
      </c>
      <c r="D113" s="324"/>
      <c r="E113" s="324"/>
      <c r="F113" s="324" t="s">
        <v>423</v>
      </c>
      <c r="G113" s="323">
        <v>1.35</v>
      </c>
      <c r="H113" s="321"/>
      <c r="I113" s="324"/>
      <c r="J113" s="320" t="s">
        <v>404</v>
      </c>
      <c r="K113" s="321"/>
      <c r="L113" s="324"/>
      <c r="M113" s="322">
        <v>0</v>
      </c>
      <c r="N113" s="321"/>
      <c r="O113" s="321"/>
      <c r="P113" s="321"/>
      <c r="Q113" s="322">
        <v>0</v>
      </c>
      <c r="R113" s="312" t="s">
        <v>783</v>
      </c>
    </row>
    <row r="114" spans="1:18" ht="16.649999999999999" customHeight="1" x14ac:dyDescent="0.25">
      <c r="A114" s="342">
        <v>35.072000000000003</v>
      </c>
      <c r="B114" s="320" t="s">
        <v>426</v>
      </c>
      <c r="C114" s="320" t="s">
        <v>473</v>
      </c>
      <c r="D114" s="323">
        <v>230</v>
      </c>
      <c r="E114" s="323">
        <v>230</v>
      </c>
      <c r="F114" s="324" t="s">
        <v>167</v>
      </c>
      <c r="G114" s="323">
        <v>0.16</v>
      </c>
      <c r="H114" s="335">
        <v>1.21</v>
      </c>
      <c r="I114" s="319">
        <v>1</v>
      </c>
      <c r="J114" s="320" t="s">
        <v>404</v>
      </c>
      <c r="K114" s="321"/>
      <c r="L114" s="324"/>
      <c r="M114" s="322">
        <v>0</v>
      </c>
      <c r="N114" s="321"/>
      <c r="O114" s="321"/>
      <c r="P114" s="321"/>
      <c r="Q114" s="322">
        <v>0</v>
      </c>
      <c r="R114" s="312" t="s">
        <v>784</v>
      </c>
    </row>
    <row r="115" spans="1:18" ht="16.649999999999999" customHeight="1" x14ac:dyDescent="0.25">
      <c r="A115" s="342">
        <v>35.073</v>
      </c>
      <c r="B115" s="320" t="s">
        <v>426</v>
      </c>
      <c r="C115" s="320" t="s">
        <v>473</v>
      </c>
      <c r="D115" s="324"/>
      <c r="E115" s="324"/>
      <c r="F115" s="324" t="s">
        <v>403</v>
      </c>
      <c r="G115" s="323">
        <v>13.46</v>
      </c>
      <c r="H115" s="321"/>
      <c r="I115" s="324"/>
      <c r="J115" s="320" t="s">
        <v>404</v>
      </c>
      <c r="K115" s="324"/>
      <c r="L115" s="324"/>
      <c r="M115" s="322">
        <v>0</v>
      </c>
      <c r="N115" s="321"/>
      <c r="O115" s="321"/>
      <c r="P115" s="321"/>
      <c r="Q115" s="322">
        <v>0</v>
      </c>
      <c r="R115" s="312" t="s">
        <v>785</v>
      </c>
    </row>
    <row r="116" spans="1:18" ht="16.649999999999999" customHeight="1" x14ac:dyDescent="0.25">
      <c r="A116" s="342">
        <v>35.073999999999998</v>
      </c>
      <c r="B116" s="320" t="s">
        <v>405</v>
      </c>
      <c r="C116" s="321" t="s">
        <v>441</v>
      </c>
      <c r="D116" s="323">
        <v>230</v>
      </c>
      <c r="E116" s="323">
        <v>230</v>
      </c>
      <c r="F116" s="321" t="s">
        <v>167</v>
      </c>
      <c r="G116" s="323">
        <v>4.32</v>
      </c>
      <c r="H116" s="321"/>
      <c r="I116" s="332">
        <v>1</v>
      </c>
      <c r="J116" s="320" t="s">
        <v>404</v>
      </c>
      <c r="K116" s="321"/>
      <c r="L116" s="321"/>
      <c r="M116" s="322">
        <v>0</v>
      </c>
      <c r="N116" s="321"/>
      <c r="O116" s="321"/>
      <c r="P116" s="321"/>
      <c r="Q116" s="322">
        <v>0</v>
      </c>
      <c r="R116" s="312" t="s">
        <v>786</v>
      </c>
    </row>
    <row r="117" spans="1:18" ht="16.649999999999999" customHeight="1" x14ac:dyDescent="0.25">
      <c r="A117" s="345">
        <v>35.075000000000003</v>
      </c>
      <c r="B117" s="346" t="s">
        <v>405</v>
      </c>
      <c r="C117" s="320" t="s">
        <v>224</v>
      </c>
      <c r="D117" s="323">
        <v>230</v>
      </c>
      <c r="E117" s="323">
        <v>230</v>
      </c>
      <c r="F117" s="324" t="s">
        <v>420</v>
      </c>
      <c r="G117" s="323">
        <v>2.57</v>
      </c>
      <c r="H117" s="321"/>
      <c r="I117" s="319">
        <v>1</v>
      </c>
      <c r="J117" s="320" t="s">
        <v>404</v>
      </c>
      <c r="K117" s="324"/>
      <c r="L117" s="324"/>
      <c r="M117" s="322">
        <v>0</v>
      </c>
      <c r="N117" s="321"/>
      <c r="O117" s="321"/>
      <c r="P117" s="321"/>
      <c r="Q117" s="322">
        <v>0</v>
      </c>
      <c r="R117" s="312" t="s">
        <v>787</v>
      </c>
    </row>
    <row r="118" spans="1:18" ht="16.649999999999999" customHeight="1" x14ac:dyDescent="0.25">
      <c r="A118" s="342">
        <v>35.076000000000001</v>
      </c>
      <c r="B118" s="320" t="s">
        <v>405</v>
      </c>
      <c r="C118" s="320" t="s">
        <v>224</v>
      </c>
      <c r="D118" s="321"/>
      <c r="E118" s="321"/>
      <c r="F118" s="321" t="s">
        <v>403</v>
      </c>
      <c r="G118" s="323">
        <v>2.2200000000000002</v>
      </c>
      <c r="H118" s="321"/>
      <c r="I118" s="321"/>
      <c r="J118" s="320" t="s">
        <v>404</v>
      </c>
      <c r="K118" s="321"/>
      <c r="L118" s="321"/>
      <c r="M118" s="322">
        <v>0</v>
      </c>
      <c r="N118" s="321"/>
      <c r="O118" s="321"/>
      <c r="P118" s="321"/>
      <c r="Q118" s="322">
        <v>0</v>
      </c>
      <c r="R118" s="312" t="s">
        <v>788</v>
      </c>
    </row>
    <row r="119" spans="1:18" ht="16.649999999999999" customHeight="1" x14ac:dyDescent="0.25">
      <c r="A119" s="342">
        <v>35.076999999999998</v>
      </c>
      <c r="B119" s="321" t="s">
        <v>405</v>
      </c>
      <c r="C119" s="321" t="s">
        <v>426</v>
      </c>
      <c r="D119" s="323">
        <v>230</v>
      </c>
      <c r="E119" s="323">
        <v>230</v>
      </c>
      <c r="F119" s="321" t="s">
        <v>403</v>
      </c>
      <c r="G119" s="323">
        <v>14.49</v>
      </c>
      <c r="H119" s="321"/>
      <c r="I119" s="332">
        <v>1</v>
      </c>
      <c r="J119" s="320" t="s">
        <v>404</v>
      </c>
      <c r="K119" s="321"/>
      <c r="L119" s="321"/>
      <c r="M119" s="322">
        <v>0</v>
      </c>
      <c r="N119" s="321"/>
      <c r="O119" s="321"/>
      <c r="P119" s="321"/>
      <c r="Q119" s="322">
        <v>0</v>
      </c>
      <c r="R119" s="312" t="s">
        <v>789</v>
      </c>
    </row>
    <row r="120" spans="1:18" ht="16.649999999999999" customHeight="1" x14ac:dyDescent="0.25">
      <c r="A120" s="342">
        <v>35.078000000000003</v>
      </c>
      <c r="B120" s="321" t="s">
        <v>405</v>
      </c>
      <c r="C120" s="321" t="s">
        <v>426</v>
      </c>
      <c r="D120" s="321"/>
      <c r="E120" s="321"/>
      <c r="F120" s="321" t="s">
        <v>420</v>
      </c>
      <c r="G120" s="323">
        <v>2.9</v>
      </c>
      <c r="H120" s="321"/>
      <c r="I120" s="321"/>
      <c r="J120" s="320" t="s">
        <v>404</v>
      </c>
      <c r="K120" s="321"/>
      <c r="L120" s="321"/>
      <c r="M120" s="322">
        <v>0</v>
      </c>
      <c r="N120" s="321"/>
      <c r="O120" s="321"/>
      <c r="P120" s="321"/>
      <c r="Q120" s="322">
        <v>0</v>
      </c>
      <c r="R120" s="312" t="s">
        <v>790</v>
      </c>
    </row>
    <row r="121" spans="1:18" ht="16.649999999999999" customHeight="1" x14ac:dyDescent="0.25">
      <c r="A121" s="342">
        <v>35.079000000000001</v>
      </c>
      <c r="B121" s="321" t="s">
        <v>405</v>
      </c>
      <c r="C121" s="321" t="s">
        <v>429</v>
      </c>
      <c r="D121" s="323">
        <v>230</v>
      </c>
      <c r="E121" s="323">
        <v>230</v>
      </c>
      <c r="F121" s="321" t="s">
        <v>167</v>
      </c>
      <c r="G121" s="323">
        <v>2.9</v>
      </c>
      <c r="H121" s="335">
        <v>8.9</v>
      </c>
      <c r="I121" s="332">
        <v>1</v>
      </c>
      <c r="J121" s="320" t="s">
        <v>404</v>
      </c>
      <c r="K121" s="321"/>
      <c r="L121" s="321"/>
      <c r="M121" s="322">
        <v>0</v>
      </c>
      <c r="N121" s="321"/>
      <c r="O121" s="321"/>
      <c r="P121" s="321"/>
      <c r="Q121" s="322">
        <v>0</v>
      </c>
      <c r="R121" s="312" t="s">
        <v>791</v>
      </c>
    </row>
    <row r="122" spans="1:18" ht="16.649999999999999" customHeight="1" x14ac:dyDescent="0.25">
      <c r="A122" s="343">
        <v>35.08</v>
      </c>
      <c r="B122" s="321" t="s">
        <v>405</v>
      </c>
      <c r="C122" s="321" t="s">
        <v>474</v>
      </c>
      <c r="D122" s="323">
        <v>230</v>
      </c>
      <c r="E122" s="323">
        <v>230</v>
      </c>
      <c r="F122" s="321" t="s">
        <v>167</v>
      </c>
      <c r="G122" s="323">
        <v>0.68</v>
      </c>
      <c r="H122" s="321"/>
      <c r="I122" s="332">
        <v>1</v>
      </c>
      <c r="J122" s="320" t="s">
        <v>404</v>
      </c>
      <c r="K122" s="321"/>
      <c r="L122" s="321"/>
      <c r="M122" s="322">
        <v>0</v>
      </c>
      <c r="N122" s="321"/>
      <c r="O122" s="321"/>
      <c r="P122" s="321"/>
      <c r="Q122" s="322">
        <v>0</v>
      </c>
      <c r="R122" s="312" t="s">
        <v>792</v>
      </c>
    </row>
    <row r="123" spans="1:18" ht="16.649999999999999" customHeight="1" x14ac:dyDescent="0.25">
      <c r="A123" s="342">
        <v>35.081000000000003</v>
      </c>
      <c r="B123" s="321" t="s">
        <v>405</v>
      </c>
      <c r="C123" s="321" t="s">
        <v>474</v>
      </c>
      <c r="D123" s="321"/>
      <c r="E123" s="321"/>
      <c r="F123" s="321" t="s">
        <v>403</v>
      </c>
      <c r="G123" s="323">
        <v>0.81</v>
      </c>
      <c r="H123" s="321"/>
      <c r="I123" s="321"/>
      <c r="J123" s="320" t="s">
        <v>404</v>
      </c>
      <c r="K123" s="321"/>
      <c r="L123" s="321"/>
      <c r="M123" s="322">
        <v>0</v>
      </c>
      <c r="N123" s="321"/>
      <c r="O123" s="321"/>
      <c r="P123" s="321"/>
      <c r="Q123" s="322">
        <v>0</v>
      </c>
      <c r="R123" s="312" t="s">
        <v>793</v>
      </c>
    </row>
    <row r="124" spans="1:18" ht="16.649999999999999" customHeight="1" x14ac:dyDescent="0.25">
      <c r="A124" s="342">
        <v>35.082000000000001</v>
      </c>
      <c r="B124" s="321" t="s">
        <v>475</v>
      </c>
      <c r="C124" s="321" t="s">
        <v>441</v>
      </c>
      <c r="D124" s="323">
        <v>230</v>
      </c>
      <c r="E124" s="323">
        <v>230</v>
      </c>
      <c r="F124" s="321" t="s">
        <v>167</v>
      </c>
      <c r="G124" s="323">
        <v>16.95</v>
      </c>
      <c r="H124" s="335">
        <v>12.78</v>
      </c>
      <c r="I124" s="332">
        <v>2</v>
      </c>
      <c r="J124" s="320" t="s">
        <v>404</v>
      </c>
      <c r="K124" s="321"/>
      <c r="L124" s="321"/>
      <c r="M124" s="322">
        <v>0</v>
      </c>
      <c r="N124" s="321"/>
      <c r="O124" s="321"/>
      <c r="P124" s="321"/>
      <c r="Q124" s="322">
        <v>0</v>
      </c>
      <c r="R124" s="312" t="s">
        <v>794</v>
      </c>
    </row>
    <row r="125" spans="1:18" ht="16.649999999999999" customHeight="1" x14ac:dyDescent="0.25">
      <c r="A125" s="342">
        <v>35.082999999999998</v>
      </c>
      <c r="B125" s="320" t="s">
        <v>475</v>
      </c>
      <c r="C125" s="321" t="s">
        <v>476</v>
      </c>
      <c r="D125" s="323">
        <v>230</v>
      </c>
      <c r="E125" s="323">
        <v>230</v>
      </c>
      <c r="F125" s="321" t="s">
        <v>403</v>
      </c>
      <c r="G125" s="323">
        <v>0.09</v>
      </c>
      <c r="H125" s="321"/>
      <c r="I125" s="321"/>
      <c r="J125" s="320" t="s">
        <v>477</v>
      </c>
      <c r="K125" s="321"/>
      <c r="L125" s="321"/>
      <c r="M125" s="322">
        <v>0</v>
      </c>
      <c r="N125" s="321"/>
      <c r="O125" s="321"/>
      <c r="P125" s="321"/>
      <c r="Q125" s="322">
        <v>0</v>
      </c>
      <c r="R125" s="312" t="s">
        <v>795</v>
      </c>
    </row>
    <row r="126" spans="1:18" ht="16.649999999999999" customHeight="1" x14ac:dyDescent="0.25">
      <c r="A126" s="342">
        <v>35.084000000000003</v>
      </c>
      <c r="B126" s="320" t="s">
        <v>475</v>
      </c>
      <c r="C126" s="320" t="s">
        <v>575</v>
      </c>
      <c r="D126" s="324"/>
      <c r="E126" s="324"/>
      <c r="F126" s="324" t="s">
        <v>403</v>
      </c>
      <c r="G126" s="323">
        <v>4.3899999999999997</v>
      </c>
      <c r="H126" s="321"/>
      <c r="I126" s="319">
        <v>1</v>
      </c>
      <c r="J126" s="320" t="s">
        <v>507</v>
      </c>
      <c r="K126" s="324"/>
      <c r="L126" s="324"/>
      <c r="M126" s="322">
        <v>0</v>
      </c>
      <c r="N126" s="321"/>
      <c r="O126" s="321"/>
      <c r="P126" s="321"/>
      <c r="Q126" s="340"/>
      <c r="R126" s="312" t="s">
        <v>796</v>
      </c>
    </row>
    <row r="127" spans="1:18" ht="16.649999999999999" customHeight="1" x14ac:dyDescent="0.25">
      <c r="A127" s="342">
        <v>35.085000000000001</v>
      </c>
      <c r="B127" s="320" t="s">
        <v>475</v>
      </c>
      <c r="C127" s="320" t="s">
        <v>576</v>
      </c>
      <c r="D127" s="324"/>
      <c r="E127" s="324"/>
      <c r="F127" s="324" t="s">
        <v>403</v>
      </c>
      <c r="G127" s="323">
        <v>3.93</v>
      </c>
      <c r="H127" s="321"/>
      <c r="I127" s="319">
        <v>1</v>
      </c>
      <c r="J127" s="320" t="s">
        <v>440</v>
      </c>
      <c r="K127" s="324"/>
      <c r="L127" s="324"/>
      <c r="M127" s="322">
        <v>0</v>
      </c>
      <c r="N127" s="321"/>
      <c r="O127" s="321"/>
      <c r="P127" s="321"/>
      <c r="Q127" s="340"/>
      <c r="R127" s="312" t="s">
        <v>797</v>
      </c>
    </row>
    <row r="128" spans="1:18" ht="16.649999999999999" customHeight="1" x14ac:dyDescent="0.25">
      <c r="A128" s="342">
        <v>35.085999999999999</v>
      </c>
      <c r="B128" s="320" t="s">
        <v>451</v>
      </c>
      <c r="C128" s="320" t="s">
        <v>478</v>
      </c>
      <c r="D128" s="323">
        <v>230</v>
      </c>
      <c r="E128" s="323">
        <v>230</v>
      </c>
      <c r="F128" s="324" t="s">
        <v>403</v>
      </c>
      <c r="G128" s="323">
        <v>1.69</v>
      </c>
      <c r="H128" s="335">
        <v>3.52</v>
      </c>
      <c r="I128" s="319">
        <v>1</v>
      </c>
      <c r="J128" s="320" t="s">
        <v>443</v>
      </c>
      <c r="K128" s="324"/>
      <c r="L128" s="324"/>
      <c r="M128" s="322">
        <v>0</v>
      </c>
      <c r="N128" s="321"/>
      <c r="O128" s="321"/>
      <c r="P128" s="321"/>
      <c r="Q128" s="322">
        <v>0</v>
      </c>
      <c r="R128" s="312" t="s">
        <v>798</v>
      </c>
    </row>
    <row r="129" spans="1:18" ht="16.649999999999999" customHeight="1" x14ac:dyDescent="0.25">
      <c r="A129" s="342">
        <v>35.087000000000003</v>
      </c>
      <c r="B129" s="320" t="s">
        <v>451</v>
      </c>
      <c r="C129" s="320" t="s">
        <v>478</v>
      </c>
      <c r="D129" s="324"/>
      <c r="E129" s="324"/>
      <c r="F129" s="324" t="s">
        <v>403</v>
      </c>
      <c r="G129" s="323">
        <v>1.76</v>
      </c>
      <c r="H129" s="321"/>
      <c r="I129" s="324"/>
      <c r="J129" s="320" t="s">
        <v>479</v>
      </c>
      <c r="K129" s="324"/>
      <c r="L129" s="324"/>
      <c r="M129" s="322">
        <v>0</v>
      </c>
      <c r="N129" s="321"/>
      <c r="O129" s="321"/>
      <c r="P129" s="321"/>
      <c r="Q129" s="322">
        <v>0</v>
      </c>
      <c r="R129" s="312" t="s">
        <v>799</v>
      </c>
    </row>
    <row r="130" spans="1:18" ht="16.649999999999999" customHeight="1" x14ac:dyDescent="0.25">
      <c r="A130" s="342">
        <v>35.088000000000001</v>
      </c>
      <c r="B130" s="320" t="s">
        <v>451</v>
      </c>
      <c r="C130" s="320" t="s">
        <v>478</v>
      </c>
      <c r="D130" s="324"/>
      <c r="E130" s="324"/>
      <c r="F130" s="324" t="s">
        <v>422</v>
      </c>
      <c r="G130" s="323">
        <v>3.15</v>
      </c>
      <c r="H130" s="321"/>
      <c r="I130" s="324"/>
      <c r="J130" s="320" t="s">
        <v>421</v>
      </c>
      <c r="K130" s="324"/>
      <c r="L130" s="324"/>
      <c r="M130" s="322">
        <v>0</v>
      </c>
      <c r="N130" s="321"/>
      <c r="O130" s="321"/>
      <c r="P130" s="321"/>
      <c r="Q130" s="322">
        <v>0</v>
      </c>
      <c r="R130" s="312" t="s">
        <v>800</v>
      </c>
    </row>
    <row r="131" spans="1:18" ht="16.649999999999999" customHeight="1" x14ac:dyDescent="0.25">
      <c r="A131" s="342">
        <v>35.088999999999999</v>
      </c>
      <c r="B131" s="320" t="s">
        <v>451</v>
      </c>
      <c r="C131" s="320" t="s">
        <v>480</v>
      </c>
      <c r="D131" s="323">
        <v>230</v>
      </c>
      <c r="E131" s="323">
        <v>230</v>
      </c>
      <c r="F131" s="324" t="s">
        <v>403</v>
      </c>
      <c r="G131" s="323">
        <v>6.1</v>
      </c>
      <c r="H131" s="321"/>
      <c r="I131" s="319">
        <v>1</v>
      </c>
      <c r="J131" s="320" t="s">
        <v>443</v>
      </c>
      <c r="K131" s="324"/>
      <c r="L131" s="324"/>
      <c r="M131" s="322">
        <v>0</v>
      </c>
      <c r="N131" s="321"/>
      <c r="O131" s="321"/>
      <c r="P131" s="321"/>
      <c r="Q131" s="322">
        <v>0</v>
      </c>
      <c r="R131" s="312" t="s">
        <v>801</v>
      </c>
    </row>
    <row r="132" spans="1:18" ht="16.649999999999999" customHeight="1" x14ac:dyDescent="0.25">
      <c r="A132" s="343">
        <v>35.090000000000003</v>
      </c>
      <c r="B132" s="320" t="s">
        <v>451</v>
      </c>
      <c r="C132" s="320" t="s">
        <v>480</v>
      </c>
      <c r="D132" s="324"/>
      <c r="E132" s="324"/>
      <c r="F132" s="324" t="s">
        <v>403</v>
      </c>
      <c r="G132" s="323">
        <v>0.71</v>
      </c>
      <c r="H132" s="321"/>
      <c r="I132" s="324"/>
      <c r="J132" s="320" t="s">
        <v>479</v>
      </c>
      <c r="K132" s="324"/>
      <c r="L132" s="324"/>
      <c r="M132" s="322">
        <v>0</v>
      </c>
      <c r="N132" s="321"/>
      <c r="O132" s="321"/>
      <c r="P132" s="321"/>
      <c r="Q132" s="322">
        <v>0</v>
      </c>
      <c r="R132" s="312" t="s">
        <v>802</v>
      </c>
    </row>
    <row r="133" spans="1:18" ht="16.649999999999999" customHeight="1" x14ac:dyDescent="0.25">
      <c r="A133" s="342">
        <v>35.091000000000001</v>
      </c>
      <c r="B133" s="320" t="s">
        <v>451</v>
      </c>
      <c r="C133" s="320" t="s">
        <v>236</v>
      </c>
      <c r="D133" s="323">
        <v>230</v>
      </c>
      <c r="E133" s="323">
        <v>230</v>
      </c>
      <c r="F133" s="324" t="s">
        <v>403</v>
      </c>
      <c r="G133" s="323">
        <v>1.62</v>
      </c>
      <c r="H133" s="335">
        <v>2.88</v>
      </c>
      <c r="I133" s="319">
        <v>1</v>
      </c>
      <c r="J133" s="320" t="s">
        <v>404</v>
      </c>
      <c r="K133" s="324"/>
      <c r="L133" s="324"/>
      <c r="M133" s="322">
        <v>0</v>
      </c>
      <c r="N133" s="321"/>
      <c r="O133" s="321"/>
      <c r="P133" s="321"/>
      <c r="Q133" s="322">
        <v>0</v>
      </c>
      <c r="R133" s="312" t="s">
        <v>803</v>
      </c>
    </row>
    <row r="134" spans="1:18" ht="16.649999999999999" customHeight="1" x14ac:dyDescent="0.25">
      <c r="A134" s="342">
        <v>35.091999999999999</v>
      </c>
      <c r="B134" s="320" t="s">
        <v>451</v>
      </c>
      <c r="C134" s="320" t="s">
        <v>236</v>
      </c>
      <c r="D134" s="324"/>
      <c r="E134" s="324"/>
      <c r="F134" s="324" t="s">
        <v>420</v>
      </c>
      <c r="G134" s="323">
        <v>0.17</v>
      </c>
      <c r="H134" s="321"/>
      <c r="I134" s="324"/>
      <c r="J134" s="320" t="s">
        <v>421</v>
      </c>
      <c r="K134" s="321"/>
      <c r="L134" s="324"/>
      <c r="M134" s="322">
        <v>0</v>
      </c>
      <c r="N134" s="321"/>
      <c r="O134" s="321"/>
      <c r="P134" s="321"/>
      <c r="Q134" s="322">
        <v>0</v>
      </c>
      <c r="R134" s="312" t="s">
        <v>804</v>
      </c>
    </row>
    <row r="135" spans="1:18" ht="16.649999999999999" customHeight="1" x14ac:dyDescent="0.25">
      <c r="A135" s="342">
        <v>35.093000000000004</v>
      </c>
      <c r="B135" s="320" t="s">
        <v>451</v>
      </c>
      <c r="C135" s="320" t="s">
        <v>236</v>
      </c>
      <c r="D135" s="324"/>
      <c r="E135" s="324"/>
      <c r="F135" s="324" t="s">
        <v>481</v>
      </c>
      <c r="G135" s="323">
        <v>4.42</v>
      </c>
      <c r="H135" s="324"/>
      <c r="I135" s="324"/>
      <c r="J135" s="320" t="s">
        <v>421</v>
      </c>
      <c r="K135" s="321"/>
      <c r="L135" s="324"/>
      <c r="M135" s="322">
        <v>0</v>
      </c>
      <c r="N135" s="321"/>
      <c r="O135" s="321"/>
      <c r="P135" s="321"/>
      <c r="Q135" s="322">
        <v>0</v>
      </c>
      <c r="R135" s="312" t="s">
        <v>805</v>
      </c>
    </row>
    <row r="136" spans="1:18" ht="16.649999999999999" customHeight="1" x14ac:dyDescent="0.25">
      <c r="A136" s="342">
        <v>35.094000000000001</v>
      </c>
      <c r="B136" s="320" t="s">
        <v>482</v>
      </c>
      <c r="C136" s="320" t="s">
        <v>483</v>
      </c>
      <c r="D136" s="323">
        <v>230</v>
      </c>
      <c r="E136" s="323">
        <v>230</v>
      </c>
      <c r="F136" s="324" t="s">
        <v>403</v>
      </c>
      <c r="G136" s="323">
        <v>19.329999999999998</v>
      </c>
      <c r="H136" s="321"/>
      <c r="I136" s="319">
        <v>1</v>
      </c>
      <c r="J136" s="320" t="s">
        <v>404</v>
      </c>
      <c r="K136" s="324"/>
      <c r="L136" s="324"/>
      <c r="M136" s="322">
        <v>0</v>
      </c>
      <c r="N136" s="321"/>
      <c r="O136" s="321"/>
      <c r="P136" s="321"/>
      <c r="Q136" s="322">
        <v>0</v>
      </c>
      <c r="R136" s="312" t="s">
        <v>806</v>
      </c>
    </row>
    <row r="137" spans="1:18" ht="16.649999999999999" customHeight="1" x14ac:dyDescent="0.25">
      <c r="A137" s="342">
        <v>35.094999999999999</v>
      </c>
      <c r="B137" s="320" t="s">
        <v>484</v>
      </c>
      <c r="C137" s="320" t="s">
        <v>485</v>
      </c>
      <c r="D137" s="323">
        <v>230</v>
      </c>
      <c r="E137" s="323">
        <v>230</v>
      </c>
      <c r="F137" s="324" t="s">
        <v>420</v>
      </c>
      <c r="G137" s="323">
        <v>1.9</v>
      </c>
      <c r="H137" s="321"/>
      <c r="I137" s="319">
        <v>1</v>
      </c>
      <c r="J137" s="320" t="s">
        <v>421</v>
      </c>
      <c r="K137" s="324"/>
      <c r="L137" s="324"/>
      <c r="M137" s="322">
        <v>0</v>
      </c>
      <c r="N137" s="321"/>
      <c r="O137" s="321"/>
      <c r="P137" s="321"/>
      <c r="Q137" s="322">
        <v>0</v>
      </c>
      <c r="R137" s="312" t="s">
        <v>807</v>
      </c>
    </row>
    <row r="138" spans="1:18" ht="16.649999999999999" customHeight="1" x14ac:dyDescent="0.25">
      <c r="A138" s="342">
        <v>35.095999999999997</v>
      </c>
      <c r="B138" s="320" t="s">
        <v>478</v>
      </c>
      <c r="C138" s="320" t="s">
        <v>445</v>
      </c>
      <c r="D138" s="323">
        <v>230</v>
      </c>
      <c r="E138" s="323">
        <v>230</v>
      </c>
      <c r="F138" s="321" t="s">
        <v>403</v>
      </c>
      <c r="G138" s="323">
        <v>3.18</v>
      </c>
      <c r="H138" s="321"/>
      <c r="I138" s="332">
        <v>1</v>
      </c>
      <c r="J138" s="320" t="s">
        <v>404</v>
      </c>
      <c r="K138" s="321"/>
      <c r="L138" s="321"/>
      <c r="M138" s="322">
        <v>0</v>
      </c>
      <c r="N138" s="321"/>
      <c r="O138" s="321"/>
      <c r="P138" s="321"/>
      <c r="Q138" s="322">
        <v>0</v>
      </c>
      <c r="R138" s="312" t="s">
        <v>808</v>
      </c>
    </row>
    <row r="139" spans="1:18" ht="16.649999999999999" customHeight="1" x14ac:dyDescent="0.25">
      <c r="A139" s="342">
        <v>35.097000000000001</v>
      </c>
      <c r="B139" s="320" t="s">
        <v>478</v>
      </c>
      <c r="C139" s="320" t="s">
        <v>445</v>
      </c>
      <c r="D139" s="324"/>
      <c r="E139" s="324"/>
      <c r="F139" s="324" t="s">
        <v>420</v>
      </c>
      <c r="G139" s="323">
        <v>7.15</v>
      </c>
      <c r="H139" s="321"/>
      <c r="I139" s="324"/>
      <c r="J139" s="320" t="s">
        <v>404</v>
      </c>
      <c r="K139" s="324"/>
      <c r="L139" s="324"/>
      <c r="M139" s="322">
        <v>0</v>
      </c>
      <c r="N139" s="321"/>
      <c r="O139" s="321"/>
      <c r="P139" s="321"/>
      <c r="Q139" s="322">
        <v>0</v>
      </c>
      <c r="R139" s="312" t="s">
        <v>809</v>
      </c>
    </row>
    <row r="140" spans="1:18" ht="16.649999999999999" customHeight="1" x14ac:dyDescent="0.25">
      <c r="A140" s="342">
        <v>35.097999999999999</v>
      </c>
      <c r="B140" s="320" t="s">
        <v>478</v>
      </c>
      <c r="C140" s="320" t="s">
        <v>445</v>
      </c>
      <c r="D140" s="324"/>
      <c r="E140" s="324"/>
      <c r="F140" s="324" t="s">
        <v>422</v>
      </c>
      <c r="G140" s="323">
        <v>4.8</v>
      </c>
      <c r="H140" s="321"/>
      <c r="I140" s="324"/>
      <c r="J140" s="320" t="s">
        <v>404</v>
      </c>
      <c r="K140" s="324"/>
      <c r="L140" s="324"/>
      <c r="M140" s="322">
        <v>0</v>
      </c>
      <c r="N140" s="321"/>
      <c r="O140" s="321"/>
      <c r="P140" s="321"/>
      <c r="Q140" s="322">
        <v>0</v>
      </c>
      <c r="R140" s="312" t="s">
        <v>810</v>
      </c>
    </row>
    <row r="141" spans="1:18" ht="16.649999999999999" customHeight="1" x14ac:dyDescent="0.25">
      <c r="A141" s="342">
        <v>35.098999999999997</v>
      </c>
      <c r="B141" s="320" t="s">
        <v>478</v>
      </c>
      <c r="C141" s="320" t="s">
        <v>432</v>
      </c>
      <c r="D141" s="323">
        <v>230</v>
      </c>
      <c r="E141" s="323">
        <v>230</v>
      </c>
      <c r="F141" s="324" t="s">
        <v>422</v>
      </c>
      <c r="G141" s="323">
        <v>6.72</v>
      </c>
      <c r="H141" s="321"/>
      <c r="I141" s="319">
        <v>1</v>
      </c>
      <c r="J141" s="320" t="s">
        <v>421</v>
      </c>
      <c r="K141" s="324"/>
      <c r="L141" s="324"/>
      <c r="M141" s="322">
        <v>0</v>
      </c>
      <c r="N141" s="321"/>
      <c r="O141" s="321"/>
      <c r="P141" s="321"/>
      <c r="Q141" s="322">
        <v>0</v>
      </c>
      <c r="R141" s="312" t="s">
        <v>811</v>
      </c>
    </row>
    <row r="142" spans="1:18" ht="16.649999999999999" customHeight="1" x14ac:dyDescent="0.25">
      <c r="A142" s="343">
        <v>35.1</v>
      </c>
      <c r="B142" s="320" t="s">
        <v>448</v>
      </c>
      <c r="C142" s="320" t="s">
        <v>486</v>
      </c>
      <c r="D142" s="319">
        <v>230</v>
      </c>
      <c r="E142" s="319">
        <v>230</v>
      </c>
      <c r="F142" s="324" t="s">
        <v>167</v>
      </c>
      <c r="G142" s="323">
        <v>1.58</v>
      </c>
      <c r="H142" s="321"/>
      <c r="I142" s="319">
        <v>1</v>
      </c>
      <c r="J142" s="320" t="s">
        <v>458</v>
      </c>
      <c r="K142" s="324"/>
      <c r="L142" s="333"/>
      <c r="M142" s="322">
        <v>0</v>
      </c>
      <c r="N142" s="321"/>
      <c r="O142" s="321"/>
      <c r="P142" s="321"/>
      <c r="Q142" s="322">
        <v>0</v>
      </c>
      <c r="R142" s="312" t="s">
        <v>812</v>
      </c>
    </row>
    <row r="143" spans="1:18" ht="16.649999999999999" customHeight="1" x14ac:dyDescent="0.25">
      <c r="A143" s="342">
        <v>35.100999999999999</v>
      </c>
      <c r="B143" s="320" t="s">
        <v>448</v>
      </c>
      <c r="C143" s="320" t="s">
        <v>486</v>
      </c>
      <c r="D143" s="324"/>
      <c r="E143" s="324"/>
      <c r="F143" s="324" t="s">
        <v>403</v>
      </c>
      <c r="G143" s="323">
        <v>32.97</v>
      </c>
      <c r="H143" s="321"/>
      <c r="I143" s="324"/>
      <c r="J143" s="320" t="s">
        <v>487</v>
      </c>
      <c r="K143" s="321"/>
      <c r="L143" s="333"/>
      <c r="M143" s="322">
        <v>0</v>
      </c>
      <c r="N143" s="321"/>
      <c r="O143" s="321"/>
      <c r="P143" s="321"/>
      <c r="Q143" s="322">
        <v>0</v>
      </c>
      <c r="R143" s="312" t="s">
        <v>813</v>
      </c>
    </row>
    <row r="144" spans="1:18" ht="16.649999999999999" customHeight="1" x14ac:dyDescent="0.25">
      <c r="A144" s="342">
        <v>35.101999999999997</v>
      </c>
      <c r="B144" s="320" t="s">
        <v>236</v>
      </c>
      <c r="C144" s="320" t="s">
        <v>488</v>
      </c>
      <c r="D144" s="319">
        <v>230</v>
      </c>
      <c r="E144" s="319">
        <v>230</v>
      </c>
      <c r="F144" s="324" t="s">
        <v>420</v>
      </c>
      <c r="G144" s="323">
        <v>2.96</v>
      </c>
      <c r="H144" s="321"/>
      <c r="I144" s="319">
        <v>1</v>
      </c>
      <c r="J144" s="320" t="s">
        <v>440</v>
      </c>
      <c r="K144" s="324"/>
      <c r="L144" s="324"/>
      <c r="M144" s="322">
        <v>0</v>
      </c>
      <c r="N144" s="321"/>
      <c r="O144" s="321"/>
      <c r="P144" s="321"/>
      <c r="Q144" s="322">
        <v>0</v>
      </c>
      <c r="R144" s="312" t="s">
        <v>814</v>
      </c>
    </row>
    <row r="145" spans="1:18" ht="16.649999999999999" customHeight="1" x14ac:dyDescent="0.25">
      <c r="A145" s="342">
        <v>35.103000000000002</v>
      </c>
      <c r="B145" s="320" t="s">
        <v>444</v>
      </c>
      <c r="C145" s="320" t="s">
        <v>450</v>
      </c>
      <c r="D145" s="323">
        <v>230</v>
      </c>
      <c r="E145" s="323">
        <v>230</v>
      </c>
      <c r="F145" s="324" t="s">
        <v>489</v>
      </c>
      <c r="G145" s="323">
        <v>39.93</v>
      </c>
      <c r="H145" s="321"/>
      <c r="I145" s="319">
        <v>1</v>
      </c>
      <c r="J145" s="320" t="s">
        <v>404</v>
      </c>
      <c r="K145" s="324"/>
      <c r="L145" s="324"/>
      <c r="M145" s="322">
        <v>0</v>
      </c>
      <c r="N145" s="321"/>
      <c r="O145" s="321"/>
      <c r="P145" s="321"/>
      <c r="Q145" s="322">
        <v>0</v>
      </c>
      <c r="R145" s="312" t="s">
        <v>815</v>
      </c>
    </row>
    <row r="146" spans="1:18" ht="16.649999999999999" customHeight="1" x14ac:dyDescent="0.25">
      <c r="A146" s="342">
        <v>35.103999999999999</v>
      </c>
      <c r="B146" s="320" t="s">
        <v>444</v>
      </c>
      <c r="C146" s="320" t="s">
        <v>450</v>
      </c>
      <c r="D146" s="324"/>
      <c r="E146" s="324"/>
      <c r="F146" s="324" t="s">
        <v>167</v>
      </c>
      <c r="G146" s="324"/>
      <c r="H146" s="335">
        <v>4.7300000000000004</v>
      </c>
      <c r="I146" s="319">
        <v>1</v>
      </c>
      <c r="J146" s="320" t="s">
        <v>404</v>
      </c>
      <c r="K146" s="324"/>
      <c r="L146" s="324"/>
      <c r="M146" s="322">
        <v>0</v>
      </c>
      <c r="N146" s="321"/>
      <c r="O146" s="321"/>
      <c r="P146" s="321"/>
      <c r="Q146" s="322">
        <v>0</v>
      </c>
      <c r="R146" s="312" t="s">
        <v>816</v>
      </c>
    </row>
    <row r="147" spans="1:18" ht="16.649999999999999" customHeight="1" x14ac:dyDescent="0.25">
      <c r="A147" s="342">
        <v>35.104999999999997</v>
      </c>
      <c r="B147" s="320" t="s">
        <v>444</v>
      </c>
      <c r="C147" s="320" t="s">
        <v>450</v>
      </c>
      <c r="D147" s="324"/>
      <c r="E147" s="324"/>
      <c r="F147" s="324" t="s">
        <v>427</v>
      </c>
      <c r="G147" s="323">
        <v>0.92</v>
      </c>
      <c r="H147" s="321"/>
      <c r="I147" s="324"/>
      <c r="J147" s="320" t="s">
        <v>404</v>
      </c>
      <c r="K147" s="324"/>
      <c r="L147" s="324"/>
      <c r="M147" s="322">
        <v>0</v>
      </c>
      <c r="N147" s="321"/>
      <c r="O147" s="321"/>
      <c r="P147" s="321"/>
      <c r="Q147" s="322">
        <v>0</v>
      </c>
      <c r="R147" s="312" t="s">
        <v>817</v>
      </c>
    </row>
    <row r="148" spans="1:18" ht="16.649999999999999" customHeight="1" x14ac:dyDescent="0.25">
      <c r="A148" s="342">
        <v>35.106000000000002</v>
      </c>
      <c r="B148" s="320" t="s">
        <v>444</v>
      </c>
      <c r="C148" s="320" t="s">
        <v>450</v>
      </c>
      <c r="D148" s="324"/>
      <c r="E148" s="324"/>
      <c r="F148" s="324" t="s">
        <v>403</v>
      </c>
      <c r="G148" s="323">
        <v>1.57</v>
      </c>
      <c r="H148" s="321"/>
      <c r="I148" s="324"/>
      <c r="J148" s="320" t="s">
        <v>404</v>
      </c>
      <c r="K148" s="321"/>
      <c r="L148" s="324"/>
      <c r="M148" s="322">
        <v>0</v>
      </c>
      <c r="N148" s="321"/>
      <c r="O148" s="321"/>
      <c r="P148" s="321"/>
      <c r="Q148" s="322">
        <v>0</v>
      </c>
      <c r="R148" s="312" t="s">
        <v>818</v>
      </c>
    </row>
    <row r="149" spans="1:18" ht="16.649999999999999" customHeight="1" x14ac:dyDescent="0.25">
      <c r="A149" s="342">
        <v>35.106999999999999</v>
      </c>
      <c r="B149" s="320" t="s">
        <v>490</v>
      </c>
      <c r="C149" s="320" t="s">
        <v>457</v>
      </c>
      <c r="D149" s="323">
        <v>230</v>
      </c>
      <c r="E149" s="323">
        <v>230</v>
      </c>
      <c r="F149" s="324" t="s">
        <v>167</v>
      </c>
      <c r="G149" s="323">
        <v>38.049999999999997</v>
      </c>
      <c r="H149" s="321"/>
      <c r="I149" s="319">
        <v>1</v>
      </c>
      <c r="J149" s="320" t="s">
        <v>421</v>
      </c>
      <c r="K149" s="321"/>
      <c r="L149" s="324"/>
      <c r="M149" s="322">
        <v>0</v>
      </c>
      <c r="N149" s="321"/>
      <c r="O149" s="321"/>
      <c r="P149" s="321"/>
      <c r="Q149" s="322">
        <v>0</v>
      </c>
      <c r="R149" s="312" t="s">
        <v>819</v>
      </c>
    </row>
    <row r="150" spans="1:18" ht="16.649999999999999" customHeight="1" x14ac:dyDescent="0.25">
      <c r="A150" s="342">
        <v>35.107999999999997</v>
      </c>
      <c r="B150" s="320" t="s">
        <v>490</v>
      </c>
      <c r="C150" s="320" t="s">
        <v>457</v>
      </c>
      <c r="D150" s="323">
        <v>230</v>
      </c>
      <c r="E150" s="323">
        <v>230</v>
      </c>
      <c r="F150" s="324" t="s">
        <v>420</v>
      </c>
      <c r="G150" s="323">
        <v>0.14000000000000001</v>
      </c>
      <c r="H150" s="321"/>
      <c r="I150" s="324"/>
      <c r="J150" s="320" t="s">
        <v>443</v>
      </c>
      <c r="K150" s="321"/>
      <c r="L150" s="324"/>
      <c r="M150" s="322">
        <v>0</v>
      </c>
      <c r="N150" s="321"/>
      <c r="O150" s="321"/>
      <c r="P150" s="321"/>
      <c r="Q150" s="322">
        <v>0</v>
      </c>
      <c r="R150" s="312" t="s">
        <v>820</v>
      </c>
    </row>
    <row r="151" spans="1:18" ht="16.649999999999999" customHeight="1" x14ac:dyDescent="0.25">
      <c r="A151" s="342">
        <v>35.109000000000002</v>
      </c>
      <c r="B151" s="320" t="s">
        <v>491</v>
      </c>
      <c r="C151" s="320" t="s">
        <v>488</v>
      </c>
      <c r="D151" s="323">
        <v>230</v>
      </c>
      <c r="E151" s="323">
        <v>230</v>
      </c>
      <c r="F151" s="324" t="s">
        <v>420</v>
      </c>
      <c r="G151" s="323">
        <v>2.4</v>
      </c>
      <c r="H151" s="321"/>
      <c r="I151" s="319">
        <v>1</v>
      </c>
      <c r="J151" s="320" t="s">
        <v>421</v>
      </c>
      <c r="K151" s="321"/>
      <c r="L151" s="324"/>
      <c r="M151" s="322">
        <v>0</v>
      </c>
      <c r="N151" s="321"/>
      <c r="O151" s="321"/>
      <c r="P151" s="321"/>
      <c r="Q151" s="322">
        <v>0</v>
      </c>
      <c r="R151" s="312" t="s">
        <v>821</v>
      </c>
    </row>
    <row r="152" spans="1:18" ht="16.649999999999999" customHeight="1" x14ac:dyDescent="0.25">
      <c r="A152" s="343">
        <v>35.11</v>
      </c>
      <c r="B152" s="320" t="s">
        <v>491</v>
      </c>
      <c r="C152" s="320" t="s">
        <v>488</v>
      </c>
      <c r="D152" s="324"/>
      <c r="E152" s="324"/>
      <c r="F152" s="324" t="s">
        <v>423</v>
      </c>
      <c r="G152" s="323">
        <v>2.2200000000000002</v>
      </c>
      <c r="H152" s="321"/>
      <c r="I152" s="324"/>
      <c r="J152" s="320" t="s">
        <v>421</v>
      </c>
      <c r="K152" s="324"/>
      <c r="L152" s="324"/>
      <c r="M152" s="322">
        <v>0</v>
      </c>
      <c r="N152" s="321"/>
      <c r="O152" s="321"/>
      <c r="P152" s="321"/>
      <c r="Q152" s="322">
        <v>0</v>
      </c>
      <c r="R152" s="312" t="s">
        <v>822</v>
      </c>
    </row>
    <row r="153" spans="1:18" ht="16.649999999999999" customHeight="1" x14ac:dyDescent="0.25">
      <c r="A153" s="342">
        <v>35.110999999999997</v>
      </c>
      <c r="B153" s="320" t="s">
        <v>183</v>
      </c>
      <c r="C153" s="321" t="s">
        <v>250</v>
      </c>
      <c r="D153" s="323">
        <v>230</v>
      </c>
      <c r="E153" s="323">
        <v>230</v>
      </c>
      <c r="F153" s="321" t="s">
        <v>167</v>
      </c>
      <c r="G153" s="323">
        <v>28.68</v>
      </c>
      <c r="H153" s="321"/>
      <c r="I153" s="332">
        <v>1</v>
      </c>
      <c r="J153" s="320" t="s">
        <v>458</v>
      </c>
      <c r="K153" s="321"/>
      <c r="L153" s="321"/>
      <c r="M153" s="322">
        <v>0</v>
      </c>
      <c r="N153" s="321"/>
      <c r="O153" s="321"/>
      <c r="P153" s="321"/>
      <c r="Q153" s="322">
        <v>0</v>
      </c>
      <c r="R153" s="312" t="s">
        <v>823</v>
      </c>
    </row>
    <row r="154" spans="1:18" ht="16.649999999999999" customHeight="1" x14ac:dyDescent="0.25">
      <c r="A154" s="342">
        <v>35.112000000000002</v>
      </c>
      <c r="B154" s="320" t="s">
        <v>492</v>
      </c>
      <c r="C154" s="320" t="s">
        <v>183</v>
      </c>
      <c r="D154" s="323">
        <v>230</v>
      </c>
      <c r="E154" s="323">
        <v>230</v>
      </c>
      <c r="F154" s="324" t="s">
        <v>403</v>
      </c>
      <c r="G154" s="323">
        <v>0.51</v>
      </c>
      <c r="H154" s="321"/>
      <c r="I154" s="319">
        <v>1</v>
      </c>
      <c r="J154" s="320" t="s">
        <v>458</v>
      </c>
      <c r="K154" s="324"/>
      <c r="L154" s="324"/>
      <c r="M154" s="322">
        <v>0</v>
      </c>
      <c r="N154" s="321"/>
      <c r="O154" s="321"/>
      <c r="P154" s="321"/>
      <c r="Q154" s="322">
        <v>0</v>
      </c>
      <c r="R154" s="312" t="s">
        <v>824</v>
      </c>
    </row>
    <row r="155" spans="1:18" ht="16.649999999999999" customHeight="1" x14ac:dyDescent="0.25">
      <c r="A155" s="342">
        <v>35.113</v>
      </c>
      <c r="B155" s="321" t="s">
        <v>183</v>
      </c>
      <c r="C155" s="321" t="s">
        <v>493</v>
      </c>
      <c r="D155" s="323">
        <v>230</v>
      </c>
      <c r="E155" s="323">
        <v>230</v>
      </c>
      <c r="F155" s="321" t="s">
        <v>167</v>
      </c>
      <c r="G155" s="323">
        <v>18.68</v>
      </c>
      <c r="H155" s="321"/>
      <c r="I155" s="332">
        <v>1</v>
      </c>
      <c r="J155" s="320" t="s">
        <v>421</v>
      </c>
      <c r="K155" s="321"/>
      <c r="L155" s="321"/>
      <c r="M155" s="322">
        <v>0</v>
      </c>
      <c r="N155" s="321"/>
      <c r="O155" s="321"/>
      <c r="P155" s="321"/>
      <c r="Q155" s="322">
        <v>0</v>
      </c>
      <c r="R155" s="312" t="s">
        <v>825</v>
      </c>
    </row>
    <row r="156" spans="1:18" ht="16.649999999999999" customHeight="1" x14ac:dyDescent="0.25">
      <c r="A156" s="342">
        <v>35.113999999999997</v>
      </c>
      <c r="B156" s="321" t="s">
        <v>183</v>
      </c>
      <c r="C156" s="321" t="s">
        <v>493</v>
      </c>
      <c r="D156" s="323">
        <v>230</v>
      </c>
      <c r="E156" s="323">
        <v>230</v>
      </c>
      <c r="F156" s="321" t="s">
        <v>403</v>
      </c>
      <c r="G156" s="323">
        <v>0.33</v>
      </c>
      <c r="H156" s="321"/>
      <c r="I156" s="332">
        <v>1</v>
      </c>
      <c r="J156" s="320" t="s">
        <v>443</v>
      </c>
      <c r="K156" s="321"/>
      <c r="L156" s="321"/>
      <c r="M156" s="322">
        <v>0</v>
      </c>
      <c r="N156" s="321"/>
      <c r="O156" s="321"/>
      <c r="P156" s="321"/>
      <c r="Q156" s="340"/>
      <c r="R156" s="312" t="s">
        <v>826</v>
      </c>
    </row>
    <row r="157" spans="1:18" ht="16.649999999999999" customHeight="1" x14ac:dyDescent="0.25">
      <c r="A157" s="342">
        <v>35.115000000000002</v>
      </c>
      <c r="B157" s="321" t="s">
        <v>656</v>
      </c>
      <c r="C157" s="321" t="s">
        <v>577</v>
      </c>
      <c r="D157" s="323">
        <v>230</v>
      </c>
      <c r="E157" s="323">
        <v>230</v>
      </c>
      <c r="F157" s="321" t="s">
        <v>420</v>
      </c>
      <c r="G157" s="323">
        <v>0.06</v>
      </c>
      <c r="H157" s="321"/>
      <c r="I157" s="332">
        <v>1</v>
      </c>
      <c r="J157" s="320" t="s">
        <v>443</v>
      </c>
      <c r="K157" s="321"/>
      <c r="L157" s="321"/>
      <c r="M157" s="322">
        <v>0</v>
      </c>
      <c r="N157" s="321"/>
      <c r="O157" s="321"/>
      <c r="P157" s="321"/>
      <c r="Q157" s="340"/>
      <c r="R157" s="312" t="s">
        <v>827</v>
      </c>
    </row>
    <row r="158" spans="1:18" ht="16.649999999999999" customHeight="1" x14ac:dyDescent="0.25">
      <c r="A158" s="342">
        <v>35.116</v>
      </c>
      <c r="B158" s="321" t="s">
        <v>182</v>
      </c>
      <c r="C158" s="321" t="s">
        <v>578</v>
      </c>
      <c r="D158" s="323">
        <v>230</v>
      </c>
      <c r="E158" s="323">
        <v>230</v>
      </c>
      <c r="F158" s="321" t="s">
        <v>420</v>
      </c>
      <c r="G158" s="323">
        <v>0.14000000000000001</v>
      </c>
      <c r="H158" s="321"/>
      <c r="I158" s="332">
        <v>1</v>
      </c>
      <c r="J158" s="320" t="s">
        <v>579</v>
      </c>
      <c r="K158" s="321"/>
      <c r="L158" s="321"/>
      <c r="M158" s="322">
        <v>0</v>
      </c>
      <c r="N158" s="321"/>
      <c r="O158" s="321"/>
      <c r="P158" s="321"/>
      <c r="Q158" s="340"/>
      <c r="R158" s="312" t="s">
        <v>828</v>
      </c>
    </row>
    <row r="159" spans="1:18" ht="16.649999999999999" customHeight="1" x14ac:dyDescent="0.25">
      <c r="A159" s="342">
        <v>35.116999999999997</v>
      </c>
      <c r="B159" s="321" t="s">
        <v>182</v>
      </c>
      <c r="C159" s="321" t="s">
        <v>580</v>
      </c>
      <c r="D159" s="323">
        <v>230</v>
      </c>
      <c r="E159" s="323">
        <v>230</v>
      </c>
      <c r="F159" s="321" t="s">
        <v>420</v>
      </c>
      <c r="G159" s="323">
        <v>0.2</v>
      </c>
      <c r="H159" s="321"/>
      <c r="I159" s="332">
        <v>1</v>
      </c>
      <c r="J159" s="320" t="s">
        <v>421</v>
      </c>
      <c r="K159" s="321"/>
      <c r="L159" s="321"/>
      <c r="M159" s="322">
        <v>0</v>
      </c>
      <c r="N159" s="321"/>
      <c r="O159" s="321"/>
      <c r="P159" s="321"/>
      <c r="Q159" s="340"/>
      <c r="R159" s="312" t="s">
        <v>829</v>
      </c>
    </row>
    <row r="160" spans="1:18" ht="16.649999999999999" customHeight="1" x14ac:dyDescent="0.25">
      <c r="A160" s="342">
        <v>35.118000000000002</v>
      </c>
      <c r="B160" s="321" t="s">
        <v>198</v>
      </c>
      <c r="C160" s="321" t="s">
        <v>494</v>
      </c>
      <c r="D160" s="323">
        <v>230</v>
      </c>
      <c r="E160" s="323">
        <v>230</v>
      </c>
      <c r="F160" s="321" t="s">
        <v>403</v>
      </c>
      <c r="G160" s="323">
        <v>0.6</v>
      </c>
      <c r="H160" s="335">
        <v>1.43</v>
      </c>
      <c r="I160" s="332">
        <v>1</v>
      </c>
      <c r="J160" s="320" t="s">
        <v>421</v>
      </c>
      <c r="K160" s="321"/>
      <c r="L160" s="321"/>
      <c r="M160" s="322">
        <v>0</v>
      </c>
      <c r="N160" s="321"/>
      <c r="O160" s="321"/>
      <c r="P160" s="321"/>
      <c r="Q160" s="322">
        <v>0</v>
      </c>
      <c r="R160" s="312" t="s">
        <v>830</v>
      </c>
    </row>
    <row r="161" spans="1:18" ht="16.649999999999999" customHeight="1" x14ac:dyDescent="0.25">
      <c r="A161" s="342">
        <v>35.119</v>
      </c>
      <c r="B161" s="321" t="s">
        <v>495</v>
      </c>
      <c r="C161" s="321" t="s">
        <v>426</v>
      </c>
      <c r="D161" s="323">
        <v>230</v>
      </c>
      <c r="E161" s="323">
        <v>230</v>
      </c>
      <c r="F161" s="321" t="s">
        <v>167</v>
      </c>
      <c r="G161" s="323">
        <v>5.05</v>
      </c>
      <c r="H161" s="321"/>
      <c r="I161" s="332">
        <v>1</v>
      </c>
      <c r="J161" s="320" t="s">
        <v>404</v>
      </c>
      <c r="K161" s="321"/>
      <c r="L161" s="321"/>
      <c r="M161" s="322">
        <v>0</v>
      </c>
      <c r="N161" s="321"/>
      <c r="O161" s="321"/>
      <c r="P161" s="321"/>
      <c r="Q161" s="322">
        <v>0</v>
      </c>
      <c r="R161" s="312" t="s">
        <v>831</v>
      </c>
    </row>
    <row r="162" spans="1:18" ht="16.649999999999999" customHeight="1" x14ac:dyDescent="0.25">
      <c r="A162" s="343">
        <v>35.119999999999997</v>
      </c>
      <c r="B162" s="321" t="s">
        <v>461</v>
      </c>
      <c r="C162" s="321" t="s">
        <v>496</v>
      </c>
      <c r="D162" s="323">
        <v>230</v>
      </c>
      <c r="E162" s="323">
        <v>230</v>
      </c>
      <c r="F162" s="321" t="s">
        <v>403</v>
      </c>
      <c r="G162" s="323">
        <v>0.03</v>
      </c>
      <c r="H162" s="321"/>
      <c r="I162" s="332">
        <v>1</v>
      </c>
      <c r="J162" s="320" t="s">
        <v>487</v>
      </c>
      <c r="K162" s="321"/>
      <c r="L162" s="321"/>
      <c r="M162" s="322">
        <v>0</v>
      </c>
      <c r="N162" s="321"/>
      <c r="O162" s="321"/>
      <c r="P162" s="321"/>
      <c r="Q162" s="322">
        <v>0</v>
      </c>
      <c r="R162" s="312" t="s">
        <v>832</v>
      </c>
    </row>
    <row r="163" spans="1:18" ht="16.649999999999999" customHeight="1" x14ac:dyDescent="0.25">
      <c r="A163" s="342">
        <v>35.121000000000002</v>
      </c>
      <c r="B163" s="321" t="s">
        <v>461</v>
      </c>
      <c r="C163" s="321" t="s">
        <v>497</v>
      </c>
      <c r="D163" s="323">
        <v>230</v>
      </c>
      <c r="E163" s="323">
        <v>230</v>
      </c>
      <c r="F163" s="321" t="s">
        <v>403</v>
      </c>
      <c r="G163" s="323">
        <v>14.4</v>
      </c>
      <c r="H163" s="321"/>
      <c r="I163" s="332">
        <v>1</v>
      </c>
      <c r="J163" s="320" t="s">
        <v>440</v>
      </c>
      <c r="K163" s="321"/>
      <c r="L163" s="321"/>
      <c r="M163" s="322">
        <v>0</v>
      </c>
      <c r="N163" s="321"/>
      <c r="O163" s="321"/>
      <c r="P163" s="321"/>
      <c r="Q163" s="322">
        <v>0</v>
      </c>
      <c r="R163" s="312" t="s">
        <v>833</v>
      </c>
    </row>
    <row r="164" spans="1:18" ht="16.649999999999999" customHeight="1" x14ac:dyDescent="0.25">
      <c r="A164" s="342">
        <v>35.122</v>
      </c>
      <c r="B164" s="321" t="s">
        <v>446</v>
      </c>
      <c r="C164" s="321" t="s">
        <v>225</v>
      </c>
      <c r="D164" s="323">
        <v>230</v>
      </c>
      <c r="E164" s="323">
        <v>230</v>
      </c>
      <c r="F164" s="321" t="s">
        <v>403</v>
      </c>
      <c r="G164" s="323">
        <v>11.23</v>
      </c>
      <c r="H164" s="335">
        <v>4.43</v>
      </c>
      <c r="I164" s="332">
        <v>1</v>
      </c>
      <c r="J164" s="320" t="s">
        <v>440</v>
      </c>
      <c r="K164" s="321"/>
      <c r="L164" s="321"/>
      <c r="M164" s="322">
        <v>0</v>
      </c>
      <c r="N164" s="321"/>
      <c r="O164" s="321"/>
      <c r="P164" s="321"/>
      <c r="Q164" s="322">
        <v>0</v>
      </c>
      <c r="R164" s="312" t="s">
        <v>834</v>
      </c>
    </row>
    <row r="165" spans="1:18" ht="16.649999999999999" customHeight="1" x14ac:dyDescent="0.25">
      <c r="A165" s="342">
        <v>35.122999999999998</v>
      </c>
      <c r="B165" s="321" t="s">
        <v>446</v>
      </c>
      <c r="C165" s="321" t="s">
        <v>432</v>
      </c>
      <c r="D165" s="323">
        <v>230</v>
      </c>
      <c r="E165" s="323">
        <v>230</v>
      </c>
      <c r="F165" s="321" t="s">
        <v>422</v>
      </c>
      <c r="G165" s="323">
        <v>4.68</v>
      </c>
      <c r="H165" s="321"/>
      <c r="I165" s="332">
        <v>1</v>
      </c>
      <c r="J165" s="320" t="s">
        <v>404</v>
      </c>
      <c r="K165" s="321"/>
      <c r="L165" s="321"/>
      <c r="M165" s="322">
        <v>0</v>
      </c>
      <c r="N165" s="321"/>
      <c r="O165" s="321"/>
      <c r="P165" s="321"/>
      <c r="Q165" s="322">
        <v>0</v>
      </c>
      <c r="R165" s="312" t="s">
        <v>835</v>
      </c>
    </row>
    <row r="166" spans="1:18" ht="16.649999999999999" customHeight="1" x14ac:dyDescent="0.25">
      <c r="A166" s="342">
        <v>35.124000000000002</v>
      </c>
      <c r="B166" s="321" t="s">
        <v>446</v>
      </c>
      <c r="C166" s="321" t="s">
        <v>432</v>
      </c>
      <c r="D166" s="321"/>
      <c r="E166" s="321"/>
      <c r="F166" s="321" t="s">
        <v>167</v>
      </c>
      <c r="G166" s="323">
        <v>1.82</v>
      </c>
      <c r="H166" s="321"/>
      <c r="I166" s="321"/>
      <c r="J166" s="320" t="s">
        <v>404</v>
      </c>
      <c r="K166" s="321"/>
      <c r="L166" s="321"/>
      <c r="M166" s="322">
        <v>0</v>
      </c>
      <c r="N166" s="321"/>
      <c r="O166" s="321"/>
      <c r="P166" s="321"/>
      <c r="Q166" s="322">
        <v>0</v>
      </c>
      <c r="R166" s="312" t="s">
        <v>836</v>
      </c>
    </row>
    <row r="167" spans="1:18" ht="16.649999999999999" customHeight="1" x14ac:dyDescent="0.25">
      <c r="A167" s="342">
        <v>35.125</v>
      </c>
      <c r="B167" s="320" t="s">
        <v>462</v>
      </c>
      <c r="C167" s="320" t="s">
        <v>498</v>
      </c>
      <c r="D167" s="323">
        <v>230</v>
      </c>
      <c r="E167" s="323">
        <v>230</v>
      </c>
      <c r="F167" s="324" t="s">
        <v>481</v>
      </c>
      <c r="G167" s="323">
        <v>40.31</v>
      </c>
      <c r="H167" s="321"/>
      <c r="I167" s="319">
        <v>1</v>
      </c>
      <c r="J167" s="320" t="s">
        <v>421</v>
      </c>
      <c r="K167" s="324"/>
      <c r="L167" s="324"/>
      <c r="M167" s="322">
        <v>0</v>
      </c>
      <c r="N167" s="321"/>
      <c r="O167" s="321"/>
      <c r="P167" s="321"/>
      <c r="Q167" s="322">
        <v>0</v>
      </c>
      <c r="R167" s="312" t="s">
        <v>837</v>
      </c>
    </row>
    <row r="168" spans="1:18" ht="16.649999999999999" customHeight="1" x14ac:dyDescent="0.25">
      <c r="A168" s="342">
        <v>35.125999999999998</v>
      </c>
      <c r="B168" s="320" t="s">
        <v>462</v>
      </c>
      <c r="C168" s="320" t="s">
        <v>498</v>
      </c>
      <c r="D168" s="324"/>
      <c r="E168" s="324"/>
      <c r="F168" s="324" t="s">
        <v>427</v>
      </c>
      <c r="G168" s="323">
        <v>18.170000000000002</v>
      </c>
      <c r="H168" s="321"/>
      <c r="I168" s="319">
        <v>1</v>
      </c>
      <c r="J168" s="320" t="s">
        <v>499</v>
      </c>
      <c r="K168" s="324"/>
      <c r="L168" s="324"/>
      <c r="M168" s="322">
        <v>0</v>
      </c>
      <c r="N168" s="321"/>
      <c r="O168" s="321"/>
      <c r="P168" s="321"/>
      <c r="Q168" s="322">
        <v>0</v>
      </c>
      <c r="R168" s="312" t="s">
        <v>838</v>
      </c>
    </row>
    <row r="169" spans="1:18" ht="16.649999999999999" customHeight="1" x14ac:dyDescent="0.25">
      <c r="A169" s="342">
        <v>35.127000000000002</v>
      </c>
      <c r="B169" s="320" t="s">
        <v>462</v>
      </c>
      <c r="C169" s="320" t="s">
        <v>500</v>
      </c>
      <c r="D169" s="323">
        <v>230</v>
      </c>
      <c r="E169" s="323">
        <v>230</v>
      </c>
      <c r="F169" s="324" t="s">
        <v>481</v>
      </c>
      <c r="G169" s="323">
        <v>2.29</v>
      </c>
      <c r="H169" s="321"/>
      <c r="I169" s="319">
        <v>1</v>
      </c>
      <c r="J169" s="320" t="s">
        <v>421</v>
      </c>
      <c r="K169" s="324"/>
      <c r="L169" s="324"/>
      <c r="M169" s="322">
        <v>0</v>
      </c>
      <c r="N169" s="321"/>
      <c r="O169" s="321"/>
      <c r="P169" s="321"/>
      <c r="Q169" s="322">
        <v>0</v>
      </c>
      <c r="R169" s="312" t="s">
        <v>839</v>
      </c>
    </row>
    <row r="170" spans="1:18" ht="16.649999999999999" customHeight="1" x14ac:dyDescent="0.25">
      <c r="A170" s="342">
        <v>35.128</v>
      </c>
      <c r="B170" s="320" t="s">
        <v>446</v>
      </c>
      <c r="C170" s="320" t="s">
        <v>488</v>
      </c>
      <c r="D170" s="323">
        <v>230</v>
      </c>
      <c r="E170" s="323">
        <v>230</v>
      </c>
      <c r="F170" s="324" t="s">
        <v>422</v>
      </c>
      <c r="G170" s="323">
        <v>1.31</v>
      </c>
      <c r="H170" s="321"/>
      <c r="I170" s="319">
        <v>1</v>
      </c>
      <c r="J170" s="320" t="s">
        <v>421</v>
      </c>
      <c r="K170" s="324"/>
      <c r="L170" s="324"/>
      <c r="M170" s="322">
        <v>0</v>
      </c>
      <c r="N170" s="321"/>
      <c r="O170" s="321"/>
      <c r="P170" s="321"/>
      <c r="Q170" s="322">
        <v>0</v>
      </c>
      <c r="R170" s="312" t="s">
        <v>840</v>
      </c>
    </row>
    <row r="171" spans="1:18" ht="16.649999999999999" customHeight="1" x14ac:dyDescent="0.25">
      <c r="A171" s="342">
        <v>35.128999999999998</v>
      </c>
      <c r="B171" s="320" t="s">
        <v>225</v>
      </c>
      <c r="C171" s="320" t="s">
        <v>501</v>
      </c>
      <c r="D171" s="323">
        <v>230</v>
      </c>
      <c r="E171" s="323">
        <v>230</v>
      </c>
      <c r="F171" s="324" t="s">
        <v>403</v>
      </c>
      <c r="G171" s="323">
        <v>12.35</v>
      </c>
      <c r="H171" s="321"/>
      <c r="I171" s="319">
        <v>4</v>
      </c>
      <c r="J171" s="320" t="s">
        <v>502</v>
      </c>
      <c r="K171" s="324"/>
      <c r="L171" s="324"/>
      <c r="M171" s="322">
        <v>0</v>
      </c>
      <c r="N171" s="321"/>
      <c r="O171" s="321"/>
      <c r="P171" s="321"/>
      <c r="Q171" s="322">
        <v>0</v>
      </c>
      <c r="R171" s="312" t="s">
        <v>841</v>
      </c>
    </row>
    <row r="172" spans="1:18" ht="16.649999999999999" customHeight="1" x14ac:dyDescent="0.25">
      <c r="A172" s="343">
        <v>35.130000000000003</v>
      </c>
      <c r="B172" s="320" t="s">
        <v>503</v>
      </c>
      <c r="C172" s="320" t="s">
        <v>504</v>
      </c>
      <c r="D172" s="323">
        <v>230</v>
      </c>
      <c r="E172" s="323">
        <v>230</v>
      </c>
      <c r="F172" s="324" t="s">
        <v>403</v>
      </c>
      <c r="G172" s="323">
        <v>0.03</v>
      </c>
      <c r="H172" s="321"/>
      <c r="I172" s="319">
        <v>1</v>
      </c>
      <c r="J172" s="320" t="s">
        <v>421</v>
      </c>
      <c r="K172" s="321"/>
      <c r="L172" s="324"/>
      <c r="M172" s="322">
        <v>0</v>
      </c>
      <c r="N172" s="321"/>
      <c r="O172" s="321"/>
      <c r="P172" s="321"/>
      <c r="Q172" s="322">
        <v>0</v>
      </c>
      <c r="R172" s="312" t="s">
        <v>842</v>
      </c>
    </row>
    <row r="173" spans="1:18" ht="16.649999999999999" customHeight="1" x14ac:dyDescent="0.25">
      <c r="A173" s="342">
        <v>35.131</v>
      </c>
      <c r="B173" s="320" t="s">
        <v>503</v>
      </c>
      <c r="C173" s="321" t="s">
        <v>505</v>
      </c>
      <c r="D173" s="323">
        <v>230</v>
      </c>
      <c r="E173" s="323">
        <v>230</v>
      </c>
      <c r="F173" s="324" t="s">
        <v>403</v>
      </c>
      <c r="G173" s="323">
        <v>0.05</v>
      </c>
      <c r="H173" s="324"/>
      <c r="I173" s="319">
        <v>1</v>
      </c>
      <c r="J173" s="320" t="s">
        <v>421</v>
      </c>
      <c r="K173" s="321"/>
      <c r="L173" s="324"/>
      <c r="M173" s="322">
        <v>0</v>
      </c>
      <c r="N173" s="321"/>
      <c r="O173" s="321"/>
      <c r="P173" s="321"/>
      <c r="Q173" s="322">
        <v>0</v>
      </c>
      <c r="R173" s="312" t="s">
        <v>843</v>
      </c>
    </row>
    <row r="174" spans="1:18" ht="16.649999999999999" customHeight="1" x14ac:dyDescent="0.25">
      <c r="A174" s="342">
        <v>35.131999999999998</v>
      </c>
      <c r="B174" s="320" t="s">
        <v>236</v>
      </c>
      <c r="C174" s="320" t="s">
        <v>506</v>
      </c>
      <c r="D174" s="323">
        <v>230</v>
      </c>
      <c r="E174" s="323">
        <v>230</v>
      </c>
      <c r="F174" s="324" t="s">
        <v>420</v>
      </c>
      <c r="G174" s="323">
        <v>2.72</v>
      </c>
      <c r="H174" s="321"/>
      <c r="I174" s="319">
        <v>1</v>
      </c>
      <c r="J174" s="320" t="s">
        <v>507</v>
      </c>
      <c r="K174" s="324"/>
      <c r="L174" s="324"/>
      <c r="M174" s="322">
        <v>0</v>
      </c>
      <c r="N174" s="321"/>
      <c r="O174" s="321"/>
      <c r="P174" s="321"/>
      <c r="Q174" s="322">
        <v>0</v>
      </c>
      <c r="R174" s="312" t="s">
        <v>844</v>
      </c>
    </row>
    <row r="175" spans="1:18" ht="16.649999999999999" customHeight="1" x14ac:dyDescent="0.25">
      <c r="A175" s="342">
        <v>35.133000000000003</v>
      </c>
      <c r="B175" s="320" t="s">
        <v>398</v>
      </c>
      <c r="C175" s="320" t="s">
        <v>398</v>
      </c>
      <c r="D175" s="323">
        <v>230</v>
      </c>
      <c r="E175" s="323">
        <v>230</v>
      </c>
      <c r="F175" s="324" t="s">
        <v>420</v>
      </c>
      <c r="G175" s="323">
        <v>0.14000000000000001</v>
      </c>
      <c r="H175" s="321"/>
      <c r="I175" s="319">
        <v>1</v>
      </c>
      <c r="J175" s="320" t="s">
        <v>443</v>
      </c>
      <c r="K175" s="324"/>
      <c r="L175" s="324"/>
      <c r="M175" s="322">
        <v>0</v>
      </c>
      <c r="N175" s="321"/>
      <c r="O175" s="321"/>
      <c r="P175" s="321"/>
      <c r="Q175" s="322">
        <v>0</v>
      </c>
      <c r="R175" s="312" t="s">
        <v>845</v>
      </c>
    </row>
    <row r="176" spans="1:18" ht="16.649999999999999" customHeight="1" x14ac:dyDescent="0.25">
      <c r="A176" s="342">
        <v>35.134</v>
      </c>
      <c r="B176" s="320" t="s">
        <v>469</v>
      </c>
      <c r="C176" s="320" t="s">
        <v>446</v>
      </c>
      <c r="D176" s="323">
        <v>230</v>
      </c>
      <c r="E176" s="323">
        <v>230</v>
      </c>
      <c r="F176" s="321" t="s">
        <v>403</v>
      </c>
      <c r="G176" s="323">
        <v>9.76</v>
      </c>
      <c r="H176" s="321"/>
      <c r="I176" s="332">
        <v>2</v>
      </c>
      <c r="J176" s="320" t="s">
        <v>440</v>
      </c>
      <c r="K176" s="321"/>
      <c r="L176" s="321"/>
      <c r="M176" s="322">
        <v>0</v>
      </c>
      <c r="N176" s="321"/>
      <c r="O176" s="321"/>
      <c r="P176" s="321"/>
      <c r="Q176" s="322">
        <v>0</v>
      </c>
      <c r="R176" s="312" t="s">
        <v>846</v>
      </c>
    </row>
    <row r="177" spans="1:18" ht="16.649999999999999" customHeight="1" x14ac:dyDescent="0.25">
      <c r="A177" s="342">
        <v>35.134999999999998</v>
      </c>
      <c r="B177" s="320" t="s">
        <v>508</v>
      </c>
      <c r="C177" s="320" t="s">
        <v>509</v>
      </c>
      <c r="D177" s="323">
        <v>230</v>
      </c>
      <c r="E177" s="323">
        <v>230</v>
      </c>
      <c r="F177" s="324" t="s">
        <v>403</v>
      </c>
      <c r="G177" s="323">
        <v>5.42</v>
      </c>
      <c r="H177" s="321"/>
      <c r="I177" s="319">
        <v>1</v>
      </c>
      <c r="J177" s="320" t="s">
        <v>440</v>
      </c>
      <c r="K177" s="324"/>
      <c r="L177" s="324"/>
      <c r="M177" s="322">
        <v>0</v>
      </c>
      <c r="N177" s="321"/>
      <c r="O177" s="321"/>
      <c r="P177" s="321"/>
      <c r="Q177" s="322">
        <v>0</v>
      </c>
      <c r="R177" s="312" t="s">
        <v>847</v>
      </c>
    </row>
    <row r="178" spans="1:18" ht="16.649999999999999" customHeight="1" x14ac:dyDescent="0.25">
      <c r="A178" s="342">
        <v>35.136000000000003</v>
      </c>
      <c r="B178" s="320" t="s">
        <v>475</v>
      </c>
      <c r="C178" s="320" t="s">
        <v>510</v>
      </c>
      <c r="D178" s="323">
        <v>230</v>
      </c>
      <c r="E178" s="323">
        <v>230</v>
      </c>
      <c r="F178" s="324" t="s">
        <v>403</v>
      </c>
      <c r="G178" s="323">
        <v>0.17</v>
      </c>
      <c r="H178" s="335">
        <v>0.16</v>
      </c>
      <c r="I178" s="319">
        <v>2</v>
      </c>
      <c r="J178" s="320" t="s">
        <v>404</v>
      </c>
      <c r="K178" s="324"/>
      <c r="L178" s="324"/>
      <c r="M178" s="322">
        <v>0</v>
      </c>
      <c r="N178" s="321"/>
      <c r="O178" s="321"/>
      <c r="P178" s="321"/>
      <c r="Q178" s="322">
        <v>0</v>
      </c>
      <c r="R178" s="312" t="s">
        <v>848</v>
      </c>
    </row>
    <row r="179" spans="1:18" ht="16.649999999999999" customHeight="1" x14ac:dyDescent="0.25">
      <c r="A179" s="342">
        <v>35.137</v>
      </c>
      <c r="B179" s="320" t="s">
        <v>475</v>
      </c>
      <c r="C179" s="320" t="s">
        <v>511</v>
      </c>
      <c r="D179" s="323">
        <v>230</v>
      </c>
      <c r="E179" s="323">
        <v>230</v>
      </c>
      <c r="F179" s="324" t="s">
        <v>403</v>
      </c>
      <c r="G179" s="323">
        <v>2.71</v>
      </c>
      <c r="H179" s="335">
        <v>3.12</v>
      </c>
      <c r="I179" s="319">
        <v>1</v>
      </c>
      <c r="J179" s="320" t="s">
        <v>440</v>
      </c>
      <c r="K179" s="324"/>
      <c r="L179" s="324"/>
      <c r="M179" s="322">
        <v>0</v>
      </c>
      <c r="N179" s="321"/>
      <c r="O179" s="321"/>
      <c r="P179" s="321"/>
      <c r="Q179" s="322">
        <v>0</v>
      </c>
      <c r="R179" s="312" t="s">
        <v>849</v>
      </c>
    </row>
    <row r="180" spans="1:18" ht="16.649999999999999" customHeight="1" x14ac:dyDescent="0.25">
      <c r="A180" s="342">
        <v>35.137999999999998</v>
      </c>
      <c r="B180" s="320" t="s">
        <v>512</v>
      </c>
      <c r="C180" s="320" t="s">
        <v>513</v>
      </c>
      <c r="D180" s="319">
        <v>230</v>
      </c>
      <c r="E180" s="319">
        <v>230</v>
      </c>
      <c r="F180" s="324" t="s">
        <v>403</v>
      </c>
      <c r="G180" s="323">
        <v>9.7899999999999991</v>
      </c>
      <c r="H180" s="321"/>
      <c r="I180" s="319">
        <v>1</v>
      </c>
      <c r="J180" s="320" t="s">
        <v>443</v>
      </c>
      <c r="K180" s="324"/>
      <c r="L180" s="333"/>
      <c r="M180" s="322">
        <v>0</v>
      </c>
      <c r="N180" s="321"/>
      <c r="O180" s="321"/>
      <c r="P180" s="321"/>
      <c r="Q180" s="322">
        <v>0</v>
      </c>
      <c r="R180" s="312" t="s">
        <v>850</v>
      </c>
    </row>
    <row r="181" spans="1:18" ht="16.649999999999999" customHeight="1" x14ac:dyDescent="0.25">
      <c r="A181" s="342">
        <v>35.139000000000003</v>
      </c>
      <c r="B181" s="320" t="s">
        <v>466</v>
      </c>
      <c r="C181" s="320" t="s">
        <v>514</v>
      </c>
      <c r="D181" s="319">
        <v>230</v>
      </c>
      <c r="E181" s="319">
        <v>230</v>
      </c>
      <c r="F181" s="324" t="s">
        <v>403</v>
      </c>
      <c r="G181" s="323">
        <v>0.76</v>
      </c>
      <c r="H181" s="335">
        <v>20.260000000000002</v>
      </c>
      <c r="I181" s="319">
        <v>1</v>
      </c>
      <c r="J181" s="320" t="s">
        <v>515</v>
      </c>
      <c r="K181" s="321"/>
      <c r="L181" s="333"/>
      <c r="M181" s="322">
        <v>0</v>
      </c>
      <c r="N181" s="321"/>
      <c r="O181" s="321"/>
      <c r="P181" s="321"/>
      <c r="Q181" s="322">
        <v>0</v>
      </c>
      <c r="R181" s="312" t="s">
        <v>851</v>
      </c>
    </row>
    <row r="182" spans="1:18" ht="16.649999999999999" customHeight="1" x14ac:dyDescent="0.25">
      <c r="A182" s="343">
        <v>35.14</v>
      </c>
      <c r="B182" s="320" t="s">
        <v>516</v>
      </c>
      <c r="C182" s="320" t="s">
        <v>501</v>
      </c>
      <c r="D182" s="319">
        <v>230</v>
      </c>
      <c r="E182" s="319">
        <v>230</v>
      </c>
      <c r="F182" s="324" t="s">
        <v>403</v>
      </c>
      <c r="G182" s="323">
        <v>7.2</v>
      </c>
      <c r="H182" s="321"/>
      <c r="I182" s="319">
        <v>1</v>
      </c>
      <c r="J182" s="320" t="s">
        <v>443</v>
      </c>
      <c r="K182" s="324"/>
      <c r="L182" s="324"/>
      <c r="M182" s="322">
        <v>0</v>
      </c>
      <c r="N182" s="321"/>
      <c r="O182" s="321"/>
      <c r="P182" s="321"/>
      <c r="Q182" s="322">
        <v>0</v>
      </c>
      <c r="R182" s="312" t="s">
        <v>852</v>
      </c>
    </row>
    <row r="183" spans="1:18" ht="16.649999999999999" customHeight="1" x14ac:dyDescent="0.25">
      <c r="A183" s="342">
        <v>35.140999999999998</v>
      </c>
      <c r="B183" s="320" t="s">
        <v>225</v>
      </c>
      <c r="C183" s="320" t="s">
        <v>517</v>
      </c>
      <c r="D183" s="323">
        <v>230</v>
      </c>
      <c r="E183" s="323">
        <v>230</v>
      </c>
      <c r="F183" s="324" t="s">
        <v>403</v>
      </c>
      <c r="G183" s="323">
        <v>20.29</v>
      </c>
      <c r="H183" s="321"/>
      <c r="I183" s="319">
        <v>1</v>
      </c>
      <c r="J183" s="320" t="s">
        <v>518</v>
      </c>
      <c r="K183" s="321"/>
      <c r="L183" s="324"/>
      <c r="M183" s="322">
        <v>0</v>
      </c>
      <c r="N183" s="321"/>
      <c r="O183" s="321"/>
      <c r="P183" s="321"/>
      <c r="Q183" s="322">
        <v>0</v>
      </c>
      <c r="R183" s="312" t="s">
        <v>853</v>
      </c>
    </row>
    <row r="184" spans="1:18" ht="16.649999999999999" customHeight="1" x14ac:dyDescent="0.25">
      <c r="A184" s="342">
        <v>35.142000000000003</v>
      </c>
      <c r="B184" s="320" t="s">
        <v>398</v>
      </c>
      <c r="C184" s="320" t="s">
        <v>519</v>
      </c>
      <c r="D184" s="323">
        <v>230</v>
      </c>
      <c r="E184" s="323">
        <v>230</v>
      </c>
      <c r="F184" s="324" t="s">
        <v>420</v>
      </c>
      <c r="G184" s="323">
        <v>12.56</v>
      </c>
      <c r="H184" s="321"/>
      <c r="I184" s="319">
        <v>1</v>
      </c>
      <c r="J184" s="320" t="s">
        <v>440</v>
      </c>
      <c r="K184" s="321"/>
      <c r="L184" s="324"/>
      <c r="M184" s="322">
        <v>0</v>
      </c>
      <c r="N184" s="321"/>
      <c r="O184" s="321"/>
      <c r="P184" s="321"/>
      <c r="Q184" s="322">
        <v>0</v>
      </c>
      <c r="R184" s="312" t="s">
        <v>854</v>
      </c>
    </row>
    <row r="185" spans="1:18" ht="16.649999999999999" customHeight="1" x14ac:dyDescent="0.25">
      <c r="A185" s="342">
        <v>35.143000000000001</v>
      </c>
      <c r="B185" s="320" t="s">
        <v>512</v>
      </c>
      <c r="C185" s="320" t="s">
        <v>520</v>
      </c>
      <c r="D185" s="323">
        <v>230</v>
      </c>
      <c r="E185" s="323">
        <v>230</v>
      </c>
      <c r="F185" s="324" t="s">
        <v>403</v>
      </c>
      <c r="G185" s="323">
        <v>0.63</v>
      </c>
      <c r="H185" s="335">
        <v>9.1</v>
      </c>
      <c r="I185" s="319">
        <v>1</v>
      </c>
      <c r="J185" s="320" t="s">
        <v>443</v>
      </c>
      <c r="K185" s="324"/>
      <c r="L185" s="324"/>
      <c r="M185" s="322">
        <v>0</v>
      </c>
      <c r="N185" s="321"/>
      <c r="O185" s="321"/>
      <c r="P185" s="321"/>
      <c r="Q185" s="322">
        <v>0</v>
      </c>
      <c r="R185" s="312" t="s">
        <v>855</v>
      </c>
    </row>
    <row r="186" spans="1:18" ht="16.649999999999999" customHeight="1" x14ac:dyDescent="0.25">
      <c r="A186" s="342">
        <v>35.143999999999998</v>
      </c>
      <c r="B186" s="320" t="s">
        <v>225</v>
      </c>
      <c r="C186" s="320" t="s">
        <v>521</v>
      </c>
      <c r="D186" s="323">
        <v>230</v>
      </c>
      <c r="E186" s="323">
        <v>230</v>
      </c>
      <c r="F186" s="324" t="s">
        <v>403</v>
      </c>
      <c r="G186" s="323">
        <v>2.72</v>
      </c>
      <c r="H186" s="335">
        <v>18.440000000000001</v>
      </c>
      <c r="I186" s="319">
        <v>1</v>
      </c>
      <c r="J186" s="320" t="s">
        <v>443</v>
      </c>
      <c r="K186" s="324"/>
      <c r="L186" s="324"/>
      <c r="M186" s="322">
        <v>0</v>
      </c>
      <c r="N186" s="321"/>
      <c r="O186" s="321"/>
      <c r="P186" s="321"/>
      <c r="Q186" s="322">
        <v>0</v>
      </c>
      <c r="R186" s="312" t="s">
        <v>856</v>
      </c>
    </row>
    <row r="187" spans="1:18" ht="16.649999999999999" customHeight="1" x14ac:dyDescent="0.25">
      <c r="A187" s="342">
        <v>35.145000000000003</v>
      </c>
      <c r="B187" s="320" t="s">
        <v>522</v>
      </c>
      <c r="C187" s="320" t="s">
        <v>523</v>
      </c>
      <c r="D187" s="323">
        <v>230</v>
      </c>
      <c r="E187" s="323">
        <v>230</v>
      </c>
      <c r="F187" s="324" t="s">
        <v>420</v>
      </c>
      <c r="G187" s="323">
        <v>0.01</v>
      </c>
      <c r="H187" s="321"/>
      <c r="I187" s="319">
        <v>1</v>
      </c>
      <c r="J187" s="320" t="s">
        <v>581</v>
      </c>
      <c r="K187" s="324"/>
      <c r="L187" s="324"/>
      <c r="M187" s="322">
        <v>0</v>
      </c>
      <c r="N187" s="321"/>
      <c r="O187" s="321"/>
      <c r="P187" s="321"/>
      <c r="Q187" s="322">
        <v>0</v>
      </c>
      <c r="R187" s="312" t="s">
        <v>857</v>
      </c>
    </row>
    <row r="188" spans="1:18" ht="16.649999999999999" customHeight="1" x14ac:dyDescent="0.25">
      <c r="A188" s="342">
        <v>35.146000000000001</v>
      </c>
      <c r="B188" s="320" t="s">
        <v>524</v>
      </c>
      <c r="C188" s="320" t="s">
        <v>525</v>
      </c>
      <c r="D188" s="323">
        <v>230</v>
      </c>
      <c r="E188" s="323">
        <v>230</v>
      </c>
      <c r="F188" s="324" t="s">
        <v>420</v>
      </c>
      <c r="G188" s="323">
        <v>7.0000000000000007E-2</v>
      </c>
      <c r="H188" s="321"/>
      <c r="I188" s="319">
        <v>1</v>
      </c>
      <c r="J188" s="320" t="s">
        <v>443</v>
      </c>
      <c r="K188" s="321"/>
      <c r="L188" s="324"/>
      <c r="M188" s="322">
        <v>0</v>
      </c>
      <c r="N188" s="321"/>
      <c r="O188" s="321"/>
      <c r="P188" s="321"/>
      <c r="Q188" s="322">
        <v>0</v>
      </c>
      <c r="R188" s="312" t="s">
        <v>858</v>
      </c>
    </row>
    <row r="189" spans="1:18" ht="16.649999999999999" customHeight="1" x14ac:dyDescent="0.25">
      <c r="A189" s="345">
        <v>35.146999999999998</v>
      </c>
      <c r="B189" s="346" t="s">
        <v>202</v>
      </c>
      <c r="C189" s="320" t="s">
        <v>526</v>
      </c>
      <c r="D189" s="323">
        <v>230</v>
      </c>
      <c r="E189" s="323">
        <v>230</v>
      </c>
      <c r="F189" s="324" t="s">
        <v>403</v>
      </c>
      <c r="G189" s="323">
        <v>0.14000000000000001</v>
      </c>
      <c r="H189" s="335">
        <v>3.14</v>
      </c>
      <c r="I189" s="319">
        <v>1</v>
      </c>
      <c r="J189" s="320" t="s">
        <v>443</v>
      </c>
      <c r="K189" s="321"/>
      <c r="L189" s="324"/>
      <c r="M189" s="322">
        <v>0</v>
      </c>
      <c r="N189" s="321"/>
      <c r="O189" s="321"/>
      <c r="P189" s="321"/>
      <c r="Q189" s="322">
        <v>0</v>
      </c>
      <c r="R189" s="312" t="s">
        <v>859</v>
      </c>
    </row>
    <row r="190" spans="1:18" ht="16.649999999999999" customHeight="1" x14ac:dyDescent="0.25">
      <c r="A190" s="342">
        <v>35.148000000000003</v>
      </c>
      <c r="B190" s="320" t="s">
        <v>202</v>
      </c>
      <c r="C190" s="320" t="s">
        <v>526</v>
      </c>
      <c r="D190" s="324"/>
      <c r="E190" s="324"/>
      <c r="F190" s="324" t="s">
        <v>167</v>
      </c>
      <c r="G190" s="323">
        <v>18.43</v>
      </c>
      <c r="H190" s="335">
        <v>4.1500000000000004</v>
      </c>
      <c r="I190" s="319">
        <v>1</v>
      </c>
      <c r="J190" s="320" t="s">
        <v>440</v>
      </c>
      <c r="K190" s="321"/>
      <c r="L190" s="324"/>
      <c r="M190" s="322">
        <v>0</v>
      </c>
      <c r="N190" s="321"/>
      <c r="O190" s="321"/>
      <c r="P190" s="321"/>
      <c r="Q190" s="322">
        <v>0</v>
      </c>
      <c r="R190" s="312" t="s">
        <v>860</v>
      </c>
    </row>
    <row r="191" spans="1:18" ht="16.649999999999999" customHeight="1" x14ac:dyDescent="0.25">
      <c r="A191" s="342">
        <v>35.149000000000001</v>
      </c>
      <c r="B191" s="320" t="s">
        <v>397</v>
      </c>
      <c r="C191" s="320" t="s">
        <v>397</v>
      </c>
      <c r="D191" s="323">
        <v>230</v>
      </c>
      <c r="E191" s="323">
        <v>230</v>
      </c>
      <c r="F191" s="324" t="s">
        <v>403</v>
      </c>
      <c r="G191" s="323">
        <v>0.28000000000000003</v>
      </c>
      <c r="H191" s="321"/>
      <c r="I191" s="319">
        <v>1</v>
      </c>
      <c r="J191" s="320" t="s">
        <v>443</v>
      </c>
      <c r="K191" s="324"/>
      <c r="L191" s="324"/>
      <c r="M191" s="322">
        <v>0</v>
      </c>
      <c r="N191" s="321"/>
      <c r="O191" s="321"/>
      <c r="P191" s="321"/>
      <c r="Q191" s="322">
        <v>0</v>
      </c>
      <c r="R191" s="312" t="s">
        <v>861</v>
      </c>
    </row>
    <row r="192" spans="1:18" ht="16.649999999999999" customHeight="1" x14ac:dyDescent="0.25">
      <c r="A192" s="343">
        <v>35.15</v>
      </c>
      <c r="B192" s="320" t="s">
        <v>527</v>
      </c>
      <c r="C192" s="321" t="s">
        <v>528</v>
      </c>
      <c r="D192" s="323">
        <v>230</v>
      </c>
      <c r="E192" s="323">
        <v>230</v>
      </c>
      <c r="F192" s="321" t="s">
        <v>452</v>
      </c>
      <c r="G192" s="323">
        <v>0.18</v>
      </c>
      <c r="H192" s="321"/>
      <c r="I192" s="332">
        <v>1</v>
      </c>
      <c r="J192" s="320" t="s">
        <v>499</v>
      </c>
      <c r="K192" s="321"/>
      <c r="L192" s="321"/>
      <c r="M192" s="322">
        <v>0</v>
      </c>
      <c r="N192" s="321"/>
      <c r="O192" s="321"/>
      <c r="P192" s="321"/>
      <c r="Q192" s="322">
        <v>0</v>
      </c>
      <c r="R192" s="312" t="s">
        <v>862</v>
      </c>
    </row>
    <row r="193" spans="1:18" ht="16.649999999999999" customHeight="1" x14ac:dyDescent="0.25">
      <c r="A193" s="342">
        <v>35.151000000000003</v>
      </c>
      <c r="B193" s="320" t="s">
        <v>523</v>
      </c>
      <c r="C193" s="320" t="s">
        <v>529</v>
      </c>
      <c r="D193" s="323">
        <v>230</v>
      </c>
      <c r="E193" s="323">
        <v>230</v>
      </c>
      <c r="F193" s="324" t="s">
        <v>403</v>
      </c>
      <c r="G193" s="323">
        <v>0.01</v>
      </c>
      <c r="H193" s="321"/>
      <c r="I193" s="319">
        <v>1</v>
      </c>
      <c r="J193" s="320" t="s">
        <v>530</v>
      </c>
      <c r="K193" s="324"/>
      <c r="L193" s="324"/>
      <c r="M193" s="322">
        <v>0</v>
      </c>
      <c r="N193" s="321"/>
      <c r="O193" s="321"/>
      <c r="P193" s="321"/>
      <c r="Q193" s="322">
        <v>0</v>
      </c>
      <c r="R193" s="312" t="s">
        <v>863</v>
      </c>
    </row>
    <row r="194" spans="1:18" ht="16.649999999999999" customHeight="1" x14ac:dyDescent="0.25">
      <c r="A194" s="342">
        <v>35.152000000000001</v>
      </c>
      <c r="B194" s="321" t="s">
        <v>198</v>
      </c>
      <c r="C194" s="321" t="s">
        <v>531</v>
      </c>
      <c r="D194" s="323">
        <v>230</v>
      </c>
      <c r="E194" s="323">
        <v>230</v>
      </c>
      <c r="F194" s="321" t="s">
        <v>403</v>
      </c>
      <c r="G194" s="323">
        <v>0.2</v>
      </c>
      <c r="H194" s="321"/>
      <c r="I194" s="332">
        <v>1</v>
      </c>
      <c r="J194" s="320" t="s">
        <v>421</v>
      </c>
      <c r="K194" s="321"/>
      <c r="L194" s="321"/>
      <c r="M194" s="322">
        <v>0</v>
      </c>
      <c r="N194" s="321"/>
      <c r="O194" s="321"/>
      <c r="P194" s="321"/>
      <c r="Q194" s="322">
        <v>0</v>
      </c>
      <c r="R194" s="312" t="s">
        <v>864</v>
      </c>
    </row>
    <row r="195" spans="1:18" ht="16.649999999999999" customHeight="1" x14ac:dyDescent="0.25">
      <c r="A195" s="342">
        <v>35.152999999999999</v>
      </c>
      <c r="B195" s="321" t="s">
        <v>198</v>
      </c>
      <c r="C195" s="321" t="s">
        <v>531</v>
      </c>
      <c r="D195" s="321"/>
      <c r="E195" s="321"/>
      <c r="F195" s="321" t="s">
        <v>420</v>
      </c>
      <c r="G195" s="323">
        <v>0.1</v>
      </c>
      <c r="H195" s="321"/>
      <c r="I195" s="332">
        <v>1</v>
      </c>
      <c r="J195" s="320" t="s">
        <v>421</v>
      </c>
      <c r="K195" s="321"/>
      <c r="L195" s="321"/>
      <c r="M195" s="322">
        <v>0</v>
      </c>
      <c r="N195" s="321"/>
      <c r="O195" s="321"/>
      <c r="P195" s="321"/>
      <c r="Q195" s="322">
        <v>0</v>
      </c>
      <c r="R195" s="312" t="s">
        <v>865</v>
      </c>
    </row>
    <row r="196" spans="1:18" ht="16.649999999999999" customHeight="1" x14ac:dyDescent="0.25">
      <c r="A196" s="342">
        <v>35.154000000000003</v>
      </c>
      <c r="B196" s="321" t="s">
        <v>198</v>
      </c>
      <c r="C196" s="321" t="s">
        <v>532</v>
      </c>
      <c r="D196" s="323">
        <v>230</v>
      </c>
      <c r="E196" s="323">
        <v>230</v>
      </c>
      <c r="F196" s="321" t="s">
        <v>403</v>
      </c>
      <c r="G196" s="323">
        <v>0.18</v>
      </c>
      <c r="H196" s="321"/>
      <c r="I196" s="332">
        <v>1</v>
      </c>
      <c r="J196" s="320" t="s">
        <v>421</v>
      </c>
      <c r="K196" s="321"/>
      <c r="L196" s="321"/>
      <c r="M196" s="322">
        <v>0</v>
      </c>
      <c r="N196" s="321"/>
      <c r="O196" s="321"/>
      <c r="P196" s="321"/>
      <c r="Q196" s="322">
        <v>0</v>
      </c>
      <c r="R196" s="312" t="s">
        <v>866</v>
      </c>
    </row>
    <row r="197" spans="1:18" ht="16.649999999999999" customHeight="1" x14ac:dyDescent="0.25">
      <c r="A197" s="345">
        <v>35.155000000000001</v>
      </c>
      <c r="B197" s="347" t="s">
        <v>198</v>
      </c>
      <c r="C197" s="321" t="s">
        <v>532</v>
      </c>
      <c r="D197" s="321"/>
      <c r="E197" s="321"/>
      <c r="F197" s="321" t="s">
        <v>420</v>
      </c>
      <c r="G197" s="323">
        <v>0.1</v>
      </c>
      <c r="H197" s="321"/>
      <c r="I197" s="332">
        <v>1</v>
      </c>
      <c r="J197" s="320" t="s">
        <v>421</v>
      </c>
      <c r="K197" s="321"/>
      <c r="L197" s="321"/>
      <c r="M197" s="322">
        <v>0</v>
      </c>
      <c r="N197" s="321"/>
      <c r="O197" s="321"/>
      <c r="P197" s="321"/>
      <c r="Q197" s="322">
        <v>0</v>
      </c>
      <c r="R197" s="312" t="s">
        <v>867</v>
      </c>
    </row>
    <row r="198" spans="1:18" ht="16.649999999999999" customHeight="1" x14ac:dyDescent="0.25">
      <c r="A198" s="342">
        <v>35.155999999999999</v>
      </c>
      <c r="B198" s="321" t="s">
        <v>461</v>
      </c>
      <c r="C198" s="321" t="s">
        <v>533</v>
      </c>
      <c r="D198" s="323">
        <v>230</v>
      </c>
      <c r="E198" s="323">
        <v>230</v>
      </c>
      <c r="F198" s="321" t="s">
        <v>403</v>
      </c>
      <c r="G198" s="323">
        <v>0.03</v>
      </c>
      <c r="H198" s="321"/>
      <c r="I198" s="332">
        <v>1</v>
      </c>
      <c r="J198" s="320" t="s">
        <v>487</v>
      </c>
      <c r="K198" s="321"/>
      <c r="L198" s="321"/>
      <c r="M198" s="322">
        <v>0</v>
      </c>
      <c r="N198" s="321"/>
      <c r="O198" s="321"/>
      <c r="P198" s="321"/>
      <c r="Q198" s="322">
        <v>0</v>
      </c>
      <c r="R198" s="312" t="s">
        <v>868</v>
      </c>
    </row>
    <row r="199" spans="1:18" ht="16.649999999999999" customHeight="1" x14ac:dyDescent="0.25">
      <c r="A199" s="342">
        <v>35.156999999999996</v>
      </c>
      <c r="B199" s="321" t="s">
        <v>461</v>
      </c>
      <c r="C199" s="321" t="s">
        <v>461</v>
      </c>
      <c r="D199" s="323">
        <v>230</v>
      </c>
      <c r="E199" s="323">
        <v>230</v>
      </c>
      <c r="F199" s="321" t="s">
        <v>403</v>
      </c>
      <c r="G199" s="323">
        <v>0.09</v>
      </c>
      <c r="H199" s="321"/>
      <c r="I199" s="332">
        <v>1</v>
      </c>
      <c r="J199" s="320" t="s">
        <v>440</v>
      </c>
      <c r="K199" s="321"/>
      <c r="L199" s="321"/>
      <c r="M199" s="322">
        <v>0</v>
      </c>
      <c r="N199" s="321"/>
      <c r="O199" s="321"/>
      <c r="P199" s="321"/>
      <c r="Q199" s="322">
        <v>0</v>
      </c>
      <c r="R199" s="312" t="s">
        <v>869</v>
      </c>
    </row>
    <row r="200" spans="1:18" ht="16.649999999999999" customHeight="1" x14ac:dyDescent="0.25">
      <c r="A200" s="342">
        <v>35.158000000000001</v>
      </c>
      <c r="B200" s="321" t="s">
        <v>461</v>
      </c>
      <c r="C200" s="321" t="s">
        <v>534</v>
      </c>
      <c r="D200" s="323">
        <v>230</v>
      </c>
      <c r="E200" s="323">
        <v>230</v>
      </c>
      <c r="F200" s="321" t="s">
        <v>403</v>
      </c>
      <c r="G200" s="323">
        <v>0.03</v>
      </c>
      <c r="H200" s="321"/>
      <c r="I200" s="332">
        <v>1</v>
      </c>
      <c r="J200" s="320" t="s">
        <v>487</v>
      </c>
      <c r="K200" s="321"/>
      <c r="L200" s="321"/>
      <c r="M200" s="322">
        <v>0</v>
      </c>
      <c r="N200" s="321"/>
      <c r="O200" s="321"/>
      <c r="P200" s="321"/>
      <c r="Q200" s="322">
        <v>0</v>
      </c>
      <c r="R200" s="312" t="s">
        <v>870</v>
      </c>
    </row>
    <row r="201" spans="1:18" ht="16.649999999999999" customHeight="1" x14ac:dyDescent="0.25">
      <c r="A201" s="342">
        <v>35.158999999999999</v>
      </c>
      <c r="B201" s="320" t="s">
        <v>432</v>
      </c>
      <c r="C201" s="321" t="s">
        <v>488</v>
      </c>
      <c r="D201" s="323">
        <v>230</v>
      </c>
      <c r="E201" s="323">
        <v>230</v>
      </c>
      <c r="F201" s="321" t="s">
        <v>167</v>
      </c>
      <c r="G201" s="321"/>
      <c r="H201" s="335">
        <v>0.92</v>
      </c>
      <c r="I201" s="332">
        <v>2</v>
      </c>
      <c r="J201" s="320" t="s">
        <v>421</v>
      </c>
      <c r="K201" s="321"/>
      <c r="L201" s="321"/>
      <c r="M201" s="322">
        <v>0</v>
      </c>
      <c r="N201" s="321"/>
      <c r="O201" s="321"/>
      <c r="P201" s="321"/>
      <c r="Q201" s="322">
        <v>0</v>
      </c>
      <c r="R201" s="312" t="s">
        <v>871</v>
      </c>
    </row>
    <row r="202" spans="1:18" ht="16.649999999999999" customHeight="1" x14ac:dyDescent="0.25">
      <c r="A202" s="343">
        <v>35.159999999999997</v>
      </c>
      <c r="B202" s="320" t="s">
        <v>225</v>
      </c>
      <c r="C202" s="320" t="s">
        <v>535</v>
      </c>
      <c r="D202" s="323">
        <v>230</v>
      </c>
      <c r="E202" s="323">
        <v>230</v>
      </c>
      <c r="F202" s="324" t="s">
        <v>403</v>
      </c>
      <c r="G202" s="323">
        <v>0.01</v>
      </c>
      <c r="H202" s="321"/>
      <c r="I202" s="319">
        <v>1</v>
      </c>
      <c r="J202" s="320" t="s">
        <v>443</v>
      </c>
      <c r="K202" s="324"/>
      <c r="L202" s="324"/>
      <c r="M202" s="322">
        <v>0</v>
      </c>
      <c r="N202" s="321"/>
      <c r="O202" s="321"/>
      <c r="P202" s="321"/>
      <c r="Q202" s="322">
        <v>0</v>
      </c>
      <c r="R202" s="312" t="s">
        <v>872</v>
      </c>
    </row>
    <row r="203" spans="1:18" ht="16.649999999999999" customHeight="1" x14ac:dyDescent="0.25">
      <c r="A203" s="342">
        <v>35.161000000000001</v>
      </c>
      <c r="B203" s="320" t="s">
        <v>582</v>
      </c>
      <c r="C203" s="320" t="s">
        <v>583</v>
      </c>
      <c r="D203" s="323">
        <v>230</v>
      </c>
      <c r="E203" s="323">
        <v>230</v>
      </c>
      <c r="F203" s="324" t="s">
        <v>403</v>
      </c>
      <c r="G203" s="323">
        <v>0.11</v>
      </c>
      <c r="H203" s="321"/>
      <c r="I203" s="319">
        <v>1</v>
      </c>
      <c r="J203" s="320" t="s">
        <v>458</v>
      </c>
      <c r="K203" s="324"/>
      <c r="L203" s="324"/>
      <c r="M203" s="322">
        <v>0</v>
      </c>
      <c r="N203" s="321"/>
      <c r="O203" s="321"/>
      <c r="P203" s="321"/>
      <c r="Q203" s="340"/>
      <c r="R203" s="312" t="s">
        <v>873</v>
      </c>
    </row>
    <row r="204" spans="1:18" ht="16.649999999999999" customHeight="1" x14ac:dyDescent="0.25">
      <c r="A204" s="342">
        <v>35.161999999999999</v>
      </c>
      <c r="B204" s="320" t="s">
        <v>584</v>
      </c>
      <c r="C204" s="320" t="s">
        <v>585</v>
      </c>
      <c r="D204" s="323">
        <v>230</v>
      </c>
      <c r="E204" s="323">
        <v>230</v>
      </c>
      <c r="F204" s="324" t="s">
        <v>403</v>
      </c>
      <c r="G204" s="323">
        <v>0.09</v>
      </c>
      <c r="H204" s="321"/>
      <c r="I204" s="319">
        <v>1</v>
      </c>
      <c r="J204" s="320" t="s">
        <v>458</v>
      </c>
      <c r="K204" s="324"/>
      <c r="L204" s="324"/>
      <c r="M204" s="322">
        <v>0</v>
      </c>
      <c r="N204" s="321"/>
      <c r="O204" s="321"/>
      <c r="P204" s="321"/>
      <c r="Q204" s="340"/>
      <c r="R204" s="312" t="s">
        <v>874</v>
      </c>
    </row>
    <row r="205" spans="1:18" ht="16.649999999999999" customHeight="1" x14ac:dyDescent="0.25">
      <c r="A205" s="342">
        <v>35.162999999999997</v>
      </c>
      <c r="B205" s="320" t="s">
        <v>586</v>
      </c>
      <c r="C205" s="320" t="s">
        <v>587</v>
      </c>
      <c r="D205" s="323">
        <v>230</v>
      </c>
      <c r="E205" s="323">
        <v>230</v>
      </c>
      <c r="F205" s="324" t="s">
        <v>403</v>
      </c>
      <c r="G205" s="323">
        <v>12.5</v>
      </c>
      <c r="H205" s="321"/>
      <c r="I205" s="319">
        <v>1</v>
      </c>
      <c r="J205" s="320" t="s">
        <v>440</v>
      </c>
      <c r="K205" s="324"/>
      <c r="L205" s="324"/>
      <c r="M205" s="322">
        <v>0</v>
      </c>
      <c r="N205" s="321"/>
      <c r="O205" s="321"/>
      <c r="P205" s="321"/>
      <c r="Q205" s="340"/>
      <c r="R205" s="312" t="s">
        <v>875</v>
      </c>
    </row>
    <row r="206" spans="1:18" ht="16.649999999999999" customHeight="1" x14ac:dyDescent="0.25">
      <c r="A206" s="342">
        <v>35.164000000000001</v>
      </c>
      <c r="B206" s="320" t="s">
        <v>587</v>
      </c>
      <c r="C206" s="320" t="s">
        <v>588</v>
      </c>
      <c r="D206" s="323">
        <v>230</v>
      </c>
      <c r="E206" s="323">
        <v>230</v>
      </c>
      <c r="F206" s="324" t="s">
        <v>403</v>
      </c>
      <c r="G206" s="323">
        <v>12.49</v>
      </c>
      <c r="H206" s="321"/>
      <c r="I206" s="319">
        <v>1</v>
      </c>
      <c r="J206" s="320" t="s">
        <v>440</v>
      </c>
      <c r="K206" s="324"/>
      <c r="L206" s="324"/>
      <c r="M206" s="322">
        <v>0</v>
      </c>
      <c r="N206" s="321"/>
      <c r="O206" s="321"/>
      <c r="P206" s="321"/>
      <c r="Q206" s="340"/>
      <c r="R206" s="312" t="s">
        <v>876</v>
      </c>
    </row>
    <row r="207" spans="1:18" ht="16.649999999999999" customHeight="1" x14ac:dyDescent="0.25">
      <c r="A207" s="342">
        <v>35.164999999999999</v>
      </c>
      <c r="B207" s="320" t="s">
        <v>588</v>
      </c>
      <c r="C207" s="320" t="s">
        <v>657</v>
      </c>
      <c r="D207" s="323">
        <v>230</v>
      </c>
      <c r="E207" s="323">
        <v>230</v>
      </c>
      <c r="F207" s="324" t="s">
        <v>420</v>
      </c>
      <c r="G207" s="323">
        <v>0.02</v>
      </c>
      <c r="H207" s="321"/>
      <c r="I207" s="319">
        <v>1</v>
      </c>
      <c r="J207" s="320" t="s">
        <v>440</v>
      </c>
      <c r="K207" s="324"/>
      <c r="L207" s="324"/>
      <c r="M207" s="322">
        <v>0</v>
      </c>
      <c r="N207" s="321"/>
      <c r="O207" s="321"/>
      <c r="P207" s="321"/>
      <c r="Q207" s="340"/>
      <c r="R207" s="312" t="s">
        <v>877</v>
      </c>
    </row>
    <row r="208" spans="1:18" ht="16.649999999999999" customHeight="1" x14ac:dyDescent="0.25">
      <c r="A208" s="342">
        <v>35.165999999999997</v>
      </c>
      <c r="B208" s="320" t="s">
        <v>588</v>
      </c>
      <c r="C208" s="320" t="s">
        <v>658</v>
      </c>
      <c r="D208" s="323">
        <v>230</v>
      </c>
      <c r="E208" s="323">
        <v>230</v>
      </c>
      <c r="F208" s="324" t="s">
        <v>420</v>
      </c>
      <c r="G208" s="323">
        <v>0.11</v>
      </c>
      <c r="H208" s="321"/>
      <c r="I208" s="319">
        <v>1</v>
      </c>
      <c r="J208" s="320" t="s">
        <v>440</v>
      </c>
      <c r="K208" s="324"/>
      <c r="L208" s="324"/>
      <c r="M208" s="322">
        <v>0</v>
      </c>
      <c r="N208" s="321"/>
      <c r="O208" s="321"/>
      <c r="P208" s="321"/>
      <c r="Q208" s="340"/>
      <c r="R208" s="312" t="s">
        <v>878</v>
      </c>
    </row>
    <row r="209" spans="1:18" ht="16.649999999999999" customHeight="1" x14ac:dyDescent="0.25">
      <c r="A209" s="342">
        <v>35.167000000000002</v>
      </c>
      <c r="B209" s="320" t="s">
        <v>659</v>
      </c>
      <c r="C209" s="320" t="s">
        <v>660</v>
      </c>
      <c r="D209" s="323">
        <v>230</v>
      </c>
      <c r="E209" s="323">
        <v>230</v>
      </c>
      <c r="F209" s="324" t="s">
        <v>420</v>
      </c>
      <c r="G209" s="323">
        <v>0.01</v>
      </c>
      <c r="H209" s="321"/>
      <c r="I209" s="319">
        <v>1</v>
      </c>
      <c r="J209" s="320" t="s">
        <v>458</v>
      </c>
      <c r="K209" s="324"/>
      <c r="L209" s="324"/>
      <c r="M209" s="339"/>
      <c r="N209" s="321"/>
      <c r="O209" s="321"/>
      <c r="P209" s="321"/>
      <c r="Q209" s="340"/>
      <c r="R209" s="312" t="s">
        <v>879</v>
      </c>
    </row>
    <row r="210" spans="1:18" ht="16.649999999999999" customHeight="1" x14ac:dyDescent="0.25">
      <c r="A210" s="342">
        <v>35.167999999999999</v>
      </c>
      <c r="B210" s="320" t="s">
        <v>661</v>
      </c>
      <c r="C210" s="320" t="s">
        <v>662</v>
      </c>
      <c r="D210" s="323">
        <v>230</v>
      </c>
      <c r="E210" s="323">
        <v>230</v>
      </c>
      <c r="F210" s="324" t="s">
        <v>403</v>
      </c>
      <c r="G210" s="323">
        <v>2.19</v>
      </c>
      <c r="H210" s="321"/>
      <c r="I210" s="319">
        <v>1</v>
      </c>
      <c r="J210" s="320" t="s">
        <v>440</v>
      </c>
      <c r="K210" s="324"/>
      <c r="L210" s="324"/>
      <c r="M210" s="339"/>
      <c r="N210" s="321"/>
      <c r="O210" s="321"/>
      <c r="P210" s="321"/>
      <c r="Q210" s="340"/>
      <c r="R210" s="312" t="s">
        <v>880</v>
      </c>
    </row>
    <row r="211" spans="1:18" ht="16.649999999999999" customHeight="1" x14ac:dyDescent="0.25">
      <c r="A211" s="342">
        <v>35.168999999999997</v>
      </c>
      <c r="B211" s="320" t="s">
        <v>663</v>
      </c>
      <c r="C211" s="320" t="s">
        <v>664</v>
      </c>
      <c r="D211" s="323">
        <v>230</v>
      </c>
      <c r="E211" s="323">
        <v>230</v>
      </c>
      <c r="F211" s="324" t="s">
        <v>403</v>
      </c>
      <c r="G211" s="323">
        <v>0.04</v>
      </c>
      <c r="H211" s="321"/>
      <c r="I211" s="319">
        <v>1</v>
      </c>
      <c r="J211" s="320" t="s">
        <v>458</v>
      </c>
      <c r="K211" s="324"/>
      <c r="L211" s="324"/>
      <c r="M211" s="339"/>
      <c r="N211" s="321"/>
      <c r="O211" s="321"/>
      <c r="P211" s="321"/>
      <c r="Q211" s="340"/>
      <c r="R211" s="312" t="s">
        <v>881</v>
      </c>
    </row>
    <row r="212" spans="1:18" ht="16.649999999999999" customHeight="1" x14ac:dyDescent="0.25">
      <c r="A212" s="343">
        <v>35.17</v>
      </c>
      <c r="B212" s="320" t="s">
        <v>665</v>
      </c>
      <c r="C212" s="320" t="s">
        <v>666</v>
      </c>
      <c r="D212" s="323">
        <v>230</v>
      </c>
      <c r="E212" s="323">
        <v>230</v>
      </c>
      <c r="F212" s="324" t="s">
        <v>403</v>
      </c>
      <c r="G212" s="323">
        <v>0.04</v>
      </c>
      <c r="H212" s="321"/>
      <c r="I212" s="319">
        <v>1</v>
      </c>
      <c r="J212" s="320" t="s">
        <v>421</v>
      </c>
      <c r="K212" s="324"/>
      <c r="L212" s="324"/>
      <c r="M212" s="339"/>
      <c r="N212" s="321"/>
      <c r="O212" s="321"/>
      <c r="P212" s="321"/>
      <c r="Q212" s="340"/>
      <c r="R212" s="312" t="s">
        <v>882</v>
      </c>
    </row>
    <row r="213" spans="1:18" ht="16.649999999999999" customHeight="1" x14ac:dyDescent="0.25">
      <c r="A213" s="342">
        <v>35.170999999999999</v>
      </c>
      <c r="B213" s="320" t="s">
        <v>236</v>
      </c>
      <c r="C213" s="320" t="s">
        <v>667</v>
      </c>
      <c r="D213" s="323">
        <v>230</v>
      </c>
      <c r="E213" s="323">
        <v>230</v>
      </c>
      <c r="F213" s="324" t="s">
        <v>403</v>
      </c>
      <c r="G213" s="323">
        <v>3.78</v>
      </c>
      <c r="H213" s="321"/>
      <c r="I213" s="319">
        <v>1</v>
      </c>
      <c r="J213" s="320" t="s">
        <v>668</v>
      </c>
      <c r="K213" s="324"/>
      <c r="L213" s="324"/>
      <c r="M213" s="339"/>
      <c r="N213" s="321"/>
      <c r="O213" s="321"/>
      <c r="P213" s="321"/>
      <c r="Q213" s="340"/>
      <c r="R213" s="312" t="s">
        <v>883</v>
      </c>
    </row>
    <row r="214" spans="1:18" ht="16.649999999999999" customHeight="1" x14ac:dyDescent="0.25">
      <c r="A214" s="342">
        <v>35.171999999999997</v>
      </c>
      <c r="B214" s="320" t="s">
        <v>236</v>
      </c>
      <c r="C214" s="320" t="s">
        <v>667</v>
      </c>
      <c r="D214" s="324"/>
      <c r="E214" s="324"/>
      <c r="F214" s="324" t="s">
        <v>403</v>
      </c>
      <c r="G214" s="323">
        <v>0</v>
      </c>
      <c r="H214" s="335">
        <v>1.84</v>
      </c>
      <c r="I214" s="324"/>
      <c r="J214" s="320" t="s">
        <v>669</v>
      </c>
      <c r="K214" s="324"/>
      <c r="L214" s="324"/>
      <c r="M214" s="339"/>
      <c r="N214" s="321"/>
      <c r="O214" s="321"/>
      <c r="P214" s="321"/>
      <c r="Q214" s="340"/>
      <c r="R214" s="312" t="s">
        <v>884</v>
      </c>
    </row>
    <row r="215" spans="1:18" ht="16.649999999999999" customHeight="1" x14ac:dyDescent="0.25">
      <c r="A215" s="342">
        <v>35.173000000000002</v>
      </c>
      <c r="B215" s="320" t="s">
        <v>670</v>
      </c>
      <c r="C215" s="320" t="s">
        <v>671</v>
      </c>
      <c r="D215" s="323">
        <v>230</v>
      </c>
      <c r="E215" s="323">
        <v>230</v>
      </c>
      <c r="F215" s="324" t="s">
        <v>403</v>
      </c>
      <c r="G215" s="323">
        <v>0.25</v>
      </c>
      <c r="H215" s="321"/>
      <c r="I215" s="319">
        <v>1</v>
      </c>
      <c r="J215" s="320" t="s">
        <v>443</v>
      </c>
      <c r="K215" s="324"/>
      <c r="L215" s="324"/>
      <c r="M215" s="339"/>
      <c r="N215" s="321"/>
      <c r="O215" s="321"/>
      <c r="P215" s="321"/>
      <c r="Q215" s="340"/>
      <c r="R215" s="312" t="s">
        <v>885</v>
      </c>
    </row>
    <row r="216" spans="1:18" ht="16.649999999999999" customHeight="1" x14ac:dyDescent="0.25">
      <c r="A216" s="342">
        <v>35.173999999999999</v>
      </c>
      <c r="B216" s="320" t="s">
        <v>672</v>
      </c>
      <c r="C216" s="320" t="s">
        <v>670</v>
      </c>
      <c r="D216" s="323">
        <v>230</v>
      </c>
      <c r="E216" s="323">
        <v>230</v>
      </c>
      <c r="F216" s="324" t="s">
        <v>403</v>
      </c>
      <c r="G216" s="323">
        <v>0.18</v>
      </c>
      <c r="H216" s="321"/>
      <c r="I216" s="319">
        <v>1</v>
      </c>
      <c r="J216" s="320" t="s">
        <v>443</v>
      </c>
      <c r="K216" s="324"/>
      <c r="L216" s="324"/>
      <c r="M216" s="339"/>
      <c r="N216" s="321"/>
      <c r="O216" s="321"/>
      <c r="P216" s="321"/>
      <c r="Q216" s="340"/>
      <c r="R216" s="312" t="s">
        <v>886</v>
      </c>
    </row>
    <row r="217" spans="1:18" ht="16.649999999999999" customHeight="1" x14ac:dyDescent="0.25">
      <c r="A217" s="342">
        <v>35.174999999999997</v>
      </c>
      <c r="B217" s="320" t="s">
        <v>670</v>
      </c>
      <c r="C217" s="320" t="s">
        <v>398</v>
      </c>
      <c r="D217" s="323">
        <v>230</v>
      </c>
      <c r="E217" s="323">
        <v>230</v>
      </c>
      <c r="F217" s="324" t="s">
        <v>403</v>
      </c>
      <c r="G217" s="323">
        <v>0.01</v>
      </c>
      <c r="H217" s="321"/>
      <c r="I217" s="319">
        <v>1</v>
      </c>
      <c r="J217" s="320" t="s">
        <v>443</v>
      </c>
      <c r="K217" s="324"/>
      <c r="L217" s="324"/>
      <c r="M217" s="339"/>
      <c r="N217" s="321"/>
      <c r="O217" s="321"/>
      <c r="P217" s="321"/>
      <c r="Q217" s="340"/>
      <c r="R217" s="312" t="s">
        <v>887</v>
      </c>
    </row>
    <row r="218" spans="1:18" ht="16.649999999999999" customHeight="1" x14ac:dyDescent="0.25">
      <c r="A218" s="342">
        <v>35.176000000000002</v>
      </c>
      <c r="B218" s="320" t="s">
        <v>670</v>
      </c>
      <c r="C218" s="320" t="s">
        <v>673</v>
      </c>
      <c r="D218" s="323">
        <v>230</v>
      </c>
      <c r="E218" s="323">
        <v>230</v>
      </c>
      <c r="F218" s="324" t="s">
        <v>403</v>
      </c>
      <c r="G218" s="323">
        <v>0.01</v>
      </c>
      <c r="H218" s="321"/>
      <c r="I218" s="319">
        <v>1</v>
      </c>
      <c r="J218" s="320" t="s">
        <v>443</v>
      </c>
      <c r="K218" s="324"/>
      <c r="L218" s="324"/>
      <c r="M218" s="339"/>
      <c r="N218" s="321"/>
      <c r="O218" s="321"/>
      <c r="P218" s="321"/>
      <c r="Q218" s="340"/>
      <c r="R218" s="312" t="s">
        <v>888</v>
      </c>
    </row>
    <row r="219" spans="1:18" ht="16.649999999999999" customHeight="1" x14ac:dyDescent="0.25">
      <c r="A219" s="342">
        <v>35.177</v>
      </c>
      <c r="B219" s="320" t="s">
        <v>667</v>
      </c>
      <c r="C219" s="320" t="s">
        <v>674</v>
      </c>
      <c r="D219" s="323">
        <v>230</v>
      </c>
      <c r="E219" s="323">
        <v>230</v>
      </c>
      <c r="F219" s="324" t="s">
        <v>403</v>
      </c>
      <c r="G219" s="323">
        <v>2.74</v>
      </c>
      <c r="H219" s="321"/>
      <c r="I219" s="319">
        <v>1</v>
      </c>
      <c r="J219" s="320" t="s">
        <v>669</v>
      </c>
      <c r="K219" s="324"/>
      <c r="L219" s="324"/>
      <c r="M219" s="339"/>
      <c r="N219" s="321"/>
      <c r="O219" s="321"/>
      <c r="P219" s="321"/>
      <c r="Q219" s="340"/>
      <c r="R219" s="312" t="s">
        <v>889</v>
      </c>
    </row>
    <row r="220" spans="1:18" ht="16.649999999999999" customHeight="1" x14ac:dyDescent="0.25">
      <c r="A220" s="342">
        <v>35.177999999999997</v>
      </c>
      <c r="B220" s="320" t="s">
        <v>461</v>
      </c>
      <c r="C220" s="320" t="s">
        <v>675</v>
      </c>
      <c r="D220" s="323">
        <v>230</v>
      </c>
      <c r="E220" s="323">
        <v>230</v>
      </c>
      <c r="F220" s="324" t="s">
        <v>403</v>
      </c>
      <c r="G220" s="323">
        <v>0</v>
      </c>
      <c r="H220" s="335">
        <v>14.25</v>
      </c>
      <c r="I220" s="319">
        <v>2</v>
      </c>
      <c r="J220" s="320" t="s">
        <v>676</v>
      </c>
      <c r="K220" s="324"/>
      <c r="L220" s="324"/>
      <c r="M220" s="339"/>
      <c r="N220" s="321"/>
      <c r="O220" s="321"/>
      <c r="P220" s="321"/>
      <c r="Q220" s="340"/>
      <c r="R220" s="312" t="s">
        <v>890</v>
      </c>
    </row>
    <row r="221" spans="1:18" ht="16.649999999999999" customHeight="1" x14ac:dyDescent="0.25">
      <c r="A221" s="342">
        <v>35.179000000000002</v>
      </c>
      <c r="B221" s="320" t="s">
        <v>536</v>
      </c>
      <c r="C221" s="320"/>
      <c r="D221" s="324"/>
      <c r="E221" s="324"/>
      <c r="F221" s="324"/>
      <c r="G221" s="324"/>
      <c r="H221" s="321"/>
      <c r="I221" s="324"/>
      <c r="J221" s="320"/>
      <c r="K221" s="329">
        <v>111861846.41</v>
      </c>
      <c r="L221" s="329">
        <v>1208252032.3299999</v>
      </c>
      <c r="M221" s="322">
        <v>1320113878.74</v>
      </c>
      <c r="N221" s="321"/>
      <c r="O221" s="321"/>
      <c r="P221" s="321"/>
      <c r="Q221" s="322">
        <v>0</v>
      </c>
      <c r="R221" s="312" t="s">
        <v>891</v>
      </c>
    </row>
    <row r="222" spans="1:18" ht="16.649999999999999" customHeight="1" x14ac:dyDescent="0.25">
      <c r="A222" s="343">
        <v>35.18</v>
      </c>
      <c r="B222" s="320"/>
      <c r="C222" s="320"/>
      <c r="D222" s="324"/>
      <c r="E222" s="324"/>
      <c r="F222" s="324"/>
      <c r="G222" s="324"/>
      <c r="H222" s="321"/>
      <c r="I222" s="324"/>
      <c r="J222" s="320"/>
      <c r="K222" s="324"/>
      <c r="L222" s="324"/>
      <c r="M222" s="322">
        <v>0</v>
      </c>
      <c r="N222" s="321"/>
      <c r="O222" s="321"/>
      <c r="P222" s="321"/>
      <c r="Q222" s="322">
        <v>0</v>
      </c>
      <c r="R222" s="312" t="s">
        <v>685</v>
      </c>
    </row>
    <row r="223" spans="1:18" ht="16.649999999999999" customHeight="1" x14ac:dyDescent="0.25">
      <c r="A223" s="342">
        <v>35.180999999999997</v>
      </c>
      <c r="B223" s="320" t="s">
        <v>537</v>
      </c>
      <c r="C223" s="320" t="s">
        <v>538</v>
      </c>
      <c r="D223" s="324"/>
      <c r="E223" s="324"/>
      <c r="F223" s="324"/>
      <c r="G223" s="323">
        <v>2063.33</v>
      </c>
      <c r="H223" s="335">
        <v>181.86</v>
      </c>
      <c r="I223" s="324"/>
      <c r="J223" s="320"/>
      <c r="K223" s="329">
        <v>68361699.049999997</v>
      </c>
      <c r="L223" s="329">
        <v>1444216473.9300001</v>
      </c>
      <c r="M223" s="322">
        <v>1512578172.98</v>
      </c>
      <c r="N223" s="321"/>
      <c r="O223" s="321"/>
      <c r="P223" s="321"/>
      <c r="Q223" s="322">
        <v>0</v>
      </c>
      <c r="R223" s="312" t="s">
        <v>892</v>
      </c>
    </row>
    <row r="224" spans="1:18" ht="16.649999999999999" customHeight="1" x14ac:dyDescent="0.25">
      <c r="A224" s="342">
        <v>35.182000000000002</v>
      </c>
      <c r="B224" s="320" t="s">
        <v>537</v>
      </c>
      <c r="C224" s="320" t="s">
        <v>539</v>
      </c>
      <c r="D224" s="324"/>
      <c r="E224" s="324"/>
      <c r="F224" s="324"/>
      <c r="G224" s="323">
        <v>793.27</v>
      </c>
      <c r="H224" s="335">
        <v>231.64</v>
      </c>
      <c r="I224" s="324"/>
      <c r="J224" s="320"/>
      <c r="K224" s="329">
        <v>12893952.08</v>
      </c>
      <c r="L224" s="329">
        <v>594781954.86000001</v>
      </c>
      <c r="M224" s="322">
        <v>607675906.94000006</v>
      </c>
      <c r="N224" s="321"/>
      <c r="O224" s="321"/>
      <c r="P224" s="321"/>
      <c r="Q224" s="322">
        <v>0</v>
      </c>
      <c r="R224" s="312" t="s">
        <v>893</v>
      </c>
    </row>
    <row r="225" spans="1:18" ht="16.649999999999999" customHeight="1" x14ac:dyDescent="0.25">
      <c r="A225" s="342">
        <v>35.183</v>
      </c>
      <c r="B225" s="320" t="s">
        <v>591</v>
      </c>
      <c r="C225" s="320"/>
      <c r="D225" s="324"/>
      <c r="E225" s="324"/>
      <c r="F225" s="324"/>
      <c r="G225" s="324"/>
      <c r="H225" s="321"/>
      <c r="I225" s="324"/>
      <c r="J225" s="320"/>
      <c r="K225" s="324"/>
      <c r="L225" s="324"/>
      <c r="M225" s="322">
        <v>0</v>
      </c>
      <c r="N225" s="329">
        <v>1328846</v>
      </c>
      <c r="O225" s="329">
        <v>15604142</v>
      </c>
      <c r="P225" s="321"/>
      <c r="Q225" s="322">
        <v>16932988</v>
      </c>
      <c r="R225" s="312" t="s">
        <v>894</v>
      </c>
    </row>
    <row r="226" spans="1:18" ht="16.649999999999999" customHeight="1" x14ac:dyDescent="0.25">
      <c r="A226" s="343">
        <v>36</v>
      </c>
      <c r="B226" s="321"/>
      <c r="C226" s="321"/>
      <c r="D226" s="321"/>
      <c r="E226" s="321"/>
      <c r="F226" s="320" t="s">
        <v>33</v>
      </c>
      <c r="G226" s="348">
        <v>4436.59</v>
      </c>
      <c r="H226" s="348">
        <v>747.03000000000009</v>
      </c>
      <c r="I226" s="348">
        <v>165</v>
      </c>
      <c r="J226" s="321"/>
      <c r="K226" s="348">
        <v>195422315.30000001</v>
      </c>
      <c r="L226" s="348">
        <v>3303328082.0599999</v>
      </c>
      <c r="M226" s="348">
        <v>3498750397.3600001</v>
      </c>
      <c r="N226" s="348">
        <v>1328846</v>
      </c>
      <c r="O226" s="348">
        <v>15604142</v>
      </c>
      <c r="P226" s="348">
        <v>0</v>
      </c>
      <c r="Q226" s="348">
        <v>16932988</v>
      </c>
      <c r="R226" s="312"/>
    </row>
    <row r="227" spans="1:18" ht="16.649999999999999" customHeight="1" x14ac:dyDescent="0.25">
      <c r="A227" s="349"/>
      <c r="B227" s="349"/>
      <c r="C227" s="349"/>
      <c r="D227" s="349"/>
      <c r="E227" s="349"/>
      <c r="F227" s="349"/>
      <c r="G227" s="349"/>
      <c r="H227" s="349"/>
      <c r="I227" s="349"/>
      <c r="J227" s="349"/>
      <c r="K227" s="349"/>
      <c r="L227" s="349"/>
      <c r="M227" s="349"/>
      <c r="N227" s="349"/>
      <c r="O227" s="349"/>
      <c r="P227" s="349"/>
      <c r="Q227" s="349"/>
    </row>
    <row r="228" spans="1:18" ht="16.649999999999999" customHeight="1" x14ac:dyDescent="0.25"/>
    <row r="229" spans="1:18" ht="16.649999999999999" customHeight="1" x14ac:dyDescent="0.25">
      <c r="G229" s="392"/>
      <c r="H229" s="392"/>
      <c r="I229" s="392"/>
      <c r="J229" s="392"/>
      <c r="K229" s="392"/>
      <c r="L229" s="392"/>
      <c r="M229" s="392"/>
      <c r="N229" s="392"/>
      <c r="O229" s="392"/>
      <c r="P229" s="392"/>
      <c r="Q229" s="392"/>
    </row>
    <row r="230" spans="1:18" ht="16.649999999999999" customHeight="1" x14ac:dyDescent="0.25"/>
    <row r="231" spans="1:18" ht="16.649999999999999" customHeight="1" x14ac:dyDescent="0.25"/>
    <row r="232" spans="1:18" ht="16.649999999999999" customHeight="1" x14ac:dyDescent="0.25"/>
    <row r="233" spans="1:18" ht="16.649999999999999" customHeight="1" x14ac:dyDescent="0.25"/>
    <row r="234" spans="1:18" ht="16.649999999999999" customHeight="1" x14ac:dyDescent="0.25"/>
    <row r="235" spans="1:18" ht="16.649999999999999" customHeight="1" x14ac:dyDescent="0.25"/>
    <row r="236" spans="1:18" ht="16.649999999999999" customHeight="1" x14ac:dyDescent="0.25"/>
    <row r="237" spans="1:18" ht="16.649999999999999" customHeight="1" x14ac:dyDescent="0.25"/>
    <row r="238" spans="1:18" ht="16.649999999999999" customHeight="1" x14ac:dyDescent="0.25"/>
    <row r="239" spans="1:18" ht="16.649999999999999" customHeight="1" x14ac:dyDescent="0.25"/>
    <row r="240" spans="1:18" ht="16.649999999999999" customHeight="1" x14ac:dyDescent="0.25"/>
    <row r="241" ht="16.649999999999999" customHeight="1" x14ac:dyDescent="0.25"/>
    <row r="242" ht="16.649999999999999" customHeight="1" x14ac:dyDescent="0.25"/>
    <row r="243" ht="16.649999999999999" customHeight="1" x14ac:dyDescent="0.25"/>
    <row r="244" ht="16.649999999999999" customHeight="1" x14ac:dyDescent="0.25"/>
    <row r="245" ht="16.649999999999999" customHeight="1" x14ac:dyDescent="0.25"/>
    <row r="246" ht="16.649999999999999" customHeight="1" x14ac:dyDescent="0.25"/>
    <row r="247" ht="16.649999999999999" customHeight="1" x14ac:dyDescent="0.25"/>
    <row r="248" ht="16.649999999999999" customHeight="1" x14ac:dyDescent="0.25"/>
    <row r="249" ht="16.649999999999999" customHeight="1" x14ac:dyDescent="0.25"/>
    <row r="250" ht="16.649999999999999" customHeight="1" x14ac:dyDescent="0.25"/>
    <row r="251" ht="16.649999999999999" customHeight="1" x14ac:dyDescent="0.25"/>
    <row r="252" ht="16.649999999999999" customHeight="1" x14ac:dyDescent="0.25"/>
    <row r="253" ht="16.649999999999999" customHeight="1" x14ac:dyDescent="0.25"/>
    <row r="254" ht="16.649999999999999" customHeight="1" x14ac:dyDescent="0.25"/>
    <row r="255" ht="16.649999999999999" customHeight="1" x14ac:dyDescent="0.25"/>
    <row r="256" ht="16.649999999999999" customHeight="1" x14ac:dyDescent="0.25"/>
    <row r="257" ht="16.649999999999999" customHeight="1" x14ac:dyDescent="0.25"/>
    <row r="258" ht="16.649999999999999" customHeight="1" x14ac:dyDescent="0.25"/>
    <row r="259" ht="16.649999999999999" customHeight="1" x14ac:dyDescent="0.25"/>
    <row r="260" ht="16.649999999999999" customHeight="1" x14ac:dyDescent="0.25"/>
    <row r="261" ht="16.649999999999999" customHeight="1" x14ac:dyDescent="0.25"/>
    <row r="262" ht="16.649999999999999" customHeight="1" x14ac:dyDescent="0.25"/>
    <row r="263" ht="16.649999999999999" customHeight="1" x14ac:dyDescent="0.25"/>
    <row r="264" ht="16.649999999999999" customHeight="1" x14ac:dyDescent="0.25"/>
    <row r="265" ht="16.649999999999999" customHeight="1" x14ac:dyDescent="0.25"/>
    <row r="266" ht="16.649999999999999" customHeight="1" x14ac:dyDescent="0.25"/>
    <row r="267" ht="16.649999999999999" customHeight="1" x14ac:dyDescent="0.25"/>
    <row r="268" ht="16.649999999999999" customHeight="1" x14ac:dyDescent="0.25"/>
    <row r="269" ht="16.649999999999999" customHeight="1" x14ac:dyDescent="0.25"/>
    <row r="270" ht="16.649999999999999" customHeight="1" x14ac:dyDescent="0.25"/>
    <row r="271" ht="16.649999999999999" customHeight="1" x14ac:dyDescent="0.25"/>
    <row r="272" ht="16.649999999999999" customHeight="1" x14ac:dyDescent="0.25"/>
    <row r="273" ht="16.649999999999999" customHeight="1" x14ac:dyDescent="0.25"/>
    <row r="274" ht="16.649999999999999" customHeight="1" x14ac:dyDescent="0.25"/>
    <row r="275" ht="16.649999999999999" customHeight="1" x14ac:dyDescent="0.25"/>
    <row r="276" ht="16.649999999999999" customHeight="1" x14ac:dyDescent="0.25"/>
    <row r="277" ht="16.649999999999999" customHeight="1" x14ac:dyDescent="0.25"/>
    <row r="278" ht="16.649999999999999" customHeight="1" x14ac:dyDescent="0.25"/>
    <row r="279" ht="16.649999999999999" customHeight="1" x14ac:dyDescent="0.25"/>
    <row r="280" ht="16.649999999999999" customHeight="1" x14ac:dyDescent="0.25"/>
    <row r="281" ht="16.649999999999999" customHeight="1" x14ac:dyDescent="0.25"/>
    <row r="282" ht="16.649999999999999" customHeight="1" x14ac:dyDescent="0.25"/>
    <row r="283" ht="16.649999999999999" customHeight="1" x14ac:dyDescent="0.25"/>
    <row r="284" ht="16.649999999999999"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sheetData>
  <mergeCells count="16">
    <mergeCell ref="J4:J5"/>
    <mergeCell ref="K4:M4"/>
    <mergeCell ref="N4:Q4"/>
    <mergeCell ref="G229:Q229"/>
    <mergeCell ref="A4:A6"/>
    <mergeCell ref="B4:C4"/>
    <mergeCell ref="D4:E4"/>
    <mergeCell ref="F4:F5"/>
    <mergeCell ref="G4:H4"/>
    <mergeCell ref="I4:I5"/>
    <mergeCell ref="A1:I1"/>
    <mergeCell ref="J1:Q1"/>
    <mergeCell ref="A2:I2"/>
    <mergeCell ref="J2:Q2"/>
    <mergeCell ref="A3:I3"/>
    <mergeCell ref="J3:Q3"/>
  </mergeCells>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F06F5-6FC9-4076-AF51-FADF4ABBC610}">
  <sheetPr>
    <tabColor rgb="FF002060"/>
  </sheetPr>
  <dimension ref="A1:Q221"/>
  <sheetViews>
    <sheetView tabSelected="1" workbookViewId="0">
      <selection activeCell="H38" sqref="H38"/>
    </sheetView>
  </sheetViews>
  <sheetFormatPr defaultRowHeight="13.2" x14ac:dyDescent="0.25"/>
  <cols>
    <col min="11" max="11" width="11.109375" bestFit="1" customWidth="1"/>
    <col min="12" max="13" width="12.6640625" bestFit="1" customWidth="1"/>
    <col min="14" max="14" width="9.109375" bestFit="1" customWidth="1"/>
    <col min="15" max="15" width="10.109375" bestFit="1" customWidth="1"/>
    <col min="16" max="16" width="6.109375" bestFit="1" customWidth="1"/>
    <col min="17" max="17" width="10.109375" bestFit="1" customWidth="1"/>
  </cols>
  <sheetData>
    <row r="1" spans="1:17" x14ac:dyDescent="0.25">
      <c r="A1" t="s">
        <v>592</v>
      </c>
    </row>
    <row r="2" spans="1:17" ht="13.8" thickBot="1" x14ac:dyDescent="0.3">
      <c r="A2" t="s">
        <v>593</v>
      </c>
      <c r="B2" s="198" t="s">
        <v>594</v>
      </c>
    </row>
    <row r="3" spans="1:17" ht="13.8" thickBot="1" x14ac:dyDescent="0.3">
      <c r="A3" s="404" t="s">
        <v>353</v>
      </c>
      <c r="B3" s="405"/>
      <c r="C3" s="405"/>
      <c r="D3" s="405"/>
      <c r="E3" s="405"/>
      <c r="F3" s="405"/>
      <c r="G3" s="405"/>
      <c r="H3" s="405"/>
      <c r="I3" s="405"/>
      <c r="J3" s="405"/>
      <c r="K3" s="405"/>
      <c r="L3" s="405"/>
      <c r="M3" s="405"/>
      <c r="N3" s="405"/>
      <c r="O3" s="405"/>
      <c r="P3" s="405"/>
      <c r="Q3" s="406"/>
    </row>
    <row r="4" spans="1:17" ht="8.25" customHeight="1" x14ac:dyDescent="0.25">
      <c r="A4" s="407" t="s">
        <v>548</v>
      </c>
      <c r="B4" s="408"/>
      <c r="C4" s="408"/>
      <c r="D4" s="408"/>
      <c r="E4" s="408"/>
      <c r="F4" s="408"/>
      <c r="G4" s="408"/>
      <c r="H4" s="408"/>
      <c r="I4" s="408"/>
      <c r="J4" s="408"/>
      <c r="K4" s="408"/>
      <c r="L4" s="408"/>
      <c r="M4" s="408"/>
      <c r="N4" s="408"/>
      <c r="O4" s="408"/>
      <c r="P4" s="408"/>
      <c r="Q4" s="409"/>
    </row>
    <row r="5" spans="1:17" ht="8.25" customHeight="1" x14ac:dyDescent="0.25">
      <c r="A5" s="401" t="s">
        <v>549</v>
      </c>
      <c r="B5" s="402"/>
      <c r="C5" s="402"/>
      <c r="D5" s="402"/>
      <c r="E5" s="402"/>
      <c r="F5" s="402"/>
      <c r="G5" s="402"/>
      <c r="H5" s="402"/>
      <c r="I5" s="402"/>
      <c r="J5" s="402"/>
      <c r="K5" s="402"/>
      <c r="L5" s="402"/>
      <c r="M5" s="402"/>
      <c r="N5" s="402"/>
      <c r="O5" s="402"/>
      <c r="P5" s="402"/>
      <c r="Q5" s="403"/>
    </row>
    <row r="6" spans="1:17" ht="8.25" customHeight="1" x14ac:dyDescent="0.25">
      <c r="A6" s="401" t="s">
        <v>550</v>
      </c>
      <c r="B6" s="402"/>
      <c r="C6" s="402"/>
      <c r="D6" s="402"/>
      <c r="E6" s="402"/>
      <c r="F6" s="402"/>
      <c r="G6" s="402"/>
      <c r="H6" s="402"/>
      <c r="I6" s="402"/>
      <c r="J6" s="402"/>
      <c r="K6" s="402"/>
      <c r="L6" s="402"/>
      <c r="M6" s="402"/>
      <c r="N6" s="402"/>
      <c r="O6" s="402"/>
      <c r="P6" s="402"/>
      <c r="Q6" s="403"/>
    </row>
    <row r="7" spans="1:17" ht="8.25" customHeight="1" x14ac:dyDescent="0.25">
      <c r="A7" s="401" t="s">
        <v>551</v>
      </c>
      <c r="B7" s="402"/>
      <c r="C7" s="402"/>
      <c r="D7" s="402"/>
      <c r="E7" s="402"/>
      <c r="F7" s="402"/>
      <c r="G7" s="402"/>
      <c r="H7" s="402"/>
      <c r="I7" s="402"/>
      <c r="J7" s="402"/>
      <c r="K7" s="402"/>
      <c r="L7" s="402"/>
      <c r="M7" s="402"/>
      <c r="N7" s="402"/>
      <c r="O7" s="402"/>
      <c r="P7" s="402"/>
      <c r="Q7" s="403"/>
    </row>
    <row r="8" spans="1:17" ht="8.25" customHeight="1" x14ac:dyDescent="0.25">
      <c r="A8" s="401" t="s">
        <v>552</v>
      </c>
      <c r="B8" s="402"/>
      <c r="C8" s="402"/>
      <c r="D8" s="402"/>
      <c r="E8" s="402"/>
      <c r="F8" s="402"/>
      <c r="G8" s="402"/>
      <c r="H8" s="402"/>
      <c r="I8" s="402"/>
      <c r="J8" s="402"/>
      <c r="K8" s="402"/>
      <c r="L8" s="402"/>
      <c r="M8" s="402"/>
      <c r="N8" s="402"/>
      <c r="O8" s="402"/>
      <c r="P8" s="402"/>
      <c r="Q8" s="403"/>
    </row>
    <row r="9" spans="1:17" ht="8.25" customHeight="1" x14ac:dyDescent="0.25">
      <c r="A9" s="401" t="s">
        <v>553</v>
      </c>
      <c r="B9" s="402"/>
      <c r="C9" s="402"/>
      <c r="D9" s="402"/>
      <c r="E9" s="402"/>
      <c r="F9" s="402"/>
      <c r="G9" s="402"/>
      <c r="H9" s="402"/>
      <c r="I9" s="402"/>
      <c r="J9" s="402"/>
      <c r="K9" s="402"/>
      <c r="L9" s="402"/>
      <c r="M9" s="402"/>
      <c r="N9" s="402"/>
      <c r="O9" s="402"/>
      <c r="P9" s="402"/>
      <c r="Q9" s="403"/>
    </row>
    <row r="10" spans="1:17" ht="8.25" customHeight="1" x14ac:dyDescent="0.25">
      <c r="A10" s="401" t="s">
        <v>554</v>
      </c>
      <c r="B10" s="402"/>
      <c r="C10" s="402"/>
      <c r="D10" s="402"/>
      <c r="E10" s="402"/>
      <c r="F10" s="402"/>
      <c r="G10" s="402"/>
      <c r="H10" s="402"/>
      <c r="I10" s="402"/>
      <c r="J10" s="402"/>
      <c r="K10" s="402"/>
      <c r="L10" s="402"/>
      <c r="M10" s="402"/>
      <c r="N10" s="402"/>
      <c r="O10" s="402"/>
      <c r="P10" s="402"/>
      <c r="Q10" s="403"/>
    </row>
    <row r="11" spans="1:17" ht="8.25" customHeight="1" x14ac:dyDescent="0.25">
      <c r="A11" s="401" t="s">
        <v>555</v>
      </c>
      <c r="B11" s="402"/>
      <c r="C11" s="402"/>
      <c r="D11" s="402"/>
      <c r="E11" s="402"/>
      <c r="F11" s="402"/>
      <c r="G11" s="402"/>
      <c r="H11" s="402"/>
      <c r="I11" s="402"/>
      <c r="J11" s="402"/>
      <c r="K11" s="402"/>
      <c r="L11" s="402"/>
      <c r="M11" s="402"/>
      <c r="N11" s="402"/>
      <c r="O11" s="402"/>
      <c r="P11" s="402"/>
      <c r="Q11" s="403"/>
    </row>
    <row r="12" spans="1:17" ht="8.25" customHeight="1" x14ac:dyDescent="0.25">
      <c r="A12" s="401" t="s">
        <v>556</v>
      </c>
      <c r="B12" s="402"/>
      <c r="C12" s="402"/>
      <c r="D12" s="402"/>
      <c r="E12" s="402"/>
      <c r="F12" s="402"/>
      <c r="G12" s="402"/>
      <c r="H12" s="402"/>
      <c r="I12" s="402"/>
      <c r="J12" s="402"/>
      <c r="K12" s="402"/>
      <c r="L12" s="402"/>
      <c r="M12" s="402"/>
      <c r="N12" s="402"/>
      <c r="O12" s="402"/>
      <c r="P12" s="402"/>
      <c r="Q12" s="403"/>
    </row>
    <row r="13" spans="1:17" ht="13.8" thickBot="1" x14ac:dyDescent="0.3">
      <c r="A13" s="413"/>
      <c r="B13" s="414"/>
      <c r="C13" s="414"/>
      <c r="D13" s="414"/>
      <c r="E13" s="414"/>
      <c r="F13" s="414"/>
      <c r="G13" s="414"/>
      <c r="H13" s="414"/>
      <c r="I13" s="414"/>
      <c r="J13" s="414"/>
      <c r="K13" s="414"/>
      <c r="L13" s="414"/>
      <c r="M13" s="414"/>
      <c r="N13" s="414"/>
      <c r="O13" s="414"/>
      <c r="P13" s="414"/>
      <c r="Q13" s="415"/>
    </row>
    <row r="14" spans="1:17" ht="76.5" customHeight="1" thickBot="1" x14ac:dyDescent="0.3">
      <c r="A14" s="255"/>
      <c r="B14" s="410" t="s">
        <v>358</v>
      </c>
      <c r="C14" s="411"/>
      <c r="D14" s="410" t="s">
        <v>557</v>
      </c>
      <c r="E14" s="411"/>
      <c r="F14" s="255"/>
      <c r="G14" s="410" t="s">
        <v>558</v>
      </c>
      <c r="H14" s="411"/>
      <c r="I14" s="255"/>
      <c r="J14" s="255"/>
      <c r="K14" s="410" t="s">
        <v>559</v>
      </c>
      <c r="L14" s="412"/>
      <c r="M14" s="411"/>
      <c r="N14" s="410" t="s">
        <v>365</v>
      </c>
      <c r="O14" s="412"/>
      <c r="P14" s="412"/>
      <c r="Q14" s="411"/>
    </row>
    <row r="15" spans="1:17" ht="66" x14ac:dyDescent="0.25">
      <c r="A15" s="256" t="s">
        <v>560</v>
      </c>
      <c r="B15" s="256" t="s">
        <v>366</v>
      </c>
      <c r="C15" s="256" t="s">
        <v>367</v>
      </c>
      <c r="D15" s="256" t="s">
        <v>368</v>
      </c>
      <c r="E15" s="256" t="s">
        <v>561</v>
      </c>
      <c r="F15" s="256" t="s">
        <v>562</v>
      </c>
      <c r="G15" s="256" t="s">
        <v>119</v>
      </c>
      <c r="H15" s="256" t="s">
        <v>120</v>
      </c>
      <c r="I15" s="256" t="s">
        <v>563</v>
      </c>
      <c r="J15" s="256" t="s">
        <v>564</v>
      </c>
      <c r="K15" s="256" t="s">
        <v>372</v>
      </c>
      <c r="L15" s="256" t="s">
        <v>565</v>
      </c>
      <c r="M15" s="256" t="s">
        <v>566</v>
      </c>
      <c r="N15" s="256" t="s">
        <v>375</v>
      </c>
      <c r="O15" s="256" t="s">
        <v>376</v>
      </c>
      <c r="P15" s="256" t="s">
        <v>377</v>
      </c>
      <c r="Q15" s="256" t="s">
        <v>567</v>
      </c>
    </row>
    <row r="16" spans="1:17" ht="13.8" thickBot="1" x14ac:dyDescent="0.3">
      <c r="A16" s="257"/>
      <c r="B16" s="257" t="s">
        <v>379</v>
      </c>
      <c r="C16" s="257" t="s">
        <v>380</v>
      </c>
      <c r="D16" s="257" t="s">
        <v>381</v>
      </c>
      <c r="E16" s="257" t="s">
        <v>382</v>
      </c>
      <c r="F16" s="257" t="s">
        <v>383</v>
      </c>
      <c r="G16" s="257" t="s">
        <v>384</v>
      </c>
      <c r="H16" s="257" t="s">
        <v>385</v>
      </c>
      <c r="I16" s="257" t="s">
        <v>386</v>
      </c>
      <c r="J16" s="257" t="s">
        <v>387</v>
      </c>
      <c r="K16" s="257" t="s">
        <v>388</v>
      </c>
      <c r="L16" s="257" t="s">
        <v>389</v>
      </c>
      <c r="M16" s="257" t="s">
        <v>390</v>
      </c>
      <c r="N16" s="257" t="s">
        <v>391</v>
      </c>
      <c r="O16" s="257" t="s">
        <v>392</v>
      </c>
      <c r="P16" s="257" t="s">
        <v>393</v>
      </c>
      <c r="Q16" s="257" t="s">
        <v>394</v>
      </c>
    </row>
    <row r="17" spans="1:17" ht="27" thickBot="1" x14ac:dyDescent="0.3">
      <c r="A17" s="258">
        <v>1</v>
      </c>
      <c r="B17" s="259" t="s">
        <v>396</v>
      </c>
      <c r="C17" s="259"/>
      <c r="D17" s="260"/>
      <c r="E17" s="260"/>
      <c r="F17" s="261"/>
      <c r="G17" s="260"/>
      <c r="H17" s="260"/>
      <c r="I17" s="260"/>
      <c r="J17" s="259"/>
      <c r="K17" s="260"/>
      <c r="L17" s="260"/>
      <c r="M17" s="260"/>
      <c r="N17" s="260"/>
      <c r="O17" s="260"/>
      <c r="P17" s="260"/>
      <c r="Q17" s="260"/>
    </row>
    <row r="18" spans="1:17" ht="40.200000000000003" thickBot="1" x14ac:dyDescent="0.3">
      <c r="A18" s="258">
        <v>2</v>
      </c>
      <c r="B18" s="259" t="s">
        <v>397</v>
      </c>
      <c r="C18" s="259" t="s">
        <v>398</v>
      </c>
      <c r="D18" s="260">
        <v>500</v>
      </c>
      <c r="E18" s="260">
        <v>500</v>
      </c>
      <c r="F18" s="261" t="s">
        <v>167</v>
      </c>
      <c r="G18" s="260">
        <v>44.22</v>
      </c>
      <c r="H18" s="260"/>
      <c r="I18" s="260">
        <v>1</v>
      </c>
      <c r="J18" s="259" t="s">
        <v>399</v>
      </c>
      <c r="K18" s="260"/>
      <c r="L18" s="260"/>
      <c r="M18" s="260"/>
      <c r="N18" s="260"/>
      <c r="O18" s="260"/>
      <c r="P18" s="260"/>
      <c r="Q18" s="260"/>
    </row>
    <row r="19" spans="1:17" ht="40.200000000000003" thickBot="1" x14ac:dyDescent="0.3">
      <c r="A19" s="258">
        <v>3</v>
      </c>
      <c r="B19" s="259" t="s">
        <v>400</v>
      </c>
      <c r="C19" s="259" t="s">
        <v>401</v>
      </c>
      <c r="D19" s="260">
        <v>500</v>
      </c>
      <c r="E19" s="260">
        <v>500</v>
      </c>
      <c r="F19" s="261" t="s">
        <v>167</v>
      </c>
      <c r="G19" s="260">
        <v>34.47</v>
      </c>
      <c r="H19" s="260"/>
      <c r="I19" s="260">
        <v>1</v>
      </c>
      <c r="J19" s="259" t="s">
        <v>402</v>
      </c>
      <c r="K19" s="260"/>
      <c r="L19" s="260"/>
      <c r="M19" s="260"/>
      <c r="N19" s="260"/>
      <c r="O19" s="260"/>
      <c r="P19" s="260"/>
      <c r="Q19" s="260"/>
    </row>
    <row r="20" spans="1:17" ht="40.200000000000003" thickBot="1" x14ac:dyDescent="0.3">
      <c r="A20" s="258">
        <v>4</v>
      </c>
      <c r="B20" s="259" t="s">
        <v>400</v>
      </c>
      <c r="C20" s="259" t="s">
        <v>401</v>
      </c>
      <c r="D20" s="260"/>
      <c r="E20" s="260"/>
      <c r="F20" s="261" t="s">
        <v>403</v>
      </c>
      <c r="G20" s="260">
        <v>0.62</v>
      </c>
      <c r="H20" s="260"/>
      <c r="I20" s="260"/>
      <c r="J20" s="259" t="s">
        <v>404</v>
      </c>
      <c r="K20" s="260"/>
      <c r="L20" s="260"/>
      <c r="M20" s="260"/>
      <c r="N20" s="260"/>
      <c r="O20" s="260"/>
      <c r="P20" s="260"/>
      <c r="Q20" s="260"/>
    </row>
    <row r="21" spans="1:17" ht="40.200000000000003" thickBot="1" x14ac:dyDescent="0.3">
      <c r="A21" s="258">
        <v>5</v>
      </c>
      <c r="B21" s="259" t="s">
        <v>401</v>
      </c>
      <c r="C21" s="259" t="s">
        <v>405</v>
      </c>
      <c r="D21" s="260">
        <v>500</v>
      </c>
      <c r="E21" s="260">
        <v>500</v>
      </c>
      <c r="F21" s="261" t="s">
        <v>167</v>
      </c>
      <c r="G21" s="260">
        <v>37.630000000000003</v>
      </c>
      <c r="H21" s="260"/>
      <c r="I21" s="260">
        <v>1</v>
      </c>
      <c r="J21" s="259" t="s">
        <v>402</v>
      </c>
      <c r="K21" s="260"/>
      <c r="L21" s="260"/>
      <c r="M21" s="260"/>
      <c r="N21" s="260"/>
      <c r="O21" s="260"/>
      <c r="P21" s="260"/>
      <c r="Q21" s="260"/>
    </row>
    <row r="22" spans="1:17" ht="40.200000000000003" thickBot="1" x14ac:dyDescent="0.3">
      <c r="A22" s="258">
        <v>6</v>
      </c>
      <c r="B22" s="259" t="s">
        <v>173</v>
      </c>
      <c r="C22" s="259" t="s">
        <v>397</v>
      </c>
      <c r="D22" s="260">
        <v>500</v>
      </c>
      <c r="E22" s="260">
        <v>500</v>
      </c>
      <c r="F22" s="261" t="s">
        <v>167</v>
      </c>
      <c r="G22" s="260">
        <v>51.51</v>
      </c>
      <c r="H22" s="260"/>
      <c r="I22" s="260">
        <v>1</v>
      </c>
      <c r="J22" s="259" t="s">
        <v>402</v>
      </c>
      <c r="K22" s="260"/>
      <c r="L22" s="260"/>
      <c r="M22" s="260"/>
      <c r="N22" s="260"/>
      <c r="O22" s="260"/>
      <c r="P22" s="260"/>
      <c r="Q22" s="260"/>
    </row>
    <row r="23" spans="1:17" ht="40.200000000000003" thickBot="1" x14ac:dyDescent="0.3">
      <c r="A23" s="258">
        <v>7</v>
      </c>
      <c r="B23" s="259" t="s">
        <v>173</v>
      </c>
      <c r="C23" s="259" t="s">
        <v>397</v>
      </c>
      <c r="D23" s="260"/>
      <c r="E23" s="260"/>
      <c r="F23" s="261" t="s">
        <v>403</v>
      </c>
      <c r="G23" s="260">
        <v>0.19</v>
      </c>
      <c r="H23" s="260"/>
      <c r="I23" s="260"/>
      <c r="J23" s="259" t="s">
        <v>404</v>
      </c>
      <c r="K23" s="260"/>
      <c r="L23" s="260"/>
      <c r="M23" s="260"/>
      <c r="N23" s="260"/>
      <c r="O23" s="260"/>
      <c r="P23" s="260"/>
      <c r="Q23" s="260"/>
    </row>
    <row r="24" spans="1:17" ht="40.200000000000003" thickBot="1" x14ac:dyDescent="0.3">
      <c r="A24" s="258">
        <v>8</v>
      </c>
      <c r="B24" s="259" t="s">
        <v>406</v>
      </c>
      <c r="C24" s="259"/>
      <c r="D24" s="260"/>
      <c r="E24" s="260"/>
      <c r="F24" s="261"/>
      <c r="G24" s="260"/>
      <c r="H24" s="260"/>
      <c r="I24" s="260"/>
      <c r="J24" s="259"/>
      <c r="K24" s="262">
        <v>2304818</v>
      </c>
      <c r="L24" s="262">
        <v>52379277</v>
      </c>
      <c r="M24" s="262">
        <v>54684095</v>
      </c>
      <c r="N24" s="260"/>
      <c r="O24" s="260"/>
      <c r="P24" s="260"/>
      <c r="Q24" s="260"/>
    </row>
    <row r="25" spans="1:17" ht="27" thickBot="1" x14ac:dyDescent="0.3">
      <c r="A25" s="258">
        <v>9</v>
      </c>
      <c r="B25" s="259" t="s">
        <v>407</v>
      </c>
      <c r="C25" s="259"/>
      <c r="D25" s="260"/>
      <c r="E25" s="260"/>
      <c r="F25" s="261"/>
      <c r="G25" s="260"/>
      <c r="H25" s="260"/>
      <c r="I25" s="260"/>
      <c r="J25" s="259"/>
      <c r="K25" s="260"/>
      <c r="L25" s="260"/>
      <c r="M25" s="260"/>
      <c r="N25" s="260"/>
      <c r="O25" s="260"/>
      <c r="P25" s="260"/>
      <c r="Q25" s="260"/>
    </row>
    <row r="26" spans="1:17" ht="27" thickBot="1" x14ac:dyDescent="0.3">
      <c r="A26" s="258">
        <v>10</v>
      </c>
      <c r="B26" s="259" t="s">
        <v>408</v>
      </c>
      <c r="C26" s="259" t="s">
        <v>409</v>
      </c>
      <c r="D26" s="260">
        <v>230</v>
      </c>
      <c r="E26" s="260">
        <v>230</v>
      </c>
      <c r="F26" s="261" t="s">
        <v>410</v>
      </c>
      <c r="G26" s="260">
        <v>3.91</v>
      </c>
      <c r="H26" s="260"/>
      <c r="I26" s="260">
        <v>1</v>
      </c>
      <c r="J26" s="259" t="s">
        <v>411</v>
      </c>
      <c r="K26" s="260"/>
      <c r="L26" s="260"/>
      <c r="M26" s="260"/>
      <c r="N26" s="260"/>
      <c r="O26" s="260"/>
      <c r="P26" s="260"/>
      <c r="Q26" s="260"/>
    </row>
    <row r="27" spans="1:17" ht="27" thickBot="1" x14ac:dyDescent="0.3">
      <c r="A27" s="258">
        <v>11</v>
      </c>
      <c r="B27" s="259" t="s">
        <v>408</v>
      </c>
      <c r="C27" s="259" t="s">
        <v>412</v>
      </c>
      <c r="D27" s="260">
        <v>230</v>
      </c>
      <c r="E27" s="260">
        <v>230</v>
      </c>
      <c r="F27" s="261" t="s">
        <v>410</v>
      </c>
      <c r="G27" s="260">
        <v>3.98</v>
      </c>
      <c r="H27" s="260"/>
      <c r="I27" s="260">
        <v>1</v>
      </c>
      <c r="J27" s="259" t="s">
        <v>411</v>
      </c>
      <c r="K27" s="260"/>
      <c r="L27" s="260"/>
      <c r="M27" s="260"/>
      <c r="N27" s="260"/>
      <c r="O27" s="260"/>
      <c r="P27" s="260"/>
      <c r="Q27" s="260"/>
    </row>
    <row r="28" spans="1:17" ht="40.200000000000003" thickBot="1" x14ac:dyDescent="0.3">
      <c r="A28" s="258">
        <v>12</v>
      </c>
      <c r="B28" s="259" t="s">
        <v>408</v>
      </c>
      <c r="C28" s="259" t="s">
        <v>413</v>
      </c>
      <c r="D28" s="260">
        <v>230</v>
      </c>
      <c r="E28" s="260">
        <v>230</v>
      </c>
      <c r="F28" s="261" t="s">
        <v>414</v>
      </c>
      <c r="G28" s="260">
        <v>3.86</v>
      </c>
      <c r="H28" s="260"/>
      <c r="I28" s="260">
        <v>1</v>
      </c>
      <c r="J28" s="259" t="s">
        <v>415</v>
      </c>
      <c r="K28" s="260"/>
      <c r="L28" s="260"/>
      <c r="M28" s="260"/>
      <c r="N28" s="260"/>
      <c r="O28" s="260"/>
      <c r="P28" s="260"/>
      <c r="Q28" s="260"/>
    </row>
    <row r="29" spans="1:17" ht="40.200000000000003" thickBot="1" x14ac:dyDescent="0.3">
      <c r="A29" s="258">
        <v>13</v>
      </c>
      <c r="B29" s="259" t="s">
        <v>397</v>
      </c>
      <c r="C29" s="259" t="s">
        <v>416</v>
      </c>
      <c r="D29" s="260">
        <v>230</v>
      </c>
      <c r="E29" s="260">
        <v>230</v>
      </c>
      <c r="F29" s="261" t="s">
        <v>403</v>
      </c>
      <c r="G29" s="260">
        <v>17.32</v>
      </c>
      <c r="H29" s="260"/>
      <c r="I29" s="260">
        <v>1</v>
      </c>
      <c r="J29" s="259" t="s">
        <v>417</v>
      </c>
      <c r="K29" s="260"/>
      <c r="L29" s="260"/>
      <c r="M29" s="260"/>
      <c r="N29" s="260"/>
      <c r="O29" s="260"/>
      <c r="P29" s="260"/>
      <c r="Q29" s="260"/>
    </row>
    <row r="30" spans="1:17" ht="53.4" thickBot="1" x14ac:dyDescent="0.3">
      <c r="A30" s="258">
        <v>14</v>
      </c>
      <c r="B30" s="259" t="s">
        <v>202</v>
      </c>
      <c r="C30" s="259" t="s">
        <v>568</v>
      </c>
      <c r="D30" s="260">
        <v>230</v>
      </c>
      <c r="E30" s="260">
        <v>230</v>
      </c>
      <c r="F30" s="261" t="s">
        <v>403</v>
      </c>
      <c r="G30" s="260">
        <v>17.32</v>
      </c>
      <c r="H30" s="260"/>
      <c r="I30" s="260">
        <v>1</v>
      </c>
      <c r="J30" s="259" t="s">
        <v>440</v>
      </c>
      <c r="K30" s="260"/>
      <c r="L30" s="260"/>
      <c r="M30" s="260"/>
      <c r="N30" s="260"/>
      <c r="O30" s="260"/>
      <c r="P30" s="260"/>
      <c r="Q30" s="260"/>
    </row>
    <row r="31" spans="1:17" ht="27" thickBot="1" x14ac:dyDescent="0.3">
      <c r="A31" s="258">
        <v>15</v>
      </c>
      <c r="B31" s="259" t="s">
        <v>202</v>
      </c>
      <c r="C31" s="259" t="s">
        <v>418</v>
      </c>
      <c r="D31" s="260">
        <v>230</v>
      </c>
      <c r="E31" s="260">
        <v>230</v>
      </c>
      <c r="F31" s="261" t="s">
        <v>420</v>
      </c>
      <c r="G31" s="260">
        <v>2.0099999999999998</v>
      </c>
      <c r="H31" s="260"/>
      <c r="I31" s="260"/>
      <c r="J31" s="259" t="s">
        <v>421</v>
      </c>
      <c r="K31" s="260"/>
      <c r="L31" s="260"/>
      <c r="M31" s="260"/>
      <c r="N31" s="260"/>
      <c r="O31" s="260"/>
      <c r="P31" s="260"/>
      <c r="Q31" s="260"/>
    </row>
    <row r="32" spans="1:17" ht="27" thickBot="1" x14ac:dyDescent="0.3">
      <c r="A32" s="258">
        <v>16</v>
      </c>
      <c r="B32" s="259" t="s">
        <v>202</v>
      </c>
      <c r="C32" s="259" t="s">
        <v>418</v>
      </c>
      <c r="D32" s="260"/>
      <c r="E32" s="260"/>
      <c r="F32" s="261" t="s">
        <v>422</v>
      </c>
      <c r="G32" s="260">
        <v>20.149999999999999</v>
      </c>
      <c r="H32" s="260"/>
      <c r="I32" s="260"/>
      <c r="J32" s="259" t="s">
        <v>421</v>
      </c>
      <c r="K32" s="260"/>
      <c r="L32" s="260"/>
      <c r="M32" s="260"/>
      <c r="N32" s="260"/>
      <c r="O32" s="260"/>
      <c r="P32" s="260"/>
      <c r="Q32" s="260"/>
    </row>
    <row r="33" spans="1:17" ht="27" thickBot="1" x14ac:dyDescent="0.3">
      <c r="A33" s="258">
        <v>17</v>
      </c>
      <c r="B33" s="259" t="s">
        <v>202</v>
      </c>
      <c r="C33" s="259" t="s">
        <v>418</v>
      </c>
      <c r="D33" s="260"/>
      <c r="E33" s="260"/>
      <c r="F33" s="261" t="s">
        <v>423</v>
      </c>
      <c r="G33" s="260">
        <v>0.94</v>
      </c>
      <c r="H33" s="260"/>
      <c r="I33" s="260"/>
      <c r="J33" s="259" t="s">
        <v>421</v>
      </c>
      <c r="K33" s="260"/>
      <c r="L33" s="260"/>
      <c r="M33" s="260"/>
      <c r="N33" s="260"/>
      <c r="O33" s="260"/>
      <c r="P33" s="260"/>
      <c r="Q33" s="260"/>
    </row>
    <row r="34" spans="1:17" ht="27" thickBot="1" x14ac:dyDescent="0.3">
      <c r="A34" s="258">
        <v>18</v>
      </c>
      <c r="B34" s="259" t="s">
        <v>202</v>
      </c>
      <c r="C34" s="259" t="s">
        <v>418</v>
      </c>
      <c r="D34" s="260"/>
      <c r="E34" s="260"/>
      <c r="F34" s="261" t="s">
        <v>403</v>
      </c>
      <c r="G34" s="260"/>
      <c r="H34" s="260">
        <v>1.22</v>
      </c>
      <c r="I34" s="260"/>
      <c r="J34" s="259" t="s">
        <v>421</v>
      </c>
      <c r="K34" s="260"/>
      <c r="L34" s="260"/>
      <c r="M34" s="260"/>
      <c r="N34" s="260"/>
      <c r="O34" s="260"/>
      <c r="P34" s="260"/>
      <c r="Q34" s="260"/>
    </row>
    <row r="35" spans="1:17" ht="40.200000000000003" thickBot="1" x14ac:dyDescent="0.3">
      <c r="A35" s="258">
        <v>19</v>
      </c>
      <c r="B35" s="259" t="s">
        <v>202</v>
      </c>
      <c r="C35" s="259" t="s">
        <v>424</v>
      </c>
      <c r="D35" s="260">
        <v>230</v>
      </c>
      <c r="E35" s="260">
        <v>230</v>
      </c>
      <c r="F35" s="261" t="s">
        <v>403</v>
      </c>
      <c r="G35" s="260">
        <v>9.06</v>
      </c>
      <c r="H35" s="260"/>
      <c r="I35" s="260">
        <v>1</v>
      </c>
      <c r="J35" s="259" t="s">
        <v>404</v>
      </c>
      <c r="K35" s="260"/>
      <c r="L35" s="260"/>
      <c r="M35" s="260"/>
      <c r="N35" s="260"/>
      <c r="O35" s="260"/>
      <c r="P35" s="260"/>
      <c r="Q35" s="260"/>
    </row>
    <row r="36" spans="1:17" ht="40.200000000000003" thickBot="1" x14ac:dyDescent="0.3">
      <c r="A36" s="258">
        <v>20</v>
      </c>
      <c r="B36" s="259" t="s">
        <v>202</v>
      </c>
      <c r="C36" s="259" t="s">
        <v>424</v>
      </c>
      <c r="D36" s="260"/>
      <c r="E36" s="260"/>
      <c r="F36" s="261" t="s">
        <v>420</v>
      </c>
      <c r="G36" s="260">
        <v>17.05</v>
      </c>
      <c r="H36" s="260"/>
      <c r="I36" s="260"/>
      <c r="J36" s="259" t="s">
        <v>404</v>
      </c>
      <c r="K36" s="260"/>
      <c r="L36" s="260"/>
      <c r="M36" s="260"/>
      <c r="N36" s="260"/>
      <c r="O36" s="260"/>
      <c r="P36" s="260"/>
      <c r="Q36" s="260"/>
    </row>
    <row r="37" spans="1:17" ht="40.200000000000003" thickBot="1" x14ac:dyDescent="0.3">
      <c r="A37" s="258">
        <v>21</v>
      </c>
      <c r="B37" s="259" t="s">
        <v>202</v>
      </c>
      <c r="C37" s="259" t="s">
        <v>424</v>
      </c>
      <c r="D37" s="260"/>
      <c r="E37" s="260"/>
      <c r="F37" s="261" t="s">
        <v>422</v>
      </c>
      <c r="G37" s="260">
        <v>3.29</v>
      </c>
      <c r="H37" s="260"/>
      <c r="I37" s="260"/>
      <c r="J37" s="259" t="s">
        <v>404</v>
      </c>
      <c r="K37" s="260"/>
      <c r="L37" s="260"/>
      <c r="M37" s="260"/>
      <c r="N37" s="260"/>
      <c r="O37" s="260"/>
      <c r="P37" s="260"/>
      <c r="Q37" s="260"/>
    </row>
    <row r="38" spans="1:17" ht="40.200000000000003" thickBot="1" x14ac:dyDescent="0.3">
      <c r="A38" s="258">
        <v>22</v>
      </c>
      <c r="B38" s="259" t="s">
        <v>425</v>
      </c>
      <c r="C38" s="259" t="s">
        <v>426</v>
      </c>
      <c r="D38" s="260">
        <v>230</v>
      </c>
      <c r="E38" s="260">
        <v>230</v>
      </c>
      <c r="F38" s="261" t="s">
        <v>427</v>
      </c>
      <c r="G38" s="260">
        <v>15.29</v>
      </c>
      <c r="H38" s="260"/>
      <c r="I38" s="260">
        <v>1</v>
      </c>
      <c r="J38" s="259" t="s">
        <v>404</v>
      </c>
      <c r="K38" s="260"/>
      <c r="L38" s="260"/>
      <c r="M38" s="260"/>
      <c r="N38" s="260"/>
      <c r="O38" s="260"/>
      <c r="P38" s="260"/>
      <c r="Q38" s="260"/>
    </row>
    <row r="39" spans="1:17" ht="40.200000000000003" thickBot="1" x14ac:dyDescent="0.3">
      <c r="A39" s="258">
        <v>23</v>
      </c>
      <c r="B39" s="259" t="s">
        <v>425</v>
      </c>
      <c r="C39" s="259" t="s">
        <v>426</v>
      </c>
      <c r="D39" s="260"/>
      <c r="E39" s="260"/>
      <c r="F39" s="261" t="s">
        <v>403</v>
      </c>
      <c r="G39" s="260">
        <v>8.5399999999999991</v>
      </c>
      <c r="H39" s="260"/>
      <c r="I39" s="260"/>
      <c r="J39" s="259" t="s">
        <v>404</v>
      </c>
      <c r="K39" s="260"/>
      <c r="L39" s="260"/>
      <c r="M39" s="260"/>
      <c r="N39" s="260"/>
      <c r="O39" s="260"/>
      <c r="P39" s="260"/>
      <c r="Q39" s="260"/>
    </row>
    <row r="40" spans="1:17" ht="40.200000000000003" thickBot="1" x14ac:dyDescent="0.3">
      <c r="A40" s="258">
        <v>24</v>
      </c>
      <c r="B40" s="259" t="s">
        <v>425</v>
      </c>
      <c r="C40" s="259" t="s">
        <v>428</v>
      </c>
      <c r="D40" s="260">
        <v>230</v>
      </c>
      <c r="E40" s="260">
        <v>230</v>
      </c>
      <c r="F40" s="261" t="s">
        <v>427</v>
      </c>
      <c r="G40" s="260"/>
      <c r="H40" s="260">
        <v>15.3</v>
      </c>
      <c r="I40" s="260">
        <v>1</v>
      </c>
      <c r="J40" s="259" t="s">
        <v>404</v>
      </c>
      <c r="K40" s="260"/>
      <c r="L40" s="260"/>
      <c r="M40" s="260"/>
      <c r="N40" s="260"/>
      <c r="O40" s="260"/>
      <c r="P40" s="260"/>
      <c r="Q40" s="260"/>
    </row>
    <row r="41" spans="1:17" ht="40.200000000000003" thickBot="1" x14ac:dyDescent="0.3">
      <c r="A41" s="258">
        <v>25</v>
      </c>
      <c r="B41" s="259" t="s">
        <v>425</v>
      </c>
      <c r="C41" s="259" t="s">
        <v>429</v>
      </c>
      <c r="D41" s="260">
        <v>230</v>
      </c>
      <c r="E41" s="260">
        <v>230</v>
      </c>
      <c r="F41" s="261" t="s">
        <v>403</v>
      </c>
      <c r="G41" s="260">
        <v>7.71</v>
      </c>
      <c r="H41" s="260"/>
      <c r="I41" s="260">
        <v>1</v>
      </c>
      <c r="J41" s="259" t="s">
        <v>430</v>
      </c>
      <c r="K41" s="260"/>
      <c r="L41" s="260"/>
      <c r="M41" s="260"/>
      <c r="N41" s="260"/>
      <c r="O41" s="260"/>
      <c r="P41" s="260"/>
      <c r="Q41" s="260"/>
    </row>
    <row r="42" spans="1:17" ht="40.200000000000003" thickBot="1" x14ac:dyDescent="0.3">
      <c r="A42" s="258">
        <v>26</v>
      </c>
      <c r="B42" s="259" t="s">
        <v>431</v>
      </c>
      <c r="C42" s="259" t="s">
        <v>432</v>
      </c>
      <c r="D42" s="260">
        <v>230</v>
      </c>
      <c r="E42" s="260">
        <v>230</v>
      </c>
      <c r="F42" s="261" t="s">
        <v>423</v>
      </c>
      <c r="G42" s="260">
        <v>0.09</v>
      </c>
      <c r="H42" s="260"/>
      <c r="I42" s="260">
        <v>1</v>
      </c>
      <c r="J42" s="259" t="s">
        <v>404</v>
      </c>
      <c r="K42" s="260"/>
      <c r="L42" s="260"/>
      <c r="M42" s="260"/>
      <c r="N42" s="260"/>
      <c r="O42" s="260"/>
      <c r="P42" s="260"/>
      <c r="Q42" s="260"/>
    </row>
    <row r="43" spans="1:17" ht="40.200000000000003" thickBot="1" x14ac:dyDescent="0.3">
      <c r="A43" s="258">
        <v>27</v>
      </c>
      <c r="B43" s="259" t="s">
        <v>431</v>
      </c>
      <c r="C43" s="259" t="s">
        <v>432</v>
      </c>
      <c r="D43" s="260"/>
      <c r="E43" s="260"/>
      <c r="F43" s="261" t="s">
        <v>167</v>
      </c>
      <c r="G43" s="260"/>
      <c r="H43" s="260">
        <v>0.56000000000000005</v>
      </c>
      <c r="I43" s="260"/>
      <c r="J43" s="259" t="s">
        <v>404</v>
      </c>
      <c r="K43" s="260"/>
      <c r="L43" s="260"/>
      <c r="M43" s="260"/>
      <c r="N43" s="260"/>
      <c r="O43" s="260"/>
      <c r="P43" s="260"/>
      <c r="Q43" s="260"/>
    </row>
    <row r="44" spans="1:17" ht="40.200000000000003" thickBot="1" x14ac:dyDescent="0.3">
      <c r="A44" s="258">
        <v>28</v>
      </c>
      <c r="B44" s="259" t="s">
        <v>431</v>
      </c>
      <c r="C44" s="259" t="s">
        <v>432</v>
      </c>
      <c r="D44" s="260"/>
      <c r="E44" s="260"/>
      <c r="F44" s="261" t="s">
        <v>422</v>
      </c>
      <c r="G44" s="260">
        <v>10.98</v>
      </c>
      <c r="H44" s="260"/>
      <c r="I44" s="260"/>
      <c r="J44" s="259" t="s">
        <v>404</v>
      </c>
      <c r="K44" s="260"/>
      <c r="L44" s="260"/>
      <c r="M44" s="260"/>
      <c r="N44" s="260"/>
      <c r="O44" s="260"/>
      <c r="P44" s="260"/>
      <c r="Q44" s="260"/>
    </row>
    <row r="45" spans="1:17" ht="40.200000000000003" thickBot="1" x14ac:dyDescent="0.3">
      <c r="A45" s="258">
        <v>29</v>
      </c>
      <c r="B45" s="259" t="s">
        <v>431</v>
      </c>
      <c r="C45" s="259" t="s">
        <v>432</v>
      </c>
      <c r="D45" s="260"/>
      <c r="E45" s="260"/>
      <c r="F45" s="261" t="s">
        <v>403</v>
      </c>
      <c r="G45" s="260">
        <v>1.0900000000000001</v>
      </c>
      <c r="H45" s="260"/>
      <c r="I45" s="260"/>
      <c r="J45" s="259" t="s">
        <v>404</v>
      </c>
      <c r="K45" s="260"/>
      <c r="L45" s="260"/>
      <c r="M45" s="260"/>
      <c r="N45" s="260"/>
      <c r="O45" s="260"/>
      <c r="P45" s="260"/>
      <c r="Q45" s="260"/>
    </row>
    <row r="46" spans="1:17" ht="40.200000000000003" thickBot="1" x14ac:dyDescent="0.3">
      <c r="A46" s="258">
        <v>30</v>
      </c>
      <c r="B46" s="259" t="s">
        <v>433</v>
      </c>
      <c r="C46" s="259" t="s">
        <v>434</v>
      </c>
      <c r="D46" s="260">
        <v>230</v>
      </c>
      <c r="E46" s="260">
        <v>230</v>
      </c>
      <c r="F46" s="261" t="s">
        <v>422</v>
      </c>
      <c r="G46" s="260">
        <v>18.68</v>
      </c>
      <c r="H46" s="260"/>
      <c r="I46" s="260">
        <v>1</v>
      </c>
      <c r="J46" s="259" t="s">
        <v>404</v>
      </c>
      <c r="K46" s="260"/>
      <c r="L46" s="260"/>
      <c r="M46" s="260"/>
      <c r="N46" s="260"/>
      <c r="O46" s="260"/>
      <c r="P46" s="260"/>
      <c r="Q46" s="260"/>
    </row>
    <row r="47" spans="1:17" ht="40.200000000000003" thickBot="1" x14ac:dyDescent="0.3">
      <c r="A47" s="258">
        <v>31</v>
      </c>
      <c r="B47" s="259" t="s">
        <v>408</v>
      </c>
      <c r="C47" s="259" t="s">
        <v>435</v>
      </c>
      <c r="D47" s="260">
        <v>230</v>
      </c>
      <c r="E47" s="260">
        <v>230</v>
      </c>
      <c r="F47" s="261" t="s">
        <v>403</v>
      </c>
      <c r="G47" s="260">
        <v>1.53</v>
      </c>
      <c r="H47" s="260"/>
      <c r="I47" s="260">
        <v>1</v>
      </c>
      <c r="J47" s="259" t="s">
        <v>404</v>
      </c>
      <c r="K47" s="260"/>
      <c r="L47" s="260"/>
      <c r="M47" s="260"/>
      <c r="N47" s="260"/>
      <c r="O47" s="260"/>
      <c r="P47" s="260"/>
      <c r="Q47" s="260"/>
    </row>
    <row r="48" spans="1:17" ht="40.200000000000003" thickBot="1" x14ac:dyDescent="0.3">
      <c r="A48" s="258">
        <v>32</v>
      </c>
      <c r="B48" s="259" t="s">
        <v>408</v>
      </c>
      <c r="C48" s="259" t="s">
        <v>436</v>
      </c>
      <c r="D48" s="260">
        <v>230</v>
      </c>
      <c r="E48" s="260">
        <v>230</v>
      </c>
      <c r="F48" s="261" t="s">
        <v>414</v>
      </c>
      <c r="G48" s="260">
        <v>3.83</v>
      </c>
      <c r="H48" s="260"/>
      <c r="I48" s="260">
        <v>1</v>
      </c>
      <c r="J48" s="259" t="s">
        <v>415</v>
      </c>
      <c r="K48" s="260"/>
      <c r="L48" s="260"/>
      <c r="M48" s="260"/>
      <c r="N48" s="260"/>
      <c r="O48" s="260"/>
      <c r="P48" s="260"/>
      <c r="Q48" s="260"/>
    </row>
    <row r="49" spans="1:17" ht="40.200000000000003" thickBot="1" x14ac:dyDescent="0.3">
      <c r="A49" s="258">
        <v>33</v>
      </c>
      <c r="B49" s="259" t="s">
        <v>408</v>
      </c>
      <c r="C49" s="259" t="s">
        <v>437</v>
      </c>
      <c r="D49" s="260">
        <v>230</v>
      </c>
      <c r="E49" s="260">
        <v>230</v>
      </c>
      <c r="F49" s="261" t="s">
        <v>414</v>
      </c>
      <c r="G49" s="260">
        <v>3.89</v>
      </c>
      <c r="H49" s="260"/>
      <c r="I49" s="260">
        <v>1</v>
      </c>
      <c r="J49" s="259" t="s">
        <v>415</v>
      </c>
      <c r="K49" s="260"/>
      <c r="L49" s="260"/>
      <c r="M49" s="260"/>
      <c r="N49" s="260"/>
      <c r="O49" s="260"/>
      <c r="P49" s="260"/>
      <c r="Q49" s="260"/>
    </row>
    <row r="50" spans="1:17" ht="40.200000000000003" thickBot="1" x14ac:dyDescent="0.3">
      <c r="A50" s="258">
        <v>34</v>
      </c>
      <c r="B50" s="259" t="s">
        <v>408</v>
      </c>
      <c r="C50" s="259" t="s">
        <v>438</v>
      </c>
      <c r="D50" s="260">
        <v>230</v>
      </c>
      <c r="E50" s="260">
        <v>230</v>
      </c>
      <c r="F50" s="261" t="s">
        <v>414</v>
      </c>
      <c r="G50" s="260">
        <v>4</v>
      </c>
      <c r="H50" s="260"/>
      <c r="I50" s="260">
        <v>1</v>
      </c>
      <c r="J50" s="259" t="s">
        <v>415</v>
      </c>
      <c r="K50" s="260"/>
      <c r="L50" s="260"/>
      <c r="M50" s="260"/>
      <c r="N50" s="260"/>
      <c r="O50" s="260"/>
      <c r="P50" s="260"/>
      <c r="Q50" s="260"/>
    </row>
    <row r="51" spans="1:17" ht="66.599999999999994" thickBot="1" x14ac:dyDescent="0.3">
      <c r="A51" s="258">
        <v>35</v>
      </c>
      <c r="B51" s="259" t="s">
        <v>408</v>
      </c>
      <c r="C51" s="259" t="s">
        <v>569</v>
      </c>
      <c r="D51" s="260">
        <v>230</v>
      </c>
      <c r="E51" s="260">
        <v>230</v>
      </c>
      <c r="F51" s="261" t="s">
        <v>403</v>
      </c>
      <c r="G51" s="260">
        <v>0.89</v>
      </c>
      <c r="H51" s="260"/>
      <c r="I51" s="260">
        <v>1</v>
      </c>
      <c r="J51" s="259" t="s">
        <v>404</v>
      </c>
      <c r="K51" s="260"/>
      <c r="L51" s="260"/>
      <c r="M51" s="260"/>
      <c r="N51" s="260"/>
      <c r="O51" s="260"/>
      <c r="P51" s="260"/>
      <c r="Q51" s="260"/>
    </row>
    <row r="52" spans="1:17" ht="66.599999999999994" thickBot="1" x14ac:dyDescent="0.3">
      <c r="A52" s="258">
        <v>36</v>
      </c>
      <c r="B52" s="259" t="s">
        <v>408</v>
      </c>
      <c r="C52" s="259" t="s">
        <v>569</v>
      </c>
      <c r="D52" s="260"/>
      <c r="E52" s="260"/>
      <c r="F52" s="261" t="s">
        <v>403</v>
      </c>
      <c r="G52" s="260">
        <v>0.64</v>
      </c>
      <c r="H52" s="260"/>
      <c r="I52" s="260">
        <v>1</v>
      </c>
      <c r="J52" s="259" t="s">
        <v>458</v>
      </c>
      <c r="K52" s="260"/>
      <c r="L52" s="260"/>
      <c r="M52" s="260"/>
      <c r="N52" s="260"/>
      <c r="O52" s="260"/>
      <c r="P52" s="260"/>
      <c r="Q52" s="260"/>
    </row>
    <row r="53" spans="1:17" ht="53.4" thickBot="1" x14ac:dyDescent="0.3">
      <c r="A53" s="258">
        <v>37</v>
      </c>
      <c r="B53" s="259" t="s">
        <v>433</v>
      </c>
      <c r="C53" s="259" t="s">
        <v>439</v>
      </c>
      <c r="D53" s="260">
        <v>230</v>
      </c>
      <c r="E53" s="260">
        <v>230</v>
      </c>
      <c r="F53" s="261" t="s">
        <v>420</v>
      </c>
      <c r="G53" s="260">
        <v>3.86</v>
      </c>
      <c r="H53" s="260"/>
      <c r="I53" s="260">
        <v>1</v>
      </c>
      <c r="J53" s="259" t="s">
        <v>440</v>
      </c>
      <c r="K53" s="260"/>
      <c r="L53" s="260"/>
      <c r="M53" s="260"/>
      <c r="N53" s="260"/>
      <c r="O53" s="260"/>
      <c r="P53" s="260"/>
      <c r="Q53" s="260"/>
    </row>
    <row r="54" spans="1:17" ht="40.200000000000003" thickBot="1" x14ac:dyDescent="0.3">
      <c r="A54" s="258">
        <v>38</v>
      </c>
      <c r="B54" s="259" t="s">
        <v>401</v>
      </c>
      <c r="C54" s="259" t="s">
        <v>401</v>
      </c>
      <c r="D54" s="260">
        <v>230</v>
      </c>
      <c r="E54" s="260">
        <v>230</v>
      </c>
      <c r="F54" s="261" t="s">
        <v>423</v>
      </c>
      <c r="G54" s="260">
        <v>0.21</v>
      </c>
      <c r="H54" s="260"/>
      <c r="I54" s="260">
        <v>1</v>
      </c>
      <c r="J54" s="259" t="s">
        <v>404</v>
      </c>
      <c r="K54" s="260"/>
      <c r="L54" s="260"/>
      <c r="M54" s="260"/>
      <c r="N54" s="260"/>
      <c r="O54" s="260"/>
      <c r="P54" s="260"/>
      <c r="Q54" s="260"/>
    </row>
    <row r="55" spans="1:17" ht="40.200000000000003" thickBot="1" x14ac:dyDescent="0.3">
      <c r="A55" s="258">
        <v>39</v>
      </c>
      <c r="B55" s="259" t="s">
        <v>173</v>
      </c>
      <c r="C55" s="259" t="s">
        <v>441</v>
      </c>
      <c r="D55" s="260">
        <v>230</v>
      </c>
      <c r="E55" s="260">
        <v>230</v>
      </c>
      <c r="F55" s="261" t="s">
        <v>167</v>
      </c>
      <c r="G55" s="260">
        <v>75.92</v>
      </c>
      <c r="H55" s="260">
        <v>75.81</v>
      </c>
      <c r="I55" s="260">
        <v>2</v>
      </c>
      <c r="J55" s="259" t="s">
        <v>404</v>
      </c>
      <c r="K55" s="260"/>
      <c r="L55" s="260"/>
      <c r="M55" s="260"/>
      <c r="N55" s="260"/>
      <c r="O55" s="260"/>
      <c r="P55" s="260"/>
      <c r="Q55" s="260"/>
    </row>
    <row r="56" spans="1:17" ht="40.200000000000003" thickBot="1" x14ac:dyDescent="0.3">
      <c r="A56" s="258">
        <v>40</v>
      </c>
      <c r="B56" s="259" t="s">
        <v>173</v>
      </c>
      <c r="C56" s="259" t="s">
        <v>441</v>
      </c>
      <c r="D56" s="260"/>
      <c r="E56" s="260"/>
      <c r="F56" s="261" t="s">
        <v>420</v>
      </c>
      <c r="G56" s="260">
        <v>0.34</v>
      </c>
      <c r="H56" s="260"/>
      <c r="I56" s="260">
        <v>1</v>
      </c>
      <c r="J56" s="259" t="s">
        <v>404</v>
      </c>
      <c r="K56" s="260"/>
      <c r="L56" s="260"/>
      <c r="M56" s="260"/>
      <c r="N56" s="260"/>
      <c r="O56" s="260"/>
      <c r="P56" s="260"/>
      <c r="Q56" s="260"/>
    </row>
    <row r="57" spans="1:17" ht="40.200000000000003" thickBot="1" x14ac:dyDescent="0.3">
      <c r="A57" s="258">
        <v>41</v>
      </c>
      <c r="B57" s="259" t="s">
        <v>173</v>
      </c>
      <c r="C57" s="259" t="s">
        <v>441</v>
      </c>
      <c r="D57" s="260"/>
      <c r="E57" s="260"/>
      <c r="F57" s="261" t="s">
        <v>403</v>
      </c>
      <c r="G57" s="260">
        <v>2.38</v>
      </c>
      <c r="H57" s="260"/>
      <c r="I57" s="260">
        <v>1</v>
      </c>
      <c r="J57" s="259" t="s">
        <v>404</v>
      </c>
      <c r="K57" s="260"/>
      <c r="L57" s="260"/>
      <c r="M57" s="260"/>
      <c r="N57" s="260"/>
      <c r="O57" s="260"/>
      <c r="P57" s="260"/>
      <c r="Q57" s="260"/>
    </row>
    <row r="58" spans="1:17" ht="40.200000000000003" thickBot="1" x14ac:dyDescent="0.3">
      <c r="A58" s="258">
        <v>42</v>
      </c>
      <c r="B58" s="259" t="s">
        <v>173</v>
      </c>
      <c r="C58" s="259" t="s">
        <v>397</v>
      </c>
      <c r="D58" s="260">
        <v>230</v>
      </c>
      <c r="E58" s="260">
        <v>230</v>
      </c>
      <c r="F58" s="261" t="s">
        <v>167</v>
      </c>
      <c r="G58" s="260">
        <v>51.99</v>
      </c>
      <c r="H58" s="260">
        <v>38.36</v>
      </c>
      <c r="I58" s="260">
        <v>2</v>
      </c>
      <c r="J58" s="259" t="s">
        <v>404</v>
      </c>
      <c r="K58" s="260"/>
      <c r="L58" s="260"/>
      <c r="M58" s="260"/>
      <c r="N58" s="260"/>
      <c r="O58" s="260"/>
      <c r="P58" s="260"/>
      <c r="Q58" s="260"/>
    </row>
    <row r="59" spans="1:17" ht="40.200000000000003" thickBot="1" x14ac:dyDescent="0.3">
      <c r="A59" s="258">
        <v>43</v>
      </c>
      <c r="B59" s="259" t="s">
        <v>173</v>
      </c>
      <c r="C59" s="259" t="s">
        <v>397</v>
      </c>
      <c r="D59" s="260"/>
      <c r="E59" s="260"/>
      <c r="F59" s="261" t="s">
        <v>403</v>
      </c>
      <c r="G59" s="260">
        <v>5.71</v>
      </c>
      <c r="H59" s="260"/>
      <c r="I59" s="260">
        <v>2</v>
      </c>
      <c r="J59" s="259" t="s">
        <v>404</v>
      </c>
      <c r="K59" s="260"/>
      <c r="L59" s="260"/>
      <c r="M59" s="260"/>
      <c r="N59" s="260"/>
      <c r="O59" s="260"/>
      <c r="P59" s="260"/>
      <c r="Q59" s="260"/>
    </row>
    <row r="60" spans="1:17" ht="27" thickBot="1" x14ac:dyDescent="0.3">
      <c r="A60" s="258">
        <v>44</v>
      </c>
      <c r="B60" s="259" t="s">
        <v>173</v>
      </c>
      <c r="C60" s="259" t="s">
        <v>442</v>
      </c>
      <c r="D60" s="260">
        <v>230</v>
      </c>
      <c r="E60" s="260">
        <v>230</v>
      </c>
      <c r="F60" s="261" t="s">
        <v>422</v>
      </c>
      <c r="G60" s="260">
        <v>73.17</v>
      </c>
      <c r="H60" s="260"/>
      <c r="I60" s="260">
        <v>1</v>
      </c>
      <c r="J60" s="259" t="s">
        <v>421</v>
      </c>
      <c r="K60" s="260"/>
      <c r="L60" s="260"/>
      <c r="M60" s="260"/>
      <c r="N60" s="260"/>
      <c r="O60" s="260"/>
      <c r="P60" s="260"/>
      <c r="Q60" s="260"/>
    </row>
    <row r="61" spans="1:17" ht="53.4" thickBot="1" x14ac:dyDescent="0.3">
      <c r="A61" s="258">
        <v>45</v>
      </c>
      <c r="B61" s="259" t="s">
        <v>173</v>
      </c>
      <c r="C61" s="259" t="s">
        <v>442</v>
      </c>
      <c r="D61" s="260">
        <v>230</v>
      </c>
      <c r="E61" s="260">
        <v>230</v>
      </c>
      <c r="F61" s="261" t="s">
        <v>420</v>
      </c>
      <c r="G61" s="260">
        <v>0.28000000000000003</v>
      </c>
      <c r="H61" s="260"/>
      <c r="I61" s="260"/>
      <c r="J61" s="259" t="s">
        <v>443</v>
      </c>
      <c r="K61" s="260"/>
      <c r="L61" s="260"/>
      <c r="M61" s="260"/>
      <c r="N61" s="260"/>
      <c r="O61" s="260"/>
      <c r="P61" s="260"/>
      <c r="Q61" s="260"/>
    </row>
    <row r="62" spans="1:17" ht="40.200000000000003" thickBot="1" x14ac:dyDescent="0.3">
      <c r="A62" s="258">
        <v>46</v>
      </c>
      <c r="B62" s="259" t="s">
        <v>397</v>
      </c>
      <c r="C62" s="259" t="s">
        <v>570</v>
      </c>
      <c r="D62" s="260">
        <v>230</v>
      </c>
      <c r="E62" s="260">
        <v>230</v>
      </c>
      <c r="F62" s="261" t="s">
        <v>423</v>
      </c>
      <c r="G62" s="260">
        <v>0.28000000000000003</v>
      </c>
      <c r="H62" s="260"/>
      <c r="I62" s="260">
        <v>1</v>
      </c>
      <c r="J62" s="259" t="s">
        <v>571</v>
      </c>
      <c r="K62" s="260"/>
      <c r="L62" s="260"/>
      <c r="M62" s="260"/>
      <c r="N62" s="260"/>
      <c r="O62" s="260"/>
      <c r="P62" s="260"/>
      <c r="Q62" s="260"/>
    </row>
    <row r="63" spans="1:17" ht="40.200000000000003" thickBot="1" x14ac:dyDescent="0.3">
      <c r="A63" s="258">
        <v>47</v>
      </c>
      <c r="B63" s="259" t="s">
        <v>397</v>
      </c>
      <c r="C63" s="259" t="s">
        <v>570</v>
      </c>
      <c r="D63" s="260"/>
      <c r="E63" s="260"/>
      <c r="F63" s="261" t="s">
        <v>167</v>
      </c>
      <c r="G63" s="260"/>
      <c r="H63" s="260">
        <v>10.82</v>
      </c>
      <c r="I63" s="260">
        <v>1</v>
      </c>
      <c r="J63" s="259" t="s">
        <v>404</v>
      </c>
      <c r="K63" s="260"/>
      <c r="L63" s="260"/>
      <c r="M63" s="260"/>
      <c r="N63" s="260"/>
      <c r="O63" s="260"/>
      <c r="P63" s="260"/>
      <c r="Q63" s="260"/>
    </row>
    <row r="64" spans="1:17" ht="40.200000000000003" thickBot="1" x14ac:dyDescent="0.3">
      <c r="A64" s="258">
        <v>48</v>
      </c>
      <c r="B64" s="259" t="s">
        <v>397</v>
      </c>
      <c r="C64" s="259" t="s">
        <v>444</v>
      </c>
      <c r="D64" s="260">
        <v>230</v>
      </c>
      <c r="E64" s="260">
        <v>230</v>
      </c>
      <c r="F64" s="261" t="s">
        <v>167</v>
      </c>
      <c r="G64" s="260">
        <v>27.28</v>
      </c>
      <c r="H64" s="260"/>
      <c r="I64" s="260">
        <v>2</v>
      </c>
      <c r="J64" s="259" t="s">
        <v>404</v>
      </c>
      <c r="K64" s="260"/>
      <c r="L64" s="260"/>
      <c r="M64" s="260"/>
      <c r="N64" s="260"/>
      <c r="O64" s="260"/>
      <c r="P64" s="260"/>
      <c r="Q64" s="260"/>
    </row>
    <row r="65" spans="1:17" ht="40.200000000000003" thickBot="1" x14ac:dyDescent="0.3">
      <c r="A65" s="258">
        <v>49</v>
      </c>
      <c r="B65" s="259" t="s">
        <v>397</v>
      </c>
      <c r="C65" s="259" t="s">
        <v>444</v>
      </c>
      <c r="D65" s="260"/>
      <c r="E65" s="260"/>
      <c r="F65" s="261" t="s">
        <v>420</v>
      </c>
      <c r="G65" s="260">
        <v>0.33</v>
      </c>
      <c r="H65" s="260"/>
      <c r="I65" s="260">
        <v>1</v>
      </c>
      <c r="J65" s="259" t="s">
        <v>404</v>
      </c>
      <c r="K65" s="260"/>
      <c r="L65" s="260"/>
      <c r="M65" s="260"/>
      <c r="N65" s="260"/>
      <c r="O65" s="260"/>
      <c r="P65" s="260"/>
      <c r="Q65" s="260"/>
    </row>
    <row r="66" spans="1:17" ht="40.200000000000003" thickBot="1" x14ac:dyDescent="0.3">
      <c r="A66" s="258">
        <v>50</v>
      </c>
      <c r="B66" s="259" t="s">
        <v>397</v>
      </c>
      <c r="C66" s="259" t="s">
        <v>445</v>
      </c>
      <c r="D66" s="260">
        <v>230</v>
      </c>
      <c r="E66" s="260">
        <v>230</v>
      </c>
      <c r="F66" s="261" t="s">
        <v>420</v>
      </c>
      <c r="G66" s="260">
        <v>14.64</v>
      </c>
      <c r="H66" s="260"/>
      <c r="I66" s="260">
        <v>1</v>
      </c>
      <c r="J66" s="259" t="s">
        <v>404</v>
      </c>
      <c r="K66" s="260"/>
      <c r="L66" s="260"/>
      <c r="M66" s="260"/>
      <c r="N66" s="260"/>
      <c r="O66" s="260"/>
      <c r="P66" s="260"/>
      <c r="Q66" s="260"/>
    </row>
    <row r="67" spans="1:17" ht="40.200000000000003" thickBot="1" x14ac:dyDescent="0.3">
      <c r="A67" s="258">
        <v>51</v>
      </c>
      <c r="B67" s="259" t="s">
        <v>397</v>
      </c>
      <c r="C67" s="259" t="s">
        <v>445</v>
      </c>
      <c r="D67" s="260"/>
      <c r="E67" s="260"/>
      <c r="F67" s="261" t="s">
        <v>403</v>
      </c>
      <c r="G67" s="260">
        <v>14.95</v>
      </c>
      <c r="H67" s="260"/>
      <c r="I67" s="260"/>
      <c r="J67" s="259" t="s">
        <v>404</v>
      </c>
      <c r="K67" s="260"/>
      <c r="L67" s="260"/>
      <c r="M67" s="260"/>
      <c r="N67" s="260"/>
      <c r="O67" s="260"/>
      <c r="P67" s="260"/>
      <c r="Q67" s="260"/>
    </row>
    <row r="68" spans="1:17" ht="40.200000000000003" thickBot="1" x14ac:dyDescent="0.3">
      <c r="A68" s="258">
        <v>52</v>
      </c>
      <c r="B68" s="259" t="s">
        <v>397</v>
      </c>
      <c r="C68" s="259" t="s">
        <v>446</v>
      </c>
      <c r="D68" s="260">
        <v>230</v>
      </c>
      <c r="E68" s="260">
        <v>230</v>
      </c>
      <c r="F68" s="261" t="s">
        <v>167</v>
      </c>
      <c r="G68" s="260">
        <v>54.24</v>
      </c>
      <c r="H68" s="260">
        <v>43.2</v>
      </c>
      <c r="I68" s="260">
        <v>2</v>
      </c>
      <c r="J68" s="259" t="s">
        <v>404</v>
      </c>
      <c r="K68" s="260"/>
      <c r="L68" s="260"/>
      <c r="M68" s="260"/>
      <c r="N68" s="260"/>
      <c r="O68" s="260"/>
      <c r="P68" s="260"/>
      <c r="Q68" s="260"/>
    </row>
    <row r="69" spans="1:17" ht="40.200000000000003" thickBot="1" x14ac:dyDescent="0.3">
      <c r="A69" s="258">
        <v>53</v>
      </c>
      <c r="B69" s="259" t="s">
        <v>397</v>
      </c>
      <c r="C69" s="259" t="s">
        <v>446</v>
      </c>
      <c r="D69" s="260"/>
      <c r="E69" s="260"/>
      <c r="F69" s="261" t="s">
        <v>403</v>
      </c>
      <c r="G69" s="260">
        <v>0.72</v>
      </c>
      <c r="H69" s="260"/>
      <c r="I69" s="260">
        <v>2</v>
      </c>
      <c r="J69" s="259" t="s">
        <v>404</v>
      </c>
      <c r="K69" s="260"/>
      <c r="L69" s="260"/>
      <c r="M69" s="260"/>
      <c r="N69" s="260"/>
      <c r="O69" s="260"/>
      <c r="P69" s="260"/>
      <c r="Q69" s="260"/>
    </row>
    <row r="70" spans="1:17" ht="40.200000000000003" thickBot="1" x14ac:dyDescent="0.3">
      <c r="A70" s="258">
        <v>54</v>
      </c>
      <c r="B70" s="259" t="s">
        <v>447</v>
      </c>
      <c r="C70" s="259" t="s">
        <v>250</v>
      </c>
      <c r="D70" s="260">
        <v>230</v>
      </c>
      <c r="E70" s="260">
        <v>230</v>
      </c>
      <c r="F70" s="261" t="s">
        <v>167</v>
      </c>
      <c r="G70" s="260">
        <v>11.72</v>
      </c>
      <c r="H70" s="260"/>
      <c r="I70" s="260">
        <v>1</v>
      </c>
      <c r="J70" s="259" t="s">
        <v>421</v>
      </c>
      <c r="K70" s="260"/>
      <c r="L70" s="260"/>
      <c r="M70" s="260"/>
      <c r="N70" s="260"/>
      <c r="O70" s="260"/>
      <c r="P70" s="260"/>
      <c r="Q70" s="260"/>
    </row>
    <row r="71" spans="1:17" ht="40.200000000000003" thickBot="1" x14ac:dyDescent="0.3">
      <c r="A71" s="258">
        <v>55</v>
      </c>
      <c r="B71" s="259" t="s">
        <v>447</v>
      </c>
      <c r="C71" s="259" t="s">
        <v>250</v>
      </c>
      <c r="D71" s="260"/>
      <c r="E71" s="260"/>
      <c r="F71" s="261" t="s">
        <v>420</v>
      </c>
      <c r="G71" s="260">
        <v>2.0499999999999998</v>
      </c>
      <c r="H71" s="260">
        <v>1.35</v>
      </c>
      <c r="I71" s="260">
        <v>1</v>
      </c>
      <c r="J71" s="259" t="s">
        <v>421</v>
      </c>
      <c r="K71" s="260"/>
      <c r="L71" s="260"/>
      <c r="M71" s="260"/>
      <c r="N71" s="260"/>
      <c r="O71" s="260"/>
      <c r="P71" s="260"/>
      <c r="Q71" s="260"/>
    </row>
    <row r="72" spans="1:17" ht="40.200000000000003" thickBot="1" x14ac:dyDescent="0.3">
      <c r="A72" s="258">
        <v>56</v>
      </c>
      <c r="B72" s="259" t="s">
        <v>447</v>
      </c>
      <c r="C72" s="259" t="s">
        <v>250</v>
      </c>
      <c r="D72" s="260"/>
      <c r="E72" s="260"/>
      <c r="F72" s="261" t="s">
        <v>422</v>
      </c>
      <c r="G72" s="260">
        <v>40.61</v>
      </c>
      <c r="H72" s="260"/>
      <c r="I72" s="260"/>
      <c r="J72" s="259" t="s">
        <v>421</v>
      </c>
      <c r="K72" s="260"/>
      <c r="L72" s="260"/>
      <c r="M72" s="260"/>
      <c r="N72" s="260"/>
      <c r="O72" s="260"/>
      <c r="P72" s="260"/>
      <c r="Q72" s="260"/>
    </row>
    <row r="73" spans="1:17" ht="53.4" thickBot="1" x14ac:dyDescent="0.3">
      <c r="A73" s="258">
        <v>57</v>
      </c>
      <c r="B73" s="259" t="s">
        <v>447</v>
      </c>
      <c r="C73" s="259" t="s">
        <v>250</v>
      </c>
      <c r="D73" s="260"/>
      <c r="E73" s="260"/>
      <c r="F73" s="261" t="s">
        <v>420</v>
      </c>
      <c r="G73" s="260">
        <v>0.12</v>
      </c>
      <c r="H73" s="260"/>
      <c r="I73" s="260">
        <v>1</v>
      </c>
      <c r="J73" s="259" t="s">
        <v>507</v>
      </c>
      <c r="K73" s="260"/>
      <c r="L73" s="260"/>
      <c r="M73" s="260"/>
      <c r="N73" s="260"/>
      <c r="O73" s="260"/>
      <c r="P73" s="260"/>
      <c r="Q73" s="260"/>
    </row>
    <row r="74" spans="1:17" ht="40.200000000000003" thickBot="1" x14ac:dyDescent="0.3">
      <c r="A74" s="258">
        <v>58</v>
      </c>
      <c r="B74" s="259" t="s">
        <v>447</v>
      </c>
      <c r="C74" s="259" t="s">
        <v>448</v>
      </c>
      <c r="D74" s="260">
        <v>230</v>
      </c>
      <c r="E74" s="260">
        <v>230</v>
      </c>
      <c r="F74" s="261" t="s">
        <v>422</v>
      </c>
      <c r="G74" s="260">
        <v>58.78</v>
      </c>
      <c r="H74" s="260"/>
      <c r="I74" s="260">
        <v>1</v>
      </c>
      <c r="J74" s="259" t="s">
        <v>421</v>
      </c>
      <c r="K74" s="260"/>
      <c r="L74" s="260"/>
      <c r="M74" s="260"/>
      <c r="N74" s="260"/>
      <c r="O74" s="260"/>
      <c r="P74" s="260"/>
      <c r="Q74" s="260"/>
    </row>
    <row r="75" spans="1:17" ht="40.200000000000003" thickBot="1" x14ac:dyDescent="0.3">
      <c r="A75" s="258">
        <v>59</v>
      </c>
      <c r="B75" s="259" t="s">
        <v>447</v>
      </c>
      <c r="C75" s="259" t="s">
        <v>448</v>
      </c>
      <c r="D75" s="260"/>
      <c r="E75" s="260"/>
      <c r="F75" s="261" t="s">
        <v>403</v>
      </c>
      <c r="G75" s="260">
        <v>2.65</v>
      </c>
      <c r="H75" s="260"/>
      <c r="I75" s="260"/>
      <c r="J75" s="259" t="s">
        <v>421</v>
      </c>
      <c r="K75" s="260"/>
      <c r="L75" s="260"/>
      <c r="M75" s="260"/>
      <c r="N75" s="260"/>
      <c r="O75" s="260"/>
      <c r="P75" s="260"/>
      <c r="Q75" s="260"/>
    </row>
    <row r="76" spans="1:17" ht="40.200000000000003" thickBot="1" x14ac:dyDescent="0.3">
      <c r="A76" s="258">
        <v>60</v>
      </c>
      <c r="B76" s="259" t="s">
        <v>447</v>
      </c>
      <c r="C76" s="259" t="s">
        <v>448</v>
      </c>
      <c r="D76" s="260"/>
      <c r="E76" s="260"/>
      <c r="F76" s="261" t="s">
        <v>427</v>
      </c>
      <c r="G76" s="260">
        <v>0.65</v>
      </c>
      <c r="H76" s="260"/>
      <c r="I76" s="260"/>
      <c r="J76" s="259" t="s">
        <v>421</v>
      </c>
      <c r="K76" s="260"/>
      <c r="L76" s="260"/>
      <c r="M76" s="260"/>
      <c r="N76" s="260"/>
      <c r="O76" s="260"/>
      <c r="P76" s="260"/>
      <c r="Q76" s="260"/>
    </row>
    <row r="77" spans="1:17" ht="40.200000000000003" thickBot="1" x14ac:dyDescent="0.3">
      <c r="A77" s="258">
        <v>61</v>
      </c>
      <c r="B77" s="259" t="s">
        <v>449</v>
      </c>
      <c r="C77" s="259" t="s">
        <v>429</v>
      </c>
      <c r="D77" s="260">
        <v>230</v>
      </c>
      <c r="E77" s="260">
        <v>230</v>
      </c>
      <c r="F77" s="261" t="s">
        <v>167</v>
      </c>
      <c r="G77" s="260"/>
      <c r="H77" s="260">
        <v>2.9</v>
      </c>
      <c r="I77" s="260">
        <v>1</v>
      </c>
      <c r="J77" s="259" t="s">
        <v>404</v>
      </c>
      <c r="K77" s="260"/>
      <c r="L77" s="260"/>
      <c r="M77" s="260"/>
      <c r="N77" s="260"/>
      <c r="O77" s="260"/>
      <c r="P77" s="260"/>
      <c r="Q77" s="260"/>
    </row>
    <row r="78" spans="1:17" ht="40.200000000000003" thickBot="1" x14ac:dyDescent="0.3">
      <c r="A78" s="258">
        <v>62</v>
      </c>
      <c r="B78" s="259" t="s">
        <v>214</v>
      </c>
      <c r="C78" s="259" t="s">
        <v>431</v>
      </c>
      <c r="D78" s="260">
        <v>230</v>
      </c>
      <c r="E78" s="260">
        <v>230</v>
      </c>
      <c r="F78" s="261" t="s">
        <v>403</v>
      </c>
      <c r="G78" s="260">
        <v>3.4</v>
      </c>
      <c r="H78" s="260">
        <v>8.5500000000000007</v>
      </c>
      <c r="I78" s="260">
        <v>1</v>
      </c>
      <c r="J78" s="259" t="s">
        <v>404</v>
      </c>
      <c r="K78" s="260"/>
      <c r="L78" s="260"/>
      <c r="M78" s="260"/>
      <c r="N78" s="260"/>
      <c r="O78" s="260"/>
      <c r="P78" s="260"/>
      <c r="Q78" s="260"/>
    </row>
    <row r="79" spans="1:17" ht="40.200000000000003" thickBot="1" x14ac:dyDescent="0.3">
      <c r="A79" s="258">
        <v>63</v>
      </c>
      <c r="B79" s="259" t="s">
        <v>214</v>
      </c>
      <c r="C79" s="259" t="s">
        <v>431</v>
      </c>
      <c r="D79" s="260"/>
      <c r="E79" s="260"/>
      <c r="F79" s="261" t="s">
        <v>423</v>
      </c>
      <c r="G79" s="260">
        <v>0.06</v>
      </c>
      <c r="H79" s="260"/>
      <c r="I79" s="260">
        <v>1</v>
      </c>
      <c r="J79" s="259" t="s">
        <v>404</v>
      </c>
      <c r="K79" s="260"/>
      <c r="L79" s="260"/>
      <c r="M79" s="260"/>
      <c r="N79" s="260"/>
      <c r="O79" s="260"/>
      <c r="P79" s="260"/>
      <c r="Q79" s="260"/>
    </row>
    <row r="80" spans="1:17" ht="40.200000000000003" thickBot="1" x14ac:dyDescent="0.3">
      <c r="A80" s="258">
        <v>64</v>
      </c>
      <c r="B80" s="259" t="s">
        <v>214</v>
      </c>
      <c r="C80" s="259" t="s">
        <v>431</v>
      </c>
      <c r="D80" s="260"/>
      <c r="E80" s="260"/>
      <c r="F80" s="261" t="s">
        <v>422</v>
      </c>
      <c r="G80" s="260">
        <v>3.23</v>
      </c>
      <c r="H80" s="260"/>
      <c r="I80" s="260"/>
      <c r="J80" s="259" t="s">
        <v>404</v>
      </c>
      <c r="K80" s="260"/>
      <c r="L80" s="260"/>
      <c r="M80" s="260"/>
      <c r="N80" s="260"/>
      <c r="O80" s="260"/>
      <c r="P80" s="260"/>
      <c r="Q80" s="260"/>
    </row>
    <row r="81" spans="1:17" ht="40.200000000000003" thickBot="1" x14ac:dyDescent="0.3">
      <c r="A81" s="258">
        <v>65</v>
      </c>
      <c r="B81" s="259" t="s">
        <v>214</v>
      </c>
      <c r="C81" s="259" t="s">
        <v>431</v>
      </c>
      <c r="D81" s="260"/>
      <c r="E81" s="260"/>
      <c r="F81" s="261" t="s">
        <v>167</v>
      </c>
      <c r="G81" s="260">
        <v>0.49</v>
      </c>
      <c r="H81" s="260">
        <v>3.23</v>
      </c>
      <c r="I81" s="260"/>
      <c r="J81" s="259" t="s">
        <v>404</v>
      </c>
      <c r="K81" s="260"/>
      <c r="L81" s="260"/>
      <c r="M81" s="260"/>
      <c r="N81" s="260"/>
      <c r="O81" s="260"/>
      <c r="P81" s="260"/>
      <c r="Q81" s="260"/>
    </row>
    <row r="82" spans="1:17" ht="40.200000000000003" thickBot="1" x14ac:dyDescent="0.3">
      <c r="A82" s="258">
        <v>66</v>
      </c>
      <c r="B82" s="259" t="s">
        <v>214</v>
      </c>
      <c r="C82" s="259" t="s">
        <v>431</v>
      </c>
      <c r="D82" s="260"/>
      <c r="E82" s="260"/>
      <c r="F82" s="261" t="s">
        <v>420</v>
      </c>
      <c r="G82" s="260">
        <v>0.05</v>
      </c>
      <c r="H82" s="260">
        <v>0.3</v>
      </c>
      <c r="I82" s="260"/>
      <c r="J82" s="259" t="s">
        <v>404</v>
      </c>
      <c r="K82" s="260"/>
      <c r="L82" s="260"/>
      <c r="M82" s="260"/>
      <c r="N82" s="260"/>
      <c r="O82" s="260"/>
      <c r="P82" s="260"/>
      <c r="Q82" s="260"/>
    </row>
    <row r="83" spans="1:17" ht="40.200000000000003" thickBot="1" x14ac:dyDescent="0.3">
      <c r="A83" s="258">
        <v>67</v>
      </c>
      <c r="B83" s="259" t="s">
        <v>214</v>
      </c>
      <c r="C83" s="259" t="s">
        <v>572</v>
      </c>
      <c r="D83" s="260">
        <v>230</v>
      </c>
      <c r="E83" s="260">
        <v>230</v>
      </c>
      <c r="F83" s="261" t="s">
        <v>420</v>
      </c>
      <c r="G83" s="260">
        <v>0.14000000000000001</v>
      </c>
      <c r="H83" s="260"/>
      <c r="I83" s="260">
        <v>1</v>
      </c>
      <c r="J83" s="259" t="s">
        <v>404</v>
      </c>
      <c r="K83" s="260"/>
      <c r="L83" s="260"/>
      <c r="M83" s="260"/>
      <c r="N83" s="260"/>
      <c r="O83" s="260"/>
      <c r="P83" s="260"/>
      <c r="Q83" s="260"/>
    </row>
    <row r="84" spans="1:17" ht="40.200000000000003" thickBot="1" x14ac:dyDescent="0.3">
      <c r="A84" s="258">
        <v>68</v>
      </c>
      <c r="B84" s="259" t="s">
        <v>214</v>
      </c>
      <c r="C84" s="259" t="s">
        <v>450</v>
      </c>
      <c r="D84" s="260">
        <v>230</v>
      </c>
      <c r="E84" s="260">
        <v>230</v>
      </c>
      <c r="F84" s="261" t="s">
        <v>422</v>
      </c>
      <c r="G84" s="260">
        <v>7.15</v>
      </c>
      <c r="H84" s="260"/>
      <c r="I84" s="260">
        <v>1</v>
      </c>
      <c r="J84" s="259" t="s">
        <v>404</v>
      </c>
      <c r="K84" s="260"/>
      <c r="L84" s="260"/>
      <c r="M84" s="260"/>
      <c r="N84" s="260"/>
      <c r="O84" s="260"/>
      <c r="P84" s="260"/>
      <c r="Q84" s="260"/>
    </row>
    <row r="85" spans="1:17" ht="40.200000000000003" thickBot="1" x14ac:dyDescent="0.3">
      <c r="A85" s="258">
        <v>69</v>
      </c>
      <c r="B85" s="259" t="s">
        <v>214</v>
      </c>
      <c r="C85" s="259" t="s">
        <v>450</v>
      </c>
      <c r="D85" s="260"/>
      <c r="E85" s="260"/>
      <c r="F85" s="261" t="s">
        <v>423</v>
      </c>
      <c r="G85" s="260">
        <v>1.94</v>
      </c>
      <c r="H85" s="260"/>
      <c r="I85" s="260"/>
      <c r="J85" s="259" t="s">
        <v>404</v>
      </c>
      <c r="K85" s="260"/>
      <c r="L85" s="260"/>
      <c r="M85" s="260"/>
      <c r="N85" s="260"/>
      <c r="O85" s="260"/>
      <c r="P85" s="260"/>
      <c r="Q85" s="260"/>
    </row>
    <row r="86" spans="1:17" ht="40.200000000000003" thickBot="1" x14ac:dyDescent="0.3">
      <c r="A86" s="258">
        <v>70</v>
      </c>
      <c r="B86" s="259" t="s">
        <v>214</v>
      </c>
      <c r="C86" s="259" t="s">
        <v>450</v>
      </c>
      <c r="D86" s="260"/>
      <c r="E86" s="260"/>
      <c r="F86" s="261" t="s">
        <v>420</v>
      </c>
      <c r="G86" s="260">
        <v>1.1299999999999999</v>
      </c>
      <c r="H86" s="260"/>
      <c r="I86" s="260"/>
      <c r="J86" s="259" t="s">
        <v>404</v>
      </c>
      <c r="K86" s="260"/>
      <c r="L86" s="260"/>
      <c r="M86" s="260"/>
      <c r="N86" s="260"/>
      <c r="O86" s="260"/>
      <c r="P86" s="260"/>
      <c r="Q86" s="260"/>
    </row>
    <row r="87" spans="1:17" ht="40.200000000000003" thickBot="1" x14ac:dyDescent="0.3">
      <c r="A87" s="258">
        <v>71</v>
      </c>
      <c r="B87" s="259" t="s">
        <v>214</v>
      </c>
      <c r="C87" s="259" t="s">
        <v>451</v>
      </c>
      <c r="D87" s="260">
        <v>230</v>
      </c>
      <c r="E87" s="260">
        <v>230</v>
      </c>
      <c r="F87" s="261" t="s">
        <v>422</v>
      </c>
      <c r="G87" s="260">
        <v>1.32</v>
      </c>
      <c r="H87" s="260"/>
      <c r="I87" s="260">
        <v>1</v>
      </c>
      <c r="J87" s="259" t="s">
        <v>421</v>
      </c>
      <c r="K87" s="260"/>
      <c r="L87" s="260"/>
      <c r="M87" s="260"/>
      <c r="N87" s="260"/>
      <c r="O87" s="260"/>
      <c r="P87" s="260"/>
      <c r="Q87" s="260"/>
    </row>
    <row r="88" spans="1:17" ht="40.200000000000003" thickBot="1" x14ac:dyDescent="0.3">
      <c r="A88" s="258">
        <v>72</v>
      </c>
      <c r="B88" s="259" t="s">
        <v>214</v>
      </c>
      <c r="C88" s="259" t="s">
        <v>451</v>
      </c>
      <c r="D88" s="260"/>
      <c r="E88" s="260"/>
      <c r="F88" s="261" t="s">
        <v>452</v>
      </c>
      <c r="G88" s="260"/>
      <c r="H88" s="260">
        <v>2.4900000000000002</v>
      </c>
      <c r="I88" s="260"/>
      <c r="J88" s="259" t="s">
        <v>421</v>
      </c>
      <c r="K88" s="260"/>
      <c r="L88" s="260"/>
      <c r="M88" s="260"/>
      <c r="N88" s="260"/>
      <c r="O88" s="260"/>
      <c r="P88" s="260"/>
      <c r="Q88" s="260"/>
    </row>
    <row r="89" spans="1:17" ht="40.200000000000003" thickBot="1" x14ac:dyDescent="0.3">
      <c r="A89" s="258">
        <v>73</v>
      </c>
      <c r="B89" s="259" t="s">
        <v>214</v>
      </c>
      <c r="C89" s="259" t="s">
        <v>451</v>
      </c>
      <c r="D89" s="260"/>
      <c r="E89" s="260"/>
      <c r="F89" s="261" t="s">
        <v>167</v>
      </c>
      <c r="G89" s="260">
        <v>3.36</v>
      </c>
      <c r="H89" s="260"/>
      <c r="I89" s="260"/>
      <c r="J89" s="259" t="s">
        <v>404</v>
      </c>
      <c r="K89" s="260"/>
      <c r="L89" s="260"/>
      <c r="M89" s="260"/>
      <c r="N89" s="260"/>
      <c r="O89" s="260"/>
      <c r="P89" s="260"/>
      <c r="Q89" s="260"/>
    </row>
    <row r="90" spans="1:17" ht="40.200000000000003" thickBot="1" x14ac:dyDescent="0.3">
      <c r="A90" s="258">
        <v>74</v>
      </c>
      <c r="B90" s="259" t="s">
        <v>214</v>
      </c>
      <c r="C90" s="259" t="s">
        <v>451</v>
      </c>
      <c r="D90" s="260"/>
      <c r="E90" s="260"/>
      <c r="F90" s="261" t="s">
        <v>420</v>
      </c>
      <c r="G90" s="260">
        <v>0.42</v>
      </c>
      <c r="H90" s="260"/>
      <c r="I90" s="260"/>
      <c r="J90" s="259" t="s">
        <v>453</v>
      </c>
      <c r="K90" s="260"/>
      <c r="L90" s="260"/>
      <c r="M90" s="260"/>
      <c r="N90" s="260"/>
      <c r="O90" s="260"/>
      <c r="P90" s="260"/>
      <c r="Q90" s="260"/>
    </row>
    <row r="91" spans="1:17" ht="40.200000000000003" thickBot="1" x14ac:dyDescent="0.3">
      <c r="A91" s="258">
        <v>75</v>
      </c>
      <c r="B91" s="259" t="s">
        <v>214</v>
      </c>
      <c r="C91" s="259" t="s">
        <v>451</v>
      </c>
      <c r="D91" s="260"/>
      <c r="E91" s="260"/>
      <c r="F91" s="261" t="s">
        <v>403</v>
      </c>
      <c r="G91" s="260">
        <v>9.2100000000000009</v>
      </c>
      <c r="H91" s="260"/>
      <c r="I91" s="260"/>
      <c r="J91" s="259" t="s">
        <v>404</v>
      </c>
      <c r="K91" s="260"/>
      <c r="L91" s="260"/>
      <c r="M91" s="260"/>
      <c r="N91" s="260"/>
      <c r="O91" s="260"/>
      <c r="P91" s="260"/>
      <c r="Q91" s="260"/>
    </row>
    <row r="92" spans="1:17" ht="53.4" thickBot="1" x14ac:dyDescent="0.3">
      <c r="A92" s="258">
        <v>76</v>
      </c>
      <c r="B92" s="259" t="s">
        <v>214</v>
      </c>
      <c r="C92" s="259" t="s">
        <v>573</v>
      </c>
      <c r="D92" s="260">
        <v>230</v>
      </c>
      <c r="E92" s="260">
        <v>230</v>
      </c>
      <c r="F92" s="261" t="s">
        <v>420</v>
      </c>
      <c r="G92" s="260">
        <v>1.34</v>
      </c>
      <c r="H92" s="260"/>
      <c r="I92" s="260">
        <v>1</v>
      </c>
      <c r="J92" s="259" t="s">
        <v>440</v>
      </c>
      <c r="K92" s="260"/>
      <c r="L92" s="260"/>
      <c r="M92" s="260"/>
      <c r="N92" s="260"/>
      <c r="O92" s="260"/>
      <c r="P92" s="260"/>
      <c r="Q92" s="260"/>
    </row>
    <row r="93" spans="1:17" ht="53.4" thickBot="1" x14ac:dyDescent="0.3">
      <c r="A93" s="258">
        <v>77</v>
      </c>
      <c r="B93" s="259" t="s">
        <v>214</v>
      </c>
      <c r="C93" s="259" t="s">
        <v>573</v>
      </c>
      <c r="D93" s="260"/>
      <c r="E93" s="260"/>
      <c r="F93" s="261" t="s">
        <v>403</v>
      </c>
      <c r="G93" s="260">
        <v>0.1</v>
      </c>
      <c r="H93" s="260">
        <v>4.0599999999999996</v>
      </c>
      <c r="I93" s="260">
        <v>1</v>
      </c>
      <c r="J93" s="259" t="s">
        <v>440</v>
      </c>
      <c r="K93" s="260"/>
      <c r="L93" s="260"/>
      <c r="M93" s="260"/>
      <c r="N93" s="260"/>
      <c r="O93" s="260"/>
      <c r="P93" s="260"/>
      <c r="Q93" s="260"/>
    </row>
    <row r="94" spans="1:17" ht="40.200000000000003" thickBot="1" x14ac:dyDescent="0.3">
      <c r="A94" s="258">
        <v>78</v>
      </c>
      <c r="B94" s="259" t="s">
        <v>454</v>
      </c>
      <c r="C94" s="259" t="s">
        <v>455</v>
      </c>
      <c r="D94" s="260">
        <v>230</v>
      </c>
      <c r="E94" s="260">
        <v>230</v>
      </c>
      <c r="F94" s="261" t="s">
        <v>420</v>
      </c>
      <c r="G94" s="260">
        <v>4.2699999999999996</v>
      </c>
      <c r="H94" s="260"/>
      <c r="I94" s="260">
        <v>1</v>
      </c>
      <c r="J94" s="259" t="s">
        <v>421</v>
      </c>
      <c r="K94" s="260"/>
      <c r="L94" s="260"/>
      <c r="M94" s="260"/>
      <c r="N94" s="260"/>
      <c r="O94" s="260"/>
      <c r="P94" s="260"/>
      <c r="Q94" s="260"/>
    </row>
    <row r="95" spans="1:17" ht="40.200000000000003" thickBot="1" x14ac:dyDescent="0.3">
      <c r="A95" s="258">
        <v>79</v>
      </c>
      <c r="B95" s="259" t="s">
        <v>454</v>
      </c>
      <c r="C95" s="259" t="s">
        <v>455</v>
      </c>
      <c r="D95" s="260"/>
      <c r="E95" s="260"/>
      <c r="F95" s="261" t="s">
        <v>167</v>
      </c>
      <c r="G95" s="260"/>
      <c r="H95" s="260">
        <v>1.21</v>
      </c>
      <c r="I95" s="260"/>
      <c r="J95" s="259" t="s">
        <v>421</v>
      </c>
      <c r="K95" s="260"/>
      <c r="L95" s="260"/>
      <c r="M95" s="260"/>
      <c r="N95" s="260"/>
      <c r="O95" s="260"/>
      <c r="P95" s="260"/>
      <c r="Q95" s="260"/>
    </row>
    <row r="96" spans="1:17" ht="40.200000000000003" thickBot="1" x14ac:dyDescent="0.3">
      <c r="A96" s="258">
        <v>80</v>
      </c>
      <c r="B96" s="259" t="s">
        <v>214</v>
      </c>
      <c r="C96" s="259" t="s">
        <v>456</v>
      </c>
      <c r="D96" s="260">
        <v>230</v>
      </c>
      <c r="E96" s="260">
        <v>230</v>
      </c>
      <c r="F96" s="261" t="s">
        <v>422</v>
      </c>
      <c r="G96" s="260">
        <v>3.23</v>
      </c>
      <c r="H96" s="260"/>
      <c r="I96" s="260">
        <v>1</v>
      </c>
      <c r="J96" s="259" t="s">
        <v>404</v>
      </c>
      <c r="K96" s="260"/>
      <c r="L96" s="260"/>
      <c r="M96" s="260"/>
      <c r="N96" s="260"/>
      <c r="O96" s="260"/>
      <c r="P96" s="260"/>
      <c r="Q96" s="260"/>
    </row>
    <row r="97" spans="1:17" ht="40.200000000000003" thickBot="1" x14ac:dyDescent="0.3">
      <c r="A97" s="258">
        <v>81</v>
      </c>
      <c r="B97" s="259" t="s">
        <v>214</v>
      </c>
      <c r="C97" s="259" t="s">
        <v>456</v>
      </c>
      <c r="D97" s="260"/>
      <c r="E97" s="260"/>
      <c r="F97" s="261" t="s">
        <v>403</v>
      </c>
      <c r="G97" s="260">
        <v>16.98</v>
      </c>
      <c r="H97" s="260"/>
      <c r="I97" s="260"/>
      <c r="J97" s="259" t="s">
        <v>404</v>
      </c>
      <c r="K97" s="260"/>
      <c r="L97" s="260"/>
      <c r="M97" s="260"/>
      <c r="N97" s="260"/>
      <c r="O97" s="260"/>
      <c r="P97" s="260"/>
      <c r="Q97" s="260"/>
    </row>
    <row r="98" spans="1:17" ht="40.200000000000003" thickBot="1" x14ac:dyDescent="0.3">
      <c r="A98" s="258">
        <v>82</v>
      </c>
      <c r="B98" s="259" t="s">
        <v>214</v>
      </c>
      <c r="C98" s="259" t="s">
        <v>456</v>
      </c>
      <c r="D98" s="260"/>
      <c r="E98" s="260"/>
      <c r="F98" s="261" t="s">
        <v>167</v>
      </c>
      <c r="G98" s="260">
        <v>0.57999999999999996</v>
      </c>
      <c r="H98" s="260"/>
      <c r="I98" s="260"/>
      <c r="J98" s="259" t="s">
        <v>404</v>
      </c>
      <c r="K98" s="260"/>
      <c r="L98" s="260"/>
      <c r="M98" s="260"/>
      <c r="N98" s="260"/>
      <c r="O98" s="260"/>
      <c r="P98" s="260"/>
      <c r="Q98" s="260"/>
    </row>
    <row r="99" spans="1:17" ht="53.4" thickBot="1" x14ac:dyDescent="0.3">
      <c r="A99" s="258">
        <v>83</v>
      </c>
      <c r="B99" s="259" t="s">
        <v>457</v>
      </c>
      <c r="C99" s="259" t="s">
        <v>444</v>
      </c>
      <c r="D99" s="260">
        <v>230</v>
      </c>
      <c r="E99" s="260">
        <v>230</v>
      </c>
      <c r="F99" s="261" t="s">
        <v>420</v>
      </c>
      <c r="G99" s="260">
        <v>0.2</v>
      </c>
      <c r="H99" s="260"/>
      <c r="I99" s="260">
        <v>1</v>
      </c>
      <c r="J99" s="259" t="s">
        <v>443</v>
      </c>
      <c r="K99" s="260"/>
      <c r="L99" s="260"/>
      <c r="M99" s="260"/>
      <c r="N99" s="260"/>
      <c r="O99" s="260"/>
      <c r="P99" s="260"/>
      <c r="Q99" s="260"/>
    </row>
    <row r="100" spans="1:17" ht="40.200000000000003" thickBot="1" x14ac:dyDescent="0.3">
      <c r="A100" s="258">
        <v>84</v>
      </c>
      <c r="B100" s="259" t="s">
        <v>457</v>
      </c>
      <c r="C100" s="259" t="s">
        <v>444</v>
      </c>
      <c r="D100" s="260"/>
      <c r="E100" s="260"/>
      <c r="F100" s="261" t="s">
        <v>452</v>
      </c>
      <c r="G100" s="260">
        <v>55.76</v>
      </c>
      <c r="H100" s="260"/>
      <c r="I100" s="260"/>
      <c r="J100" s="259" t="s">
        <v>458</v>
      </c>
      <c r="K100" s="260"/>
      <c r="L100" s="260"/>
      <c r="M100" s="260"/>
      <c r="N100" s="260"/>
      <c r="O100" s="260"/>
      <c r="P100" s="260"/>
      <c r="Q100" s="260"/>
    </row>
    <row r="101" spans="1:17" ht="40.200000000000003" thickBot="1" x14ac:dyDescent="0.3">
      <c r="A101" s="258">
        <v>85</v>
      </c>
      <c r="B101" s="259" t="s">
        <v>457</v>
      </c>
      <c r="C101" s="259" t="s">
        <v>444</v>
      </c>
      <c r="D101" s="260"/>
      <c r="E101" s="260"/>
      <c r="F101" s="261" t="s">
        <v>452</v>
      </c>
      <c r="G101" s="260">
        <v>9.26</v>
      </c>
      <c r="H101" s="260"/>
      <c r="I101" s="260"/>
      <c r="J101" s="259" t="s">
        <v>421</v>
      </c>
      <c r="K101" s="260"/>
      <c r="L101" s="260"/>
      <c r="M101" s="260"/>
      <c r="N101" s="260"/>
      <c r="O101" s="260"/>
      <c r="P101" s="260"/>
      <c r="Q101" s="260"/>
    </row>
    <row r="102" spans="1:17" ht="53.4" thickBot="1" x14ac:dyDescent="0.3">
      <c r="A102" s="258">
        <v>86</v>
      </c>
      <c r="B102" s="259" t="s">
        <v>457</v>
      </c>
      <c r="C102" s="259" t="s">
        <v>444</v>
      </c>
      <c r="D102" s="260"/>
      <c r="E102" s="260"/>
      <c r="F102" s="261" t="s">
        <v>403</v>
      </c>
      <c r="G102" s="260">
        <v>0.3</v>
      </c>
      <c r="H102" s="260"/>
      <c r="I102" s="260">
        <v>1</v>
      </c>
      <c r="J102" s="259" t="s">
        <v>443</v>
      </c>
      <c r="K102" s="260"/>
      <c r="L102" s="260"/>
      <c r="M102" s="260"/>
      <c r="N102" s="260"/>
      <c r="O102" s="260"/>
      <c r="P102" s="260"/>
      <c r="Q102" s="260"/>
    </row>
    <row r="103" spans="1:17" ht="40.200000000000003" thickBot="1" x14ac:dyDescent="0.3">
      <c r="A103" s="258">
        <v>87</v>
      </c>
      <c r="B103" s="259" t="s">
        <v>459</v>
      </c>
      <c r="C103" s="259" t="s">
        <v>460</v>
      </c>
      <c r="D103" s="260">
        <v>230</v>
      </c>
      <c r="E103" s="260">
        <v>230</v>
      </c>
      <c r="F103" s="261" t="s">
        <v>420</v>
      </c>
      <c r="G103" s="260">
        <v>0.19</v>
      </c>
      <c r="H103" s="260"/>
      <c r="I103" s="260">
        <v>1</v>
      </c>
      <c r="J103" s="259" t="s">
        <v>404</v>
      </c>
      <c r="K103" s="260"/>
      <c r="L103" s="260"/>
      <c r="M103" s="260"/>
      <c r="N103" s="260"/>
      <c r="O103" s="260"/>
      <c r="P103" s="260"/>
      <c r="Q103" s="260"/>
    </row>
    <row r="104" spans="1:17" ht="40.200000000000003" thickBot="1" x14ac:dyDescent="0.3">
      <c r="A104" s="258">
        <v>88</v>
      </c>
      <c r="B104" s="259" t="s">
        <v>459</v>
      </c>
      <c r="C104" s="259" t="s">
        <v>460</v>
      </c>
      <c r="D104" s="260"/>
      <c r="E104" s="260"/>
      <c r="F104" s="261" t="s">
        <v>403</v>
      </c>
      <c r="G104" s="260">
        <v>4.0199999999999996</v>
      </c>
      <c r="H104" s="260"/>
      <c r="I104" s="260"/>
      <c r="J104" s="259" t="s">
        <v>404</v>
      </c>
      <c r="K104" s="260"/>
      <c r="L104" s="260"/>
      <c r="M104" s="260"/>
      <c r="N104" s="260"/>
      <c r="O104" s="260"/>
      <c r="P104" s="260"/>
      <c r="Q104" s="260"/>
    </row>
    <row r="105" spans="1:17" ht="27" thickBot="1" x14ac:dyDescent="0.3">
      <c r="A105" s="258">
        <v>89</v>
      </c>
      <c r="B105" s="259" t="s">
        <v>418</v>
      </c>
      <c r="C105" s="259" t="s">
        <v>461</v>
      </c>
      <c r="D105" s="260">
        <v>230</v>
      </c>
      <c r="E105" s="260">
        <v>230</v>
      </c>
      <c r="F105" s="261" t="s">
        <v>422</v>
      </c>
      <c r="G105" s="260">
        <v>14.83</v>
      </c>
      <c r="H105" s="260"/>
      <c r="I105" s="260">
        <v>1</v>
      </c>
      <c r="J105" s="259" t="s">
        <v>421</v>
      </c>
      <c r="K105" s="260"/>
      <c r="L105" s="260"/>
      <c r="M105" s="260"/>
      <c r="N105" s="260"/>
      <c r="O105" s="260"/>
      <c r="P105" s="260"/>
      <c r="Q105" s="260"/>
    </row>
    <row r="106" spans="1:17" ht="53.4" thickBot="1" x14ac:dyDescent="0.3">
      <c r="A106" s="258">
        <v>90</v>
      </c>
      <c r="B106" s="259" t="s">
        <v>418</v>
      </c>
      <c r="C106" s="259" t="s">
        <v>461</v>
      </c>
      <c r="D106" s="260"/>
      <c r="E106" s="260"/>
      <c r="F106" s="261" t="s">
        <v>420</v>
      </c>
      <c r="G106" s="260">
        <v>14.55</v>
      </c>
      <c r="H106" s="260"/>
      <c r="I106" s="260"/>
      <c r="J106" s="259" t="s">
        <v>443</v>
      </c>
      <c r="K106" s="260"/>
      <c r="L106" s="260"/>
      <c r="M106" s="260"/>
      <c r="N106" s="260"/>
      <c r="O106" s="260"/>
      <c r="P106" s="260"/>
      <c r="Q106" s="260"/>
    </row>
    <row r="107" spans="1:17" ht="27" thickBot="1" x14ac:dyDescent="0.3">
      <c r="A107" s="258">
        <v>91</v>
      </c>
      <c r="B107" s="259" t="s">
        <v>418</v>
      </c>
      <c r="C107" s="259" t="s">
        <v>461</v>
      </c>
      <c r="D107" s="260"/>
      <c r="E107" s="260"/>
      <c r="F107" s="261" t="s">
        <v>420</v>
      </c>
      <c r="G107" s="260">
        <v>2.99</v>
      </c>
      <c r="H107" s="260"/>
      <c r="I107" s="260"/>
      <c r="J107" s="259" t="s">
        <v>421</v>
      </c>
      <c r="K107" s="260"/>
      <c r="L107" s="260"/>
      <c r="M107" s="260"/>
      <c r="N107" s="260"/>
      <c r="O107" s="260"/>
      <c r="P107" s="260"/>
      <c r="Q107" s="260"/>
    </row>
    <row r="108" spans="1:17" ht="53.4" thickBot="1" x14ac:dyDescent="0.3">
      <c r="A108" s="258">
        <v>92</v>
      </c>
      <c r="B108" s="259" t="s">
        <v>418</v>
      </c>
      <c r="C108" s="259" t="s">
        <v>462</v>
      </c>
      <c r="D108" s="260">
        <v>230</v>
      </c>
      <c r="E108" s="260">
        <v>230</v>
      </c>
      <c r="F108" s="261" t="s">
        <v>403</v>
      </c>
      <c r="G108" s="260">
        <v>19.899999999999999</v>
      </c>
      <c r="H108" s="260"/>
      <c r="I108" s="260">
        <v>1</v>
      </c>
      <c r="J108" s="259" t="s">
        <v>443</v>
      </c>
      <c r="K108" s="260"/>
      <c r="L108" s="260"/>
      <c r="M108" s="260"/>
      <c r="N108" s="260"/>
      <c r="O108" s="260"/>
      <c r="P108" s="260"/>
      <c r="Q108" s="260"/>
    </row>
    <row r="109" spans="1:17" ht="27" thickBot="1" x14ac:dyDescent="0.3">
      <c r="A109" s="258">
        <v>93</v>
      </c>
      <c r="B109" s="259" t="s">
        <v>463</v>
      </c>
      <c r="C109" s="259" t="s">
        <v>418</v>
      </c>
      <c r="D109" s="260">
        <v>230</v>
      </c>
      <c r="E109" s="260">
        <v>230</v>
      </c>
      <c r="F109" s="261" t="s">
        <v>403</v>
      </c>
      <c r="G109" s="260">
        <v>6.41</v>
      </c>
      <c r="H109" s="260"/>
      <c r="I109" s="260">
        <v>1</v>
      </c>
      <c r="J109" s="259" t="s">
        <v>421</v>
      </c>
      <c r="K109" s="260"/>
      <c r="L109" s="260"/>
      <c r="M109" s="260"/>
      <c r="N109" s="260"/>
      <c r="O109" s="260"/>
      <c r="P109" s="260"/>
      <c r="Q109" s="260"/>
    </row>
    <row r="110" spans="1:17" ht="27" thickBot="1" x14ac:dyDescent="0.3">
      <c r="A110" s="258">
        <v>94</v>
      </c>
      <c r="B110" s="259" t="s">
        <v>463</v>
      </c>
      <c r="C110" s="259" t="s">
        <v>433</v>
      </c>
      <c r="D110" s="260">
        <v>230</v>
      </c>
      <c r="E110" s="260">
        <v>230</v>
      </c>
      <c r="F110" s="261" t="s">
        <v>403</v>
      </c>
      <c r="G110" s="260">
        <v>3.09</v>
      </c>
      <c r="H110" s="260"/>
      <c r="I110" s="260">
        <v>1</v>
      </c>
      <c r="J110" s="259" t="s">
        <v>421</v>
      </c>
      <c r="K110" s="260"/>
      <c r="L110" s="260"/>
      <c r="M110" s="260"/>
      <c r="N110" s="260"/>
      <c r="O110" s="260"/>
      <c r="P110" s="260"/>
      <c r="Q110" s="260"/>
    </row>
    <row r="111" spans="1:17" ht="40.200000000000003" thickBot="1" x14ac:dyDescent="0.3">
      <c r="A111" s="258">
        <v>95</v>
      </c>
      <c r="B111" s="259" t="s">
        <v>463</v>
      </c>
      <c r="C111" s="259" t="s">
        <v>464</v>
      </c>
      <c r="D111" s="260">
        <v>230</v>
      </c>
      <c r="E111" s="260">
        <v>230</v>
      </c>
      <c r="F111" s="261" t="s">
        <v>403</v>
      </c>
      <c r="G111" s="260"/>
      <c r="H111" s="260">
        <v>3.09</v>
      </c>
      <c r="I111" s="260">
        <v>1</v>
      </c>
      <c r="J111" s="259" t="s">
        <v>421</v>
      </c>
      <c r="K111" s="260"/>
      <c r="L111" s="260"/>
      <c r="M111" s="260"/>
      <c r="N111" s="260"/>
      <c r="O111" s="260"/>
      <c r="P111" s="260"/>
      <c r="Q111" s="260"/>
    </row>
    <row r="112" spans="1:17" ht="27" thickBot="1" x14ac:dyDescent="0.3">
      <c r="A112" s="258">
        <v>96</v>
      </c>
      <c r="B112" s="259" t="s">
        <v>463</v>
      </c>
      <c r="C112" s="259" t="s">
        <v>198</v>
      </c>
      <c r="D112" s="260">
        <v>230</v>
      </c>
      <c r="E112" s="260">
        <v>230</v>
      </c>
      <c r="F112" s="261" t="s">
        <v>403</v>
      </c>
      <c r="G112" s="260">
        <v>0.6</v>
      </c>
      <c r="H112" s="260">
        <v>3.51</v>
      </c>
      <c r="I112" s="260"/>
      <c r="J112" s="259" t="s">
        <v>421</v>
      </c>
      <c r="K112" s="260"/>
      <c r="L112" s="260"/>
      <c r="M112" s="260"/>
      <c r="N112" s="260"/>
      <c r="O112" s="260"/>
      <c r="P112" s="260"/>
      <c r="Q112" s="260"/>
    </row>
    <row r="113" spans="1:17" ht="27" thickBot="1" x14ac:dyDescent="0.3">
      <c r="A113" s="258">
        <v>97</v>
      </c>
      <c r="B113" s="259" t="s">
        <v>465</v>
      </c>
      <c r="C113" s="259" t="s">
        <v>466</v>
      </c>
      <c r="D113" s="260">
        <v>230</v>
      </c>
      <c r="E113" s="260">
        <v>230</v>
      </c>
      <c r="F113" s="261" t="s">
        <v>403</v>
      </c>
      <c r="G113" s="260">
        <v>0.97</v>
      </c>
      <c r="H113" s="260"/>
      <c r="I113" s="260"/>
      <c r="J113" s="259" t="s">
        <v>421</v>
      </c>
      <c r="K113" s="260"/>
      <c r="L113" s="260"/>
      <c r="M113" s="260"/>
      <c r="N113" s="260"/>
      <c r="O113" s="260"/>
      <c r="P113" s="260"/>
      <c r="Q113" s="260"/>
    </row>
    <row r="114" spans="1:17" ht="53.4" thickBot="1" x14ac:dyDescent="0.3">
      <c r="A114" s="258">
        <v>98</v>
      </c>
      <c r="B114" s="259" t="s">
        <v>466</v>
      </c>
      <c r="C114" s="259" t="s">
        <v>462</v>
      </c>
      <c r="D114" s="260">
        <v>230</v>
      </c>
      <c r="E114" s="260">
        <v>230</v>
      </c>
      <c r="F114" s="261" t="s">
        <v>403</v>
      </c>
      <c r="G114" s="260">
        <v>20.57</v>
      </c>
      <c r="H114" s="260"/>
      <c r="I114" s="260">
        <v>1</v>
      </c>
      <c r="J114" s="259" t="s">
        <v>440</v>
      </c>
      <c r="K114" s="260"/>
      <c r="L114" s="260"/>
      <c r="M114" s="260"/>
      <c r="N114" s="260"/>
      <c r="O114" s="260"/>
      <c r="P114" s="260"/>
      <c r="Q114" s="260"/>
    </row>
    <row r="115" spans="1:17" ht="40.200000000000003" thickBot="1" x14ac:dyDescent="0.3">
      <c r="A115" s="258">
        <v>99</v>
      </c>
      <c r="B115" s="259" t="s">
        <v>467</v>
      </c>
      <c r="C115" s="259" t="s">
        <v>468</v>
      </c>
      <c r="D115" s="260">
        <v>230</v>
      </c>
      <c r="E115" s="260">
        <v>230</v>
      </c>
      <c r="F115" s="261" t="s">
        <v>403</v>
      </c>
      <c r="G115" s="260">
        <v>0.22</v>
      </c>
      <c r="H115" s="260"/>
      <c r="I115" s="260">
        <v>1</v>
      </c>
      <c r="J115" s="259" t="s">
        <v>430</v>
      </c>
      <c r="K115" s="260"/>
      <c r="L115" s="260"/>
      <c r="M115" s="260"/>
      <c r="N115" s="260"/>
      <c r="O115" s="260"/>
      <c r="P115" s="260"/>
      <c r="Q115" s="260"/>
    </row>
    <row r="116" spans="1:17" ht="40.200000000000003" thickBot="1" x14ac:dyDescent="0.3">
      <c r="A116" s="258">
        <v>100</v>
      </c>
      <c r="B116" s="259" t="s">
        <v>225</v>
      </c>
      <c r="C116" s="259" t="s">
        <v>469</v>
      </c>
      <c r="D116" s="260">
        <v>230</v>
      </c>
      <c r="E116" s="260">
        <v>230</v>
      </c>
      <c r="F116" s="261" t="s">
        <v>403</v>
      </c>
      <c r="G116" s="260">
        <v>7.84</v>
      </c>
      <c r="H116" s="260">
        <v>2.31</v>
      </c>
      <c r="I116" s="260">
        <v>1</v>
      </c>
      <c r="J116" s="259" t="s">
        <v>574</v>
      </c>
      <c r="K116" s="260"/>
      <c r="L116" s="260"/>
      <c r="M116" s="260"/>
      <c r="N116" s="260"/>
      <c r="O116" s="260"/>
      <c r="P116" s="260"/>
      <c r="Q116" s="260"/>
    </row>
    <row r="117" spans="1:17" ht="40.200000000000003" thickBot="1" x14ac:dyDescent="0.3">
      <c r="A117" s="258">
        <v>101</v>
      </c>
      <c r="B117" s="259" t="s">
        <v>398</v>
      </c>
      <c r="C117" s="259" t="s">
        <v>471</v>
      </c>
      <c r="D117" s="260">
        <v>230</v>
      </c>
      <c r="E117" s="260">
        <v>230</v>
      </c>
      <c r="F117" s="261" t="s">
        <v>422</v>
      </c>
      <c r="G117" s="260">
        <v>14.5</v>
      </c>
      <c r="H117" s="260"/>
      <c r="I117" s="260">
        <v>1</v>
      </c>
      <c r="J117" s="259" t="s">
        <v>404</v>
      </c>
      <c r="K117" s="260"/>
      <c r="L117" s="260"/>
      <c r="M117" s="260"/>
      <c r="N117" s="260"/>
      <c r="O117" s="260"/>
      <c r="P117" s="260"/>
      <c r="Q117" s="260"/>
    </row>
    <row r="118" spans="1:17" ht="40.200000000000003" thickBot="1" x14ac:dyDescent="0.3">
      <c r="A118" s="258">
        <v>102</v>
      </c>
      <c r="B118" s="259" t="s">
        <v>398</v>
      </c>
      <c r="C118" s="259" t="s">
        <v>471</v>
      </c>
      <c r="D118" s="260"/>
      <c r="E118" s="260"/>
      <c r="F118" s="261" t="s">
        <v>420</v>
      </c>
      <c r="G118" s="260">
        <v>1.31</v>
      </c>
      <c r="H118" s="260"/>
      <c r="I118" s="260"/>
      <c r="J118" s="259" t="s">
        <v>404</v>
      </c>
      <c r="K118" s="260"/>
      <c r="L118" s="260"/>
      <c r="M118" s="260"/>
      <c r="N118" s="260"/>
      <c r="O118" s="260"/>
      <c r="P118" s="260"/>
      <c r="Q118" s="260"/>
    </row>
    <row r="119" spans="1:17" ht="40.200000000000003" thickBot="1" x14ac:dyDescent="0.3">
      <c r="A119" s="258">
        <v>103</v>
      </c>
      <c r="B119" s="259" t="s">
        <v>398</v>
      </c>
      <c r="C119" s="259" t="s">
        <v>472</v>
      </c>
      <c r="D119" s="260">
        <v>230</v>
      </c>
      <c r="E119" s="260">
        <v>230</v>
      </c>
      <c r="F119" s="261" t="s">
        <v>422</v>
      </c>
      <c r="G119" s="260">
        <v>0.83</v>
      </c>
      <c r="H119" s="260"/>
      <c r="I119" s="260">
        <v>1</v>
      </c>
      <c r="J119" s="259" t="s">
        <v>404</v>
      </c>
      <c r="K119" s="260"/>
      <c r="L119" s="260"/>
      <c r="M119" s="260"/>
      <c r="N119" s="260"/>
      <c r="O119" s="260"/>
      <c r="P119" s="260"/>
      <c r="Q119" s="260"/>
    </row>
    <row r="120" spans="1:17" ht="40.200000000000003" thickBot="1" x14ac:dyDescent="0.3">
      <c r="A120" s="258">
        <v>104</v>
      </c>
      <c r="B120" s="259" t="s">
        <v>398</v>
      </c>
      <c r="C120" s="259" t="s">
        <v>472</v>
      </c>
      <c r="D120" s="260"/>
      <c r="E120" s="260"/>
      <c r="F120" s="261" t="s">
        <v>420</v>
      </c>
      <c r="G120" s="260">
        <v>8.7100000000000009</v>
      </c>
      <c r="H120" s="260"/>
      <c r="I120" s="260"/>
      <c r="J120" s="259" t="s">
        <v>404</v>
      </c>
      <c r="K120" s="260"/>
      <c r="L120" s="260"/>
      <c r="M120" s="260"/>
      <c r="N120" s="260"/>
      <c r="O120" s="260"/>
      <c r="P120" s="260"/>
      <c r="Q120" s="260"/>
    </row>
    <row r="121" spans="1:17" ht="40.200000000000003" thickBot="1" x14ac:dyDescent="0.3">
      <c r="A121" s="258">
        <v>105</v>
      </c>
      <c r="B121" s="259" t="s">
        <v>398</v>
      </c>
      <c r="C121" s="259" t="s">
        <v>472</v>
      </c>
      <c r="D121" s="260"/>
      <c r="E121" s="260"/>
      <c r="F121" s="261" t="s">
        <v>423</v>
      </c>
      <c r="G121" s="260">
        <v>1.35</v>
      </c>
      <c r="H121" s="260"/>
      <c r="I121" s="260"/>
      <c r="J121" s="259" t="s">
        <v>404</v>
      </c>
      <c r="K121" s="260"/>
      <c r="L121" s="260"/>
      <c r="M121" s="260"/>
      <c r="N121" s="260"/>
      <c r="O121" s="260"/>
      <c r="P121" s="260"/>
      <c r="Q121" s="260"/>
    </row>
    <row r="122" spans="1:17" ht="40.200000000000003" thickBot="1" x14ac:dyDescent="0.3">
      <c r="A122" s="258">
        <v>106</v>
      </c>
      <c r="B122" s="259" t="s">
        <v>426</v>
      </c>
      <c r="C122" s="259" t="s">
        <v>473</v>
      </c>
      <c r="D122" s="260">
        <v>230</v>
      </c>
      <c r="E122" s="260">
        <v>230</v>
      </c>
      <c r="F122" s="261" t="s">
        <v>167</v>
      </c>
      <c r="G122" s="260">
        <v>0.16</v>
      </c>
      <c r="H122" s="260">
        <v>1.21</v>
      </c>
      <c r="I122" s="260">
        <v>1</v>
      </c>
      <c r="J122" s="259" t="s">
        <v>404</v>
      </c>
      <c r="K122" s="260"/>
      <c r="L122" s="260"/>
      <c r="M122" s="260"/>
      <c r="N122" s="260"/>
      <c r="O122" s="260"/>
      <c r="P122" s="260"/>
      <c r="Q122" s="260"/>
    </row>
    <row r="123" spans="1:17" ht="40.200000000000003" thickBot="1" x14ac:dyDescent="0.3">
      <c r="A123" s="258">
        <v>107</v>
      </c>
      <c r="B123" s="259" t="s">
        <v>426</v>
      </c>
      <c r="C123" s="259" t="s">
        <v>473</v>
      </c>
      <c r="D123" s="260"/>
      <c r="E123" s="260"/>
      <c r="F123" s="261" t="s">
        <v>403</v>
      </c>
      <c r="G123" s="260">
        <v>13.46</v>
      </c>
      <c r="H123" s="260"/>
      <c r="I123" s="260"/>
      <c r="J123" s="259" t="s">
        <v>404</v>
      </c>
      <c r="K123" s="260"/>
      <c r="L123" s="260"/>
      <c r="M123" s="260"/>
      <c r="N123" s="260"/>
      <c r="O123" s="260"/>
      <c r="P123" s="260"/>
      <c r="Q123" s="260"/>
    </row>
    <row r="124" spans="1:17" ht="40.200000000000003" thickBot="1" x14ac:dyDescent="0.3">
      <c r="A124" s="258">
        <v>108</v>
      </c>
      <c r="B124" s="259" t="s">
        <v>405</v>
      </c>
      <c r="C124" s="259" t="s">
        <v>441</v>
      </c>
      <c r="D124" s="260">
        <v>230</v>
      </c>
      <c r="E124" s="260">
        <v>230</v>
      </c>
      <c r="F124" s="261" t="s">
        <v>167</v>
      </c>
      <c r="G124" s="260">
        <v>4.32</v>
      </c>
      <c r="H124" s="260"/>
      <c r="I124" s="260">
        <v>1</v>
      </c>
      <c r="J124" s="259" t="s">
        <v>404</v>
      </c>
      <c r="K124" s="260"/>
      <c r="L124" s="260"/>
      <c r="M124" s="260"/>
      <c r="N124" s="260"/>
      <c r="O124" s="260"/>
      <c r="P124" s="260"/>
      <c r="Q124" s="260"/>
    </row>
    <row r="125" spans="1:17" ht="40.200000000000003" thickBot="1" x14ac:dyDescent="0.3">
      <c r="A125" s="258">
        <v>109</v>
      </c>
      <c r="B125" s="259" t="s">
        <v>405</v>
      </c>
      <c r="C125" s="259" t="s">
        <v>224</v>
      </c>
      <c r="D125" s="260">
        <v>230</v>
      </c>
      <c r="E125" s="260">
        <v>230</v>
      </c>
      <c r="F125" s="261" t="s">
        <v>420</v>
      </c>
      <c r="G125" s="260">
        <v>2.57</v>
      </c>
      <c r="H125" s="260"/>
      <c r="I125" s="260">
        <v>1</v>
      </c>
      <c r="J125" s="259" t="s">
        <v>404</v>
      </c>
      <c r="K125" s="260"/>
      <c r="L125" s="260"/>
      <c r="M125" s="260"/>
      <c r="N125" s="260"/>
      <c r="O125" s="260"/>
      <c r="P125" s="260"/>
      <c r="Q125" s="260"/>
    </row>
    <row r="126" spans="1:17" ht="40.200000000000003" thickBot="1" x14ac:dyDescent="0.3">
      <c r="A126" s="258">
        <v>110</v>
      </c>
      <c r="B126" s="259" t="s">
        <v>405</v>
      </c>
      <c r="C126" s="259" t="s">
        <v>224</v>
      </c>
      <c r="D126" s="260"/>
      <c r="E126" s="260"/>
      <c r="F126" s="261" t="s">
        <v>403</v>
      </c>
      <c r="G126" s="260">
        <v>2.2200000000000002</v>
      </c>
      <c r="H126" s="260"/>
      <c r="I126" s="260"/>
      <c r="J126" s="259" t="s">
        <v>404</v>
      </c>
      <c r="K126" s="260"/>
      <c r="L126" s="260"/>
      <c r="M126" s="260"/>
      <c r="N126" s="260"/>
      <c r="O126" s="260"/>
      <c r="P126" s="260"/>
      <c r="Q126" s="260"/>
    </row>
    <row r="127" spans="1:17" ht="40.200000000000003" thickBot="1" x14ac:dyDescent="0.3">
      <c r="A127" s="258">
        <v>111</v>
      </c>
      <c r="B127" s="259" t="s">
        <v>405</v>
      </c>
      <c r="C127" s="259" t="s">
        <v>426</v>
      </c>
      <c r="D127" s="260">
        <v>230</v>
      </c>
      <c r="E127" s="260">
        <v>230</v>
      </c>
      <c r="F127" s="261" t="s">
        <v>403</v>
      </c>
      <c r="G127" s="260">
        <v>14.49</v>
      </c>
      <c r="H127" s="260"/>
      <c r="I127" s="260">
        <v>1</v>
      </c>
      <c r="J127" s="259" t="s">
        <v>404</v>
      </c>
      <c r="K127" s="260"/>
      <c r="L127" s="260"/>
      <c r="M127" s="260"/>
      <c r="N127" s="260"/>
      <c r="O127" s="260"/>
      <c r="P127" s="260"/>
      <c r="Q127" s="260"/>
    </row>
    <row r="128" spans="1:17" ht="40.200000000000003" thickBot="1" x14ac:dyDescent="0.3">
      <c r="A128" s="258">
        <v>112</v>
      </c>
      <c r="B128" s="259" t="s">
        <v>405</v>
      </c>
      <c r="C128" s="259" t="s">
        <v>426</v>
      </c>
      <c r="D128" s="260"/>
      <c r="E128" s="260"/>
      <c r="F128" s="261" t="s">
        <v>420</v>
      </c>
      <c r="G128" s="260">
        <v>2.9</v>
      </c>
      <c r="H128" s="260"/>
      <c r="I128" s="260"/>
      <c r="J128" s="259" t="s">
        <v>404</v>
      </c>
      <c r="K128" s="260"/>
      <c r="L128" s="260"/>
      <c r="M128" s="260"/>
      <c r="N128" s="260"/>
      <c r="O128" s="260"/>
      <c r="P128" s="260"/>
      <c r="Q128" s="260"/>
    </row>
    <row r="129" spans="1:17" ht="40.200000000000003" thickBot="1" x14ac:dyDescent="0.3">
      <c r="A129" s="258">
        <v>113</v>
      </c>
      <c r="B129" s="259" t="s">
        <v>405</v>
      </c>
      <c r="C129" s="259" t="s">
        <v>429</v>
      </c>
      <c r="D129" s="260">
        <v>230</v>
      </c>
      <c r="E129" s="260">
        <v>230</v>
      </c>
      <c r="F129" s="261" t="s">
        <v>167</v>
      </c>
      <c r="G129" s="260">
        <v>2.9</v>
      </c>
      <c r="H129" s="260">
        <v>8.9</v>
      </c>
      <c r="I129" s="260">
        <v>1</v>
      </c>
      <c r="J129" s="259" t="s">
        <v>404</v>
      </c>
      <c r="K129" s="260"/>
      <c r="L129" s="260"/>
      <c r="M129" s="260"/>
      <c r="N129" s="260"/>
      <c r="O129" s="260"/>
      <c r="P129" s="260"/>
      <c r="Q129" s="260"/>
    </row>
    <row r="130" spans="1:17" ht="40.200000000000003" thickBot="1" x14ac:dyDescent="0.3">
      <c r="A130" s="258">
        <v>114</v>
      </c>
      <c r="B130" s="259" t="s">
        <v>405</v>
      </c>
      <c r="C130" s="259" t="s">
        <v>474</v>
      </c>
      <c r="D130" s="260">
        <v>230</v>
      </c>
      <c r="E130" s="260">
        <v>230</v>
      </c>
      <c r="F130" s="261" t="s">
        <v>167</v>
      </c>
      <c r="G130" s="260">
        <v>0.68</v>
      </c>
      <c r="H130" s="260"/>
      <c r="I130" s="260">
        <v>1</v>
      </c>
      <c r="J130" s="259" t="s">
        <v>404</v>
      </c>
      <c r="K130" s="260"/>
      <c r="L130" s="260"/>
      <c r="M130" s="260"/>
      <c r="N130" s="260"/>
      <c r="O130" s="260"/>
      <c r="P130" s="260"/>
      <c r="Q130" s="260"/>
    </row>
    <row r="131" spans="1:17" ht="40.200000000000003" thickBot="1" x14ac:dyDescent="0.3">
      <c r="A131" s="258">
        <v>115</v>
      </c>
      <c r="B131" s="259" t="s">
        <v>405</v>
      </c>
      <c r="C131" s="259" t="s">
        <v>474</v>
      </c>
      <c r="D131" s="260"/>
      <c r="E131" s="260"/>
      <c r="F131" s="261" t="s">
        <v>403</v>
      </c>
      <c r="G131" s="260">
        <v>0.81</v>
      </c>
      <c r="H131" s="260"/>
      <c r="I131" s="260"/>
      <c r="J131" s="259" t="s">
        <v>404</v>
      </c>
      <c r="K131" s="260"/>
      <c r="L131" s="260"/>
      <c r="M131" s="260"/>
      <c r="N131" s="260"/>
      <c r="O131" s="260"/>
      <c r="P131" s="260"/>
      <c r="Q131" s="260"/>
    </row>
    <row r="132" spans="1:17" ht="40.200000000000003" thickBot="1" x14ac:dyDescent="0.3">
      <c r="A132" s="258">
        <v>116</v>
      </c>
      <c r="B132" s="259" t="s">
        <v>475</v>
      </c>
      <c r="C132" s="259" t="s">
        <v>441</v>
      </c>
      <c r="D132" s="260">
        <v>230</v>
      </c>
      <c r="E132" s="260">
        <v>230</v>
      </c>
      <c r="F132" s="261" t="s">
        <v>167</v>
      </c>
      <c r="G132" s="260">
        <v>16.95</v>
      </c>
      <c r="H132" s="260">
        <v>12.78</v>
      </c>
      <c r="I132" s="260">
        <v>2</v>
      </c>
      <c r="J132" s="259" t="s">
        <v>404</v>
      </c>
      <c r="K132" s="260"/>
      <c r="L132" s="260"/>
      <c r="M132" s="260"/>
      <c r="N132" s="260"/>
      <c r="O132" s="260"/>
      <c r="P132" s="260"/>
      <c r="Q132" s="260"/>
    </row>
    <row r="133" spans="1:17" ht="40.200000000000003" thickBot="1" x14ac:dyDescent="0.3">
      <c r="A133" s="258">
        <v>117</v>
      </c>
      <c r="B133" s="259" t="s">
        <v>475</v>
      </c>
      <c r="C133" s="259" t="s">
        <v>476</v>
      </c>
      <c r="D133" s="260">
        <v>230</v>
      </c>
      <c r="E133" s="260">
        <v>230</v>
      </c>
      <c r="F133" s="261" t="s">
        <v>403</v>
      </c>
      <c r="G133" s="260">
        <v>0.09</v>
      </c>
      <c r="H133" s="260"/>
      <c r="I133" s="260"/>
      <c r="J133" s="259" t="s">
        <v>477</v>
      </c>
      <c r="K133" s="260"/>
      <c r="L133" s="260"/>
      <c r="M133" s="260"/>
      <c r="N133" s="260"/>
      <c r="O133" s="260"/>
      <c r="P133" s="260"/>
      <c r="Q133" s="260"/>
    </row>
    <row r="134" spans="1:17" ht="53.4" thickBot="1" x14ac:dyDescent="0.3">
      <c r="A134" s="258">
        <v>118</v>
      </c>
      <c r="B134" s="259" t="s">
        <v>475</v>
      </c>
      <c r="C134" s="259" t="s">
        <v>575</v>
      </c>
      <c r="D134" s="260"/>
      <c r="E134" s="260"/>
      <c r="F134" s="261" t="s">
        <v>403</v>
      </c>
      <c r="G134" s="260">
        <v>4.3899999999999997</v>
      </c>
      <c r="H134" s="260"/>
      <c r="I134" s="260">
        <v>1</v>
      </c>
      <c r="J134" s="259" t="s">
        <v>507</v>
      </c>
      <c r="K134" s="260"/>
      <c r="L134" s="260"/>
      <c r="M134" s="260"/>
      <c r="N134" s="260"/>
      <c r="O134" s="260"/>
      <c r="P134" s="260"/>
      <c r="Q134" s="260"/>
    </row>
    <row r="135" spans="1:17" ht="53.4" thickBot="1" x14ac:dyDescent="0.3">
      <c r="A135" s="258">
        <v>119</v>
      </c>
      <c r="B135" s="259" t="s">
        <v>475</v>
      </c>
      <c r="C135" s="259" t="s">
        <v>576</v>
      </c>
      <c r="D135" s="260"/>
      <c r="E135" s="260"/>
      <c r="F135" s="261" t="s">
        <v>403</v>
      </c>
      <c r="G135" s="260">
        <v>3.93</v>
      </c>
      <c r="H135" s="260"/>
      <c r="I135" s="260">
        <v>1</v>
      </c>
      <c r="J135" s="259" t="s">
        <v>440</v>
      </c>
      <c r="K135" s="260"/>
      <c r="L135" s="260"/>
      <c r="M135" s="260"/>
      <c r="N135" s="260"/>
      <c r="O135" s="260"/>
      <c r="P135" s="260"/>
      <c r="Q135" s="260"/>
    </row>
    <row r="136" spans="1:17" ht="53.4" thickBot="1" x14ac:dyDescent="0.3">
      <c r="A136" s="258">
        <v>120</v>
      </c>
      <c r="B136" s="259" t="s">
        <v>451</v>
      </c>
      <c r="C136" s="259" t="s">
        <v>478</v>
      </c>
      <c r="D136" s="260">
        <v>230</v>
      </c>
      <c r="E136" s="260">
        <v>230</v>
      </c>
      <c r="F136" s="261" t="s">
        <v>403</v>
      </c>
      <c r="G136" s="260">
        <v>1.69</v>
      </c>
      <c r="H136" s="260">
        <v>3.52</v>
      </c>
      <c r="I136" s="260">
        <v>1</v>
      </c>
      <c r="J136" s="259" t="s">
        <v>443</v>
      </c>
      <c r="K136" s="260"/>
      <c r="L136" s="260"/>
      <c r="M136" s="260"/>
      <c r="N136" s="260"/>
      <c r="O136" s="260"/>
      <c r="P136" s="260"/>
      <c r="Q136" s="260"/>
    </row>
    <row r="137" spans="1:17" ht="53.4" thickBot="1" x14ac:dyDescent="0.3">
      <c r="A137" s="258">
        <v>121</v>
      </c>
      <c r="B137" s="259" t="s">
        <v>451</v>
      </c>
      <c r="C137" s="259" t="s">
        <v>478</v>
      </c>
      <c r="D137" s="260"/>
      <c r="E137" s="260"/>
      <c r="F137" s="261" t="s">
        <v>403</v>
      </c>
      <c r="G137" s="260">
        <v>1.76</v>
      </c>
      <c r="H137" s="260"/>
      <c r="I137" s="260"/>
      <c r="J137" s="259" t="s">
        <v>479</v>
      </c>
      <c r="K137" s="260"/>
      <c r="L137" s="260"/>
      <c r="M137" s="260"/>
      <c r="N137" s="260"/>
      <c r="O137" s="260"/>
      <c r="P137" s="260"/>
      <c r="Q137" s="260"/>
    </row>
    <row r="138" spans="1:17" ht="40.200000000000003" thickBot="1" x14ac:dyDescent="0.3">
      <c r="A138" s="258">
        <v>122</v>
      </c>
      <c r="B138" s="259" t="s">
        <v>451</v>
      </c>
      <c r="C138" s="259" t="s">
        <v>478</v>
      </c>
      <c r="D138" s="260"/>
      <c r="E138" s="260"/>
      <c r="F138" s="261" t="s">
        <v>422</v>
      </c>
      <c r="G138" s="260">
        <v>3.15</v>
      </c>
      <c r="H138" s="260"/>
      <c r="I138" s="260"/>
      <c r="J138" s="259" t="s">
        <v>421</v>
      </c>
      <c r="K138" s="260"/>
      <c r="L138" s="260"/>
      <c r="M138" s="260"/>
      <c r="N138" s="260"/>
      <c r="O138" s="260"/>
      <c r="P138" s="260"/>
      <c r="Q138" s="260"/>
    </row>
    <row r="139" spans="1:17" ht="53.4" thickBot="1" x14ac:dyDescent="0.3">
      <c r="A139" s="258">
        <v>123</v>
      </c>
      <c r="B139" s="259" t="s">
        <v>451</v>
      </c>
      <c r="C139" s="259" t="s">
        <v>480</v>
      </c>
      <c r="D139" s="260">
        <v>230</v>
      </c>
      <c r="E139" s="260">
        <v>230</v>
      </c>
      <c r="F139" s="261" t="s">
        <v>403</v>
      </c>
      <c r="G139" s="260">
        <v>6.1</v>
      </c>
      <c r="H139" s="260"/>
      <c r="I139" s="260">
        <v>1</v>
      </c>
      <c r="J139" s="259" t="s">
        <v>443</v>
      </c>
      <c r="K139" s="260"/>
      <c r="L139" s="260"/>
      <c r="M139" s="260"/>
      <c r="N139" s="260"/>
      <c r="O139" s="260"/>
      <c r="P139" s="260"/>
      <c r="Q139" s="260"/>
    </row>
    <row r="140" spans="1:17" ht="53.4" thickBot="1" x14ac:dyDescent="0.3">
      <c r="A140" s="258">
        <v>124</v>
      </c>
      <c r="B140" s="259" t="s">
        <v>451</v>
      </c>
      <c r="C140" s="259" t="s">
        <v>480</v>
      </c>
      <c r="D140" s="260"/>
      <c r="E140" s="260"/>
      <c r="F140" s="261" t="s">
        <v>403</v>
      </c>
      <c r="G140" s="260">
        <v>0.71</v>
      </c>
      <c r="H140" s="260"/>
      <c r="I140" s="260"/>
      <c r="J140" s="259" t="s">
        <v>479</v>
      </c>
      <c r="K140" s="260"/>
      <c r="L140" s="260"/>
      <c r="M140" s="260"/>
      <c r="N140" s="260"/>
      <c r="O140" s="260"/>
      <c r="P140" s="260"/>
      <c r="Q140" s="260"/>
    </row>
    <row r="141" spans="1:17" ht="40.200000000000003" thickBot="1" x14ac:dyDescent="0.3">
      <c r="A141" s="258">
        <v>125</v>
      </c>
      <c r="B141" s="259" t="s">
        <v>451</v>
      </c>
      <c r="C141" s="259" t="s">
        <v>236</v>
      </c>
      <c r="D141" s="260">
        <v>230</v>
      </c>
      <c r="E141" s="260">
        <v>230</v>
      </c>
      <c r="F141" s="261" t="s">
        <v>403</v>
      </c>
      <c r="G141" s="260">
        <v>1.62</v>
      </c>
      <c r="H141" s="260">
        <v>2.89</v>
      </c>
      <c r="I141" s="260">
        <v>1</v>
      </c>
      <c r="J141" s="259" t="s">
        <v>404</v>
      </c>
      <c r="K141" s="260"/>
      <c r="L141" s="260"/>
      <c r="M141" s="260"/>
      <c r="N141" s="260"/>
      <c r="O141" s="260"/>
      <c r="P141" s="260"/>
      <c r="Q141" s="260"/>
    </row>
    <row r="142" spans="1:17" ht="40.200000000000003" thickBot="1" x14ac:dyDescent="0.3">
      <c r="A142" s="258">
        <v>126</v>
      </c>
      <c r="B142" s="259" t="s">
        <v>451</v>
      </c>
      <c r="C142" s="259" t="s">
        <v>236</v>
      </c>
      <c r="D142" s="260"/>
      <c r="E142" s="260"/>
      <c r="F142" s="261" t="s">
        <v>420</v>
      </c>
      <c r="G142" s="260">
        <v>0.17</v>
      </c>
      <c r="H142" s="260"/>
      <c r="I142" s="260"/>
      <c r="J142" s="259" t="s">
        <v>421</v>
      </c>
      <c r="K142" s="260"/>
      <c r="L142" s="260"/>
      <c r="M142" s="260"/>
      <c r="N142" s="260"/>
      <c r="O142" s="260"/>
      <c r="P142" s="260"/>
      <c r="Q142" s="260"/>
    </row>
    <row r="143" spans="1:17" ht="40.200000000000003" thickBot="1" x14ac:dyDescent="0.3">
      <c r="A143" s="258">
        <v>127</v>
      </c>
      <c r="B143" s="259" t="s">
        <v>451</v>
      </c>
      <c r="C143" s="259" t="s">
        <v>236</v>
      </c>
      <c r="D143" s="260"/>
      <c r="E143" s="260"/>
      <c r="F143" s="261" t="s">
        <v>481</v>
      </c>
      <c r="G143" s="260">
        <v>10.91</v>
      </c>
      <c r="H143" s="260"/>
      <c r="I143" s="260"/>
      <c r="J143" s="259" t="s">
        <v>421</v>
      </c>
      <c r="K143" s="260"/>
      <c r="L143" s="260"/>
      <c r="M143" s="260"/>
      <c r="N143" s="260"/>
      <c r="O143" s="260"/>
      <c r="P143" s="260"/>
      <c r="Q143" s="260"/>
    </row>
    <row r="144" spans="1:17" ht="40.200000000000003" thickBot="1" x14ac:dyDescent="0.3">
      <c r="A144" s="258">
        <v>128</v>
      </c>
      <c r="B144" s="259" t="s">
        <v>482</v>
      </c>
      <c r="C144" s="259" t="s">
        <v>483</v>
      </c>
      <c r="D144" s="260">
        <v>230</v>
      </c>
      <c r="E144" s="260">
        <v>230</v>
      </c>
      <c r="F144" s="261" t="s">
        <v>403</v>
      </c>
      <c r="G144" s="260">
        <v>19.329999999999998</v>
      </c>
      <c r="H144" s="260"/>
      <c r="I144" s="260">
        <v>1</v>
      </c>
      <c r="J144" s="259" t="s">
        <v>404</v>
      </c>
      <c r="K144" s="260"/>
      <c r="L144" s="260"/>
      <c r="M144" s="260"/>
      <c r="N144" s="260"/>
      <c r="O144" s="260"/>
      <c r="P144" s="260"/>
      <c r="Q144" s="260"/>
    </row>
    <row r="145" spans="1:17" ht="53.4" thickBot="1" x14ac:dyDescent="0.3">
      <c r="A145" s="258">
        <v>129</v>
      </c>
      <c r="B145" s="259" t="s">
        <v>484</v>
      </c>
      <c r="C145" s="259" t="s">
        <v>485</v>
      </c>
      <c r="D145" s="260">
        <v>230</v>
      </c>
      <c r="E145" s="260">
        <v>230</v>
      </c>
      <c r="F145" s="261" t="s">
        <v>420</v>
      </c>
      <c r="G145" s="260">
        <v>1.9</v>
      </c>
      <c r="H145" s="260"/>
      <c r="I145" s="260">
        <v>1</v>
      </c>
      <c r="J145" s="259" t="s">
        <v>421</v>
      </c>
      <c r="K145" s="260"/>
      <c r="L145" s="260"/>
      <c r="M145" s="260"/>
      <c r="N145" s="260"/>
      <c r="O145" s="260"/>
      <c r="P145" s="260"/>
      <c r="Q145" s="260"/>
    </row>
    <row r="146" spans="1:17" ht="40.200000000000003" thickBot="1" x14ac:dyDescent="0.3">
      <c r="A146" s="258">
        <v>130</v>
      </c>
      <c r="B146" s="259" t="s">
        <v>478</v>
      </c>
      <c r="C146" s="259" t="s">
        <v>445</v>
      </c>
      <c r="D146" s="260">
        <v>230</v>
      </c>
      <c r="E146" s="260">
        <v>230</v>
      </c>
      <c r="F146" s="261" t="s">
        <v>403</v>
      </c>
      <c r="G146" s="260">
        <v>3.18</v>
      </c>
      <c r="H146" s="260"/>
      <c r="I146" s="260">
        <v>1</v>
      </c>
      <c r="J146" s="259" t="s">
        <v>404</v>
      </c>
      <c r="K146" s="260"/>
      <c r="L146" s="260"/>
      <c r="M146" s="260"/>
      <c r="N146" s="260"/>
      <c r="O146" s="260"/>
      <c r="P146" s="260"/>
      <c r="Q146" s="260"/>
    </row>
    <row r="147" spans="1:17" ht="40.200000000000003" thickBot="1" x14ac:dyDescent="0.3">
      <c r="A147" s="258">
        <v>131</v>
      </c>
      <c r="B147" s="259" t="s">
        <v>478</v>
      </c>
      <c r="C147" s="259" t="s">
        <v>445</v>
      </c>
      <c r="D147" s="260"/>
      <c r="E147" s="260"/>
      <c r="F147" s="261" t="s">
        <v>420</v>
      </c>
      <c r="G147" s="260">
        <v>7.15</v>
      </c>
      <c r="H147" s="260"/>
      <c r="I147" s="260"/>
      <c r="J147" s="259" t="s">
        <v>404</v>
      </c>
      <c r="K147" s="260"/>
      <c r="L147" s="260"/>
      <c r="M147" s="260"/>
      <c r="N147" s="260"/>
      <c r="O147" s="260"/>
      <c r="P147" s="260"/>
      <c r="Q147" s="260"/>
    </row>
    <row r="148" spans="1:17" ht="40.200000000000003" thickBot="1" x14ac:dyDescent="0.3">
      <c r="A148" s="258">
        <v>132</v>
      </c>
      <c r="B148" s="259" t="s">
        <v>478</v>
      </c>
      <c r="C148" s="259" t="s">
        <v>445</v>
      </c>
      <c r="D148" s="260"/>
      <c r="E148" s="260"/>
      <c r="F148" s="261" t="s">
        <v>422</v>
      </c>
      <c r="G148" s="260">
        <v>4.8</v>
      </c>
      <c r="H148" s="260"/>
      <c r="I148" s="260"/>
      <c r="J148" s="259" t="s">
        <v>404</v>
      </c>
      <c r="K148" s="260"/>
      <c r="L148" s="260"/>
      <c r="M148" s="260"/>
      <c r="N148" s="260"/>
      <c r="O148" s="260"/>
      <c r="P148" s="260"/>
      <c r="Q148" s="260"/>
    </row>
    <row r="149" spans="1:17" ht="27" thickBot="1" x14ac:dyDescent="0.3">
      <c r="A149" s="258">
        <v>133</v>
      </c>
      <c r="B149" s="259" t="s">
        <v>478</v>
      </c>
      <c r="C149" s="259" t="s">
        <v>432</v>
      </c>
      <c r="D149" s="260">
        <v>230</v>
      </c>
      <c r="E149" s="260">
        <v>230</v>
      </c>
      <c r="F149" s="261" t="s">
        <v>422</v>
      </c>
      <c r="G149" s="260">
        <v>6.72</v>
      </c>
      <c r="H149" s="260"/>
      <c r="I149" s="260">
        <v>1</v>
      </c>
      <c r="J149" s="259" t="s">
        <v>421</v>
      </c>
      <c r="K149" s="260"/>
      <c r="L149" s="260"/>
      <c r="M149" s="260"/>
      <c r="N149" s="260"/>
      <c r="O149" s="260"/>
      <c r="P149" s="260"/>
      <c r="Q149" s="260"/>
    </row>
    <row r="150" spans="1:17" ht="27" thickBot="1" x14ac:dyDescent="0.3">
      <c r="A150" s="258">
        <v>134</v>
      </c>
      <c r="B150" s="259" t="s">
        <v>448</v>
      </c>
      <c r="C150" s="259" t="s">
        <v>486</v>
      </c>
      <c r="D150" s="260">
        <v>230</v>
      </c>
      <c r="E150" s="260">
        <v>230</v>
      </c>
      <c r="F150" s="261" t="s">
        <v>167</v>
      </c>
      <c r="G150" s="260">
        <v>1.58</v>
      </c>
      <c r="H150" s="260"/>
      <c r="I150" s="260">
        <v>1</v>
      </c>
      <c r="J150" s="259" t="s">
        <v>458</v>
      </c>
      <c r="K150" s="260"/>
      <c r="L150" s="260"/>
      <c r="M150" s="260"/>
      <c r="N150" s="260"/>
      <c r="O150" s="260"/>
      <c r="P150" s="260"/>
      <c r="Q150" s="260"/>
    </row>
    <row r="151" spans="1:17" ht="40.200000000000003" thickBot="1" x14ac:dyDescent="0.3">
      <c r="A151" s="258">
        <v>135</v>
      </c>
      <c r="B151" s="259" t="s">
        <v>448</v>
      </c>
      <c r="C151" s="259" t="s">
        <v>486</v>
      </c>
      <c r="D151" s="260"/>
      <c r="E151" s="260"/>
      <c r="F151" s="261" t="s">
        <v>403</v>
      </c>
      <c r="G151" s="260">
        <v>32.58</v>
      </c>
      <c r="H151" s="260"/>
      <c r="I151" s="260"/>
      <c r="J151" s="259" t="s">
        <v>487</v>
      </c>
      <c r="K151" s="260"/>
      <c r="L151" s="260"/>
      <c r="M151" s="260"/>
      <c r="N151" s="260"/>
      <c r="O151" s="260"/>
      <c r="P151" s="260"/>
      <c r="Q151" s="260"/>
    </row>
    <row r="152" spans="1:17" ht="53.4" thickBot="1" x14ac:dyDescent="0.3">
      <c r="A152" s="258">
        <v>136</v>
      </c>
      <c r="B152" s="259" t="s">
        <v>236</v>
      </c>
      <c r="C152" s="259" t="s">
        <v>488</v>
      </c>
      <c r="D152" s="260">
        <v>230</v>
      </c>
      <c r="E152" s="260">
        <v>230</v>
      </c>
      <c r="F152" s="261" t="s">
        <v>420</v>
      </c>
      <c r="G152" s="260">
        <v>2.96</v>
      </c>
      <c r="H152" s="260"/>
      <c r="I152" s="260">
        <v>1</v>
      </c>
      <c r="J152" s="259" t="s">
        <v>440</v>
      </c>
      <c r="K152" s="260"/>
      <c r="L152" s="260"/>
      <c r="M152" s="260"/>
      <c r="N152" s="260"/>
      <c r="O152" s="260"/>
      <c r="P152" s="260"/>
      <c r="Q152" s="260"/>
    </row>
    <row r="153" spans="1:17" ht="40.200000000000003" thickBot="1" x14ac:dyDescent="0.3">
      <c r="A153" s="258">
        <v>137</v>
      </c>
      <c r="B153" s="259" t="s">
        <v>444</v>
      </c>
      <c r="C153" s="259" t="s">
        <v>450</v>
      </c>
      <c r="D153" s="260">
        <v>230</v>
      </c>
      <c r="E153" s="260">
        <v>230</v>
      </c>
      <c r="F153" s="261" t="s">
        <v>489</v>
      </c>
      <c r="G153" s="260">
        <v>39.93</v>
      </c>
      <c r="H153" s="260"/>
      <c r="I153" s="260">
        <v>1</v>
      </c>
      <c r="J153" s="259" t="s">
        <v>404</v>
      </c>
      <c r="K153" s="260"/>
      <c r="L153" s="260"/>
      <c r="M153" s="260"/>
      <c r="N153" s="260"/>
      <c r="O153" s="260"/>
      <c r="P153" s="260"/>
      <c r="Q153" s="260"/>
    </row>
    <row r="154" spans="1:17" ht="40.200000000000003" thickBot="1" x14ac:dyDescent="0.3">
      <c r="A154" s="258">
        <v>138</v>
      </c>
      <c r="B154" s="259" t="s">
        <v>444</v>
      </c>
      <c r="C154" s="259" t="s">
        <v>450</v>
      </c>
      <c r="D154" s="260"/>
      <c r="E154" s="260"/>
      <c r="F154" s="261" t="s">
        <v>167</v>
      </c>
      <c r="G154" s="260"/>
      <c r="H154" s="260">
        <v>4.7300000000000004</v>
      </c>
      <c r="I154" s="260">
        <v>1</v>
      </c>
      <c r="J154" s="259" t="s">
        <v>404</v>
      </c>
      <c r="K154" s="260"/>
      <c r="L154" s="260"/>
      <c r="M154" s="260"/>
      <c r="N154" s="260"/>
      <c r="O154" s="260"/>
      <c r="P154" s="260"/>
      <c r="Q154" s="260"/>
    </row>
    <row r="155" spans="1:17" ht="40.200000000000003" thickBot="1" x14ac:dyDescent="0.3">
      <c r="A155" s="258">
        <v>139</v>
      </c>
      <c r="B155" s="259" t="s">
        <v>444</v>
      </c>
      <c r="C155" s="259" t="s">
        <v>450</v>
      </c>
      <c r="D155" s="260"/>
      <c r="E155" s="260"/>
      <c r="F155" s="261" t="s">
        <v>427</v>
      </c>
      <c r="G155" s="260">
        <v>0.92</v>
      </c>
      <c r="H155" s="260"/>
      <c r="I155" s="260"/>
      <c r="J155" s="259" t="s">
        <v>404</v>
      </c>
      <c r="K155" s="260"/>
      <c r="L155" s="260"/>
      <c r="M155" s="260"/>
      <c r="N155" s="260"/>
      <c r="O155" s="260"/>
      <c r="P155" s="260"/>
      <c r="Q155" s="260"/>
    </row>
    <row r="156" spans="1:17" ht="40.200000000000003" thickBot="1" x14ac:dyDescent="0.3">
      <c r="A156" s="258">
        <v>140</v>
      </c>
      <c r="B156" s="259" t="s">
        <v>444</v>
      </c>
      <c r="C156" s="259" t="s">
        <v>450</v>
      </c>
      <c r="D156" s="260"/>
      <c r="E156" s="260"/>
      <c r="F156" s="261" t="s">
        <v>403</v>
      </c>
      <c r="G156" s="260">
        <v>1.57</v>
      </c>
      <c r="H156" s="260"/>
      <c r="I156" s="260"/>
      <c r="J156" s="259" t="s">
        <v>404</v>
      </c>
      <c r="K156" s="260"/>
      <c r="L156" s="260"/>
      <c r="M156" s="260"/>
      <c r="N156" s="260"/>
      <c r="O156" s="260"/>
      <c r="P156" s="260"/>
      <c r="Q156" s="260"/>
    </row>
    <row r="157" spans="1:17" ht="53.4" thickBot="1" x14ac:dyDescent="0.3">
      <c r="A157" s="258">
        <v>141</v>
      </c>
      <c r="B157" s="259" t="s">
        <v>490</v>
      </c>
      <c r="C157" s="259" t="s">
        <v>457</v>
      </c>
      <c r="D157" s="260">
        <v>230</v>
      </c>
      <c r="E157" s="260">
        <v>230</v>
      </c>
      <c r="F157" s="261" t="s">
        <v>167</v>
      </c>
      <c r="G157" s="260">
        <v>38.049999999999997</v>
      </c>
      <c r="H157" s="260"/>
      <c r="I157" s="260">
        <v>1</v>
      </c>
      <c r="J157" s="259" t="s">
        <v>421</v>
      </c>
      <c r="K157" s="260"/>
      <c r="L157" s="260"/>
      <c r="M157" s="260"/>
      <c r="N157" s="260"/>
      <c r="O157" s="260"/>
      <c r="P157" s="260"/>
      <c r="Q157" s="260"/>
    </row>
    <row r="158" spans="1:17" ht="53.4" thickBot="1" x14ac:dyDescent="0.3">
      <c r="A158" s="258">
        <v>142</v>
      </c>
      <c r="B158" s="259" t="s">
        <v>490</v>
      </c>
      <c r="C158" s="259" t="s">
        <v>457</v>
      </c>
      <c r="D158" s="260">
        <v>230</v>
      </c>
      <c r="E158" s="260">
        <v>230</v>
      </c>
      <c r="F158" s="261" t="s">
        <v>420</v>
      </c>
      <c r="G158" s="260">
        <v>0.14000000000000001</v>
      </c>
      <c r="H158" s="260"/>
      <c r="I158" s="260"/>
      <c r="J158" s="259" t="s">
        <v>443</v>
      </c>
      <c r="K158" s="260"/>
      <c r="L158" s="260"/>
      <c r="M158" s="260"/>
      <c r="N158" s="260"/>
      <c r="O158" s="260"/>
      <c r="P158" s="260"/>
      <c r="Q158" s="260"/>
    </row>
    <row r="159" spans="1:17" ht="27" thickBot="1" x14ac:dyDescent="0.3">
      <c r="A159" s="258">
        <v>143</v>
      </c>
      <c r="B159" s="259" t="s">
        <v>491</v>
      </c>
      <c r="C159" s="259" t="s">
        <v>488</v>
      </c>
      <c r="D159" s="260">
        <v>230</v>
      </c>
      <c r="E159" s="260">
        <v>230</v>
      </c>
      <c r="F159" s="261" t="s">
        <v>420</v>
      </c>
      <c r="G159" s="260">
        <v>2.4</v>
      </c>
      <c r="H159" s="260"/>
      <c r="I159" s="260">
        <v>1</v>
      </c>
      <c r="J159" s="259" t="s">
        <v>421</v>
      </c>
      <c r="K159" s="260"/>
      <c r="L159" s="260"/>
      <c r="M159" s="260"/>
      <c r="N159" s="260"/>
      <c r="O159" s="260"/>
      <c r="P159" s="260"/>
      <c r="Q159" s="260"/>
    </row>
    <row r="160" spans="1:17" ht="27" thickBot="1" x14ac:dyDescent="0.3">
      <c r="A160" s="258">
        <v>144</v>
      </c>
      <c r="B160" s="259" t="s">
        <v>491</v>
      </c>
      <c r="C160" s="259" t="s">
        <v>488</v>
      </c>
      <c r="D160" s="260"/>
      <c r="E160" s="260"/>
      <c r="F160" s="261" t="s">
        <v>423</v>
      </c>
      <c r="G160" s="260">
        <v>2.2200000000000002</v>
      </c>
      <c r="H160" s="260"/>
      <c r="I160" s="260"/>
      <c r="J160" s="259" t="s">
        <v>421</v>
      </c>
      <c r="K160" s="260"/>
      <c r="L160" s="260"/>
      <c r="M160" s="260"/>
      <c r="N160" s="260"/>
      <c r="O160" s="260"/>
      <c r="P160" s="260"/>
      <c r="Q160" s="260"/>
    </row>
    <row r="161" spans="1:17" ht="27" thickBot="1" x14ac:dyDescent="0.3">
      <c r="A161" s="258">
        <v>145</v>
      </c>
      <c r="B161" s="259" t="s">
        <v>183</v>
      </c>
      <c r="C161" s="259" t="s">
        <v>250</v>
      </c>
      <c r="D161" s="260">
        <v>230</v>
      </c>
      <c r="E161" s="260">
        <v>230</v>
      </c>
      <c r="F161" s="261" t="s">
        <v>167</v>
      </c>
      <c r="G161" s="260">
        <v>28.68</v>
      </c>
      <c r="H161" s="260"/>
      <c r="I161" s="260">
        <v>1</v>
      </c>
      <c r="J161" s="259" t="s">
        <v>458</v>
      </c>
      <c r="K161" s="260"/>
      <c r="L161" s="260"/>
      <c r="M161" s="260"/>
      <c r="N161" s="260"/>
      <c r="O161" s="260"/>
      <c r="P161" s="260"/>
      <c r="Q161" s="260"/>
    </row>
    <row r="162" spans="1:17" ht="53.4" thickBot="1" x14ac:dyDescent="0.3">
      <c r="A162" s="258">
        <v>146</v>
      </c>
      <c r="B162" s="259" t="s">
        <v>492</v>
      </c>
      <c r="C162" s="259" t="s">
        <v>183</v>
      </c>
      <c r="D162" s="260">
        <v>230</v>
      </c>
      <c r="E162" s="260">
        <v>230</v>
      </c>
      <c r="F162" s="261" t="s">
        <v>403</v>
      </c>
      <c r="G162" s="260">
        <v>0.51</v>
      </c>
      <c r="H162" s="260"/>
      <c r="I162" s="260">
        <v>1</v>
      </c>
      <c r="J162" s="259" t="s">
        <v>458</v>
      </c>
      <c r="K162" s="260"/>
      <c r="L162" s="260"/>
      <c r="M162" s="260"/>
      <c r="N162" s="260"/>
      <c r="O162" s="260"/>
      <c r="P162" s="260"/>
      <c r="Q162" s="260"/>
    </row>
    <row r="163" spans="1:17" ht="40.200000000000003" thickBot="1" x14ac:dyDescent="0.3">
      <c r="A163" s="258">
        <v>147</v>
      </c>
      <c r="B163" s="259" t="s">
        <v>183</v>
      </c>
      <c r="C163" s="259" t="s">
        <v>493</v>
      </c>
      <c r="D163" s="260">
        <v>230</v>
      </c>
      <c r="E163" s="260">
        <v>230</v>
      </c>
      <c r="F163" s="261" t="s">
        <v>167</v>
      </c>
      <c r="G163" s="260">
        <v>18.68</v>
      </c>
      <c r="H163" s="260"/>
      <c r="I163" s="260">
        <v>1</v>
      </c>
      <c r="J163" s="259" t="s">
        <v>421</v>
      </c>
      <c r="K163" s="260"/>
      <c r="L163" s="260"/>
      <c r="M163" s="260"/>
      <c r="N163" s="260"/>
      <c r="O163" s="260"/>
      <c r="P163" s="260"/>
      <c r="Q163" s="260"/>
    </row>
    <row r="164" spans="1:17" ht="53.4" thickBot="1" x14ac:dyDescent="0.3">
      <c r="A164" s="258">
        <v>148</v>
      </c>
      <c r="B164" s="259" t="s">
        <v>183</v>
      </c>
      <c r="C164" s="259" t="s">
        <v>493</v>
      </c>
      <c r="D164" s="260">
        <v>230</v>
      </c>
      <c r="E164" s="260">
        <v>230</v>
      </c>
      <c r="F164" s="261" t="s">
        <v>403</v>
      </c>
      <c r="G164" s="260">
        <v>0.33</v>
      </c>
      <c r="H164" s="260"/>
      <c r="I164" s="260">
        <v>1</v>
      </c>
      <c r="J164" s="259" t="s">
        <v>443</v>
      </c>
      <c r="K164" s="260"/>
      <c r="L164" s="260"/>
      <c r="M164" s="260"/>
      <c r="N164" s="260"/>
      <c r="O164" s="260"/>
      <c r="P164" s="260"/>
      <c r="Q164" s="260"/>
    </row>
    <row r="165" spans="1:17" ht="53.4" thickBot="1" x14ac:dyDescent="0.3">
      <c r="A165" s="258">
        <v>149</v>
      </c>
      <c r="B165" s="259" t="s">
        <v>183</v>
      </c>
      <c r="C165" s="259" t="s">
        <v>577</v>
      </c>
      <c r="D165" s="260">
        <v>230</v>
      </c>
      <c r="E165" s="260">
        <v>230</v>
      </c>
      <c r="F165" s="261" t="s">
        <v>420</v>
      </c>
      <c r="G165" s="260">
        <v>0.06</v>
      </c>
      <c r="H165" s="260"/>
      <c r="I165" s="260">
        <v>1</v>
      </c>
      <c r="J165" s="259" t="s">
        <v>443</v>
      </c>
      <c r="K165" s="260"/>
      <c r="L165" s="260"/>
      <c r="M165" s="260"/>
      <c r="N165" s="260"/>
      <c r="O165" s="260"/>
      <c r="P165" s="260"/>
      <c r="Q165" s="260"/>
    </row>
    <row r="166" spans="1:17" ht="53.4" thickBot="1" x14ac:dyDescent="0.3">
      <c r="A166" s="258">
        <v>150</v>
      </c>
      <c r="B166" s="259" t="s">
        <v>182</v>
      </c>
      <c r="C166" s="259" t="s">
        <v>578</v>
      </c>
      <c r="D166" s="260">
        <v>230</v>
      </c>
      <c r="E166" s="260">
        <v>230</v>
      </c>
      <c r="F166" s="261" t="s">
        <v>420</v>
      </c>
      <c r="G166" s="260">
        <v>0.14000000000000001</v>
      </c>
      <c r="H166" s="260"/>
      <c r="I166" s="260">
        <v>1</v>
      </c>
      <c r="J166" s="259" t="s">
        <v>579</v>
      </c>
      <c r="K166" s="260"/>
      <c r="L166" s="260"/>
      <c r="M166" s="260"/>
      <c r="N166" s="260"/>
      <c r="O166" s="260"/>
      <c r="P166" s="260"/>
      <c r="Q166" s="260"/>
    </row>
    <row r="167" spans="1:17" ht="53.4" thickBot="1" x14ac:dyDescent="0.3">
      <c r="A167" s="258">
        <v>151</v>
      </c>
      <c r="B167" s="259" t="s">
        <v>182</v>
      </c>
      <c r="C167" s="259" t="s">
        <v>580</v>
      </c>
      <c r="D167" s="260">
        <v>230</v>
      </c>
      <c r="E167" s="260">
        <v>230</v>
      </c>
      <c r="F167" s="261" t="s">
        <v>420</v>
      </c>
      <c r="G167" s="260">
        <v>0.2</v>
      </c>
      <c r="H167" s="260"/>
      <c r="I167" s="260">
        <v>1</v>
      </c>
      <c r="J167" s="259" t="s">
        <v>421</v>
      </c>
      <c r="K167" s="260"/>
      <c r="L167" s="260"/>
      <c r="M167" s="260"/>
      <c r="N167" s="260"/>
      <c r="O167" s="260"/>
      <c r="P167" s="260"/>
      <c r="Q167" s="260"/>
    </row>
    <row r="168" spans="1:17" ht="40.200000000000003" thickBot="1" x14ac:dyDescent="0.3">
      <c r="A168" s="258">
        <v>152</v>
      </c>
      <c r="B168" s="259" t="s">
        <v>198</v>
      </c>
      <c r="C168" s="259" t="s">
        <v>494</v>
      </c>
      <c r="D168" s="260">
        <v>230</v>
      </c>
      <c r="E168" s="260">
        <v>230</v>
      </c>
      <c r="F168" s="261" t="s">
        <v>403</v>
      </c>
      <c r="G168" s="260">
        <v>0.6</v>
      </c>
      <c r="H168" s="260">
        <v>1.43</v>
      </c>
      <c r="I168" s="260">
        <v>1</v>
      </c>
      <c r="J168" s="259" t="s">
        <v>421</v>
      </c>
      <c r="K168" s="260"/>
      <c r="L168" s="260"/>
      <c r="M168" s="260"/>
      <c r="N168" s="260"/>
      <c r="O168" s="260"/>
      <c r="P168" s="260"/>
      <c r="Q168" s="260"/>
    </row>
    <row r="169" spans="1:17" ht="40.200000000000003" thickBot="1" x14ac:dyDescent="0.3">
      <c r="A169" s="258">
        <v>153</v>
      </c>
      <c r="B169" s="259" t="s">
        <v>495</v>
      </c>
      <c r="C169" s="259" t="s">
        <v>426</v>
      </c>
      <c r="D169" s="260">
        <v>230</v>
      </c>
      <c r="E169" s="260">
        <v>230</v>
      </c>
      <c r="F169" s="261" t="s">
        <v>167</v>
      </c>
      <c r="G169" s="260">
        <v>5.05</v>
      </c>
      <c r="H169" s="260"/>
      <c r="I169" s="260">
        <v>1</v>
      </c>
      <c r="J169" s="259" t="s">
        <v>404</v>
      </c>
      <c r="K169" s="260"/>
      <c r="L169" s="260"/>
      <c r="M169" s="260"/>
      <c r="N169" s="260"/>
      <c r="O169" s="260"/>
      <c r="P169" s="260"/>
      <c r="Q169" s="260"/>
    </row>
    <row r="170" spans="1:17" ht="40.200000000000003" thickBot="1" x14ac:dyDescent="0.3">
      <c r="A170" s="258">
        <v>154</v>
      </c>
      <c r="B170" s="259" t="s">
        <v>461</v>
      </c>
      <c r="C170" s="259" t="s">
        <v>496</v>
      </c>
      <c r="D170" s="260">
        <v>230</v>
      </c>
      <c r="E170" s="260">
        <v>230</v>
      </c>
      <c r="F170" s="261" t="s">
        <v>403</v>
      </c>
      <c r="G170" s="260">
        <v>0.03</v>
      </c>
      <c r="H170" s="260"/>
      <c r="I170" s="260">
        <v>1</v>
      </c>
      <c r="J170" s="259" t="s">
        <v>487</v>
      </c>
      <c r="K170" s="260"/>
      <c r="L170" s="260"/>
      <c r="M170" s="260"/>
      <c r="N170" s="260"/>
      <c r="O170" s="260"/>
      <c r="P170" s="260"/>
      <c r="Q170" s="260"/>
    </row>
    <row r="171" spans="1:17" ht="53.4" thickBot="1" x14ac:dyDescent="0.3">
      <c r="A171" s="258">
        <v>155</v>
      </c>
      <c r="B171" s="259" t="s">
        <v>461</v>
      </c>
      <c r="C171" s="259" t="s">
        <v>497</v>
      </c>
      <c r="D171" s="260">
        <v>230</v>
      </c>
      <c r="E171" s="260">
        <v>230</v>
      </c>
      <c r="F171" s="261" t="s">
        <v>403</v>
      </c>
      <c r="G171" s="260">
        <v>14.4</v>
      </c>
      <c r="H171" s="260"/>
      <c r="I171" s="260">
        <v>1</v>
      </c>
      <c r="J171" s="259" t="s">
        <v>440</v>
      </c>
      <c r="K171" s="260"/>
      <c r="L171" s="260"/>
      <c r="M171" s="260"/>
      <c r="N171" s="260"/>
      <c r="O171" s="260"/>
      <c r="P171" s="260"/>
      <c r="Q171" s="260"/>
    </row>
    <row r="172" spans="1:17" ht="53.4" thickBot="1" x14ac:dyDescent="0.3">
      <c r="A172" s="258">
        <v>156</v>
      </c>
      <c r="B172" s="259" t="s">
        <v>446</v>
      </c>
      <c r="C172" s="259" t="s">
        <v>225</v>
      </c>
      <c r="D172" s="260">
        <v>230</v>
      </c>
      <c r="E172" s="260">
        <v>230</v>
      </c>
      <c r="F172" s="261" t="s">
        <v>403</v>
      </c>
      <c r="G172" s="260">
        <v>11.23</v>
      </c>
      <c r="H172" s="260">
        <v>4.43</v>
      </c>
      <c r="I172" s="260">
        <v>1</v>
      </c>
      <c r="J172" s="259" t="s">
        <v>440</v>
      </c>
      <c r="K172" s="260"/>
      <c r="L172" s="260"/>
      <c r="M172" s="260"/>
      <c r="N172" s="260"/>
      <c r="O172" s="260"/>
      <c r="P172" s="260"/>
      <c r="Q172" s="260"/>
    </row>
    <row r="173" spans="1:17" ht="40.200000000000003" thickBot="1" x14ac:dyDescent="0.3">
      <c r="A173" s="258">
        <v>157</v>
      </c>
      <c r="B173" s="259" t="s">
        <v>446</v>
      </c>
      <c r="C173" s="259" t="s">
        <v>432</v>
      </c>
      <c r="D173" s="260">
        <v>230</v>
      </c>
      <c r="E173" s="260">
        <v>230</v>
      </c>
      <c r="F173" s="261" t="s">
        <v>422</v>
      </c>
      <c r="G173" s="260">
        <v>4.68</v>
      </c>
      <c r="H173" s="260"/>
      <c r="I173" s="260">
        <v>1</v>
      </c>
      <c r="J173" s="259" t="s">
        <v>404</v>
      </c>
      <c r="K173" s="260"/>
      <c r="L173" s="260"/>
      <c r="M173" s="260"/>
      <c r="N173" s="260"/>
      <c r="O173" s="260"/>
      <c r="P173" s="260"/>
      <c r="Q173" s="260"/>
    </row>
    <row r="174" spans="1:17" ht="40.200000000000003" thickBot="1" x14ac:dyDescent="0.3">
      <c r="A174" s="258">
        <v>158</v>
      </c>
      <c r="B174" s="259" t="s">
        <v>446</v>
      </c>
      <c r="C174" s="259" t="s">
        <v>432</v>
      </c>
      <c r="D174" s="260"/>
      <c r="E174" s="260"/>
      <c r="F174" s="261" t="s">
        <v>167</v>
      </c>
      <c r="G174" s="260">
        <v>1.82</v>
      </c>
      <c r="H174" s="260"/>
      <c r="I174" s="260"/>
      <c r="J174" s="259" t="s">
        <v>404</v>
      </c>
      <c r="K174" s="260"/>
      <c r="L174" s="260"/>
      <c r="M174" s="260"/>
      <c r="N174" s="260"/>
      <c r="O174" s="260"/>
      <c r="P174" s="260"/>
      <c r="Q174" s="260"/>
    </row>
    <row r="175" spans="1:17" ht="40.200000000000003" thickBot="1" x14ac:dyDescent="0.3">
      <c r="A175" s="258">
        <v>159</v>
      </c>
      <c r="B175" s="259" t="s">
        <v>462</v>
      </c>
      <c r="C175" s="259" t="s">
        <v>498</v>
      </c>
      <c r="D175" s="260">
        <v>230</v>
      </c>
      <c r="E175" s="260">
        <v>230</v>
      </c>
      <c r="F175" s="261" t="s">
        <v>481</v>
      </c>
      <c r="G175" s="260">
        <v>40.31</v>
      </c>
      <c r="H175" s="260"/>
      <c r="I175" s="260">
        <v>1</v>
      </c>
      <c r="J175" s="259" t="s">
        <v>421</v>
      </c>
      <c r="K175" s="260"/>
      <c r="L175" s="260"/>
      <c r="M175" s="260"/>
      <c r="N175" s="260"/>
      <c r="O175" s="260"/>
      <c r="P175" s="260"/>
      <c r="Q175" s="260"/>
    </row>
    <row r="176" spans="1:17" ht="40.200000000000003" thickBot="1" x14ac:dyDescent="0.3">
      <c r="A176" s="258">
        <v>160</v>
      </c>
      <c r="B176" s="259" t="s">
        <v>462</v>
      </c>
      <c r="C176" s="259" t="s">
        <v>498</v>
      </c>
      <c r="D176" s="260"/>
      <c r="E176" s="260"/>
      <c r="F176" s="261" t="s">
        <v>427</v>
      </c>
      <c r="G176" s="260">
        <v>18.170000000000002</v>
      </c>
      <c r="H176" s="260"/>
      <c r="I176" s="260">
        <v>1</v>
      </c>
      <c r="J176" s="259" t="s">
        <v>499</v>
      </c>
      <c r="K176" s="260"/>
      <c r="L176" s="260"/>
      <c r="M176" s="260"/>
      <c r="N176" s="260"/>
      <c r="O176" s="260"/>
      <c r="P176" s="260"/>
      <c r="Q176" s="260"/>
    </row>
    <row r="177" spans="1:17" ht="40.200000000000003" thickBot="1" x14ac:dyDescent="0.3">
      <c r="A177" s="258">
        <v>161</v>
      </c>
      <c r="B177" s="259" t="s">
        <v>462</v>
      </c>
      <c r="C177" s="259" t="s">
        <v>500</v>
      </c>
      <c r="D177" s="260">
        <v>230</v>
      </c>
      <c r="E177" s="260">
        <v>230</v>
      </c>
      <c r="F177" s="261" t="s">
        <v>481</v>
      </c>
      <c r="G177" s="260">
        <v>2.29</v>
      </c>
      <c r="H177" s="260"/>
      <c r="I177" s="260">
        <v>1</v>
      </c>
      <c r="J177" s="259" t="s">
        <v>421</v>
      </c>
      <c r="K177" s="260"/>
      <c r="L177" s="260"/>
      <c r="M177" s="260"/>
      <c r="N177" s="260"/>
      <c r="O177" s="260"/>
      <c r="P177" s="260"/>
      <c r="Q177" s="260"/>
    </row>
    <row r="178" spans="1:17" ht="27" thickBot="1" x14ac:dyDescent="0.3">
      <c r="A178" s="258">
        <v>162</v>
      </c>
      <c r="B178" s="259" t="s">
        <v>446</v>
      </c>
      <c r="C178" s="259" t="s">
        <v>488</v>
      </c>
      <c r="D178" s="260">
        <v>230</v>
      </c>
      <c r="E178" s="260">
        <v>230</v>
      </c>
      <c r="F178" s="261" t="s">
        <v>422</v>
      </c>
      <c r="G178" s="260">
        <v>1.31</v>
      </c>
      <c r="H178" s="260"/>
      <c r="I178" s="260">
        <v>1</v>
      </c>
      <c r="J178" s="259" t="s">
        <v>421</v>
      </c>
      <c r="K178" s="260"/>
      <c r="L178" s="260"/>
      <c r="M178" s="260"/>
      <c r="N178" s="260"/>
      <c r="O178" s="260"/>
      <c r="P178" s="260"/>
      <c r="Q178" s="260"/>
    </row>
    <row r="179" spans="1:17" ht="53.4" thickBot="1" x14ac:dyDescent="0.3">
      <c r="A179" s="258">
        <v>163</v>
      </c>
      <c r="B179" s="259" t="s">
        <v>225</v>
      </c>
      <c r="C179" s="259" t="s">
        <v>501</v>
      </c>
      <c r="D179" s="260">
        <v>230</v>
      </c>
      <c r="E179" s="260">
        <v>230</v>
      </c>
      <c r="F179" s="261" t="s">
        <v>403</v>
      </c>
      <c r="G179" s="260">
        <v>12.35</v>
      </c>
      <c r="H179" s="260"/>
      <c r="I179" s="260">
        <v>4</v>
      </c>
      <c r="J179" s="259" t="s">
        <v>502</v>
      </c>
      <c r="K179" s="260"/>
      <c r="L179" s="260"/>
      <c r="M179" s="260"/>
      <c r="N179" s="260"/>
      <c r="O179" s="260"/>
      <c r="P179" s="260"/>
      <c r="Q179" s="260"/>
    </row>
    <row r="180" spans="1:17" ht="40.200000000000003" thickBot="1" x14ac:dyDescent="0.3">
      <c r="A180" s="258">
        <v>164</v>
      </c>
      <c r="B180" s="259" t="s">
        <v>503</v>
      </c>
      <c r="C180" s="259" t="s">
        <v>504</v>
      </c>
      <c r="D180" s="260">
        <v>230</v>
      </c>
      <c r="E180" s="260">
        <v>230</v>
      </c>
      <c r="F180" s="261" t="s">
        <v>403</v>
      </c>
      <c r="G180" s="260">
        <v>0.03</v>
      </c>
      <c r="H180" s="260"/>
      <c r="I180" s="260">
        <v>1</v>
      </c>
      <c r="J180" s="259" t="s">
        <v>421</v>
      </c>
      <c r="K180" s="260"/>
      <c r="L180" s="260"/>
      <c r="M180" s="260"/>
      <c r="N180" s="260"/>
      <c r="O180" s="260"/>
      <c r="P180" s="260"/>
      <c r="Q180" s="260"/>
    </row>
    <row r="181" spans="1:17" ht="40.200000000000003" thickBot="1" x14ac:dyDescent="0.3">
      <c r="A181" s="258">
        <v>165</v>
      </c>
      <c r="B181" s="259" t="s">
        <v>503</v>
      </c>
      <c r="C181" s="259" t="s">
        <v>505</v>
      </c>
      <c r="D181" s="260">
        <v>230</v>
      </c>
      <c r="E181" s="260">
        <v>230</v>
      </c>
      <c r="F181" s="261" t="s">
        <v>403</v>
      </c>
      <c r="G181" s="260">
        <v>0.05</v>
      </c>
      <c r="H181" s="260"/>
      <c r="I181" s="260">
        <v>1</v>
      </c>
      <c r="J181" s="259" t="s">
        <v>421</v>
      </c>
      <c r="K181" s="260"/>
      <c r="L181" s="260"/>
      <c r="M181" s="260"/>
      <c r="N181" s="260"/>
      <c r="O181" s="260"/>
      <c r="P181" s="260"/>
      <c r="Q181" s="260"/>
    </row>
    <row r="182" spans="1:17" ht="53.4" thickBot="1" x14ac:dyDescent="0.3">
      <c r="A182" s="258">
        <v>166</v>
      </c>
      <c r="B182" s="259" t="s">
        <v>236</v>
      </c>
      <c r="C182" s="259" t="s">
        <v>506</v>
      </c>
      <c r="D182" s="260">
        <v>230</v>
      </c>
      <c r="E182" s="260">
        <v>230</v>
      </c>
      <c r="F182" s="261" t="s">
        <v>420</v>
      </c>
      <c r="G182" s="260">
        <v>2.72</v>
      </c>
      <c r="H182" s="260"/>
      <c r="I182" s="260">
        <v>1</v>
      </c>
      <c r="J182" s="259" t="s">
        <v>507</v>
      </c>
      <c r="K182" s="260"/>
      <c r="L182" s="260"/>
      <c r="M182" s="260"/>
      <c r="N182" s="260"/>
      <c r="O182" s="260"/>
      <c r="P182" s="260"/>
      <c r="Q182" s="260"/>
    </row>
    <row r="183" spans="1:17" ht="53.4" thickBot="1" x14ac:dyDescent="0.3">
      <c r="A183" s="258">
        <v>167</v>
      </c>
      <c r="B183" s="259" t="s">
        <v>398</v>
      </c>
      <c r="C183" s="259" t="s">
        <v>398</v>
      </c>
      <c r="D183" s="260">
        <v>230</v>
      </c>
      <c r="E183" s="260">
        <v>230</v>
      </c>
      <c r="F183" s="261" t="s">
        <v>420</v>
      </c>
      <c r="G183" s="260">
        <v>0.14000000000000001</v>
      </c>
      <c r="H183" s="260"/>
      <c r="I183" s="260">
        <v>1</v>
      </c>
      <c r="J183" s="259" t="s">
        <v>443</v>
      </c>
      <c r="K183" s="260"/>
      <c r="L183" s="260"/>
      <c r="M183" s="260"/>
      <c r="N183" s="260"/>
      <c r="O183" s="260"/>
      <c r="P183" s="260"/>
      <c r="Q183" s="260"/>
    </row>
    <row r="184" spans="1:17" ht="53.4" thickBot="1" x14ac:dyDescent="0.3">
      <c r="A184" s="258">
        <v>168</v>
      </c>
      <c r="B184" s="259" t="s">
        <v>469</v>
      </c>
      <c r="C184" s="259" t="s">
        <v>446</v>
      </c>
      <c r="D184" s="260">
        <v>230</v>
      </c>
      <c r="E184" s="260">
        <v>230</v>
      </c>
      <c r="F184" s="261" t="s">
        <v>403</v>
      </c>
      <c r="G184" s="260">
        <v>9.76</v>
      </c>
      <c r="H184" s="260"/>
      <c r="I184" s="260">
        <v>2</v>
      </c>
      <c r="J184" s="259" t="s">
        <v>440</v>
      </c>
      <c r="K184" s="260"/>
      <c r="L184" s="260"/>
      <c r="M184" s="260"/>
      <c r="N184" s="260"/>
      <c r="O184" s="260"/>
      <c r="P184" s="260"/>
      <c r="Q184" s="260"/>
    </row>
    <row r="185" spans="1:17" ht="53.4" thickBot="1" x14ac:dyDescent="0.3">
      <c r="A185" s="258">
        <v>169</v>
      </c>
      <c r="B185" s="259" t="s">
        <v>508</v>
      </c>
      <c r="C185" s="259" t="s">
        <v>509</v>
      </c>
      <c r="D185" s="260">
        <v>230</v>
      </c>
      <c r="E185" s="260">
        <v>230</v>
      </c>
      <c r="F185" s="261" t="s">
        <v>403</v>
      </c>
      <c r="G185" s="260">
        <v>5.42</v>
      </c>
      <c r="H185" s="260"/>
      <c r="I185" s="260">
        <v>1</v>
      </c>
      <c r="J185" s="259" t="s">
        <v>440</v>
      </c>
      <c r="K185" s="260"/>
      <c r="L185" s="260"/>
      <c r="M185" s="260"/>
      <c r="N185" s="260"/>
      <c r="O185" s="260"/>
      <c r="P185" s="260"/>
      <c r="Q185" s="260"/>
    </row>
    <row r="186" spans="1:17" ht="53.4" thickBot="1" x14ac:dyDescent="0.3">
      <c r="A186" s="258">
        <v>170</v>
      </c>
      <c r="B186" s="259" t="s">
        <v>475</v>
      </c>
      <c r="C186" s="259" t="s">
        <v>510</v>
      </c>
      <c r="D186" s="260">
        <v>230</v>
      </c>
      <c r="E186" s="260">
        <v>230</v>
      </c>
      <c r="F186" s="261" t="s">
        <v>403</v>
      </c>
      <c r="G186" s="260">
        <v>0.17</v>
      </c>
      <c r="H186" s="260">
        <v>0.16</v>
      </c>
      <c r="I186" s="260">
        <v>2</v>
      </c>
      <c r="J186" s="259" t="s">
        <v>404</v>
      </c>
      <c r="K186" s="260"/>
      <c r="L186" s="260"/>
      <c r="M186" s="260"/>
      <c r="N186" s="260"/>
      <c r="O186" s="260"/>
      <c r="P186" s="260"/>
      <c r="Q186" s="260"/>
    </row>
    <row r="187" spans="1:17" ht="53.4" thickBot="1" x14ac:dyDescent="0.3">
      <c r="A187" s="258">
        <v>171</v>
      </c>
      <c r="B187" s="259" t="s">
        <v>475</v>
      </c>
      <c r="C187" s="259" t="s">
        <v>511</v>
      </c>
      <c r="D187" s="260">
        <v>230</v>
      </c>
      <c r="E187" s="260">
        <v>230</v>
      </c>
      <c r="F187" s="261" t="s">
        <v>403</v>
      </c>
      <c r="G187" s="260">
        <v>2.71</v>
      </c>
      <c r="H187" s="260">
        <v>3.12</v>
      </c>
      <c r="I187" s="260">
        <v>1</v>
      </c>
      <c r="J187" s="259" t="s">
        <v>440</v>
      </c>
      <c r="K187" s="260"/>
      <c r="L187" s="260"/>
      <c r="M187" s="260"/>
      <c r="N187" s="260"/>
      <c r="O187" s="260"/>
      <c r="P187" s="260"/>
      <c r="Q187" s="260"/>
    </row>
    <row r="188" spans="1:17" ht="53.4" thickBot="1" x14ac:dyDescent="0.3">
      <c r="A188" s="258">
        <v>172</v>
      </c>
      <c r="B188" s="259" t="s">
        <v>512</v>
      </c>
      <c r="C188" s="259" t="s">
        <v>513</v>
      </c>
      <c r="D188" s="260">
        <v>230</v>
      </c>
      <c r="E188" s="260">
        <v>230</v>
      </c>
      <c r="F188" s="261" t="s">
        <v>403</v>
      </c>
      <c r="G188" s="260">
        <v>9.7899999999999991</v>
      </c>
      <c r="H188" s="260"/>
      <c r="I188" s="260">
        <v>1</v>
      </c>
      <c r="J188" s="259" t="s">
        <v>443</v>
      </c>
      <c r="K188" s="260"/>
      <c r="L188" s="260"/>
      <c r="M188" s="260"/>
      <c r="N188" s="260"/>
      <c r="O188" s="260"/>
      <c r="P188" s="260"/>
      <c r="Q188" s="260"/>
    </row>
    <row r="189" spans="1:17" ht="53.4" thickBot="1" x14ac:dyDescent="0.3">
      <c r="A189" s="258">
        <v>173</v>
      </c>
      <c r="B189" s="259" t="s">
        <v>466</v>
      </c>
      <c r="C189" s="259" t="s">
        <v>514</v>
      </c>
      <c r="D189" s="260">
        <v>230</v>
      </c>
      <c r="E189" s="260">
        <v>230</v>
      </c>
      <c r="F189" s="261" t="s">
        <v>403</v>
      </c>
      <c r="G189" s="260">
        <v>0.76</v>
      </c>
      <c r="H189" s="260">
        <v>20.260000000000002</v>
      </c>
      <c r="I189" s="260">
        <v>1</v>
      </c>
      <c r="J189" s="259" t="s">
        <v>515</v>
      </c>
      <c r="K189" s="260"/>
      <c r="L189" s="260"/>
      <c r="M189" s="260"/>
      <c r="N189" s="260"/>
      <c r="O189" s="260"/>
      <c r="P189" s="260"/>
      <c r="Q189" s="260"/>
    </row>
    <row r="190" spans="1:17" ht="53.4" thickBot="1" x14ac:dyDescent="0.3">
      <c r="A190" s="258">
        <v>174</v>
      </c>
      <c r="B190" s="259" t="s">
        <v>516</v>
      </c>
      <c r="C190" s="259" t="s">
        <v>501</v>
      </c>
      <c r="D190" s="260">
        <v>230</v>
      </c>
      <c r="E190" s="260">
        <v>230</v>
      </c>
      <c r="F190" s="261" t="s">
        <v>403</v>
      </c>
      <c r="G190" s="260">
        <v>7.2</v>
      </c>
      <c r="H190" s="260"/>
      <c r="I190" s="260">
        <v>1</v>
      </c>
      <c r="J190" s="259" t="s">
        <v>443</v>
      </c>
      <c r="K190" s="260"/>
      <c r="L190" s="260"/>
      <c r="M190" s="260"/>
      <c r="N190" s="260"/>
      <c r="O190" s="260"/>
      <c r="P190" s="260"/>
      <c r="Q190" s="260"/>
    </row>
    <row r="191" spans="1:17" ht="53.4" thickBot="1" x14ac:dyDescent="0.3">
      <c r="A191" s="258">
        <v>175</v>
      </c>
      <c r="B191" s="259" t="s">
        <v>225</v>
      </c>
      <c r="C191" s="259" t="s">
        <v>517</v>
      </c>
      <c r="D191" s="260">
        <v>230</v>
      </c>
      <c r="E191" s="260">
        <v>230</v>
      </c>
      <c r="F191" s="261" t="s">
        <v>403</v>
      </c>
      <c r="G191" s="260">
        <v>20.29</v>
      </c>
      <c r="H191" s="260"/>
      <c r="I191" s="260">
        <v>1</v>
      </c>
      <c r="J191" s="259" t="s">
        <v>518</v>
      </c>
      <c r="K191" s="260"/>
      <c r="L191" s="260"/>
      <c r="M191" s="260"/>
      <c r="N191" s="260"/>
      <c r="O191" s="260"/>
      <c r="P191" s="260"/>
      <c r="Q191" s="260"/>
    </row>
    <row r="192" spans="1:17" ht="53.4" thickBot="1" x14ac:dyDescent="0.3">
      <c r="A192" s="258">
        <v>176</v>
      </c>
      <c r="B192" s="259" t="s">
        <v>398</v>
      </c>
      <c r="C192" s="259" t="s">
        <v>519</v>
      </c>
      <c r="D192" s="260">
        <v>230</v>
      </c>
      <c r="E192" s="260">
        <v>230</v>
      </c>
      <c r="F192" s="261" t="s">
        <v>420</v>
      </c>
      <c r="G192" s="260">
        <v>12.56</v>
      </c>
      <c r="H192" s="260"/>
      <c r="I192" s="260">
        <v>1</v>
      </c>
      <c r="J192" s="259" t="s">
        <v>440</v>
      </c>
      <c r="K192" s="260"/>
      <c r="L192" s="260"/>
      <c r="M192" s="260"/>
      <c r="N192" s="260"/>
      <c r="O192" s="260"/>
      <c r="P192" s="260"/>
      <c r="Q192" s="260"/>
    </row>
    <row r="193" spans="1:17" ht="53.4" thickBot="1" x14ac:dyDescent="0.3">
      <c r="A193" s="258">
        <v>177</v>
      </c>
      <c r="B193" s="259" t="s">
        <v>512</v>
      </c>
      <c r="C193" s="259" t="s">
        <v>520</v>
      </c>
      <c r="D193" s="260">
        <v>230</v>
      </c>
      <c r="E193" s="260">
        <v>230</v>
      </c>
      <c r="F193" s="261" t="s">
        <v>403</v>
      </c>
      <c r="G193" s="260">
        <v>0.63</v>
      </c>
      <c r="H193" s="260">
        <v>9.1</v>
      </c>
      <c r="I193" s="260">
        <v>1</v>
      </c>
      <c r="J193" s="259" t="s">
        <v>443</v>
      </c>
      <c r="K193" s="260"/>
      <c r="L193" s="260"/>
      <c r="M193" s="260"/>
      <c r="N193" s="260"/>
      <c r="O193" s="260"/>
      <c r="P193" s="260"/>
      <c r="Q193" s="260"/>
    </row>
    <row r="194" spans="1:17" ht="53.4" thickBot="1" x14ac:dyDescent="0.3">
      <c r="A194" s="258">
        <v>178</v>
      </c>
      <c r="B194" s="259" t="s">
        <v>225</v>
      </c>
      <c r="C194" s="259" t="s">
        <v>521</v>
      </c>
      <c r="D194" s="260">
        <v>230</v>
      </c>
      <c r="E194" s="260">
        <v>230</v>
      </c>
      <c r="F194" s="261" t="s">
        <v>403</v>
      </c>
      <c r="G194" s="260">
        <v>2.72</v>
      </c>
      <c r="H194" s="260">
        <v>18.440000000000001</v>
      </c>
      <c r="I194" s="260">
        <v>1</v>
      </c>
      <c r="J194" s="259" t="s">
        <v>443</v>
      </c>
      <c r="K194" s="260"/>
      <c r="L194" s="260"/>
      <c r="M194" s="260"/>
      <c r="N194" s="260"/>
      <c r="O194" s="260"/>
      <c r="P194" s="260"/>
      <c r="Q194" s="260"/>
    </row>
    <row r="195" spans="1:17" ht="53.4" thickBot="1" x14ac:dyDescent="0.3">
      <c r="A195" s="258">
        <v>179</v>
      </c>
      <c r="B195" s="259" t="s">
        <v>522</v>
      </c>
      <c r="C195" s="259" t="s">
        <v>523</v>
      </c>
      <c r="D195" s="260">
        <v>230</v>
      </c>
      <c r="E195" s="260">
        <v>230</v>
      </c>
      <c r="F195" s="261" t="s">
        <v>420</v>
      </c>
      <c r="G195" s="260">
        <v>0.01</v>
      </c>
      <c r="H195" s="260"/>
      <c r="I195" s="260">
        <v>1</v>
      </c>
      <c r="J195" s="259" t="s">
        <v>581</v>
      </c>
      <c r="K195" s="260"/>
      <c r="L195" s="260"/>
      <c r="M195" s="260"/>
      <c r="N195" s="260"/>
      <c r="O195" s="260"/>
      <c r="P195" s="260"/>
      <c r="Q195" s="260"/>
    </row>
    <row r="196" spans="1:17" ht="53.4" thickBot="1" x14ac:dyDescent="0.3">
      <c r="A196" s="258">
        <v>180</v>
      </c>
      <c r="B196" s="259" t="s">
        <v>524</v>
      </c>
      <c r="C196" s="259" t="s">
        <v>525</v>
      </c>
      <c r="D196" s="260">
        <v>230</v>
      </c>
      <c r="E196" s="260">
        <v>230</v>
      </c>
      <c r="F196" s="261" t="s">
        <v>420</v>
      </c>
      <c r="G196" s="260">
        <v>7.0000000000000007E-2</v>
      </c>
      <c r="H196" s="260"/>
      <c r="I196" s="260">
        <v>1</v>
      </c>
      <c r="J196" s="259" t="s">
        <v>443</v>
      </c>
      <c r="K196" s="260"/>
      <c r="L196" s="260"/>
      <c r="M196" s="260"/>
      <c r="N196" s="260"/>
      <c r="O196" s="260"/>
      <c r="P196" s="260"/>
      <c r="Q196" s="260"/>
    </row>
    <row r="197" spans="1:17" ht="53.4" thickBot="1" x14ac:dyDescent="0.3">
      <c r="A197" s="258">
        <v>181</v>
      </c>
      <c r="B197" s="259" t="s">
        <v>202</v>
      </c>
      <c r="C197" s="259" t="s">
        <v>526</v>
      </c>
      <c r="D197" s="260">
        <v>230</v>
      </c>
      <c r="E197" s="260">
        <v>230</v>
      </c>
      <c r="F197" s="261" t="s">
        <v>403</v>
      </c>
      <c r="G197" s="260">
        <v>0.14000000000000001</v>
      </c>
      <c r="H197" s="260">
        <v>3.14</v>
      </c>
      <c r="I197" s="260">
        <v>1</v>
      </c>
      <c r="J197" s="259" t="s">
        <v>443</v>
      </c>
      <c r="K197" s="260"/>
      <c r="L197" s="260"/>
      <c r="M197" s="260"/>
      <c r="N197" s="260"/>
      <c r="O197" s="260"/>
      <c r="P197" s="260"/>
      <c r="Q197" s="260"/>
    </row>
    <row r="198" spans="1:17" ht="53.4" thickBot="1" x14ac:dyDescent="0.3">
      <c r="A198" s="258">
        <v>182</v>
      </c>
      <c r="B198" s="259" t="s">
        <v>202</v>
      </c>
      <c r="C198" s="259" t="s">
        <v>526</v>
      </c>
      <c r="D198" s="260"/>
      <c r="E198" s="260"/>
      <c r="F198" s="261" t="s">
        <v>167</v>
      </c>
      <c r="G198" s="260">
        <v>18.43</v>
      </c>
      <c r="H198" s="260">
        <v>4.1500000000000004</v>
      </c>
      <c r="I198" s="260">
        <v>1</v>
      </c>
      <c r="J198" s="259" t="s">
        <v>440</v>
      </c>
      <c r="K198" s="260"/>
      <c r="L198" s="260"/>
      <c r="M198" s="260"/>
      <c r="N198" s="260"/>
      <c r="O198" s="260"/>
      <c r="P198" s="260"/>
      <c r="Q198" s="260"/>
    </row>
    <row r="199" spans="1:17" ht="53.4" thickBot="1" x14ac:dyDescent="0.3">
      <c r="A199" s="258">
        <v>183</v>
      </c>
      <c r="B199" s="259" t="s">
        <v>397</v>
      </c>
      <c r="C199" s="259" t="s">
        <v>397</v>
      </c>
      <c r="D199" s="260">
        <v>230</v>
      </c>
      <c r="E199" s="260">
        <v>230</v>
      </c>
      <c r="F199" s="261" t="s">
        <v>403</v>
      </c>
      <c r="G199" s="260">
        <v>0.28000000000000003</v>
      </c>
      <c r="H199" s="260"/>
      <c r="I199" s="260">
        <v>1</v>
      </c>
      <c r="J199" s="259" t="s">
        <v>443</v>
      </c>
      <c r="K199" s="260"/>
      <c r="L199" s="260"/>
      <c r="M199" s="260"/>
      <c r="N199" s="260"/>
      <c r="O199" s="260"/>
      <c r="P199" s="260"/>
      <c r="Q199" s="260"/>
    </row>
    <row r="200" spans="1:17" ht="40.200000000000003" thickBot="1" x14ac:dyDescent="0.3">
      <c r="A200" s="258">
        <v>184</v>
      </c>
      <c r="B200" s="259" t="s">
        <v>527</v>
      </c>
      <c r="C200" s="259" t="s">
        <v>528</v>
      </c>
      <c r="D200" s="260">
        <v>230</v>
      </c>
      <c r="E200" s="260">
        <v>230</v>
      </c>
      <c r="F200" s="261" t="s">
        <v>452</v>
      </c>
      <c r="G200" s="260">
        <v>0.18</v>
      </c>
      <c r="H200" s="260"/>
      <c r="I200" s="260">
        <v>1</v>
      </c>
      <c r="J200" s="259" t="s">
        <v>499</v>
      </c>
      <c r="K200" s="260"/>
      <c r="L200" s="260"/>
      <c r="M200" s="260"/>
      <c r="N200" s="260"/>
      <c r="O200" s="260"/>
      <c r="P200" s="260"/>
      <c r="Q200" s="260"/>
    </row>
    <row r="201" spans="1:17" ht="53.4" thickBot="1" x14ac:dyDescent="0.3">
      <c r="A201" s="258">
        <v>185</v>
      </c>
      <c r="B201" s="259" t="s">
        <v>523</v>
      </c>
      <c r="C201" s="259" t="s">
        <v>529</v>
      </c>
      <c r="D201" s="260">
        <v>230</v>
      </c>
      <c r="E201" s="260">
        <v>230</v>
      </c>
      <c r="F201" s="261" t="s">
        <v>403</v>
      </c>
      <c r="G201" s="260">
        <v>0.01</v>
      </c>
      <c r="H201" s="260"/>
      <c r="I201" s="260">
        <v>1</v>
      </c>
      <c r="J201" s="259" t="s">
        <v>530</v>
      </c>
      <c r="K201" s="260"/>
      <c r="L201" s="260"/>
      <c r="M201" s="260"/>
      <c r="N201" s="260"/>
      <c r="O201" s="260"/>
      <c r="P201" s="260"/>
      <c r="Q201" s="260"/>
    </row>
    <row r="202" spans="1:17" ht="27" thickBot="1" x14ac:dyDescent="0.3">
      <c r="A202" s="258">
        <v>186</v>
      </c>
      <c r="B202" s="259" t="s">
        <v>198</v>
      </c>
      <c r="C202" s="259" t="s">
        <v>531</v>
      </c>
      <c r="D202" s="260">
        <v>230</v>
      </c>
      <c r="E202" s="260">
        <v>230</v>
      </c>
      <c r="F202" s="261" t="s">
        <v>403</v>
      </c>
      <c r="G202" s="260">
        <v>0.2</v>
      </c>
      <c r="H202" s="260"/>
      <c r="I202" s="260">
        <v>1</v>
      </c>
      <c r="J202" s="259" t="s">
        <v>421</v>
      </c>
      <c r="K202" s="260"/>
      <c r="L202" s="260"/>
      <c r="M202" s="260"/>
      <c r="N202" s="260"/>
      <c r="O202" s="260"/>
      <c r="P202" s="260"/>
      <c r="Q202" s="260"/>
    </row>
    <row r="203" spans="1:17" ht="27" thickBot="1" x14ac:dyDescent="0.3">
      <c r="A203" s="258">
        <v>187</v>
      </c>
      <c r="B203" s="259" t="s">
        <v>198</v>
      </c>
      <c r="C203" s="259" t="s">
        <v>531</v>
      </c>
      <c r="D203" s="260"/>
      <c r="E203" s="260"/>
      <c r="F203" s="261" t="s">
        <v>420</v>
      </c>
      <c r="G203" s="260">
        <v>0.1</v>
      </c>
      <c r="H203" s="260"/>
      <c r="I203" s="260">
        <v>1</v>
      </c>
      <c r="J203" s="259" t="s">
        <v>421</v>
      </c>
      <c r="K203" s="260"/>
      <c r="L203" s="260"/>
      <c r="M203" s="260"/>
      <c r="N203" s="260"/>
      <c r="O203" s="260"/>
      <c r="P203" s="260"/>
      <c r="Q203" s="260"/>
    </row>
    <row r="204" spans="1:17" ht="40.200000000000003" thickBot="1" x14ac:dyDescent="0.3">
      <c r="A204" s="258">
        <v>188</v>
      </c>
      <c r="B204" s="259" t="s">
        <v>198</v>
      </c>
      <c r="C204" s="259" t="s">
        <v>532</v>
      </c>
      <c r="D204" s="260">
        <v>230</v>
      </c>
      <c r="E204" s="260">
        <v>230</v>
      </c>
      <c r="F204" s="261" t="s">
        <v>403</v>
      </c>
      <c r="G204" s="260">
        <v>0.18</v>
      </c>
      <c r="H204" s="260"/>
      <c r="I204" s="260">
        <v>1</v>
      </c>
      <c r="J204" s="259" t="s">
        <v>421</v>
      </c>
      <c r="K204" s="260"/>
      <c r="L204" s="260"/>
      <c r="M204" s="260"/>
      <c r="N204" s="260"/>
      <c r="O204" s="260"/>
      <c r="P204" s="260"/>
      <c r="Q204" s="260"/>
    </row>
    <row r="205" spans="1:17" ht="40.200000000000003" thickBot="1" x14ac:dyDescent="0.3">
      <c r="A205" s="258">
        <v>189</v>
      </c>
      <c r="B205" s="259" t="s">
        <v>198</v>
      </c>
      <c r="C205" s="259" t="s">
        <v>532</v>
      </c>
      <c r="D205" s="260"/>
      <c r="E205" s="260"/>
      <c r="F205" s="261" t="s">
        <v>420</v>
      </c>
      <c r="G205" s="260">
        <v>0.1</v>
      </c>
      <c r="H205" s="260"/>
      <c r="I205" s="260">
        <v>1</v>
      </c>
      <c r="J205" s="259" t="s">
        <v>421</v>
      </c>
      <c r="K205" s="260"/>
      <c r="L205" s="260"/>
      <c r="M205" s="260"/>
      <c r="N205" s="260"/>
      <c r="O205" s="260"/>
      <c r="P205" s="260"/>
      <c r="Q205" s="260"/>
    </row>
    <row r="206" spans="1:17" ht="40.200000000000003" thickBot="1" x14ac:dyDescent="0.3">
      <c r="A206" s="258">
        <v>190</v>
      </c>
      <c r="B206" s="259" t="s">
        <v>461</v>
      </c>
      <c r="C206" s="259" t="s">
        <v>533</v>
      </c>
      <c r="D206" s="260">
        <v>230</v>
      </c>
      <c r="E206" s="260">
        <v>230</v>
      </c>
      <c r="F206" s="261" t="s">
        <v>403</v>
      </c>
      <c r="G206" s="260">
        <v>0.03</v>
      </c>
      <c r="H206" s="260"/>
      <c r="I206" s="260">
        <v>1</v>
      </c>
      <c r="J206" s="259" t="s">
        <v>487</v>
      </c>
      <c r="K206" s="260"/>
      <c r="L206" s="260"/>
      <c r="M206" s="260"/>
      <c r="N206" s="260"/>
      <c r="O206" s="260"/>
      <c r="P206" s="260"/>
      <c r="Q206" s="260"/>
    </row>
    <row r="207" spans="1:17" ht="53.4" thickBot="1" x14ac:dyDescent="0.3">
      <c r="A207" s="258">
        <v>191</v>
      </c>
      <c r="B207" s="259" t="s">
        <v>461</v>
      </c>
      <c r="C207" s="259" t="s">
        <v>461</v>
      </c>
      <c r="D207" s="260">
        <v>230</v>
      </c>
      <c r="E207" s="260">
        <v>230</v>
      </c>
      <c r="F207" s="261" t="s">
        <v>403</v>
      </c>
      <c r="G207" s="260">
        <v>0.09</v>
      </c>
      <c r="H207" s="260"/>
      <c r="I207" s="260">
        <v>1</v>
      </c>
      <c r="J207" s="259" t="s">
        <v>440</v>
      </c>
      <c r="K207" s="260"/>
      <c r="L207" s="260"/>
      <c r="M207" s="260"/>
      <c r="N207" s="260"/>
      <c r="O207" s="260"/>
      <c r="P207" s="260"/>
      <c r="Q207" s="260"/>
    </row>
    <row r="208" spans="1:17" ht="40.200000000000003" thickBot="1" x14ac:dyDescent="0.3">
      <c r="A208" s="258">
        <v>192</v>
      </c>
      <c r="B208" s="259" t="s">
        <v>461</v>
      </c>
      <c r="C208" s="259" t="s">
        <v>534</v>
      </c>
      <c r="D208" s="260">
        <v>230</v>
      </c>
      <c r="E208" s="260">
        <v>230</v>
      </c>
      <c r="F208" s="261" t="s">
        <v>403</v>
      </c>
      <c r="G208" s="260">
        <v>0.03</v>
      </c>
      <c r="H208" s="260"/>
      <c r="I208" s="260">
        <v>1</v>
      </c>
      <c r="J208" s="259" t="s">
        <v>487</v>
      </c>
      <c r="K208" s="260"/>
      <c r="L208" s="260"/>
      <c r="M208" s="260"/>
      <c r="N208" s="260"/>
      <c r="O208" s="260"/>
      <c r="P208" s="260"/>
      <c r="Q208" s="260"/>
    </row>
    <row r="209" spans="1:17" ht="27" thickBot="1" x14ac:dyDescent="0.3">
      <c r="A209" s="258">
        <v>193</v>
      </c>
      <c r="B209" s="259" t="s">
        <v>432</v>
      </c>
      <c r="C209" s="259" t="s">
        <v>488</v>
      </c>
      <c r="D209" s="260">
        <v>230</v>
      </c>
      <c r="E209" s="260">
        <v>230</v>
      </c>
      <c r="F209" s="261" t="s">
        <v>167</v>
      </c>
      <c r="G209" s="260"/>
      <c r="H209" s="260">
        <v>0.92</v>
      </c>
      <c r="I209" s="260">
        <v>2</v>
      </c>
      <c r="J209" s="259" t="s">
        <v>421</v>
      </c>
      <c r="K209" s="260"/>
      <c r="L209" s="260"/>
      <c r="M209" s="260"/>
      <c r="N209" s="260"/>
      <c r="O209" s="260"/>
      <c r="P209" s="260"/>
      <c r="Q209" s="260"/>
    </row>
    <row r="210" spans="1:17" ht="53.4" thickBot="1" x14ac:dyDescent="0.3">
      <c r="A210" s="258">
        <v>194</v>
      </c>
      <c r="B210" s="259" t="s">
        <v>225</v>
      </c>
      <c r="C210" s="259" t="s">
        <v>535</v>
      </c>
      <c r="D210" s="260">
        <v>230</v>
      </c>
      <c r="E210" s="260">
        <v>230</v>
      </c>
      <c r="F210" s="261" t="s">
        <v>403</v>
      </c>
      <c r="G210" s="260">
        <v>0.01</v>
      </c>
      <c r="H210" s="260"/>
      <c r="I210" s="260">
        <v>1</v>
      </c>
      <c r="J210" s="259" t="s">
        <v>443</v>
      </c>
      <c r="K210" s="260"/>
      <c r="L210" s="260"/>
      <c r="M210" s="260"/>
      <c r="N210" s="260"/>
      <c r="O210" s="260"/>
      <c r="P210" s="260"/>
      <c r="Q210" s="260"/>
    </row>
    <row r="211" spans="1:17" ht="66.599999999999994" thickBot="1" x14ac:dyDescent="0.3">
      <c r="A211" s="258">
        <v>195</v>
      </c>
      <c r="B211" s="259" t="s">
        <v>582</v>
      </c>
      <c r="C211" s="259" t="s">
        <v>583</v>
      </c>
      <c r="D211" s="260">
        <v>230</v>
      </c>
      <c r="E211" s="260">
        <v>230</v>
      </c>
      <c r="F211" s="261" t="s">
        <v>403</v>
      </c>
      <c r="G211" s="260">
        <v>0.11</v>
      </c>
      <c r="H211" s="260"/>
      <c r="I211" s="260">
        <v>1</v>
      </c>
      <c r="J211" s="259" t="s">
        <v>458</v>
      </c>
      <c r="K211" s="260"/>
      <c r="L211" s="260"/>
      <c r="M211" s="260"/>
      <c r="N211" s="260"/>
      <c r="O211" s="260"/>
      <c r="P211" s="260"/>
      <c r="Q211" s="260"/>
    </row>
    <row r="212" spans="1:17" ht="53.4" thickBot="1" x14ac:dyDescent="0.3">
      <c r="A212" s="258">
        <v>196</v>
      </c>
      <c r="B212" s="259" t="s">
        <v>584</v>
      </c>
      <c r="C212" s="259" t="s">
        <v>585</v>
      </c>
      <c r="D212" s="260">
        <v>230</v>
      </c>
      <c r="E212" s="260">
        <v>230</v>
      </c>
      <c r="F212" s="261" t="s">
        <v>403</v>
      </c>
      <c r="G212" s="260">
        <v>0.09</v>
      </c>
      <c r="H212" s="260"/>
      <c r="I212" s="260">
        <v>1</v>
      </c>
      <c r="J212" s="259" t="s">
        <v>458</v>
      </c>
      <c r="K212" s="260"/>
      <c r="L212" s="260"/>
      <c r="M212" s="260"/>
      <c r="N212" s="260"/>
      <c r="O212" s="260"/>
      <c r="P212" s="260"/>
      <c r="Q212" s="260"/>
    </row>
    <row r="213" spans="1:17" ht="53.4" thickBot="1" x14ac:dyDescent="0.3">
      <c r="A213" s="258">
        <v>197</v>
      </c>
      <c r="B213" s="259" t="s">
        <v>586</v>
      </c>
      <c r="C213" s="259" t="s">
        <v>587</v>
      </c>
      <c r="D213" s="260">
        <v>230</v>
      </c>
      <c r="E213" s="260">
        <v>230</v>
      </c>
      <c r="F213" s="261" t="s">
        <v>403</v>
      </c>
      <c r="G213" s="260">
        <v>12.5</v>
      </c>
      <c r="H213" s="260"/>
      <c r="I213" s="260">
        <v>1</v>
      </c>
      <c r="J213" s="259" t="s">
        <v>440</v>
      </c>
      <c r="K213" s="260"/>
      <c r="L213" s="260"/>
      <c r="M213" s="260"/>
      <c r="N213" s="260"/>
      <c r="O213" s="260"/>
      <c r="P213" s="260"/>
      <c r="Q213" s="260"/>
    </row>
    <row r="214" spans="1:17" ht="53.4" thickBot="1" x14ac:dyDescent="0.3">
      <c r="A214" s="258">
        <v>198</v>
      </c>
      <c r="B214" s="259" t="s">
        <v>587</v>
      </c>
      <c r="C214" s="259" t="s">
        <v>588</v>
      </c>
      <c r="D214" s="260">
        <v>230</v>
      </c>
      <c r="E214" s="260">
        <v>230</v>
      </c>
      <c r="F214" s="261" t="s">
        <v>403</v>
      </c>
      <c r="G214" s="260">
        <v>12.49</v>
      </c>
      <c r="H214" s="260"/>
      <c r="I214" s="260">
        <v>1</v>
      </c>
      <c r="J214" s="259" t="s">
        <v>440</v>
      </c>
      <c r="K214" s="260"/>
      <c r="L214" s="260"/>
      <c r="M214" s="260"/>
      <c r="N214" s="260"/>
      <c r="O214" s="260"/>
      <c r="P214" s="260"/>
      <c r="Q214" s="260"/>
    </row>
    <row r="215" spans="1:17" ht="53.4" thickBot="1" x14ac:dyDescent="0.3">
      <c r="A215" s="258">
        <v>199</v>
      </c>
      <c r="B215" s="259" t="s">
        <v>588</v>
      </c>
      <c r="C215" s="259" t="s">
        <v>589</v>
      </c>
      <c r="D215" s="260">
        <v>230</v>
      </c>
      <c r="E215" s="260">
        <v>230</v>
      </c>
      <c r="F215" s="261" t="s">
        <v>420</v>
      </c>
      <c r="G215" s="260">
        <v>0.02</v>
      </c>
      <c r="H215" s="260"/>
      <c r="I215" s="260">
        <v>1</v>
      </c>
      <c r="J215" s="259" t="s">
        <v>440</v>
      </c>
      <c r="K215" s="260"/>
      <c r="L215" s="260"/>
      <c r="M215" s="260"/>
      <c r="N215" s="260"/>
      <c r="O215" s="260"/>
      <c r="P215" s="260"/>
      <c r="Q215" s="260"/>
    </row>
    <row r="216" spans="1:17" ht="53.4" thickBot="1" x14ac:dyDescent="0.3">
      <c r="A216" s="258">
        <v>200</v>
      </c>
      <c r="B216" s="259" t="s">
        <v>588</v>
      </c>
      <c r="C216" s="259" t="s">
        <v>590</v>
      </c>
      <c r="D216" s="260">
        <v>230</v>
      </c>
      <c r="E216" s="260">
        <v>230</v>
      </c>
      <c r="F216" s="261" t="s">
        <v>420</v>
      </c>
      <c r="G216" s="260">
        <v>0.11</v>
      </c>
      <c r="H216" s="260"/>
      <c r="I216" s="260">
        <v>1</v>
      </c>
      <c r="J216" s="259" t="s">
        <v>440</v>
      </c>
      <c r="K216" s="260"/>
      <c r="L216" s="260"/>
      <c r="M216" s="260"/>
      <c r="N216" s="260"/>
      <c r="O216" s="260"/>
      <c r="P216" s="260"/>
      <c r="Q216" s="260"/>
    </row>
    <row r="217" spans="1:17" ht="40.200000000000003" thickBot="1" x14ac:dyDescent="0.3">
      <c r="A217" s="258">
        <v>201</v>
      </c>
      <c r="B217" s="259" t="s">
        <v>536</v>
      </c>
      <c r="C217" s="259"/>
      <c r="D217" s="260"/>
      <c r="E217" s="260"/>
      <c r="F217" s="261"/>
      <c r="G217" s="260"/>
      <c r="H217" s="260"/>
      <c r="I217" s="260"/>
      <c r="J217" s="259"/>
      <c r="K217" s="262">
        <v>107510196</v>
      </c>
      <c r="L217" s="262">
        <v>1128502435</v>
      </c>
      <c r="M217" s="262">
        <v>1236012630</v>
      </c>
      <c r="N217" s="260"/>
      <c r="O217" s="260"/>
      <c r="P217" s="260"/>
      <c r="Q217" s="260"/>
    </row>
    <row r="218" spans="1:17" ht="40.200000000000003" thickBot="1" x14ac:dyDescent="0.3">
      <c r="A218" s="258">
        <v>202</v>
      </c>
      <c r="B218" s="259" t="s">
        <v>537</v>
      </c>
      <c r="C218" s="259" t="s">
        <v>538</v>
      </c>
      <c r="D218" s="260"/>
      <c r="E218" s="260"/>
      <c r="F218" s="261"/>
      <c r="G218" s="263">
        <v>2084.27</v>
      </c>
      <c r="H218" s="260">
        <v>181.34</v>
      </c>
      <c r="I218" s="260"/>
      <c r="J218" s="259"/>
      <c r="K218" s="262">
        <v>63720272</v>
      </c>
      <c r="L218" s="262">
        <v>1337019548</v>
      </c>
      <c r="M218" s="262">
        <v>1400739820</v>
      </c>
      <c r="N218" s="260"/>
      <c r="O218" s="260"/>
      <c r="P218" s="260"/>
      <c r="Q218" s="260"/>
    </row>
    <row r="219" spans="1:17" ht="40.200000000000003" thickBot="1" x14ac:dyDescent="0.3">
      <c r="A219" s="258">
        <v>203</v>
      </c>
      <c r="B219" s="259" t="s">
        <v>537</v>
      </c>
      <c r="C219" s="259" t="s">
        <v>539</v>
      </c>
      <c r="D219" s="260"/>
      <c r="E219" s="260"/>
      <c r="F219" s="261"/>
      <c r="G219" s="260">
        <v>799.37</v>
      </c>
      <c r="H219" s="260">
        <v>231.73</v>
      </c>
      <c r="I219" s="260"/>
      <c r="J219" s="259"/>
      <c r="K219" s="262">
        <v>12404296</v>
      </c>
      <c r="L219" s="262">
        <v>498025506</v>
      </c>
      <c r="M219" s="262">
        <v>510429802</v>
      </c>
      <c r="N219" s="260"/>
      <c r="O219" s="260"/>
      <c r="P219" s="260"/>
      <c r="Q219" s="260"/>
    </row>
    <row r="220" spans="1:17" ht="27" thickBot="1" x14ac:dyDescent="0.3">
      <c r="A220" s="258">
        <v>204</v>
      </c>
      <c r="B220" s="259" t="s">
        <v>591</v>
      </c>
      <c r="C220" s="259"/>
      <c r="D220" s="260"/>
      <c r="E220" s="260"/>
      <c r="F220" s="261"/>
      <c r="G220" s="260"/>
      <c r="H220" s="260"/>
      <c r="I220" s="260"/>
      <c r="J220" s="259"/>
      <c r="K220" s="260"/>
      <c r="L220" s="260"/>
      <c r="M220" s="260"/>
      <c r="N220" s="262">
        <v>1328846</v>
      </c>
      <c r="O220" s="262">
        <v>15604142</v>
      </c>
      <c r="P220" s="260"/>
      <c r="Q220" s="262">
        <v>16932988</v>
      </c>
    </row>
    <row r="221" spans="1:17" ht="13.8" thickBot="1" x14ac:dyDescent="0.3">
      <c r="A221" s="258">
        <v>36</v>
      </c>
      <c r="B221" s="259" t="s">
        <v>33</v>
      </c>
      <c r="C221" s="258"/>
      <c r="D221" s="258"/>
      <c r="E221" s="258"/>
      <c r="F221" s="258"/>
      <c r="G221" s="262">
        <v>4460</v>
      </c>
      <c r="H221" s="260">
        <f>SUM(H17:H220)</f>
        <v>730.5200000000001</v>
      </c>
      <c r="I221" s="260">
        <v>153</v>
      </c>
      <c r="J221" s="258"/>
      <c r="K221" s="262">
        <v>185939581</v>
      </c>
      <c r="L221" s="262">
        <v>3015926766</v>
      </c>
      <c r="M221" s="262">
        <v>3201866347</v>
      </c>
      <c r="N221" s="262">
        <v>1328846</v>
      </c>
      <c r="O221" s="262">
        <v>15604142</v>
      </c>
      <c r="P221" s="260">
        <v>0</v>
      </c>
      <c r="Q221" s="262">
        <v>16932988</v>
      </c>
    </row>
  </sheetData>
  <mergeCells count="16">
    <mergeCell ref="A9:Q9"/>
    <mergeCell ref="A10:Q10"/>
    <mergeCell ref="A11:Q11"/>
    <mergeCell ref="A12:Q12"/>
    <mergeCell ref="A13:Q13"/>
    <mergeCell ref="B14:C14"/>
    <mergeCell ref="D14:E14"/>
    <mergeCell ref="G14:H14"/>
    <mergeCell ref="K14:M14"/>
    <mergeCell ref="N14:Q14"/>
    <mergeCell ref="A8:Q8"/>
    <mergeCell ref="A3:Q3"/>
    <mergeCell ref="A4:Q4"/>
    <mergeCell ref="A5:Q5"/>
    <mergeCell ref="A6:Q6"/>
    <mergeCell ref="A7:Q7"/>
  </mergeCells>
  <hyperlinks>
    <hyperlink ref="B2" r:id="rId1" display="https://elibrary.ferc.gov/eLibrary/filelist?accession_number=20230414-8038" xr:uid="{67FDDD25-9D85-4F2D-8436-B993A5226DC5}"/>
  </hyperlinks>
  <pageMargins left="0.7" right="0.7" top="0.75" bottom="0.75" header="0.3" footer="0.3"/>
  <pageSetup orientation="portrait" r:id="rId2"/>
  <headerFooter>
    <oddHeader xml:space="preserve">&amp;RDEF’s Response to OPC POD 1 (1-26)
Q7
Page &amp;P of &amp;N
</oddHeader>
    <oddFooter>&amp;R20240025-OPCPOD1-00004264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34945-FBAF-4A11-9874-97093DEDEC85}">
  <dimension ref="A1:M50"/>
  <sheetViews>
    <sheetView tabSelected="1" zoomScale="90" zoomScaleNormal="90" workbookViewId="0">
      <selection activeCell="H38" sqref="H38"/>
    </sheetView>
  </sheetViews>
  <sheetFormatPr defaultColWidth="9.109375" defaultRowHeight="13.8" x14ac:dyDescent="0.3"/>
  <cols>
    <col min="1" max="1" width="3.6640625" style="12" customWidth="1"/>
    <col min="2" max="2" width="45.109375" style="12" customWidth="1"/>
    <col min="3" max="3" width="8.77734375" style="12" customWidth="1"/>
    <col min="4" max="6" width="14.33203125" style="12" customWidth="1"/>
    <col min="7" max="7" width="14" style="12" customWidth="1"/>
    <col min="8" max="9" width="15" style="12" customWidth="1"/>
    <col min="10" max="10" width="15.33203125" style="12" customWidth="1"/>
    <col min="11" max="11" width="58.44140625" style="3" bestFit="1" customWidth="1"/>
    <col min="12" max="12" width="23.109375" style="3" customWidth="1"/>
    <col min="13" max="16384" width="9.109375" style="3"/>
  </cols>
  <sheetData>
    <row r="1" spans="1:12" x14ac:dyDescent="0.3">
      <c r="A1" s="1" t="s">
        <v>8</v>
      </c>
      <c r="B1" s="250"/>
      <c r="C1" s="353" t="s">
        <v>9</v>
      </c>
      <c r="D1" s="353"/>
      <c r="E1" s="353"/>
      <c r="F1" s="353"/>
      <c r="G1" s="267"/>
      <c r="H1" s="2"/>
      <c r="I1" s="3"/>
      <c r="J1" s="2" t="s">
        <v>0</v>
      </c>
    </row>
    <row r="2" spans="1:12" x14ac:dyDescent="0.3">
      <c r="A2" s="4"/>
      <c r="B2" s="4"/>
      <c r="C2" s="4"/>
      <c r="D2" s="4"/>
      <c r="E2" s="4"/>
      <c r="F2" s="247"/>
      <c r="G2" s="247"/>
      <c r="H2" s="247"/>
      <c r="I2" s="247"/>
      <c r="J2" s="247"/>
      <c r="K2" s="248"/>
    </row>
    <row r="3" spans="1:12" x14ac:dyDescent="0.3">
      <c r="A3" s="3" t="s">
        <v>1</v>
      </c>
      <c r="B3" s="8"/>
      <c r="C3" s="6" t="s">
        <v>22</v>
      </c>
      <c r="D3" s="354" t="s">
        <v>21</v>
      </c>
      <c r="E3" s="354"/>
      <c r="F3" s="354"/>
      <c r="G3" s="276"/>
      <c r="H3" s="7" t="s">
        <v>20</v>
      </c>
      <c r="I3" s="8"/>
      <c r="J3" s="8"/>
      <c r="K3" s="8"/>
    </row>
    <row r="4" spans="1:12" x14ac:dyDescent="0.3">
      <c r="A4" s="3"/>
      <c r="B4" s="8"/>
      <c r="C4" s="8"/>
      <c r="D4" s="355"/>
      <c r="E4" s="355"/>
      <c r="F4" s="355"/>
      <c r="G4" s="277" t="s">
        <v>10</v>
      </c>
      <c r="H4" s="9" t="str">
        <f>+'Procedures &amp; Inputs'!B23</f>
        <v>Projected Test Year 3 Ended</v>
      </c>
      <c r="I4" s="49"/>
      <c r="J4" s="10">
        <f>+'Procedures &amp; Inputs'!H23</f>
        <v>46752</v>
      </c>
      <c r="K4" s="8"/>
    </row>
    <row r="5" spans="1:12" x14ac:dyDescent="0.3">
      <c r="A5" s="3" t="s">
        <v>2</v>
      </c>
      <c r="B5" s="251"/>
      <c r="C5" s="251"/>
      <c r="D5" s="356"/>
      <c r="E5" s="356"/>
      <c r="F5" s="356"/>
      <c r="G5" s="277" t="s">
        <v>10</v>
      </c>
      <c r="H5" s="9" t="str">
        <f>+'Procedures &amp; Inputs'!B24</f>
        <v>Projected Test Year 2 Ended</v>
      </c>
      <c r="I5" s="49"/>
      <c r="J5" s="10">
        <f>+'Procedures &amp; Inputs'!H24</f>
        <v>46387</v>
      </c>
      <c r="K5" s="10"/>
    </row>
    <row r="6" spans="1:12" x14ac:dyDescent="0.3">
      <c r="A6" s="11"/>
      <c r="D6" s="13"/>
      <c r="E6" s="13"/>
      <c r="F6" s="13"/>
      <c r="G6" s="277" t="s">
        <v>10</v>
      </c>
      <c r="H6" s="9" t="str">
        <f>+'Procedures &amp; Inputs'!B25</f>
        <v>Projected Test Year 1 Ended</v>
      </c>
      <c r="I6" s="49"/>
      <c r="J6" s="10">
        <f>+'Procedures &amp; Inputs'!H25</f>
        <v>46022</v>
      </c>
      <c r="K6" s="10"/>
    </row>
    <row r="7" spans="1:12" x14ac:dyDescent="0.3">
      <c r="A7" s="10" t="str">
        <f>+'Procedures &amp; Inputs'!B20</f>
        <v>DOCKET NO.:  20240025-EI</v>
      </c>
      <c r="F7" s="14"/>
      <c r="G7" s="277" t="s">
        <v>10</v>
      </c>
      <c r="H7" s="9" t="str">
        <f>+'Procedures &amp; Inputs'!B26</f>
        <v xml:space="preserve">Prior Year  Ended </v>
      </c>
      <c r="I7" s="49"/>
      <c r="J7" s="10">
        <f>+'Procedures &amp; Inputs'!H26</f>
        <v>45657</v>
      </c>
      <c r="K7" s="10"/>
    </row>
    <row r="8" spans="1:12" x14ac:dyDescent="0.3">
      <c r="A8" s="3"/>
      <c r="F8" s="14"/>
      <c r="G8" s="277" t="s">
        <v>332</v>
      </c>
      <c r="H8" s="9" t="str">
        <f>+'Procedures &amp; Inputs'!B27</f>
        <v>Historical Year Ended</v>
      </c>
      <c r="I8" s="10"/>
      <c r="J8" s="10">
        <f>+'Procedures &amp; Inputs'!H27</f>
        <v>45291</v>
      </c>
      <c r="K8" s="10"/>
    </row>
    <row r="9" spans="1:12" s="16" customFormat="1" x14ac:dyDescent="0.3">
      <c r="A9" s="144"/>
      <c r="B9" s="144"/>
      <c r="C9" s="144"/>
      <c r="D9" s="144"/>
      <c r="E9" s="15" t="s">
        <v>3</v>
      </c>
      <c r="F9" s="144"/>
      <c r="G9" s="144"/>
      <c r="H9" s="244" t="str">
        <f>+'Procedures &amp; Inputs'!B30</f>
        <v>Witness:  Scott, Lloyd, Borsch</v>
      </c>
      <c r="I9" s="245"/>
      <c r="J9" s="246"/>
      <c r="K9"/>
    </row>
    <row r="10" spans="1:12" s="16" customFormat="1" x14ac:dyDescent="0.3">
      <c r="A10" s="144"/>
      <c r="B10" s="144"/>
      <c r="C10" s="144"/>
      <c r="D10" s="144"/>
      <c r="E10" s="144"/>
      <c r="F10" s="144"/>
      <c r="G10" s="144"/>
      <c r="H10" s="244"/>
      <c r="I10" s="245"/>
      <c r="J10" s="246"/>
      <c r="K10"/>
    </row>
    <row r="11" spans="1:12" s="16" customFormat="1" x14ac:dyDescent="0.25">
      <c r="A11" s="278"/>
      <c r="B11" s="268">
        <v>-1</v>
      </c>
      <c r="C11" s="139"/>
      <c r="D11" s="269"/>
      <c r="E11" s="269">
        <f>+B11-1</f>
        <v>-2</v>
      </c>
      <c r="F11" s="269">
        <f t="shared" ref="F11:J11" si="0">+E11-1</f>
        <v>-3</v>
      </c>
      <c r="G11" s="269">
        <f t="shared" si="0"/>
        <v>-4</v>
      </c>
      <c r="H11" s="269">
        <f t="shared" si="0"/>
        <v>-5</v>
      </c>
      <c r="I11" s="269">
        <f t="shared" si="0"/>
        <v>-6</v>
      </c>
      <c r="J11" s="269">
        <f t="shared" si="0"/>
        <v>-7</v>
      </c>
      <c r="K11"/>
      <c r="L11" s="144"/>
    </row>
    <row r="12" spans="1:12" s="16" customFormat="1" x14ac:dyDescent="0.25">
      <c r="A12" s="140" t="s">
        <v>4</v>
      </c>
      <c r="B12" s="140"/>
      <c r="C12" s="140"/>
      <c r="D12" s="140"/>
      <c r="E12" s="17" t="s">
        <v>11</v>
      </c>
      <c r="F12" s="140" t="s">
        <v>11</v>
      </c>
      <c r="G12" s="18" t="s">
        <v>11</v>
      </c>
      <c r="H12" s="18" t="s">
        <v>11</v>
      </c>
      <c r="I12" s="18" t="s">
        <v>11</v>
      </c>
      <c r="J12" s="18" t="s">
        <v>12</v>
      </c>
      <c r="K12"/>
      <c r="L12" s="19"/>
    </row>
    <row r="13" spans="1:12" s="16" customFormat="1" x14ac:dyDescent="0.25">
      <c r="A13" s="20" t="s">
        <v>5</v>
      </c>
      <c r="B13" s="21" t="s">
        <v>6</v>
      </c>
      <c r="C13" s="22"/>
      <c r="D13" s="137"/>
      <c r="E13" s="22">
        <v>2019</v>
      </c>
      <c r="F13" s="22">
        <v>2020</v>
      </c>
      <c r="G13" s="22">
        <v>2021</v>
      </c>
      <c r="H13" s="22">
        <v>2022</v>
      </c>
      <c r="I13" s="22">
        <v>2023</v>
      </c>
      <c r="J13" s="22" t="s">
        <v>13</v>
      </c>
      <c r="K13"/>
      <c r="L13" s="18" t="s">
        <v>7</v>
      </c>
    </row>
    <row r="14" spans="1:12" s="16" customFormat="1" x14ac:dyDescent="0.25">
      <c r="A14" s="23">
        <v>1</v>
      </c>
      <c r="B14" s="24" t="s">
        <v>14</v>
      </c>
      <c r="C14" s="25"/>
      <c r="D14" s="138"/>
      <c r="E14" s="130"/>
      <c r="J14" s="130"/>
      <c r="K14"/>
      <c r="L14" s="27"/>
    </row>
    <row r="15" spans="1:12" s="16" customFormat="1" x14ac:dyDescent="0.3">
      <c r="A15" s="23">
        <f t="shared" ref="A15:A39" si="1">A14+1</f>
        <v>2</v>
      </c>
      <c r="B15" s="28"/>
      <c r="C15" s="129"/>
      <c r="D15" s="129"/>
      <c r="E15" s="130"/>
      <c r="J15" s="130"/>
      <c r="K15"/>
      <c r="L15" s="27"/>
    </row>
    <row r="16" spans="1:12" s="16" customFormat="1" x14ac:dyDescent="0.3">
      <c r="A16" s="23">
        <f t="shared" si="1"/>
        <v>3</v>
      </c>
      <c r="B16" s="142" t="s">
        <v>15</v>
      </c>
      <c r="C16" s="115"/>
      <c r="D16" s="130"/>
      <c r="E16" s="130">
        <f>'Monthly Peak 2019'!K20</f>
        <v>9973</v>
      </c>
      <c r="F16" s="130">
        <f>'Monthly Peak 2020'!K22</f>
        <v>9649</v>
      </c>
      <c r="G16" s="232">
        <f>'Monthly Peak 2021'!AA27</f>
        <v>9682</v>
      </c>
      <c r="H16" s="232">
        <f>+'Monthly Peak 2022'!Z27</f>
        <v>9974</v>
      </c>
      <c r="I16" s="232">
        <f>+'Monthly Peak 2023'!H53</f>
        <v>10235</v>
      </c>
      <c r="J16" s="249">
        <f>((E16/I16)^(1/4)-1)*(-1)</f>
        <v>6.4619754771563231E-3</v>
      </c>
      <c r="K16"/>
      <c r="L16" s="266"/>
    </row>
    <row r="17" spans="1:13" s="16" customFormat="1" x14ac:dyDescent="0.3">
      <c r="A17" s="23">
        <f t="shared" si="1"/>
        <v>4</v>
      </c>
      <c r="B17" s="142" t="s">
        <v>7</v>
      </c>
      <c r="C17" s="116"/>
      <c r="D17" s="129"/>
      <c r="E17" s="129"/>
      <c r="G17" s="128"/>
      <c r="H17" s="128"/>
      <c r="I17" s="128"/>
      <c r="J17" s="249"/>
      <c r="K17"/>
      <c r="L17" s="27"/>
    </row>
    <row r="18" spans="1:13" s="16" customFormat="1" x14ac:dyDescent="0.3">
      <c r="A18" s="23">
        <f t="shared" si="1"/>
        <v>5</v>
      </c>
      <c r="B18" s="142" t="s">
        <v>16</v>
      </c>
      <c r="C18" s="30"/>
      <c r="D18" s="141"/>
      <c r="E18" s="47">
        <f t="shared" ref="E18:I18" si="2">(E16*1000)/E24</f>
        <v>5.4411873824249595</v>
      </c>
      <c r="F18" s="47">
        <f t="shared" si="2"/>
        <v>5.1770548465206314</v>
      </c>
      <c r="G18" s="233">
        <f t="shared" si="2"/>
        <v>4.9829851797106759</v>
      </c>
      <c r="H18" s="233">
        <f t="shared" si="2"/>
        <v>5.1597136757243591</v>
      </c>
      <c r="I18" s="233">
        <f t="shared" si="2"/>
        <v>5.2001485611567446</v>
      </c>
      <c r="J18" s="249">
        <f>((E18/I18)^(1/4)-1)*(-1)</f>
        <v>-1.1391927186930495E-2</v>
      </c>
      <c r="L18" s="27"/>
    </row>
    <row r="19" spans="1:13" s="16" customFormat="1" x14ac:dyDescent="0.3">
      <c r="A19" s="23">
        <f t="shared" si="1"/>
        <v>6</v>
      </c>
      <c r="B19" s="142" t="s">
        <v>7</v>
      </c>
      <c r="C19" s="135"/>
      <c r="D19" s="135"/>
      <c r="E19" s="48"/>
      <c r="G19" s="128"/>
      <c r="H19" s="128"/>
      <c r="I19" s="128"/>
      <c r="J19" s="249"/>
      <c r="L19" s="32"/>
    </row>
    <row r="20" spans="1:13" s="16" customFormat="1" x14ac:dyDescent="0.3">
      <c r="A20" s="23">
        <f t="shared" si="1"/>
        <v>7</v>
      </c>
      <c r="B20" s="142" t="s">
        <v>277</v>
      </c>
      <c r="C20" s="33"/>
      <c r="D20" s="237"/>
      <c r="E20" s="234">
        <f>+'2019 FF1'!T55</f>
        <v>39187343</v>
      </c>
      <c r="F20" s="234">
        <f>+'2020 FF1'!T61</f>
        <v>39230213</v>
      </c>
      <c r="G20" s="234">
        <f>+'2021  FF1'!AK33</f>
        <v>39681797</v>
      </c>
      <c r="H20" s="234">
        <f>+'2022_23 FF1'!AK37</f>
        <v>40511973</v>
      </c>
      <c r="I20" s="234">
        <f>+'2022_23 FF1'!AJ143</f>
        <v>40832186</v>
      </c>
      <c r="J20" s="249">
        <f>((E20/I20)^(1/4)-1)*(-1)</f>
        <v>1.0226557239661371E-2</v>
      </c>
      <c r="L20" s="27"/>
    </row>
    <row r="21" spans="1:13" s="16" customFormat="1" x14ac:dyDescent="0.3">
      <c r="A21" s="23">
        <f t="shared" si="1"/>
        <v>8</v>
      </c>
      <c r="B21" s="24" t="s">
        <v>7</v>
      </c>
      <c r="C21" s="34"/>
      <c r="D21" s="281"/>
      <c r="E21" s="234"/>
      <c r="F21" s="128"/>
      <c r="G21" s="128"/>
      <c r="H21" s="128"/>
      <c r="I21" s="128"/>
      <c r="J21" s="249"/>
      <c r="L21" s="27"/>
    </row>
    <row r="22" spans="1:13" s="16" customFormat="1" x14ac:dyDescent="0.3">
      <c r="A22" s="23">
        <f t="shared" si="1"/>
        <v>9</v>
      </c>
      <c r="B22" s="16" t="s">
        <v>597</v>
      </c>
      <c r="D22" s="282"/>
      <c r="E22" s="282">
        <f t="shared" ref="E22:I22" si="3">+E20/E24*1000</f>
        <v>21380.294423178486</v>
      </c>
      <c r="F22" s="282">
        <f t="shared" si="3"/>
        <v>21048.498739940584</v>
      </c>
      <c r="G22" s="282">
        <f t="shared" si="3"/>
        <v>20422.826518827471</v>
      </c>
      <c r="H22" s="282">
        <f t="shared" si="3"/>
        <v>20957.507631710047</v>
      </c>
      <c r="I22" s="282">
        <f t="shared" si="3"/>
        <v>20745.816636715641</v>
      </c>
      <c r="J22" s="249">
        <f>((E22/I22)^(1/4)-1)*(-1)</f>
        <v>-7.5596957978385504E-3</v>
      </c>
      <c r="L22" s="265"/>
    </row>
    <row r="23" spans="1:13" s="16" customFormat="1" x14ac:dyDescent="0.25">
      <c r="A23" s="23">
        <f t="shared" si="1"/>
        <v>10</v>
      </c>
      <c r="D23" s="128"/>
      <c r="E23" s="128"/>
      <c r="F23" s="128"/>
      <c r="G23" s="128"/>
      <c r="H23" s="128"/>
      <c r="I23" s="128"/>
      <c r="J23" s="128"/>
      <c r="L23" s="27"/>
    </row>
    <row r="24" spans="1:13" s="16" customFormat="1" x14ac:dyDescent="0.3">
      <c r="A24" s="23">
        <f t="shared" si="1"/>
        <v>11</v>
      </c>
      <c r="B24" s="142" t="s">
        <v>17</v>
      </c>
      <c r="C24" s="131"/>
      <c r="D24" s="283"/>
      <c r="E24" s="234">
        <f>+'2019 FF1'!Z55</f>
        <v>1832872</v>
      </c>
      <c r="F24" s="234">
        <f>+'2020 FF1'!Z61</f>
        <v>1863801</v>
      </c>
      <c r="G24" s="234">
        <f>+'2021  FF1'!AQ33</f>
        <v>1943012</v>
      </c>
      <c r="H24" s="234">
        <f>+'2022_23 FF1'!AQ37</f>
        <v>1933053</v>
      </c>
      <c r="I24" s="234">
        <f>+'2022_23 FF1'!R162</f>
        <v>1968213</v>
      </c>
      <c r="J24" s="249">
        <f>((E24/I24)^(1/4)-1)*(-1)</f>
        <v>1.7652803215213786E-2</v>
      </c>
      <c r="L24" s="27"/>
      <c r="M24" s="128"/>
    </row>
    <row r="25" spans="1:13" s="16" customFormat="1" x14ac:dyDescent="0.3">
      <c r="A25" s="23">
        <f t="shared" si="1"/>
        <v>12</v>
      </c>
      <c r="B25" s="142"/>
      <c r="C25" s="131"/>
      <c r="D25" s="131"/>
      <c r="E25" s="26"/>
      <c r="G25" s="128"/>
      <c r="H25" s="128"/>
      <c r="I25" s="128"/>
      <c r="J25" s="249"/>
      <c r="L25" s="27"/>
    </row>
    <row r="26" spans="1:13" s="16" customFormat="1" x14ac:dyDescent="0.3">
      <c r="A26" s="23">
        <f t="shared" si="1"/>
        <v>13</v>
      </c>
      <c r="B26" s="142" t="s">
        <v>23</v>
      </c>
      <c r="C26" s="131"/>
      <c r="D26" s="26"/>
      <c r="E26" s="170">
        <f>'2020TYSP_Sched_1'!$M$81</f>
        <v>9902.2300350000005</v>
      </c>
      <c r="F26" s="235">
        <f>'2021TYSP_Sched_1'!$P$73</f>
        <v>9891</v>
      </c>
      <c r="G26" s="235">
        <f>+'2022TYSP_Sched_1'!M84</f>
        <v>9948.3481824296032</v>
      </c>
      <c r="H26" s="235">
        <f>'2023TYSP_Sched_1'!P81</f>
        <v>10122</v>
      </c>
      <c r="I26" s="235">
        <f>+'2024TYSP_Sched_1'!M112</f>
        <v>10290</v>
      </c>
      <c r="J26" s="249">
        <f>((E26/I26)^(1/4)-1)*(-1)</f>
        <v>9.5571775961116323E-3</v>
      </c>
      <c r="L26" s="27"/>
    </row>
    <row r="27" spans="1:13" x14ac:dyDescent="0.3">
      <c r="A27" s="23">
        <f t="shared" si="1"/>
        <v>14</v>
      </c>
      <c r="B27" s="142"/>
      <c r="C27" s="36"/>
      <c r="D27" s="132"/>
      <c r="E27" s="26"/>
      <c r="F27" s="16"/>
      <c r="G27" s="128"/>
      <c r="H27" s="128"/>
      <c r="I27" s="128"/>
      <c r="J27" s="249"/>
      <c r="L27" s="27"/>
    </row>
    <row r="28" spans="1:13" x14ac:dyDescent="0.3">
      <c r="A28" s="23">
        <f t="shared" si="1"/>
        <v>15</v>
      </c>
      <c r="B28" s="142" t="s">
        <v>18</v>
      </c>
      <c r="C28" s="37"/>
      <c r="D28" s="133"/>
      <c r="E28" s="26">
        <f>ToND2!B32</f>
        <v>7178351.71</v>
      </c>
      <c r="F28" s="26">
        <f>ToND2!B33</f>
        <v>7258954.5099999998</v>
      </c>
      <c r="G28" s="234">
        <f>ToND2!B34</f>
        <v>7366631.6200000001</v>
      </c>
      <c r="H28" s="234">
        <f>+ToND2!B35</f>
        <v>7524502.2000000002</v>
      </c>
      <c r="I28" s="234">
        <f>+ToND2!B36</f>
        <v>7637190.2000000002</v>
      </c>
      <c r="J28" s="249">
        <f>((E28/I28)^(1/4)-1)*(-1)</f>
        <v>1.537063981870801E-2</v>
      </c>
      <c r="M28" s="128"/>
    </row>
    <row r="29" spans="1:13" x14ac:dyDescent="0.3">
      <c r="A29" s="23">
        <f t="shared" si="1"/>
        <v>16</v>
      </c>
      <c r="B29" s="24"/>
      <c r="C29" s="39"/>
      <c r="D29" s="134"/>
      <c r="E29" s="135"/>
      <c r="G29" s="236"/>
      <c r="H29" s="236"/>
      <c r="I29" s="236"/>
      <c r="J29" s="249"/>
    </row>
    <row r="30" spans="1:13" x14ac:dyDescent="0.3">
      <c r="A30" s="23">
        <f t="shared" si="1"/>
        <v>17</v>
      </c>
      <c r="B30" s="24" t="s">
        <v>117</v>
      </c>
      <c r="C30" s="40"/>
      <c r="D30" s="130"/>
      <c r="E30" s="136">
        <f>+'Dist Line Miles 2015-2019'!F4</f>
        <v>46103</v>
      </c>
      <c r="F30" s="136">
        <f>'Dist Line Miles 2020'!B4</f>
        <v>46239</v>
      </c>
      <c r="G30" s="237">
        <f>'Dist Line Miles 2021'!$B$4</f>
        <v>46626</v>
      </c>
      <c r="H30" s="237">
        <f>+'Dist Line Miles 2022'!$B$4</f>
        <v>48018</v>
      </c>
      <c r="I30" s="237">
        <f>+'Dist Line Miles 2023'!B4</f>
        <v>47921</v>
      </c>
      <c r="J30" s="249">
        <f>((E30/I30)^(1/4)-1)*(-1)</f>
        <v>9.6223554745861195E-3</v>
      </c>
      <c r="M30" s="49"/>
    </row>
    <row r="31" spans="1:13" x14ac:dyDescent="0.3">
      <c r="A31" s="23">
        <f t="shared" si="1"/>
        <v>18</v>
      </c>
      <c r="B31" s="143"/>
      <c r="C31" s="29"/>
      <c r="D31" s="129"/>
      <c r="E31" s="130"/>
      <c r="G31" s="236"/>
      <c r="H31" s="236"/>
      <c r="I31" s="236"/>
      <c r="J31" s="249"/>
      <c r="K31" s="132"/>
    </row>
    <row r="32" spans="1:13" x14ac:dyDescent="0.3">
      <c r="A32" s="23">
        <f t="shared" si="1"/>
        <v>19</v>
      </c>
      <c r="B32" s="142" t="s">
        <v>19</v>
      </c>
      <c r="C32" s="29"/>
      <c r="D32" s="129"/>
      <c r="E32" s="130">
        <f>+'TL Miles 2019'!E5</f>
        <v>5190.8499999999995</v>
      </c>
      <c r="F32" s="130">
        <f>'TL Miles 2020'!E5</f>
        <v>5196.49</v>
      </c>
      <c r="G32" s="232">
        <f>'TL Miles 2021'!E5</f>
        <v>5114.6500000000005</v>
      </c>
      <c r="H32" s="232">
        <f>+'TL Miles 2022'!F6</f>
        <v>5190.5200000000004</v>
      </c>
      <c r="I32" s="232">
        <f>+'TL Miles 2023'!G7</f>
        <v>5183.62</v>
      </c>
      <c r="J32" s="249">
        <f>((E32/I32)^(1/4)-1)*(-1)</f>
        <v>-3.4851230807464439E-4</v>
      </c>
      <c r="K32" s="132"/>
    </row>
    <row r="33" spans="1:10" x14ac:dyDescent="0.3">
      <c r="A33" s="23">
        <f t="shared" si="1"/>
        <v>20</v>
      </c>
      <c r="B33" s="46"/>
      <c r="C33" s="29"/>
      <c r="D33" s="35"/>
      <c r="E33" s="35"/>
      <c r="F33" s="131"/>
      <c r="G33" s="131"/>
      <c r="H33" s="129"/>
      <c r="I33" s="130"/>
      <c r="J33" s="132"/>
    </row>
    <row r="34" spans="1:10" x14ac:dyDescent="0.3">
      <c r="A34" s="23">
        <f t="shared" si="1"/>
        <v>21</v>
      </c>
      <c r="B34" s="38"/>
      <c r="C34" s="41"/>
      <c r="D34" s="35"/>
      <c r="E34" s="35"/>
      <c r="F34" s="31"/>
      <c r="G34" s="31"/>
      <c r="H34" s="2"/>
      <c r="I34" s="132"/>
      <c r="J34" s="132"/>
    </row>
    <row r="35" spans="1:10" x14ac:dyDescent="0.3">
      <c r="A35" s="23">
        <f t="shared" si="1"/>
        <v>22</v>
      </c>
      <c r="B35" s="38"/>
      <c r="C35" s="42"/>
      <c r="D35" s="35"/>
      <c r="E35" s="35"/>
      <c r="F35" s="31"/>
      <c r="G35" s="31"/>
      <c r="H35" s="2"/>
      <c r="I35" s="132"/>
      <c r="J35" s="132"/>
    </row>
    <row r="36" spans="1:10" x14ac:dyDescent="0.3">
      <c r="A36" s="23">
        <f t="shared" si="1"/>
        <v>23</v>
      </c>
      <c r="B36" s="38"/>
      <c r="C36" s="27"/>
      <c r="D36" s="27"/>
      <c r="E36" s="27"/>
      <c r="F36" s="27"/>
      <c r="G36" s="27"/>
      <c r="H36" s="2"/>
      <c r="I36" s="43"/>
      <c r="J36" s="132"/>
    </row>
    <row r="37" spans="1:10" x14ac:dyDescent="0.3">
      <c r="A37" s="23">
        <f t="shared" si="1"/>
        <v>24</v>
      </c>
      <c r="B37" s="38"/>
      <c r="C37" s="38"/>
      <c r="D37" s="35"/>
      <c r="E37" s="35"/>
      <c r="F37" s="132"/>
      <c r="G37" s="132"/>
      <c r="H37" s="2"/>
      <c r="I37" s="132"/>
      <c r="J37" s="132"/>
    </row>
    <row r="38" spans="1:10" x14ac:dyDescent="0.3">
      <c r="A38" s="23">
        <f t="shared" si="1"/>
        <v>25</v>
      </c>
      <c r="B38" s="38" t="s">
        <v>598</v>
      </c>
      <c r="C38" s="38"/>
      <c r="D38" s="44"/>
      <c r="E38" s="35"/>
      <c r="F38" s="45"/>
      <c r="G38" s="45"/>
      <c r="H38" s="2"/>
      <c r="I38" s="45"/>
      <c r="J38" s="132"/>
    </row>
    <row r="39" spans="1:10" x14ac:dyDescent="0.3">
      <c r="A39" s="23">
        <f t="shared" si="1"/>
        <v>26</v>
      </c>
      <c r="B39" s="38"/>
      <c r="C39" s="38"/>
      <c r="D39" s="35"/>
      <c r="E39" s="35"/>
      <c r="F39" s="45"/>
      <c r="G39" s="45"/>
      <c r="H39" s="2"/>
      <c r="I39" s="132"/>
      <c r="J39" s="132"/>
    </row>
    <row r="40" spans="1:10" x14ac:dyDescent="0.3">
      <c r="A40" s="43">
        <f>+A39+1</f>
        <v>27</v>
      </c>
      <c r="B40" s="38"/>
      <c r="C40" s="38"/>
      <c r="D40" s="35"/>
      <c r="E40" s="35"/>
      <c r="F40" s="132"/>
      <c r="G40" s="132"/>
      <c r="H40" s="270"/>
      <c r="I40" s="132"/>
      <c r="J40" s="132"/>
    </row>
    <row r="41" spans="1:10" x14ac:dyDescent="0.3">
      <c r="A41" s="43">
        <f t="shared" ref="A41:A47" si="4">+A40+1</f>
        <v>28</v>
      </c>
      <c r="B41" s="38"/>
      <c r="C41" s="38"/>
      <c r="D41" s="35"/>
      <c r="E41" s="35"/>
      <c r="F41" s="132"/>
      <c r="G41" s="132"/>
      <c r="H41" s="270"/>
      <c r="I41" s="132"/>
      <c r="J41" s="132"/>
    </row>
    <row r="42" spans="1:10" x14ac:dyDescent="0.3">
      <c r="A42" s="43">
        <f t="shared" si="4"/>
        <v>29</v>
      </c>
      <c r="B42" s="38"/>
      <c r="C42" s="38"/>
      <c r="D42" s="35"/>
      <c r="E42" s="35"/>
      <c r="F42" s="132"/>
      <c r="G42" s="132"/>
      <c r="H42" s="270"/>
      <c r="I42" s="132"/>
      <c r="J42" s="132"/>
    </row>
    <row r="43" spans="1:10" x14ac:dyDescent="0.3">
      <c r="A43" s="43">
        <f t="shared" si="4"/>
        <v>30</v>
      </c>
      <c r="B43" s="38"/>
      <c r="C43" s="38"/>
      <c r="D43" s="35"/>
      <c r="E43" s="35"/>
      <c r="F43" s="132"/>
      <c r="G43" s="132"/>
      <c r="H43" s="270"/>
      <c r="I43" s="132"/>
      <c r="J43" s="132"/>
    </row>
    <row r="44" spans="1:10" x14ac:dyDescent="0.3">
      <c r="A44" s="43">
        <f t="shared" si="4"/>
        <v>31</v>
      </c>
      <c r="B44" s="38"/>
      <c r="C44" s="38"/>
      <c r="D44" s="35"/>
      <c r="E44" s="35"/>
      <c r="F44" s="132"/>
      <c r="G44" s="132"/>
      <c r="H44" s="270"/>
      <c r="I44" s="132"/>
      <c r="J44" s="132"/>
    </row>
    <row r="45" spans="1:10" x14ac:dyDescent="0.3">
      <c r="A45" s="43">
        <f t="shared" si="4"/>
        <v>32</v>
      </c>
      <c r="B45" s="38"/>
      <c r="C45" s="38"/>
      <c r="D45" s="35"/>
      <c r="E45" s="35"/>
      <c r="F45" s="132"/>
      <c r="G45" s="132"/>
      <c r="H45" s="270"/>
      <c r="I45" s="132"/>
      <c r="J45" s="132"/>
    </row>
    <row r="46" spans="1:10" x14ac:dyDescent="0.3">
      <c r="A46" s="43">
        <f t="shared" si="4"/>
        <v>33</v>
      </c>
      <c r="B46" s="38"/>
      <c r="C46" s="38"/>
      <c r="D46" s="35"/>
      <c r="E46" s="35"/>
      <c r="F46" s="132"/>
      <c r="G46" s="132"/>
      <c r="H46" s="270"/>
      <c r="I46" s="132"/>
      <c r="J46" s="132"/>
    </row>
    <row r="47" spans="1:10" x14ac:dyDescent="0.3">
      <c r="A47" s="43">
        <f t="shared" si="4"/>
        <v>34</v>
      </c>
      <c r="B47" s="38"/>
      <c r="C47" s="38"/>
      <c r="D47" s="35"/>
      <c r="E47" s="35"/>
      <c r="F47" s="132"/>
      <c r="G47" s="132"/>
      <c r="H47" s="270"/>
      <c r="I47" s="132"/>
      <c r="J47" s="132"/>
    </row>
    <row r="48" spans="1:10" x14ac:dyDescent="0.3">
      <c r="A48" s="271" t="s">
        <v>595</v>
      </c>
      <c r="B48" s="271"/>
      <c r="C48" s="271"/>
      <c r="D48" s="272"/>
      <c r="E48" s="272"/>
      <c r="F48" s="273"/>
      <c r="G48" s="273"/>
      <c r="H48" s="274" t="s">
        <v>596</v>
      </c>
      <c r="I48" s="275"/>
      <c r="J48" s="275"/>
    </row>
    <row r="49" spans="8:8" x14ac:dyDescent="0.3">
      <c r="H49" s="2"/>
    </row>
    <row r="50" spans="8:8" x14ac:dyDescent="0.3">
      <c r="H50" s="2"/>
    </row>
  </sheetData>
  <mergeCells count="2">
    <mergeCell ref="C1:F1"/>
    <mergeCell ref="D3:F5"/>
  </mergeCells>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C803D-F22E-41C9-9363-92B0B51EBC45}">
  <sheetPr>
    <tabColor rgb="FF002060"/>
  </sheetPr>
  <dimension ref="V27"/>
  <sheetViews>
    <sheetView tabSelected="1" workbookViewId="0">
      <selection activeCell="H38" sqref="H38"/>
    </sheetView>
  </sheetViews>
  <sheetFormatPr defaultRowHeight="13.2" x14ac:dyDescent="0.25"/>
  <sheetData>
    <row r="27" spans="22:22" x14ac:dyDescent="0.25">
      <c r="V27">
        <v>1933066</v>
      </c>
    </row>
  </sheetData>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341A9-507B-4024-9B49-4EC487D4BF91}">
  <sheetPr>
    <tabColor rgb="FF002060"/>
  </sheetPr>
  <dimension ref="A1:U278"/>
  <sheetViews>
    <sheetView tabSelected="1" workbookViewId="0">
      <selection activeCell="H38" sqref="H38"/>
    </sheetView>
  </sheetViews>
  <sheetFormatPr defaultColWidth="16" defaultRowHeight="13.2" x14ac:dyDescent="0.25"/>
  <cols>
    <col min="1" max="3" width="21.109375" customWidth="1"/>
    <col min="4" max="4" width="12.109375" customWidth="1"/>
    <col min="5" max="5" width="34.77734375" customWidth="1"/>
    <col min="6" max="6" width="21.77734375" customWidth="1"/>
    <col min="7" max="9" width="15" customWidth="1"/>
    <col min="10" max="10" width="19.44140625" customWidth="1"/>
    <col min="11" max="11" width="25.33203125" customWidth="1"/>
    <col min="12" max="12" width="14.6640625" customWidth="1"/>
    <col min="13" max="13" width="25.44140625" customWidth="1"/>
    <col min="14" max="14" width="17.33203125" customWidth="1"/>
    <col min="15" max="16" width="20.44140625" customWidth="1"/>
    <col min="17" max="17" width="12.33203125" customWidth="1"/>
    <col min="18" max="18" width="26.109375" customWidth="1"/>
    <col min="19" max="19" width="7" customWidth="1"/>
    <col min="20" max="20" width="17.33203125" customWidth="1"/>
    <col min="21" max="21" width="63" customWidth="1"/>
    <col min="31" max="31" width="6.109375" customWidth="1"/>
  </cols>
  <sheetData>
    <row r="1" spans="1:21" ht="16.649999999999999" customHeight="1" x14ac:dyDescent="0.25">
      <c r="A1" s="199"/>
      <c r="B1" s="200" t="s">
        <v>341</v>
      </c>
      <c r="C1" s="200" t="s">
        <v>342</v>
      </c>
      <c r="D1" s="201"/>
    </row>
    <row r="2" spans="1:21" ht="16.649999999999999" customHeight="1" x14ac:dyDescent="0.25">
      <c r="A2" s="202" t="s">
        <v>343</v>
      </c>
      <c r="B2" s="199" t="s">
        <v>344</v>
      </c>
      <c r="C2" s="199" t="s">
        <v>345</v>
      </c>
      <c r="D2" s="201"/>
    </row>
    <row r="3" spans="1:21" ht="16.649999999999999" customHeight="1" x14ac:dyDescent="0.25">
      <c r="A3" s="202" t="s">
        <v>346</v>
      </c>
      <c r="B3" s="199" t="s">
        <v>347</v>
      </c>
      <c r="C3" s="199" t="s">
        <v>348</v>
      </c>
      <c r="D3" s="201"/>
    </row>
    <row r="4" spans="1:21" ht="16.649999999999999" customHeight="1" x14ac:dyDescent="0.25">
      <c r="A4" s="202" t="s">
        <v>349</v>
      </c>
      <c r="B4" s="439" t="s">
        <v>350</v>
      </c>
      <c r="C4" s="429"/>
      <c r="D4" s="201"/>
    </row>
    <row r="5" spans="1:21" ht="16.649999999999999" customHeight="1" x14ac:dyDescent="0.25">
      <c r="A5" s="203"/>
      <c r="B5" s="203"/>
      <c r="C5" s="203"/>
    </row>
    <row r="6" spans="1:21" ht="16.649999999999999" customHeight="1" x14ac:dyDescent="0.25">
      <c r="D6" s="440" t="s">
        <v>351</v>
      </c>
      <c r="E6" s="440"/>
      <c r="F6" s="440"/>
      <c r="G6" s="440"/>
      <c r="H6" s="440"/>
      <c r="I6" s="440"/>
      <c r="J6" s="440"/>
      <c r="K6" s="440"/>
      <c r="L6" s="440"/>
      <c r="M6" s="441" t="s">
        <v>352</v>
      </c>
      <c r="N6" s="441"/>
      <c r="O6" s="441"/>
      <c r="P6" s="441"/>
      <c r="Q6" s="441"/>
      <c r="R6" s="441"/>
      <c r="S6" s="441"/>
      <c r="T6" s="441"/>
      <c r="U6" s="204"/>
    </row>
    <row r="7" spans="1:21" ht="16.649999999999999" customHeight="1" x14ac:dyDescent="0.25">
      <c r="D7" s="442" t="s">
        <v>353</v>
      </c>
      <c r="E7" s="427"/>
      <c r="F7" s="427"/>
      <c r="G7" s="427"/>
      <c r="H7" s="427"/>
      <c r="I7" s="427"/>
      <c r="J7" s="427"/>
      <c r="K7" s="427"/>
      <c r="L7" s="427"/>
      <c r="M7" s="443" t="s">
        <v>354</v>
      </c>
      <c r="N7" s="443"/>
      <c r="O7" s="443"/>
      <c r="P7" s="443"/>
      <c r="Q7" s="443"/>
      <c r="R7" s="443"/>
      <c r="S7" s="443"/>
      <c r="T7" s="443"/>
      <c r="U7" s="204"/>
    </row>
    <row r="8" spans="1:21" ht="160.94999999999999" customHeight="1" x14ac:dyDescent="0.25">
      <c r="D8" s="433" t="s">
        <v>355</v>
      </c>
      <c r="E8" s="434"/>
      <c r="F8" s="434"/>
      <c r="G8" s="434"/>
      <c r="H8" s="434"/>
      <c r="I8" s="434"/>
      <c r="J8" s="434"/>
      <c r="K8" s="434"/>
      <c r="L8" s="435"/>
      <c r="M8" s="436" t="s">
        <v>356</v>
      </c>
      <c r="N8" s="437"/>
      <c r="O8" s="437"/>
      <c r="P8" s="437"/>
      <c r="Q8" s="437"/>
      <c r="R8" s="437"/>
      <c r="S8" s="437"/>
      <c r="T8" s="438"/>
      <c r="U8" s="204"/>
    </row>
    <row r="9" spans="1:21" ht="50.1" customHeight="1" x14ac:dyDescent="0.25">
      <c r="D9" s="425" t="s">
        <v>357</v>
      </c>
      <c r="E9" s="428" t="s">
        <v>358</v>
      </c>
      <c r="F9" s="429"/>
      <c r="G9" s="428" t="s">
        <v>359</v>
      </c>
      <c r="H9" s="430"/>
      <c r="I9" s="431" t="s">
        <v>360</v>
      </c>
      <c r="J9" s="428" t="s">
        <v>361</v>
      </c>
      <c r="K9" s="429"/>
      <c r="L9" s="431" t="s">
        <v>362</v>
      </c>
      <c r="M9" s="416" t="s">
        <v>363</v>
      </c>
      <c r="N9" s="418" t="s">
        <v>364</v>
      </c>
      <c r="O9" s="419"/>
      <c r="P9" s="420"/>
      <c r="Q9" s="421" t="s">
        <v>365</v>
      </c>
      <c r="R9" s="422"/>
      <c r="S9" s="422"/>
      <c r="T9" s="423"/>
      <c r="U9" s="204"/>
    </row>
    <row r="10" spans="1:21" ht="39.15" customHeight="1" x14ac:dyDescent="0.25">
      <c r="D10" s="426"/>
      <c r="E10" s="205" t="s">
        <v>366</v>
      </c>
      <c r="F10" s="205" t="s">
        <v>367</v>
      </c>
      <c r="G10" s="205" t="s">
        <v>368</v>
      </c>
      <c r="H10" s="205" t="s">
        <v>369</v>
      </c>
      <c r="I10" s="432"/>
      <c r="J10" s="206" t="s">
        <v>370</v>
      </c>
      <c r="K10" s="206" t="s">
        <v>371</v>
      </c>
      <c r="L10" s="432"/>
      <c r="M10" s="417"/>
      <c r="N10" s="207" t="s">
        <v>372</v>
      </c>
      <c r="O10" s="207" t="s">
        <v>373</v>
      </c>
      <c r="P10" s="207" t="s">
        <v>374</v>
      </c>
      <c r="Q10" s="207" t="s">
        <v>375</v>
      </c>
      <c r="R10" s="207" t="s">
        <v>376</v>
      </c>
      <c r="S10" s="207" t="s">
        <v>377</v>
      </c>
      <c r="T10" s="207" t="s">
        <v>378</v>
      </c>
      <c r="U10" s="204"/>
    </row>
    <row r="11" spans="1:21" ht="16.649999999999999" customHeight="1" x14ac:dyDescent="0.25">
      <c r="D11" s="427"/>
      <c r="E11" s="208" t="s">
        <v>379</v>
      </c>
      <c r="F11" s="208" t="s">
        <v>380</v>
      </c>
      <c r="G11" s="208" t="s">
        <v>381</v>
      </c>
      <c r="H11" s="208" t="s">
        <v>382</v>
      </c>
      <c r="I11" s="208" t="s">
        <v>383</v>
      </c>
      <c r="J11" s="208" t="s">
        <v>384</v>
      </c>
      <c r="K11" s="208" t="s">
        <v>385</v>
      </c>
      <c r="L11" s="208" t="s">
        <v>386</v>
      </c>
      <c r="M11" s="209" t="s">
        <v>387</v>
      </c>
      <c r="N11" s="209" t="s">
        <v>388</v>
      </c>
      <c r="O11" s="209" t="s">
        <v>389</v>
      </c>
      <c r="P11" s="209" t="s">
        <v>390</v>
      </c>
      <c r="Q11" s="209" t="s">
        <v>391</v>
      </c>
      <c r="R11" s="209" t="s">
        <v>392</v>
      </c>
      <c r="S11" s="209" t="s">
        <v>393</v>
      </c>
      <c r="T11" s="209" t="s">
        <v>394</v>
      </c>
      <c r="U11" s="204" t="s">
        <v>395</v>
      </c>
    </row>
    <row r="12" spans="1:21" ht="27.6" customHeight="1" x14ac:dyDescent="0.25">
      <c r="D12" s="210">
        <v>1</v>
      </c>
      <c r="E12" s="211" t="s">
        <v>396</v>
      </c>
      <c r="F12" s="199"/>
      <c r="G12" s="199"/>
      <c r="H12" s="199"/>
      <c r="I12" s="199"/>
      <c r="J12" s="199"/>
      <c r="K12" s="199"/>
      <c r="L12" s="199"/>
      <c r="M12" s="211"/>
      <c r="N12" s="199"/>
      <c r="O12" s="199"/>
      <c r="P12" s="199"/>
      <c r="Q12" s="199"/>
      <c r="R12" s="199"/>
      <c r="S12" s="199"/>
      <c r="T12" s="212">
        <f t="shared" ref="T12:T75" si="0">Q12+R12+S12</f>
        <v>0</v>
      </c>
      <c r="U12" s="204" t="str">
        <f t="shared" ref="U12:U75" si="1">CONCATENATE(E12,",",F12,",",I12,",",M12)</f>
        <v>500KV LINES,,,</v>
      </c>
    </row>
    <row r="13" spans="1:21" ht="27.6" customHeight="1" x14ac:dyDescent="0.25">
      <c r="D13" s="210">
        <v>2</v>
      </c>
      <c r="E13" s="211" t="s">
        <v>397</v>
      </c>
      <c r="F13" s="211" t="s">
        <v>398</v>
      </c>
      <c r="G13" s="213">
        <v>500</v>
      </c>
      <c r="H13" s="213">
        <v>500</v>
      </c>
      <c r="I13" s="214" t="s">
        <v>167</v>
      </c>
      <c r="J13" s="213">
        <v>44.22</v>
      </c>
      <c r="K13" s="199"/>
      <c r="L13" s="210">
        <v>1</v>
      </c>
      <c r="M13" s="211" t="s">
        <v>399</v>
      </c>
      <c r="N13" s="214"/>
      <c r="O13" s="214"/>
      <c r="P13" s="214"/>
      <c r="Q13" s="199"/>
      <c r="R13" s="199"/>
      <c r="S13" s="199"/>
      <c r="T13" s="215">
        <f t="shared" si="0"/>
        <v>0</v>
      </c>
      <c r="U13" s="204" t="str">
        <f t="shared" si="1"/>
        <v>CENTRAL FLORIDA,KATHLEEN,ST,2156 KCM ACSR</v>
      </c>
    </row>
    <row r="14" spans="1:21" ht="16.649999999999999" customHeight="1" x14ac:dyDescent="0.25">
      <c r="D14" s="210">
        <v>3</v>
      </c>
      <c r="E14" s="211" t="s">
        <v>400</v>
      </c>
      <c r="F14" s="211" t="s">
        <v>401</v>
      </c>
      <c r="G14" s="213">
        <v>500</v>
      </c>
      <c r="H14" s="213">
        <v>500</v>
      </c>
      <c r="I14" s="214" t="s">
        <v>167</v>
      </c>
      <c r="J14" s="213">
        <v>34.47</v>
      </c>
      <c r="K14" s="199"/>
      <c r="L14" s="210">
        <v>1</v>
      </c>
      <c r="M14" s="211" t="s">
        <v>402</v>
      </c>
      <c r="N14" s="214"/>
      <c r="O14" s="214"/>
      <c r="P14" s="214"/>
      <c r="Q14" s="199"/>
      <c r="R14" s="199"/>
      <c r="S14" s="199"/>
      <c r="T14" s="215">
        <f t="shared" si="0"/>
        <v>0</v>
      </c>
      <c r="U14" s="204" t="str">
        <f t="shared" si="1"/>
        <v>CRYSTAL RIVER SUB,BROOKRIDGE,ST,2335 KCM ACSR</v>
      </c>
    </row>
    <row r="15" spans="1:21" ht="16.649999999999999" customHeight="1" x14ac:dyDescent="0.25">
      <c r="D15" s="210">
        <v>4</v>
      </c>
      <c r="E15" s="211" t="s">
        <v>400</v>
      </c>
      <c r="F15" s="211" t="s">
        <v>401</v>
      </c>
      <c r="G15" s="214"/>
      <c r="H15" s="214"/>
      <c r="I15" s="214" t="s">
        <v>403</v>
      </c>
      <c r="J15" s="213">
        <v>0.62</v>
      </c>
      <c r="K15" s="199"/>
      <c r="L15" s="214"/>
      <c r="M15" s="211" t="s">
        <v>404</v>
      </c>
      <c r="N15" s="214"/>
      <c r="O15" s="214"/>
      <c r="P15" s="214"/>
      <c r="Q15" s="199"/>
      <c r="R15" s="199"/>
      <c r="S15" s="199"/>
      <c r="T15" s="215">
        <f t="shared" si="0"/>
        <v>0</v>
      </c>
      <c r="U15" s="204" t="str">
        <f t="shared" si="1"/>
        <v>CRYSTAL RIVER SUB,BROOKRIDGE,SP,1590 KCM ACSR</v>
      </c>
    </row>
    <row r="16" spans="1:21" ht="16.649999999999999" customHeight="1" x14ac:dyDescent="0.25">
      <c r="D16" s="210">
        <v>5</v>
      </c>
      <c r="E16" s="211" t="s">
        <v>401</v>
      </c>
      <c r="F16" s="211" t="s">
        <v>405</v>
      </c>
      <c r="G16" s="213">
        <v>500</v>
      </c>
      <c r="H16" s="213">
        <v>500</v>
      </c>
      <c r="I16" s="214" t="s">
        <v>167</v>
      </c>
      <c r="J16" s="213">
        <v>37.630000000000003</v>
      </c>
      <c r="K16" s="199"/>
      <c r="L16" s="210">
        <v>1</v>
      </c>
      <c r="M16" s="211" t="s">
        <v>402</v>
      </c>
      <c r="N16" s="214"/>
      <c r="O16" s="214"/>
      <c r="P16" s="214"/>
      <c r="Q16" s="199"/>
      <c r="R16" s="199"/>
      <c r="S16" s="199"/>
      <c r="T16" s="215">
        <f t="shared" si="0"/>
        <v>0</v>
      </c>
      <c r="U16" s="204" t="str">
        <f t="shared" si="1"/>
        <v>BROOKRIDGE,LAKE TARPON,ST,2335 KCM ACSR</v>
      </c>
    </row>
    <row r="17" spans="4:21" ht="16.649999999999999" customHeight="1" x14ac:dyDescent="0.25">
      <c r="D17" s="210">
        <v>6</v>
      </c>
      <c r="E17" s="211" t="s">
        <v>173</v>
      </c>
      <c r="F17" s="211" t="s">
        <v>397</v>
      </c>
      <c r="G17" s="213">
        <v>500</v>
      </c>
      <c r="H17" s="213">
        <v>500</v>
      </c>
      <c r="I17" s="214" t="s">
        <v>167</v>
      </c>
      <c r="J17" s="213">
        <v>51.51</v>
      </c>
      <c r="K17" s="199"/>
      <c r="L17" s="210">
        <v>1</v>
      </c>
      <c r="M17" s="211" t="s">
        <v>402</v>
      </c>
      <c r="N17" s="214"/>
      <c r="O17" s="214"/>
      <c r="P17" s="214"/>
      <c r="Q17" s="199"/>
      <c r="R17" s="199"/>
      <c r="S17" s="199"/>
      <c r="T17" s="215">
        <f t="shared" si="0"/>
        <v>0</v>
      </c>
      <c r="U17" s="204" t="str">
        <f t="shared" si="1"/>
        <v>CRYSTAL RIVER,CENTRAL FLORIDA,ST,2335 KCM ACSR</v>
      </c>
    </row>
    <row r="18" spans="4:21" ht="16.649999999999999" customHeight="1" x14ac:dyDescent="0.25">
      <c r="D18" s="210">
        <v>7</v>
      </c>
      <c r="E18" s="211" t="s">
        <v>173</v>
      </c>
      <c r="F18" s="211" t="s">
        <v>397</v>
      </c>
      <c r="G18" s="214"/>
      <c r="H18" s="214"/>
      <c r="I18" s="214" t="s">
        <v>403</v>
      </c>
      <c r="J18" s="213">
        <v>0.19</v>
      </c>
      <c r="K18" s="199"/>
      <c r="L18" s="214"/>
      <c r="M18" s="211" t="s">
        <v>404</v>
      </c>
      <c r="N18" s="199"/>
      <c r="O18" s="214"/>
      <c r="P18" s="214"/>
      <c r="Q18" s="199"/>
      <c r="R18" s="199"/>
      <c r="S18" s="199"/>
      <c r="T18" s="215">
        <f t="shared" si="0"/>
        <v>0</v>
      </c>
      <c r="U18" s="204" t="str">
        <f t="shared" si="1"/>
        <v>CRYSTAL RIVER,CENTRAL FLORIDA,SP,1590 KCM ACSR</v>
      </c>
    </row>
    <row r="19" spans="4:21" ht="27.6" customHeight="1" x14ac:dyDescent="0.25">
      <c r="D19" s="210">
        <v>8</v>
      </c>
      <c r="E19" s="211" t="s">
        <v>406</v>
      </c>
      <c r="F19" s="199"/>
      <c r="G19" s="214"/>
      <c r="H19" s="214"/>
      <c r="I19" s="214"/>
      <c r="J19" s="214"/>
      <c r="K19" s="214"/>
      <c r="L19" s="214"/>
      <c r="M19" s="211"/>
      <c r="N19" s="212">
        <v>2304818</v>
      </c>
      <c r="O19" s="212">
        <v>58456902</v>
      </c>
      <c r="P19" s="212">
        <v>60761719</v>
      </c>
      <c r="Q19" s="199"/>
      <c r="R19" s="199"/>
      <c r="S19" s="199"/>
      <c r="T19" s="215">
        <f t="shared" si="0"/>
        <v>0</v>
      </c>
      <c r="U19" s="204" t="str">
        <f t="shared" si="1"/>
        <v>Tot. 500KV Lines,,,</v>
      </c>
    </row>
    <row r="20" spans="4:21" ht="16.649999999999999" customHeight="1" x14ac:dyDescent="0.25">
      <c r="D20" s="210">
        <v>9</v>
      </c>
      <c r="E20" s="211"/>
      <c r="F20" s="211"/>
      <c r="G20" s="214"/>
      <c r="H20" s="214"/>
      <c r="I20" s="214"/>
      <c r="J20" s="214"/>
      <c r="K20" s="199"/>
      <c r="L20" s="214"/>
      <c r="M20" s="211"/>
      <c r="N20" s="214"/>
      <c r="O20" s="214"/>
      <c r="P20" s="214"/>
      <c r="Q20" s="199"/>
      <c r="R20" s="199"/>
      <c r="S20" s="199"/>
      <c r="T20" s="215">
        <f t="shared" si="0"/>
        <v>0</v>
      </c>
      <c r="U20" s="204" t="str">
        <f t="shared" si="1"/>
        <v>,,,</v>
      </c>
    </row>
    <row r="21" spans="4:21" ht="16.649999999999999" customHeight="1" x14ac:dyDescent="0.25">
      <c r="D21" s="210">
        <v>10</v>
      </c>
      <c r="E21" s="211" t="s">
        <v>407</v>
      </c>
      <c r="F21" s="211"/>
      <c r="G21" s="214"/>
      <c r="H21" s="214"/>
      <c r="I21" s="214"/>
      <c r="J21" s="214"/>
      <c r="K21" s="199"/>
      <c r="L21" s="214"/>
      <c r="M21" s="211"/>
      <c r="N21" s="214"/>
      <c r="O21" s="214"/>
      <c r="P21" s="214"/>
      <c r="Q21" s="199"/>
      <c r="R21" s="199"/>
      <c r="S21" s="199"/>
      <c r="T21" s="215">
        <f t="shared" si="0"/>
        <v>0</v>
      </c>
      <c r="U21" s="204" t="str">
        <f t="shared" si="1"/>
        <v>230 KV LINES,,,</v>
      </c>
    </row>
    <row r="22" spans="4:21" ht="27.6" customHeight="1" x14ac:dyDescent="0.25">
      <c r="D22" s="210">
        <v>11</v>
      </c>
      <c r="E22" s="211" t="s">
        <v>408</v>
      </c>
      <c r="F22" s="211" t="s">
        <v>409</v>
      </c>
      <c r="G22" s="213">
        <v>230</v>
      </c>
      <c r="H22" s="213">
        <v>230</v>
      </c>
      <c r="I22" s="199" t="s">
        <v>410</v>
      </c>
      <c r="J22" s="213">
        <v>3.91</v>
      </c>
      <c r="K22" s="199"/>
      <c r="L22" s="216">
        <v>1</v>
      </c>
      <c r="M22" s="211" t="s">
        <v>411</v>
      </c>
      <c r="N22" s="199"/>
      <c r="O22" s="199"/>
      <c r="P22" s="199"/>
      <c r="Q22" s="199"/>
      <c r="R22" s="199"/>
      <c r="S22" s="199"/>
      <c r="T22" s="215">
        <f t="shared" si="0"/>
        <v>0</v>
      </c>
      <c r="U22" s="204" t="str">
        <f t="shared" si="1"/>
        <v>BARTOW PLANT,NORTHEAST #3,HPOF,2500 KCM CU</v>
      </c>
    </row>
    <row r="23" spans="4:21" ht="16.649999999999999" customHeight="1" x14ac:dyDescent="0.25">
      <c r="D23" s="210">
        <v>12</v>
      </c>
      <c r="E23" s="211" t="s">
        <v>408</v>
      </c>
      <c r="F23" s="211" t="s">
        <v>412</v>
      </c>
      <c r="G23" s="213">
        <v>230</v>
      </c>
      <c r="H23" s="213">
        <v>230</v>
      </c>
      <c r="I23" s="214" t="s">
        <v>410</v>
      </c>
      <c r="J23" s="213">
        <v>3.98</v>
      </c>
      <c r="K23" s="199"/>
      <c r="L23" s="210">
        <v>1</v>
      </c>
      <c r="M23" s="211" t="s">
        <v>411</v>
      </c>
      <c r="N23" s="214"/>
      <c r="O23" s="214"/>
      <c r="P23" s="214"/>
      <c r="Q23" s="199"/>
      <c r="R23" s="199"/>
      <c r="S23" s="199"/>
      <c r="T23" s="215">
        <f t="shared" si="0"/>
        <v>0</v>
      </c>
      <c r="U23" s="204" t="str">
        <f t="shared" si="1"/>
        <v>BARTOW PLANT,NORTHEAST #5,HPOF,2500 KCM CU</v>
      </c>
    </row>
    <row r="24" spans="4:21" ht="27.6" customHeight="1" x14ac:dyDescent="0.25">
      <c r="D24" s="210">
        <v>13</v>
      </c>
      <c r="E24" s="211" t="s">
        <v>408</v>
      </c>
      <c r="F24" s="211" t="s">
        <v>413</v>
      </c>
      <c r="G24" s="213">
        <v>230</v>
      </c>
      <c r="H24" s="213">
        <v>230</v>
      </c>
      <c r="I24" s="214" t="s">
        <v>414</v>
      </c>
      <c r="J24" s="213">
        <v>3.86</v>
      </c>
      <c r="K24" s="199"/>
      <c r="L24" s="210">
        <v>1</v>
      </c>
      <c r="M24" s="211" t="s">
        <v>415</v>
      </c>
      <c r="N24" s="214"/>
      <c r="O24" s="214"/>
      <c r="P24" s="214"/>
      <c r="Q24" s="199"/>
      <c r="R24" s="199"/>
      <c r="S24" s="199"/>
      <c r="T24" s="215">
        <f t="shared" si="0"/>
        <v>0</v>
      </c>
      <c r="U24" s="204" t="str">
        <f t="shared" si="1"/>
        <v>BARTOW PLANT,NORTHEAST #6,XLPE,5000 KCMIL CU</v>
      </c>
    </row>
    <row r="25" spans="4:21" ht="27.6" customHeight="1" x14ac:dyDescent="0.25">
      <c r="D25" s="210">
        <v>14</v>
      </c>
      <c r="E25" s="211" t="s">
        <v>397</v>
      </c>
      <c r="F25" s="211" t="s">
        <v>416</v>
      </c>
      <c r="G25" s="213">
        <v>230</v>
      </c>
      <c r="H25" s="213">
        <v>230</v>
      </c>
      <c r="I25" s="214" t="s">
        <v>403</v>
      </c>
      <c r="J25" s="213">
        <v>8.27</v>
      </c>
      <c r="K25" s="199"/>
      <c r="L25" s="210">
        <v>1</v>
      </c>
      <c r="M25" s="211" t="s">
        <v>417</v>
      </c>
      <c r="N25" s="214"/>
      <c r="O25" s="214"/>
      <c r="P25" s="214"/>
      <c r="Q25" s="199"/>
      <c r="R25" s="199"/>
      <c r="S25" s="199"/>
      <c r="T25" s="215">
        <f t="shared" si="0"/>
        <v>0</v>
      </c>
      <c r="U25" s="204" t="str">
        <f t="shared" si="1"/>
        <v>CENTRAL FLORIDA,BUSHNELL EAST,SP,1622 ACSS/TW</v>
      </c>
    </row>
    <row r="26" spans="4:21" ht="16.649999999999999" customHeight="1" x14ac:dyDescent="0.25">
      <c r="D26" s="210">
        <v>15</v>
      </c>
      <c r="E26" s="211" t="s">
        <v>202</v>
      </c>
      <c r="F26" s="211" t="s">
        <v>418</v>
      </c>
      <c r="G26" s="210">
        <v>230</v>
      </c>
      <c r="H26" s="210">
        <v>230</v>
      </c>
      <c r="I26" s="214" t="s">
        <v>167</v>
      </c>
      <c r="J26" s="213">
        <v>4.3</v>
      </c>
      <c r="K26" s="199"/>
      <c r="L26" s="210">
        <v>1</v>
      </c>
      <c r="M26" s="211" t="s">
        <v>419</v>
      </c>
      <c r="N26" s="214"/>
      <c r="O26" s="217"/>
      <c r="P26" s="214"/>
      <c r="Q26" s="199"/>
      <c r="R26" s="199"/>
      <c r="S26" s="199"/>
      <c r="T26" s="215">
        <f t="shared" si="0"/>
        <v>0</v>
      </c>
      <c r="U26" s="204" t="str">
        <f t="shared" si="1"/>
        <v>AVON PARK,FORT MEADE,ST,1081 KCM ACSR</v>
      </c>
    </row>
    <row r="27" spans="4:21" ht="27.6" customHeight="1" x14ac:dyDescent="0.25">
      <c r="D27" s="210">
        <v>16</v>
      </c>
      <c r="E27" s="211" t="s">
        <v>202</v>
      </c>
      <c r="F27" s="211" t="s">
        <v>418</v>
      </c>
      <c r="G27" s="214"/>
      <c r="H27" s="214"/>
      <c r="I27" s="214" t="s">
        <v>420</v>
      </c>
      <c r="J27" s="213">
        <v>2.0099999999999998</v>
      </c>
      <c r="K27" s="199"/>
      <c r="L27" s="214"/>
      <c r="M27" s="211" t="s">
        <v>421</v>
      </c>
      <c r="N27" s="199"/>
      <c r="O27" s="217"/>
      <c r="P27" s="214"/>
      <c r="Q27" s="199"/>
      <c r="R27" s="199"/>
      <c r="S27" s="199"/>
      <c r="T27" s="215">
        <f t="shared" si="0"/>
        <v>0</v>
      </c>
      <c r="U27" s="204" t="str">
        <f t="shared" si="1"/>
        <v>AVON PARK,FORT MEADE,CP,954 KCM ACSR</v>
      </c>
    </row>
    <row r="28" spans="4:21" ht="27.6" customHeight="1" x14ac:dyDescent="0.25">
      <c r="D28" s="210">
        <v>17</v>
      </c>
      <c r="E28" s="211" t="s">
        <v>202</v>
      </c>
      <c r="F28" s="211" t="s">
        <v>418</v>
      </c>
      <c r="G28" s="214"/>
      <c r="H28" s="214"/>
      <c r="I28" s="214" t="s">
        <v>422</v>
      </c>
      <c r="J28" s="213">
        <v>20.149999999999999</v>
      </c>
      <c r="K28" s="199"/>
      <c r="L28" s="214"/>
      <c r="M28" s="211" t="s">
        <v>421</v>
      </c>
      <c r="N28" s="214"/>
      <c r="O28" s="214"/>
      <c r="P28" s="214"/>
      <c r="Q28" s="199"/>
      <c r="R28" s="199"/>
      <c r="S28" s="199"/>
      <c r="T28" s="215">
        <f t="shared" si="0"/>
        <v>0</v>
      </c>
      <c r="U28" s="204" t="str">
        <f t="shared" si="1"/>
        <v>AVON PARK,FORT MEADE,WH,954 KCM ACSR</v>
      </c>
    </row>
    <row r="29" spans="4:21" ht="16.649999999999999" customHeight="1" x14ac:dyDescent="0.25">
      <c r="D29" s="210">
        <v>18</v>
      </c>
      <c r="E29" s="211" t="s">
        <v>202</v>
      </c>
      <c r="F29" s="211" t="s">
        <v>418</v>
      </c>
      <c r="G29" s="214"/>
      <c r="H29" s="214"/>
      <c r="I29" s="214" t="s">
        <v>423</v>
      </c>
      <c r="J29" s="213">
        <v>0.94</v>
      </c>
      <c r="K29" s="199"/>
      <c r="L29" s="214"/>
      <c r="M29" s="211" t="s">
        <v>421</v>
      </c>
      <c r="N29" s="199"/>
      <c r="O29" s="214"/>
      <c r="P29" s="214"/>
      <c r="Q29" s="199"/>
      <c r="R29" s="199"/>
      <c r="S29" s="199"/>
      <c r="T29" s="215">
        <f t="shared" si="0"/>
        <v>0</v>
      </c>
      <c r="U29" s="204" t="str">
        <f t="shared" si="1"/>
        <v>AVON PARK,FORT MEADE,WP,954 KCM ACSR</v>
      </c>
    </row>
    <row r="30" spans="4:21" ht="16.649999999999999" customHeight="1" x14ac:dyDescent="0.25">
      <c r="D30" s="210">
        <v>19</v>
      </c>
      <c r="E30" s="211" t="s">
        <v>202</v>
      </c>
      <c r="F30" s="211" t="s">
        <v>418</v>
      </c>
      <c r="G30" s="214"/>
      <c r="H30" s="214"/>
      <c r="I30" s="214" t="s">
        <v>403</v>
      </c>
      <c r="J30" s="214"/>
      <c r="K30" s="218">
        <v>1.22</v>
      </c>
      <c r="L30" s="214"/>
      <c r="M30" s="211" t="s">
        <v>421</v>
      </c>
      <c r="N30" s="199"/>
      <c r="O30" s="214"/>
      <c r="P30" s="214"/>
      <c r="Q30" s="199"/>
      <c r="R30" s="199"/>
      <c r="S30" s="199"/>
      <c r="T30" s="215">
        <f t="shared" si="0"/>
        <v>0</v>
      </c>
      <c r="U30" s="204" t="str">
        <f t="shared" si="1"/>
        <v>AVON PARK,FORT MEADE,SP,954 KCM ACSR</v>
      </c>
    </row>
    <row r="31" spans="4:21" ht="16.649999999999999" customHeight="1" x14ac:dyDescent="0.25">
      <c r="D31" s="210">
        <v>20</v>
      </c>
      <c r="E31" s="211" t="s">
        <v>202</v>
      </c>
      <c r="F31" s="211" t="s">
        <v>424</v>
      </c>
      <c r="G31" s="213">
        <v>230</v>
      </c>
      <c r="H31" s="213">
        <v>230</v>
      </c>
      <c r="I31" s="214" t="s">
        <v>403</v>
      </c>
      <c r="J31" s="213">
        <v>9.06</v>
      </c>
      <c r="K31" s="199"/>
      <c r="L31" s="210">
        <v>1</v>
      </c>
      <c r="M31" s="211" t="s">
        <v>404</v>
      </c>
      <c r="N31" s="214"/>
      <c r="O31" s="214"/>
      <c r="P31" s="214"/>
      <c r="Q31" s="199"/>
      <c r="R31" s="199"/>
      <c r="S31" s="199"/>
      <c r="T31" s="215">
        <f t="shared" si="0"/>
        <v>0</v>
      </c>
      <c r="U31" s="204" t="str">
        <f t="shared" si="1"/>
        <v>AVON PARK,FISHEATING CREEK,SP,1590 KCM ACSR</v>
      </c>
    </row>
    <row r="32" spans="4:21" ht="16.649999999999999" customHeight="1" x14ac:dyDescent="0.25">
      <c r="D32" s="210">
        <v>21</v>
      </c>
      <c r="E32" s="211" t="s">
        <v>202</v>
      </c>
      <c r="F32" s="211" t="s">
        <v>424</v>
      </c>
      <c r="G32" s="214"/>
      <c r="H32" s="214"/>
      <c r="I32" s="214" t="s">
        <v>420</v>
      </c>
      <c r="J32" s="213">
        <v>17.05</v>
      </c>
      <c r="K32" s="199"/>
      <c r="L32" s="214"/>
      <c r="M32" s="211" t="s">
        <v>404</v>
      </c>
      <c r="N32" s="214"/>
      <c r="O32" s="214"/>
      <c r="P32" s="214"/>
      <c r="Q32" s="199"/>
      <c r="R32" s="199"/>
      <c r="S32" s="199"/>
      <c r="T32" s="215">
        <f t="shared" si="0"/>
        <v>0</v>
      </c>
      <c r="U32" s="204" t="str">
        <f t="shared" si="1"/>
        <v>AVON PARK,FISHEATING CREEK,CP,1590 KCM ACSR</v>
      </c>
    </row>
    <row r="33" spans="4:21" ht="16.649999999999999" customHeight="1" x14ac:dyDescent="0.25">
      <c r="D33" s="210">
        <v>22</v>
      </c>
      <c r="E33" s="211" t="s">
        <v>202</v>
      </c>
      <c r="F33" s="211" t="s">
        <v>424</v>
      </c>
      <c r="G33" s="214"/>
      <c r="H33" s="214"/>
      <c r="I33" s="214" t="s">
        <v>422</v>
      </c>
      <c r="J33" s="213">
        <v>3.29</v>
      </c>
      <c r="K33" s="199"/>
      <c r="L33" s="214"/>
      <c r="M33" s="211" t="s">
        <v>404</v>
      </c>
      <c r="N33" s="214"/>
      <c r="O33" s="214"/>
      <c r="P33" s="214"/>
      <c r="Q33" s="199"/>
      <c r="R33" s="199"/>
      <c r="S33" s="199"/>
      <c r="T33" s="215">
        <f t="shared" si="0"/>
        <v>0</v>
      </c>
      <c r="U33" s="204" t="str">
        <f t="shared" si="1"/>
        <v>AVON PARK,FISHEATING CREEK,WH,1590 KCM ACSR</v>
      </c>
    </row>
    <row r="34" spans="4:21" ht="16.649999999999999" customHeight="1" x14ac:dyDescent="0.25">
      <c r="D34" s="210">
        <v>23</v>
      </c>
      <c r="E34" s="211" t="s">
        <v>425</v>
      </c>
      <c r="F34" s="211" t="s">
        <v>426</v>
      </c>
      <c r="G34" s="213">
        <v>230</v>
      </c>
      <c r="H34" s="213">
        <v>230</v>
      </c>
      <c r="I34" s="214" t="s">
        <v>427</v>
      </c>
      <c r="J34" s="213">
        <v>15.29</v>
      </c>
      <c r="K34" s="199"/>
      <c r="L34" s="210">
        <v>1</v>
      </c>
      <c r="M34" s="211" t="s">
        <v>404</v>
      </c>
      <c r="N34" s="199"/>
      <c r="O34" s="214"/>
      <c r="P34" s="214"/>
      <c r="Q34" s="199"/>
      <c r="R34" s="199"/>
      <c r="S34" s="199"/>
      <c r="T34" s="215">
        <f t="shared" si="0"/>
        <v>0</v>
      </c>
      <c r="U34" s="204" t="str">
        <f t="shared" si="1"/>
        <v>ANCLOTE PLANT,LARGO,SH,1590 KCM ACSR</v>
      </c>
    </row>
    <row r="35" spans="4:21" ht="27.6" customHeight="1" x14ac:dyDescent="0.25">
      <c r="D35" s="210">
        <v>24</v>
      </c>
      <c r="E35" s="211" t="s">
        <v>425</v>
      </c>
      <c r="F35" s="211" t="s">
        <v>426</v>
      </c>
      <c r="G35" s="214"/>
      <c r="H35" s="214"/>
      <c r="I35" s="214" t="s">
        <v>403</v>
      </c>
      <c r="J35" s="213">
        <v>8.5399999999999991</v>
      </c>
      <c r="K35" s="199"/>
      <c r="L35" s="214"/>
      <c r="M35" s="211" t="s">
        <v>404</v>
      </c>
      <c r="N35" s="199"/>
      <c r="O35" s="214"/>
      <c r="P35" s="214"/>
      <c r="Q35" s="199"/>
      <c r="R35" s="199"/>
      <c r="S35" s="199"/>
      <c r="T35" s="215">
        <f t="shared" si="0"/>
        <v>0</v>
      </c>
      <c r="U35" s="204" t="str">
        <f t="shared" si="1"/>
        <v>ANCLOTE PLANT,LARGO,SP,1590 KCM ACSR</v>
      </c>
    </row>
    <row r="36" spans="4:21" ht="27.6" customHeight="1" x14ac:dyDescent="0.25">
      <c r="D36" s="210">
        <v>25</v>
      </c>
      <c r="E36" s="211" t="s">
        <v>425</v>
      </c>
      <c r="F36" s="211" t="s">
        <v>428</v>
      </c>
      <c r="G36" s="213">
        <v>230</v>
      </c>
      <c r="H36" s="213">
        <v>230</v>
      </c>
      <c r="I36" s="214" t="s">
        <v>427</v>
      </c>
      <c r="J36" s="214"/>
      <c r="K36" s="218">
        <v>15.3</v>
      </c>
      <c r="L36" s="210">
        <v>1</v>
      </c>
      <c r="M36" s="211" t="s">
        <v>404</v>
      </c>
      <c r="N36" s="199"/>
      <c r="O36" s="214"/>
      <c r="P36" s="214"/>
      <c r="Q36" s="199"/>
      <c r="R36" s="199"/>
      <c r="S36" s="199"/>
      <c r="T36" s="215">
        <f t="shared" si="0"/>
        <v>0</v>
      </c>
      <c r="U36" s="204" t="str">
        <f t="shared" si="1"/>
        <v>ANCLOTE PLANT,EAST CLEARWATER,SH,1590 KCM ACSR</v>
      </c>
    </row>
    <row r="37" spans="4:21" ht="27.6" customHeight="1" x14ac:dyDescent="0.25">
      <c r="D37" s="210">
        <v>26</v>
      </c>
      <c r="E37" s="211" t="s">
        <v>425</v>
      </c>
      <c r="F37" s="211" t="s">
        <v>429</v>
      </c>
      <c r="G37" s="213">
        <v>230</v>
      </c>
      <c r="H37" s="213">
        <v>230</v>
      </c>
      <c r="I37" s="214" t="s">
        <v>403</v>
      </c>
      <c r="J37" s="213">
        <v>7.71</v>
      </c>
      <c r="K37" s="199"/>
      <c r="L37" s="210">
        <v>1</v>
      </c>
      <c r="M37" s="211" t="s">
        <v>430</v>
      </c>
      <c r="N37" s="214"/>
      <c r="O37" s="214"/>
      <c r="P37" s="214"/>
      <c r="Q37" s="199"/>
      <c r="R37" s="199"/>
      <c r="S37" s="199"/>
      <c r="T37" s="215">
        <f t="shared" si="0"/>
        <v>0</v>
      </c>
      <c r="U37" s="204" t="str">
        <f t="shared" si="1"/>
        <v>ANCLOTE PLANT,SEVEN SPRINGS,SP,2335 KCM ACAR</v>
      </c>
    </row>
    <row r="38" spans="4:21" ht="27.6" customHeight="1" x14ac:dyDescent="0.25">
      <c r="D38" s="210">
        <v>27</v>
      </c>
      <c r="E38" s="211" t="s">
        <v>431</v>
      </c>
      <c r="F38" s="199" t="s">
        <v>432</v>
      </c>
      <c r="G38" s="213">
        <v>230</v>
      </c>
      <c r="H38" s="213">
        <v>230</v>
      </c>
      <c r="I38" s="199" t="s">
        <v>423</v>
      </c>
      <c r="J38" s="213">
        <v>0.09</v>
      </c>
      <c r="K38" s="199"/>
      <c r="L38" s="216">
        <v>1</v>
      </c>
      <c r="M38" s="211" t="s">
        <v>404</v>
      </c>
      <c r="N38" s="199"/>
      <c r="O38" s="199"/>
      <c r="P38" s="199"/>
      <c r="Q38" s="199"/>
      <c r="R38" s="199"/>
      <c r="S38" s="199"/>
      <c r="T38" s="215">
        <f t="shared" si="0"/>
        <v>0</v>
      </c>
      <c r="U38" s="204" t="str">
        <f t="shared" si="1"/>
        <v>ALTAMONTE,WOODSMERE,WP,1590 KCM ACSR</v>
      </c>
    </row>
    <row r="39" spans="4:21" ht="27.6" customHeight="1" x14ac:dyDescent="0.25">
      <c r="D39" s="210">
        <v>28</v>
      </c>
      <c r="E39" s="211" t="s">
        <v>431</v>
      </c>
      <c r="F39" s="199" t="s">
        <v>432</v>
      </c>
      <c r="G39" s="214"/>
      <c r="H39" s="214"/>
      <c r="I39" s="214" t="s">
        <v>167</v>
      </c>
      <c r="J39" s="214"/>
      <c r="K39" s="218">
        <v>0.56000000000000005</v>
      </c>
      <c r="L39" s="214"/>
      <c r="M39" s="211" t="s">
        <v>404</v>
      </c>
      <c r="N39" s="214"/>
      <c r="O39" s="214"/>
      <c r="P39" s="214"/>
      <c r="Q39" s="199"/>
      <c r="R39" s="199"/>
      <c r="S39" s="199"/>
      <c r="T39" s="215">
        <f t="shared" si="0"/>
        <v>0</v>
      </c>
      <c r="U39" s="204" t="str">
        <f t="shared" si="1"/>
        <v>ALTAMONTE,WOODSMERE,ST,1590 KCM ACSR</v>
      </c>
    </row>
    <row r="40" spans="4:21" ht="27.6" customHeight="1" x14ac:dyDescent="0.25">
      <c r="D40" s="210">
        <v>29</v>
      </c>
      <c r="E40" s="211" t="s">
        <v>431</v>
      </c>
      <c r="F40" s="199" t="s">
        <v>432</v>
      </c>
      <c r="G40" s="199"/>
      <c r="H40" s="199"/>
      <c r="I40" s="199" t="s">
        <v>422</v>
      </c>
      <c r="J40" s="213">
        <v>10.98</v>
      </c>
      <c r="K40" s="199"/>
      <c r="L40" s="199"/>
      <c r="M40" s="211" t="s">
        <v>404</v>
      </c>
      <c r="N40" s="199"/>
      <c r="O40" s="199"/>
      <c r="P40" s="199"/>
      <c r="Q40" s="199"/>
      <c r="R40" s="199"/>
      <c r="S40" s="199"/>
      <c r="T40" s="215">
        <f t="shared" si="0"/>
        <v>0</v>
      </c>
      <c r="U40" s="204" t="str">
        <f t="shared" si="1"/>
        <v>ALTAMONTE,WOODSMERE,WH,1590 KCM ACSR</v>
      </c>
    </row>
    <row r="41" spans="4:21" ht="27.6" customHeight="1" x14ac:dyDescent="0.25">
      <c r="D41" s="210">
        <v>30</v>
      </c>
      <c r="E41" s="211" t="s">
        <v>431</v>
      </c>
      <c r="F41" s="199" t="s">
        <v>432</v>
      </c>
      <c r="G41" s="199"/>
      <c r="H41" s="199"/>
      <c r="I41" s="199" t="s">
        <v>403</v>
      </c>
      <c r="J41" s="213">
        <v>1.0900000000000001</v>
      </c>
      <c r="K41" s="199"/>
      <c r="L41" s="199"/>
      <c r="M41" s="211" t="s">
        <v>404</v>
      </c>
      <c r="N41" s="199"/>
      <c r="O41" s="199"/>
      <c r="P41" s="199"/>
      <c r="Q41" s="199"/>
      <c r="R41" s="199"/>
      <c r="S41" s="199"/>
      <c r="T41" s="215">
        <f t="shared" si="0"/>
        <v>0</v>
      </c>
      <c r="U41" s="204" t="str">
        <f t="shared" si="1"/>
        <v>ALTAMONTE,WOODSMERE,SP,1590 KCM ACSR</v>
      </c>
    </row>
    <row r="42" spans="4:21" ht="16.649999999999999" customHeight="1" x14ac:dyDescent="0.25">
      <c r="D42" s="210">
        <v>31</v>
      </c>
      <c r="E42" s="199" t="s">
        <v>433</v>
      </c>
      <c r="F42" s="199" t="s">
        <v>434</v>
      </c>
      <c r="G42" s="213">
        <v>230</v>
      </c>
      <c r="H42" s="213">
        <v>230</v>
      </c>
      <c r="I42" s="199" t="s">
        <v>422</v>
      </c>
      <c r="J42" s="213">
        <v>18.68</v>
      </c>
      <c r="K42" s="199"/>
      <c r="L42" s="216">
        <v>1</v>
      </c>
      <c r="M42" s="211" t="s">
        <v>404</v>
      </c>
      <c r="N42" s="199"/>
      <c r="O42" s="199"/>
      <c r="P42" s="199"/>
      <c r="Q42" s="199"/>
      <c r="R42" s="199"/>
      <c r="S42" s="199"/>
      <c r="T42" s="215">
        <f t="shared" si="0"/>
        <v>0</v>
      </c>
      <c r="U42" s="204" t="str">
        <f t="shared" si="1"/>
        <v>BARCOLA,CITY OF LAKELAND TIE,WH,1590 KCM ACSR</v>
      </c>
    </row>
    <row r="43" spans="4:21" ht="16.649999999999999" customHeight="1" x14ac:dyDescent="0.25">
      <c r="D43" s="210">
        <v>32</v>
      </c>
      <c r="E43" s="199" t="s">
        <v>408</v>
      </c>
      <c r="F43" s="199" t="s">
        <v>435</v>
      </c>
      <c r="G43" s="213">
        <v>230</v>
      </c>
      <c r="H43" s="213">
        <v>230</v>
      </c>
      <c r="I43" s="199" t="s">
        <v>403</v>
      </c>
      <c r="J43" s="213">
        <v>1.53</v>
      </c>
      <c r="K43" s="199"/>
      <c r="L43" s="216">
        <v>1</v>
      </c>
      <c r="M43" s="211" t="s">
        <v>404</v>
      </c>
      <c r="N43" s="199"/>
      <c r="O43" s="199"/>
      <c r="P43" s="199"/>
      <c r="Q43" s="199"/>
      <c r="R43" s="199"/>
      <c r="S43" s="199"/>
      <c r="T43" s="215">
        <f t="shared" si="0"/>
        <v>0</v>
      </c>
      <c r="U43" s="204" t="str">
        <f t="shared" si="1"/>
        <v>BARTOW PLANT,NORTHEAST #1,SP,1590 KCM ACSR</v>
      </c>
    </row>
    <row r="44" spans="4:21" ht="16.649999999999999" customHeight="1" x14ac:dyDescent="0.25">
      <c r="D44" s="210">
        <v>33</v>
      </c>
      <c r="E44" s="199" t="s">
        <v>408</v>
      </c>
      <c r="F44" s="199" t="s">
        <v>436</v>
      </c>
      <c r="G44" s="213">
        <v>230</v>
      </c>
      <c r="H44" s="213">
        <v>230</v>
      </c>
      <c r="I44" s="199" t="s">
        <v>414</v>
      </c>
      <c r="J44" s="213">
        <v>3.83</v>
      </c>
      <c r="K44" s="199"/>
      <c r="L44" s="216">
        <v>1</v>
      </c>
      <c r="M44" s="211" t="s">
        <v>415</v>
      </c>
      <c r="N44" s="199"/>
      <c r="O44" s="199"/>
      <c r="P44" s="199"/>
      <c r="Q44" s="199"/>
      <c r="R44" s="199"/>
      <c r="S44" s="199"/>
      <c r="T44" s="215">
        <f t="shared" si="0"/>
        <v>0</v>
      </c>
      <c r="U44" s="204" t="str">
        <f t="shared" si="1"/>
        <v>BARTOW PLANT,NORTHEAST #7,XLPE,5000 KCMIL CU</v>
      </c>
    </row>
    <row r="45" spans="4:21" ht="16.649999999999999" customHeight="1" x14ac:dyDescent="0.25">
      <c r="D45" s="210">
        <v>34</v>
      </c>
      <c r="E45" s="199" t="s">
        <v>408</v>
      </c>
      <c r="F45" s="199" t="s">
        <v>437</v>
      </c>
      <c r="G45" s="213">
        <v>230</v>
      </c>
      <c r="H45" s="213">
        <v>230</v>
      </c>
      <c r="I45" s="199" t="s">
        <v>414</v>
      </c>
      <c r="J45" s="213">
        <v>3.89</v>
      </c>
      <c r="K45" s="199"/>
      <c r="L45" s="216">
        <v>1</v>
      </c>
      <c r="M45" s="211" t="s">
        <v>415</v>
      </c>
      <c r="N45" s="199"/>
      <c r="O45" s="199"/>
      <c r="P45" s="199"/>
      <c r="Q45" s="199"/>
      <c r="R45" s="199"/>
      <c r="S45" s="199"/>
      <c r="T45" s="215">
        <f t="shared" si="0"/>
        <v>0</v>
      </c>
      <c r="U45" s="204" t="str">
        <f t="shared" si="1"/>
        <v>BARTOW PLANT,NORTHEAST #8,XLPE,5000 KCMIL CU</v>
      </c>
    </row>
    <row r="46" spans="4:21" ht="16.649999999999999" customHeight="1" x14ac:dyDescent="0.25">
      <c r="D46" s="210">
        <v>35</v>
      </c>
      <c r="E46" s="199" t="s">
        <v>408</v>
      </c>
      <c r="F46" s="199" t="s">
        <v>438</v>
      </c>
      <c r="G46" s="213">
        <v>230</v>
      </c>
      <c r="H46" s="213">
        <v>230</v>
      </c>
      <c r="I46" s="199" t="s">
        <v>414</v>
      </c>
      <c r="J46" s="213">
        <v>4</v>
      </c>
      <c r="K46" s="199"/>
      <c r="L46" s="216">
        <v>1</v>
      </c>
      <c r="M46" s="211" t="s">
        <v>415</v>
      </c>
      <c r="N46" s="199"/>
      <c r="O46" s="199"/>
      <c r="P46" s="199"/>
      <c r="Q46" s="199"/>
      <c r="R46" s="199"/>
      <c r="S46" s="199"/>
      <c r="T46" s="215">
        <f t="shared" si="0"/>
        <v>0</v>
      </c>
      <c r="U46" s="204" t="str">
        <f t="shared" si="1"/>
        <v>BARTOW PLANT,NORTHEAST #9,XLPE,5000 KCMIL CU</v>
      </c>
    </row>
    <row r="47" spans="4:21" ht="16.649999999999999" customHeight="1" x14ac:dyDescent="0.25">
      <c r="D47" s="219">
        <v>35.000999999999998</v>
      </c>
      <c r="E47" s="211" t="s">
        <v>433</v>
      </c>
      <c r="F47" s="199" t="s">
        <v>439</v>
      </c>
      <c r="G47" s="213">
        <v>230</v>
      </c>
      <c r="H47" s="213">
        <v>230</v>
      </c>
      <c r="I47" s="199" t="s">
        <v>420</v>
      </c>
      <c r="J47" s="213">
        <v>3.86</v>
      </c>
      <c r="K47" s="199"/>
      <c r="L47" s="216">
        <v>1</v>
      </c>
      <c r="M47" s="211" t="s">
        <v>440</v>
      </c>
      <c r="N47" s="199"/>
      <c r="O47" s="199"/>
      <c r="P47" s="199"/>
      <c r="Q47" s="199"/>
      <c r="R47" s="199"/>
      <c r="S47" s="199"/>
      <c r="T47" s="215">
        <f t="shared" si="0"/>
        <v>0</v>
      </c>
      <c r="U47" s="204" t="str">
        <f t="shared" si="1"/>
        <v>BARCOLA,PEBBLEDALE,CP,1622 KCM ACSS/TW</v>
      </c>
    </row>
    <row r="48" spans="4:21" ht="16.649999999999999" customHeight="1" x14ac:dyDescent="0.25">
      <c r="D48" s="219">
        <v>35.002000000000002</v>
      </c>
      <c r="E48" s="211" t="s">
        <v>401</v>
      </c>
      <c r="F48" s="211" t="s">
        <v>401</v>
      </c>
      <c r="G48" s="213">
        <v>230</v>
      </c>
      <c r="H48" s="213">
        <v>230</v>
      </c>
      <c r="I48" s="214" t="s">
        <v>423</v>
      </c>
      <c r="J48" s="213">
        <v>0.21</v>
      </c>
      <c r="K48" s="199"/>
      <c r="L48" s="210">
        <v>1</v>
      </c>
      <c r="M48" s="211" t="s">
        <v>404</v>
      </c>
      <c r="N48" s="214"/>
      <c r="O48" s="214"/>
      <c r="P48" s="214"/>
      <c r="Q48" s="199"/>
      <c r="R48" s="199"/>
      <c r="S48" s="199"/>
      <c r="T48" s="215">
        <f t="shared" si="0"/>
        <v>0</v>
      </c>
      <c r="U48" s="204" t="str">
        <f t="shared" si="1"/>
        <v>BROOKRIDGE,BROOKRIDGE,WP,1590 KCM ACSR</v>
      </c>
    </row>
    <row r="49" spans="4:21" ht="16.649999999999999" customHeight="1" x14ac:dyDescent="0.25">
      <c r="D49" s="219">
        <v>35.003</v>
      </c>
      <c r="E49" s="211" t="s">
        <v>173</v>
      </c>
      <c r="F49" s="211" t="s">
        <v>441</v>
      </c>
      <c r="G49" s="213">
        <v>230</v>
      </c>
      <c r="H49" s="213">
        <v>230</v>
      </c>
      <c r="I49" s="214" t="s">
        <v>167</v>
      </c>
      <c r="J49" s="213">
        <v>77.13</v>
      </c>
      <c r="K49" s="218">
        <v>75.92</v>
      </c>
      <c r="L49" s="210">
        <v>2</v>
      </c>
      <c r="M49" s="211" t="s">
        <v>404</v>
      </c>
      <c r="N49" s="214"/>
      <c r="O49" s="214"/>
      <c r="P49" s="214"/>
      <c r="Q49" s="199"/>
      <c r="R49" s="199"/>
      <c r="S49" s="199"/>
      <c r="T49" s="215">
        <f t="shared" si="0"/>
        <v>0</v>
      </c>
      <c r="U49" s="204" t="str">
        <f t="shared" si="1"/>
        <v>CRYSTAL RIVER,CURLEW,ST,1590 KCM ACSR</v>
      </c>
    </row>
    <row r="50" spans="4:21" ht="16.649999999999999" customHeight="1" x14ac:dyDescent="0.25">
      <c r="D50" s="219">
        <v>35.003999999999998</v>
      </c>
      <c r="E50" s="211" t="s">
        <v>173</v>
      </c>
      <c r="F50" s="211" t="s">
        <v>441</v>
      </c>
      <c r="G50" s="214"/>
      <c r="H50" s="214"/>
      <c r="I50" s="214" t="s">
        <v>420</v>
      </c>
      <c r="J50" s="213">
        <v>0.34</v>
      </c>
      <c r="K50" s="199"/>
      <c r="L50" s="210">
        <v>1</v>
      </c>
      <c r="M50" s="211" t="s">
        <v>404</v>
      </c>
      <c r="N50" s="214"/>
      <c r="O50" s="214"/>
      <c r="P50" s="214"/>
      <c r="Q50" s="199"/>
      <c r="R50" s="199"/>
      <c r="S50" s="199"/>
      <c r="T50" s="215">
        <f t="shared" si="0"/>
        <v>0</v>
      </c>
      <c r="U50" s="204" t="str">
        <f t="shared" si="1"/>
        <v>CRYSTAL RIVER,CURLEW,CP,1590 KCM ACSR</v>
      </c>
    </row>
    <row r="51" spans="4:21" ht="16.649999999999999" customHeight="1" x14ac:dyDescent="0.25">
      <c r="D51" s="219">
        <v>35.005000000000003</v>
      </c>
      <c r="E51" s="211" t="s">
        <v>173</v>
      </c>
      <c r="F51" s="211" t="s">
        <v>397</v>
      </c>
      <c r="G51" s="213">
        <v>230</v>
      </c>
      <c r="H51" s="213">
        <v>230</v>
      </c>
      <c r="I51" s="214" t="s">
        <v>167</v>
      </c>
      <c r="J51" s="213">
        <v>50.09</v>
      </c>
      <c r="K51" s="218">
        <v>36.5</v>
      </c>
      <c r="L51" s="210">
        <v>2</v>
      </c>
      <c r="M51" s="211" t="s">
        <v>404</v>
      </c>
      <c r="N51" s="214"/>
      <c r="O51" s="214"/>
      <c r="P51" s="214"/>
      <c r="Q51" s="199"/>
      <c r="R51" s="199"/>
      <c r="S51" s="199"/>
      <c r="T51" s="215">
        <f t="shared" si="0"/>
        <v>0</v>
      </c>
      <c r="U51" s="204" t="str">
        <f t="shared" si="1"/>
        <v>CRYSTAL RIVER,CENTRAL FLORIDA,ST,1590 KCM ACSR</v>
      </c>
    </row>
    <row r="52" spans="4:21" ht="16.649999999999999" customHeight="1" x14ac:dyDescent="0.25">
      <c r="D52" s="219">
        <v>35.006</v>
      </c>
      <c r="E52" s="211" t="s">
        <v>173</v>
      </c>
      <c r="F52" s="211" t="s">
        <v>442</v>
      </c>
      <c r="G52" s="213">
        <v>230</v>
      </c>
      <c r="H52" s="213">
        <v>230</v>
      </c>
      <c r="I52" s="214" t="s">
        <v>422</v>
      </c>
      <c r="J52" s="213">
        <v>73.17</v>
      </c>
      <c r="K52" s="199"/>
      <c r="L52" s="210">
        <v>1</v>
      </c>
      <c r="M52" s="211" t="s">
        <v>421</v>
      </c>
      <c r="N52" s="214"/>
      <c r="O52" s="214"/>
      <c r="P52" s="214"/>
      <c r="Q52" s="199"/>
      <c r="R52" s="199"/>
      <c r="S52" s="199"/>
      <c r="T52" s="215">
        <f t="shared" si="0"/>
        <v>0</v>
      </c>
      <c r="U52" s="204" t="str">
        <f t="shared" si="1"/>
        <v>CRYSTAL RIVER,FT. WHITE,WH,954 KCM ACSR</v>
      </c>
    </row>
    <row r="53" spans="4:21" ht="16.649999999999999" customHeight="1" x14ac:dyDescent="0.25">
      <c r="D53" s="219">
        <v>35.006999999999998</v>
      </c>
      <c r="E53" s="211" t="s">
        <v>173</v>
      </c>
      <c r="F53" s="211" t="s">
        <v>442</v>
      </c>
      <c r="G53" s="213">
        <v>230</v>
      </c>
      <c r="H53" s="213">
        <v>230</v>
      </c>
      <c r="I53" s="214" t="s">
        <v>420</v>
      </c>
      <c r="J53" s="213">
        <v>0.28000000000000003</v>
      </c>
      <c r="K53" s="199"/>
      <c r="L53" s="214"/>
      <c r="M53" s="211" t="s">
        <v>443</v>
      </c>
      <c r="N53" s="199"/>
      <c r="O53" s="214"/>
      <c r="P53" s="214"/>
      <c r="Q53" s="199"/>
      <c r="R53" s="199"/>
      <c r="S53" s="199"/>
      <c r="T53" s="215">
        <f t="shared" si="0"/>
        <v>0</v>
      </c>
      <c r="U53" s="204" t="str">
        <f t="shared" si="1"/>
        <v>CRYSTAL RIVER,FT. WHITE,CP,2627 KCM ACSS/TW</v>
      </c>
    </row>
    <row r="54" spans="4:21" ht="16.649999999999999" customHeight="1" x14ac:dyDescent="0.25">
      <c r="D54" s="219">
        <v>35.008000000000003</v>
      </c>
      <c r="E54" s="211" t="s">
        <v>397</v>
      </c>
      <c r="F54" s="211" t="s">
        <v>444</v>
      </c>
      <c r="G54" s="213">
        <v>230</v>
      </c>
      <c r="H54" s="213">
        <v>230</v>
      </c>
      <c r="I54" s="214" t="s">
        <v>167</v>
      </c>
      <c r="J54" s="213">
        <v>27.28</v>
      </c>
      <c r="K54" s="199"/>
      <c r="L54" s="210">
        <v>2</v>
      </c>
      <c r="M54" s="211" t="s">
        <v>404</v>
      </c>
      <c r="N54" s="199"/>
      <c r="O54" s="214"/>
      <c r="P54" s="214"/>
      <c r="Q54" s="199"/>
      <c r="R54" s="199"/>
      <c r="S54" s="199"/>
      <c r="T54" s="215">
        <f t="shared" si="0"/>
        <v>0</v>
      </c>
      <c r="U54" s="204" t="str">
        <f t="shared" si="1"/>
        <v>CENTRAL FLORIDA,SILVER SPRINGS,ST,1590 KCM ACSR</v>
      </c>
    </row>
    <row r="55" spans="4:21" ht="16.649999999999999" customHeight="1" x14ac:dyDescent="0.25">
      <c r="D55" s="219">
        <v>35.009</v>
      </c>
      <c r="E55" s="211" t="s">
        <v>397</v>
      </c>
      <c r="F55" s="211" t="s">
        <v>444</v>
      </c>
      <c r="G55" s="214"/>
      <c r="H55" s="214"/>
      <c r="I55" s="214" t="s">
        <v>420</v>
      </c>
      <c r="J55" s="213">
        <v>0.33</v>
      </c>
      <c r="K55" s="214"/>
      <c r="L55" s="210">
        <v>1</v>
      </c>
      <c r="M55" s="211" t="s">
        <v>404</v>
      </c>
      <c r="N55" s="199"/>
      <c r="O55" s="214"/>
      <c r="P55" s="214"/>
      <c r="Q55" s="199"/>
      <c r="R55" s="199"/>
      <c r="S55" s="199"/>
      <c r="T55" s="215">
        <f t="shared" si="0"/>
        <v>0</v>
      </c>
      <c r="U55" s="204" t="str">
        <f t="shared" si="1"/>
        <v>CENTRAL FLORIDA,SILVER SPRINGS,CP,1590 KCM ACSR</v>
      </c>
    </row>
    <row r="56" spans="4:21" ht="16.649999999999999" customHeight="1" x14ac:dyDescent="0.25">
      <c r="D56" s="219">
        <v>35.01</v>
      </c>
      <c r="E56" s="211" t="s">
        <v>397</v>
      </c>
      <c r="F56" s="211" t="s">
        <v>445</v>
      </c>
      <c r="G56" s="213">
        <v>230</v>
      </c>
      <c r="H56" s="213">
        <v>230</v>
      </c>
      <c r="I56" s="214" t="s">
        <v>420</v>
      </c>
      <c r="J56" s="213">
        <v>14.64</v>
      </c>
      <c r="K56" s="199"/>
      <c r="L56" s="210">
        <v>1</v>
      </c>
      <c r="M56" s="211" t="s">
        <v>404</v>
      </c>
      <c r="N56" s="214"/>
      <c r="O56" s="214"/>
      <c r="P56" s="214"/>
      <c r="Q56" s="199"/>
      <c r="R56" s="199"/>
      <c r="S56" s="199"/>
      <c r="T56" s="215">
        <f t="shared" si="0"/>
        <v>0</v>
      </c>
      <c r="U56" s="204" t="str">
        <f t="shared" si="1"/>
        <v>CENTRAL FLORIDA,SORRENTO,CP,1590 KCM ACSR</v>
      </c>
    </row>
    <row r="57" spans="4:21" ht="16.649999999999999" customHeight="1" x14ac:dyDescent="0.25">
      <c r="D57" s="219">
        <v>35.011000000000003</v>
      </c>
      <c r="E57" s="211" t="s">
        <v>397</v>
      </c>
      <c r="F57" s="211" t="s">
        <v>445</v>
      </c>
      <c r="G57" s="214"/>
      <c r="H57" s="214"/>
      <c r="I57" s="214" t="s">
        <v>403</v>
      </c>
      <c r="J57" s="213">
        <v>14.95</v>
      </c>
      <c r="K57" s="199"/>
      <c r="L57" s="214"/>
      <c r="M57" s="211" t="s">
        <v>404</v>
      </c>
      <c r="N57" s="214"/>
      <c r="O57" s="214"/>
      <c r="P57" s="214"/>
      <c r="Q57" s="199"/>
      <c r="R57" s="199"/>
      <c r="S57" s="199"/>
      <c r="T57" s="215">
        <f t="shared" si="0"/>
        <v>0</v>
      </c>
      <c r="U57" s="204" t="str">
        <f t="shared" si="1"/>
        <v>CENTRAL FLORIDA,SORRENTO,SP,1590 KCM ACSR</v>
      </c>
    </row>
    <row r="58" spans="4:21" ht="16.649999999999999" customHeight="1" x14ac:dyDescent="0.25">
      <c r="D58" s="219">
        <v>35.012</v>
      </c>
      <c r="E58" s="211" t="s">
        <v>397</v>
      </c>
      <c r="F58" s="211" t="s">
        <v>446</v>
      </c>
      <c r="G58" s="213">
        <v>230</v>
      </c>
      <c r="H58" s="213">
        <v>230</v>
      </c>
      <c r="I58" s="199" t="s">
        <v>167</v>
      </c>
      <c r="J58" s="213">
        <v>45.2</v>
      </c>
      <c r="K58" s="218">
        <v>43.36</v>
      </c>
      <c r="L58" s="216">
        <v>2</v>
      </c>
      <c r="M58" s="211" t="s">
        <v>404</v>
      </c>
      <c r="N58" s="199"/>
      <c r="O58" s="199"/>
      <c r="P58" s="199"/>
      <c r="Q58" s="199"/>
      <c r="R58" s="199"/>
      <c r="S58" s="199"/>
      <c r="T58" s="215">
        <f t="shared" si="0"/>
        <v>0</v>
      </c>
      <c r="U58" s="204" t="str">
        <f t="shared" si="1"/>
        <v>CENTRAL FLORIDA,WINDERMERE,ST,1590 KCM ACSR</v>
      </c>
    </row>
    <row r="59" spans="4:21" ht="16.649999999999999" customHeight="1" x14ac:dyDescent="0.25">
      <c r="D59" s="219">
        <v>35.012999999999998</v>
      </c>
      <c r="E59" s="211" t="s">
        <v>447</v>
      </c>
      <c r="F59" s="211" t="s">
        <v>250</v>
      </c>
      <c r="G59" s="213">
        <v>230</v>
      </c>
      <c r="H59" s="213">
        <v>230</v>
      </c>
      <c r="I59" s="214" t="s">
        <v>167</v>
      </c>
      <c r="J59" s="213">
        <v>11.72</v>
      </c>
      <c r="K59" s="199"/>
      <c r="L59" s="210">
        <v>1</v>
      </c>
      <c r="M59" s="211" t="s">
        <v>421</v>
      </c>
      <c r="N59" s="214"/>
      <c r="O59" s="214"/>
      <c r="P59" s="214"/>
      <c r="Q59" s="199"/>
      <c r="R59" s="199"/>
      <c r="S59" s="199"/>
      <c r="T59" s="215">
        <f t="shared" si="0"/>
        <v>0</v>
      </c>
      <c r="U59" s="204" t="str">
        <f t="shared" si="1"/>
        <v>CRAWFORDVILLE,PERRY,ST,954 KCM ACSR</v>
      </c>
    </row>
    <row r="60" spans="4:21" ht="16.649999999999999" customHeight="1" x14ac:dyDescent="0.25">
      <c r="D60" s="219">
        <v>35.014000000000003</v>
      </c>
      <c r="E60" s="211" t="s">
        <v>447</v>
      </c>
      <c r="F60" s="211" t="s">
        <v>250</v>
      </c>
      <c r="G60" s="214"/>
      <c r="H60" s="214"/>
      <c r="I60" s="214" t="s">
        <v>420</v>
      </c>
      <c r="J60" s="213">
        <v>2.0499999999999998</v>
      </c>
      <c r="K60" s="218">
        <v>1.35</v>
      </c>
      <c r="L60" s="210">
        <v>1</v>
      </c>
      <c r="M60" s="211" t="s">
        <v>421</v>
      </c>
      <c r="N60" s="214"/>
      <c r="O60" s="214"/>
      <c r="P60" s="214"/>
      <c r="Q60" s="199"/>
      <c r="R60" s="199"/>
      <c r="S60" s="199"/>
      <c r="T60" s="215">
        <f t="shared" si="0"/>
        <v>0</v>
      </c>
      <c r="U60" s="204" t="str">
        <f t="shared" si="1"/>
        <v>CRAWFORDVILLE,PERRY,CP,954 KCM ACSR</v>
      </c>
    </row>
    <row r="61" spans="4:21" ht="16.649999999999999" customHeight="1" x14ac:dyDescent="0.25">
      <c r="D61" s="219">
        <v>35.015000000000001</v>
      </c>
      <c r="E61" s="211" t="s">
        <v>447</v>
      </c>
      <c r="F61" s="211" t="s">
        <v>250</v>
      </c>
      <c r="G61" s="214"/>
      <c r="H61" s="214"/>
      <c r="I61" s="214" t="s">
        <v>422</v>
      </c>
      <c r="J61" s="213">
        <v>40.61</v>
      </c>
      <c r="K61" s="199"/>
      <c r="L61" s="214"/>
      <c r="M61" s="211" t="s">
        <v>421</v>
      </c>
      <c r="N61" s="214"/>
      <c r="O61" s="214"/>
      <c r="P61" s="214"/>
      <c r="Q61" s="199"/>
      <c r="R61" s="199"/>
      <c r="S61" s="199"/>
      <c r="T61" s="215">
        <f t="shared" si="0"/>
        <v>0</v>
      </c>
      <c r="U61" s="204" t="str">
        <f t="shared" si="1"/>
        <v>CRAWFORDVILLE,PERRY,WH,954 KCM ACSR</v>
      </c>
    </row>
    <row r="62" spans="4:21" ht="16.649999999999999" customHeight="1" x14ac:dyDescent="0.25">
      <c r="D62" s="219">
        <v>35.015999999999998</v>
      </c>
      <c r="E62" s="211" t="s">
        <v>447</v>
      </c>
      <c r="F62" s="211" t="s">
        <v>448</v>
      </c>
      <c r="G62" s="210">
        <v>230</v>
      </c>
      <c r="H62" s="210">
        <v>230</v>
      </c>
      <c r="I62" s="214" t="s">
        <v>422</v>
      </c>
      <c r="J62" s="213">
        <v>58.78</v>
      </c>
      <c r="K62" s="199"/>
      <c r="L62" s="210">
        <v>1</v>
      </c>
      <c r="M62" s="211" t="s">
        <v>421</v>
      </c>
      <c r="N62" s="214"/>
      <c r="O62" s="217"/>
      <c r="P62" s="214"/>
      <c r="Q62" s="199"/>
      <c r="R62" s="199"/>
      <c r="S62" s="199"/>
      <c r="T62" s="215">
        <f t="shared" si="0"/>
        <v>0</v>
      </c>
      <c r="U62" s="204" t="str">
        <f t="shared" si="1"/>
        <v>CRAWFORDVILLE,PORT ST. JOE,WH,954 KCM ACSR</v>
      </c>
    </row>
    <row r="63" spans="4:21" ht="16.649999999999999" customHeight="1" x14ac:dyDescent="0.25">
      <c r="D63" s="219">
        <v>35.017000000000003</v>
      </c>
      <c r="E63" s="211" t="s">
        <v>447</v>
      </c>
      <c r="F63" s="211" t="s">
        <v>448</v>
      </c>
      <c r="G63" s="214"/>
      <c r="H63" s="214"/>
      <c r="I63" s="214" t="s">
        <v>403</v>
      </c>
      <c r="J63" s="213">
        <v>2.65</v>
      </c>
      <c r="K63" s="199"/>
      <c r="L63" s="214"/>
      <c r="M63" s="211" t="s">
        <v>421</v>
      </c>
      <c r="N63" s="199"/>
      <c r="O63" s="217"/>
      <c r="P63" s="214"/>
      <c r="Q63" s="199"/>
      <c r="R63" s="199"/>
      <c r="S63" s="199"/>
      <c r="T63" s="215">
        <f t="shared" si="0"/>
        <v>0</v>
      </c>
      <c r="U63" s="204" t="str">
        <f t="shared" si="1"/>
        <v>CRAWFORDVILLE,PORT ST. JOE,SP,954 KCM ACSR</v>
      </c>
    </row>
    <row r="64" spans="4:21" ht="16.649999999999999" customHeight="1" x14ac:dyDescent="0.25">
      <c r="D64" s="219">
        <v>35.018000000000001</v>
      </c>
      <c r="E64" s="211" t="s">
        <v>447</v>
      </c>
      <c r="F64" s="211" t="s">
        <v>448</v>
      </c>
      <c r="G64" s="214"/>
      <c r="H64" s="214"/>
      <c r="I64" s="214" t="s">
        <v>427</v>
      </c>
      <c r="J64" s="213">
        <v>0.65</v>
      </c>
      <c r="K64" s="199"/>
      <c r="L64" s="214"/>
      <c r="M64" s="211" t="s">
        <v>421</v>
      </c>
      <c r="N64" s="214"/>
      <c r="O64" s="214"/>
      <c r="P64" s="214"/>
      <c r="Q64" s="199"/>
      <c r="R64" s="199"/>
      <c r="S64" s="199"/>
      <c r="T64" s="215">
        <f t="shared" si="0"/>
        <v>0</v>
      </c>
      <c r="U64" s="204" t="str">
        <f t="shared" si="1"/>
        <v>CRAWFORDVILLE,PORT ST. JOE,SH,954 KCM ACSR</v>
      </c>
    </row>
    <row r="65" spans="4:21" ht="16.649999999999999" customHeight="1" x14ac:dyDescent="0.25">
      <c r="D65" s="219">
        <v>35.018999999999998</v>
      </c>
      <c r="E65" s="211" t="s">
        <v>449</v>
      </c>
      <c r="F65" s="211" t="s">
        <v>429</v>
      </c>
      <c r="G65" s="213">
        <v>230</v>
      </c>
      <c r="H65" s="213">
        <v>230</v>
      </c>
      <c r="I65" s="214" t="s">
        <v>167</v>
      </c>
      <c r="J65" s="214"/>
      <c r="K65" s="218">
        <v>2.9</v>
      </c>
      <c r="L65" s="210">
        <v>1</v>
      </c>
      <c r="M65" s="211" t="s">
        <v>404</v>
      </c>
      <c r="N65" s="199"/>
      <c r="O65" s="214"/>
      <c r="P65" s="214"/>
      <c r="Q65" s="199"/>
      <c r="R65" s="199"/>
      <c r="S65" s="199"/>
      <c r="T65" s="215">
        <f t="shared" si="0"/>
        <v>0</v>
      </c>
      <c r="U65" s="204" t="str">
        <f t="shared" si="1"/>
        <v>CRYSTAL RIVER EAST,SEVEN SPRINGS,ST,1590 KCM ACSR</v>
      </c>
    </row>
    <row r="66" spans="4:21" ht="16.649999999999999" customHeight="1" x14ac:dyDescent="0.25">
      <c r="D66" s="219">
        <v>35.020000000000003</v>
      </c>
      <c r="E66" s="211" t="s">
        <v>214</v>
      </c>
      <c r="F66" s="211" t="s">
        <v>431</v>
      </c>
      <c r="G66" s="213">
        <v>230</v>
      </c>
      <c r="H66" s="213">
        <v>230</v>
      </c>
      <c r="I66" s="214" t="s">
        <v>403</v>
      </c>
      <c r="J66" s="213">
        <v>3.4</v>
      </c>
      <c r="K66" s="218">
        <v>8.66</v>
      </c>
      <c r="L66" s="210">
        <v>1</v>
      </c>
      <c r="M66" s="211" t="s">
        <v>404</v>
      </c>
      <c r="N66" s="199"/>
      <c r="O66" s="214"/>
      <c r="P66" s="214"/>
      <c r="Q66" s="199"/>
      <c r="R66" s="199"/>
      <c r="S66" s="199"/>
      <c r="T66" s="215">
        <f t="shared" si="0"/>
        <v>0</v>
      </c>
      <c r="U66" s="204" t="str">
        <f t="shared" si="1"/>
        <v>DEBARY,ALTAMONTE,SP,1590 KCM ACSR</v>
      </c>
    </row>
    <row r="67" spans="4:21" ht="16.649999999999999" customHeight="1" x14ac:dyDescent="0.25">
      <c r="D67" s="219">
        <v>35.021000000000001</v>
      </c>
      <c r="E67" s="211" t="s">
        <v>214</v>
      </c>
      <c r="F67" s="211" t="s">
        <v>431</v>
      </c>
      <c r="G67" s="214"/>
      <c r="H67" s="214"/>
      <c r="I67" s="214" t="s">
        <v>423</v>
      </c>
      <c r="J67" s="213">
        <v>0.06</v>
      </c>
      <c r="K67" s="199"/>
      <c r="L67" s="210">
        <v>1</v>
      </c>
      <c r="M67" s="211" t="s">
        <v>404</v>
      </c>
      <c r="N67" s="214"/>
      <c r="O67" s="214"/>
      <c r="P67" s="214"/>
      <c r="Q67" s="199"/>
      <c r="R67" s="199"/>
      <c r="S67" s="199"/>
      <c r="T67" s="215">
        <f t="shared" si="0"/>
        <v>0</v>
      </c>
      <c r="U67" s="204" t="str">
        <f t="shared" si="1"/>
        <v>DEBARY,ALTAMONTE,WP,1590 KCM ACSR</v>
      </c>
    </row>
    <row r="68" spans="4:21" ht="16.649999999999999" customHeight="1" x14ac:dyDescent="0.25">
      <c r="D68" s="219">
        <v>35.021999999999998</v>
      </c>
      <c r="E68" s="211" t="s">
        <v>214</v>
      </c>
      <c r="F68" s="211" t="s">
        <v>431</v>
      </c>
      <c r="G68" s="214"/>
      <c r="H68" s="214"/>
      <c r="I68" s="214" t="s">
        <v>422</v>
      </c>
      <c r="J68" s="213">
        <v>3.23</v>
      </c>
      <c r="K68" s="199"/>
      <c r="L68" s="214"/>
      <c r="M68" s="211" t="s">
        <v>404</v>
      </c>
      <c r="N68" s="214"/>
      <c r="O68" s="214"/>
      <c r="P68" s="214"/>
      <c r="Q68" s="199"/>
      <c r="R68" s="199"/>
      <c r="S68" s="199"/>
      <c r="T68" s="215">
        <f t="shared" si="0"/>
        <v>0</v>
      </c>
      <c r="U68" s="204" t="str">
        <f t="shared" si="1"/>
        <v>DEBARY,ALTAMONTE,WH,1590 KCM ACSR</v>
      </c>
    </row>
    <row r="69" spans="4:21" ht="16.649999999999999" customHeight="1" x14ac:dyDescent="0.25">
      <c r="D69" s="219">
        <v>35.023000000000003</v>
      </c>
      <c r="E69" s="211" t="s">
        <v>214</v>
      </c>
      <c r="F69" s="211" t="s">
        <v>431</v>
      </c>
      <c r="G69" s="214"/>
      <c r="H69" s="214"/>
      <c r="I69" s="214" t="s">
        <v>167</v>
      </c>
      <c r="J69" s="213">
        <v>0.49</v>
      </c>
      <c r="K69" s="218">
        <v>3.23</v>
      </c>
      <c r="L69" s="214"/>
      <c r="M69" s="211" t="s">
        <v>404</v>
      </c>
      <c r="N69" s="214"/>
      <c r="O69" s="214"/>
      <c r="P69" s="214"/>
      <c r="Q69" s="199"/>
      <c r="R69" s="199"/>
      <c r="S69" s="199"/>
      <c r="T69" s="215">
        <f t="shared" si="0"/>
        <v>0</v>
      </c>
      <c r="U69" s="204" t="str">
        <f t="shared" si="1"/>
        <v>DEBARY,ALTAMONTE,ST,1590 KCM ACSR</v>
      </c>
    </row>
    <row r="70" spans="4:21" ht="16.649999999999999" customHeight="1" x14ac:dyDescent="0.25">
      <c r="D70" s="219">
        <v>35.024000000000001</v>
      </c>
      <c r="E70" s="211" t="s">
        <v>214</v>
      </c>
      <c r="F70" s="211" t="s">
        <v>431</v>
      </c>
      <c r="G70" s="214"/>
      <c r="H70" s="214"/>
      <c r="I70" s="214" t="s">
        <v>420</v>
      </c>
      <c r="J70" s="213">
        <v>0.05</v>
      </c>
      <c r="K70" s="218">
        <v>0.3</v>
      </c>
      <c r="L70" s="214"/>
      <c r="M70" s="211" t="s">
        <v>404</v>
      </c>
      <c r="N70" s="199"/>
      <c r="O70" s="214"/>
      <c r="P70" s="214"/>
      <c r="Q70" s="199"/>
      <c r="R70" s="199"/>
      <c r="S70" s="199"/>
      <c r="T70" s="215">
        <f t="shared" si="0"/>
        <v>0</v>
      </c>
      <c r="U70" s="204" t="str">
        <f t="shared" si="1"/>
        <v>DEBARY,ALTAMONTE,CP,1590 KCM ACSR</v>
      </c>
    </row>
    <row r="71" spans="4:21" ht="16.649999999999999" customHeight="1" x14ac:dyDescent="0.25">
      <c r="D71" s="219">
        <v>35.024999999999999</v>
      </c>
      <c r="E71" s="211" t="s">
        <v>214</v>
      </c>
      <c r="F71" s="211" t="s">
        <v>450</v>
      </c>
      <c r="G71" s="213">
        <v>230</v>
      </c>
      <c r="H71" s="213">
        <v>230</v>
      </c>
      <c r="I71" s="214" t="s">
        <v>422</v>
      </c>
      <c r="J71" s="213">
        <v>7.15</v>
      </c>
      <c r="K71" s="199"/>
      <c r="L71" s="210">
        <v>1</v>
      </c>
      <c r="M71" s="211" t="s">
        <v>404</v>
      </c>
      <c r="N71" s="199"/>
      <c r="O71" s="214"/>
      <c r="P71" s="214"/>
      <c r="Q71" s="199"/>
      <c r="R71" s="199"/>
      <c r="S71" s="199"/>
      <c r="T71" s="215">
        <f t="shared" si="0"/>
        <v>0</v>
      </c>
      <c r="U71" s="204" t="str">
        <f t="shared" si="1"/>
        <v>DEBARY,DELAND WEST,WH,1590 KCM ACSR</v>
      </c>
    </row>
    <row r="72" spans="4:21" ht="16.649999999999999" customHeight="1" x14ac:dyDescent="0.25">
      <c r="D72" s="219">
        <v>35.026000000000003</v>
      </c>
      <c r="E72" s="211" t="s">
        <v>214</v>
      </c>
      <c r="F72" s="211" t="s">
        <v>450</v>
      </c>
      <c r="G72" s="214"/>
      <c r="H72" s="214"/>
      <c r="I72" s="214" t="s">
        <v>423</v>
      </c>
      <c r="J72" s="213">
        <v>1.94</v>
      </c>
      <c r="K72" s="199"/>
      <c r="L72" s="214"/>
      <c r="M72" s="211" t="s">
        <v>404</v>
      </c>
      <c r="N72" s="199"/>
      <c r="O72" s="214"/>
      <c r="P72" s="214"/>
      <c r="Q72" s="199"/>
      <c r="R72" s="199"/>
      <c r="S72" s="199"/>
      <c r="T72" s="215">
        <f t="shared" si="0"/>
        <v>0</v>
      </c>
      <c r="U72" s="204" t="str">
        <f t="shared" si="1"/>
        <v>DEBARY,DELAND WEST,WP,1590 KCM ACSR</v>
      </c>
    </row>
    <row r="73" spans="4:21" ht="16.649999999999999" customHeight="1" x14ac:dyDescent="0.25">
      <c r="D73" s="219">
        <v>35.027000000000001</v>
      </c>
      <c r="E73" s="211" t="s">
        <v>214</v>
      </c>
      <c r="F73" s="211" t="s">
        <v>450</v>
      </c>
      <c r="G73" s="214"/>
      <c r="H73" s="214"/>
      <c r="I73" s="214" t="s">
        <v>420</v>
      </c>
      <c r="J73" s="213">
        <v>1.1299999999999999</v>
      </c>
      <c r="K73" s="199"/>
      <c r="L73" s="214"/>
      <c r="M73" s="211" t="s">
        <v>404</v>
      </c>
      <c r="N73" s="214"/>
      <c r="O73" s="214"/>
      <c r="P73" s="214"/>
      <c r="Q73" s="199"/>
      <c r="R73" s="199"/>
      <c r="S73" s="199"/>
      <c r="T73" s="215">
        <f t="shared" si="0"/>
        <v>0</v>
      </c>
      <c r="U73" s="204" t="str">
        <f t="shared" si="1"/>
        <v>DEBARY,DELAND WEST,CP,1590 KCM ACSR</v>
      </c>
    </row>
    <row r="74" spans="4:21" ht="16.649999999999999" customHeight="1" x14ac:dyDescent="0.25">
      <c r="D74" s="219">
        <v>35.027999999999999</v>
      </c>
      <c r="E74" s="211" t="s">
        <v>214</v>
      </c>
      <c r="F74" s="199" t="s">
        <v>451</v>
      </c>
      <c r="G74" s="213">
        <v>230</v>
      </c>
      <c r="H74" s="213">
        <v>230</v>
      </c>
      <c r="I74" s="199" t="s">
        <v>422</v>
      </c>
      <c r="J74" s="213">
        <v>1.32</v>
      </c>
      <c r="K74" s="199"/>
      <c r="L74" s="216">
        <v>1</v>
      </c>
      <c r="M74" s="211" t="s">
        <v>421</v>
      </c>
      <c r="N74" s="199"/>
      <c r="O74" s="199"/>
      <c r="P74" s="199"/>
      <c r="Q74" s="199"/>
      <c r="R74" s="199"/>
      <c r="S74" s="199"/>
      <c r="T74" s="215">
        <f t="shared" si="0"/>
        <v>0</v>
      </c>
      <c r="U74" s="204" t="str">
        <f t="shared" si="1"/>
        <v>DEBARY,NORTH LONGWOOD,WH,954 KCM ACSR</v>
      </c>
    </row>
    <row r="75" spans="4:21" ht="16.649999999999999" customHeight="1" x14ac:dyDescent="0.25">
      <c r="D75" s="219">
        <v>35.029000000000003</v>
      </c>
      <c r="E75" s="211" t="s">
        <v>214</v>
      </c>
      <c r="F75" s="199" t="s">
        <v>451</v>
      </c>
      <c r="G75" s="214"/>
      <c r="H75" s="214"/>
      <c r="I75" s="214" t="s">
        <v>452</v>
      </c>
      <c r="J75" s="214"/>
      <c r="K75" s="218">
        <v>2.4900000000000002</v>
      </c>
      <c r="L75" s="214"/>
      <c r="M75" s="211" t="s">
        <v>421</v>
      </c>
      <c r="N75" s="214"/>
      <c r="O75" s="214"/>
      <c r="P75" s="214"/>
      <c r="Q75" s="199"/>
      <c r="R75" s="199"/>
      <c r="S75" s="199"/>
      <c r="T75" s="215">
        <f t="shared" si="0"/>
        <v>0</v>
      </c>
      <c r="U75" s="204" t="str">
        <f t="shared" si="1"/>
        <v>DEBARY,NORTH LONGWOOD,CH,954 KCM ACSR</v>
      </c>
    </row>
    <row r="76" spans="4:21" ht="16.649999999999999" customHeight="1" x14ac:dyDescent="0.25">
      <c r="D76" s="219">
        <v>35.03</v>
      </c>
      <c r="E76" s="211" t="s">
        <v>214</v>
      </c>
      <c r="F76" s="199" t="s">
        <v>451</v>
      </c>
      <c r="G76" s="199"/>
      <c r="H76" s="199"/>
      <c r="I76" s="199" t="s">
        <v>167</v>
      </c>
      <c r="J76" s="213">
        <v>3.36</v>
      </c>
      <c r="K76" s="199"/>
      <c r="L76" s="199"/>
      <c r="M76" s="211" t="s">
        <v>404</v>
      </c>
      <c r="N76" s="199"/>
      <c r="O76" s="199"/>
      <c r="P76" s="199"/>
      <c r="Q76" s="199"/>
      <c r="R76" s="199"/>
      <c r="S76" s="199"/>
      <c r="T76" s="215">
        <f t="shared" ref="T76:T139" si="2">Q76+R76+S76</f>
        <v>0</v>
      </c>
      <c r="U76" s="204" t="str">
        <f t="shared" ref="U76:U139" si="3">CONCATENATE(E76,",",F76,",",I76,",",M76)</f>
        <v>DEBARY,NORTH LONGWOOD,ST,1590 KCM ACSR</v>
      </c>
    </row>
    <row r="77" spans="4:21" ht="16.649999999999999" customHeight="1" x14ac:dyDescent="0.25">
      <c r="D77" s="219">
        <v>35.030999999999999</v>
      </c>
      <c r="E77" s="211" t="s">
        <v>214</v>
      </c>
      <c r="F77" s="199" t="s">
        <v>451</v>
      </c>
      <c r="G77" s="199"/>
      <c r="H77" s="199"/>
      <c r="I77" s="199" t="s">
        <v>420</v>
      </c>
      <c r="J77" s="213">
        <v>0.42</v>
      </c>
      <c r="K77" s="199"/>
      <c r="L77" s="199"/>
      <c r="M77" s="211" t="s">
        <v>453</v>
      </c>
      <c r="N77" s="199"/>
      <c r="O77" s="199"/>
      <c r="P77" s="199"/>
      <c r="Q77" s="199"/>
      <c r="R77" s="199"/>
      <c r="S77" s="199"/>
      <c r="T77" s="215">
        <f t="shared" si="2"/>
        <v>0</v>
      </c>
      <c r="U77" s="204" t="str">
        <f t="shared" si="3"/>
        <v>DEBARY,NORTH LONGWOOD,CP,1431 KCM ACSR</v>
      </c>
    </row>
    <row r="78" spans="4:21" ht="16.649999999999999" customHeight="1" x14ac:dyDescent="0.25">
      <c r="D78" s="219">
        <v>35.031999999999996</v>
      </c>
      <c r="E78" s="211" t="s">
        <v>214</v>
      </c>
      <c r="F78" s="199" t="s">
        <v>451</v>
      </c>
      <c r="G78" s="199"/>
      <c r="H78" s="199"/>
      <c r="I78" s="199" t="s">
        <v>403</v>
      </c>
      <c r="J78" s="213">
        <v>9.2100000000000009</v>
      </c>
      <c r="K78" s="199"/>
      <c r="L78" s="199"/>
      <c r="M78" s="211" t="s">
        <v>404</v>
      </c>
      <c r="N78" s="199"/>
      <c r="O78" s="199"/>
      <c r="P78" s="199"/>
      <c r="Q78" s="199"/>
      <c r="R78" s="199"/>
      <c r="S78" s="199"/>
      <c r="T78" s="215">
        <f t="shared" si="2"/>
        <v>0</v>
      </c>
      <c r="U78" s="204" t="str">
        <f t="shared" si="3"/>
        <v>DEBARY,NORTH LONGWOOD,SP,1590 KCM ACSR</v>
      </c>
    </row>
    <row r="79" spans="4:21" ht="16.649999999999999" customHeight="1" x14ac:dyDescent="0.25">
      <c r="D79" s="219">
        <v>35.033000000000001</v>
      </c>
      <c r="E79" s="199" t="s">
        <v>454</v>
      </c>
      <c r="F79" s="199" t="s">
        <v>455</v>
      </c>
      <c r="G79" s="213">
        <v>230</v>
      </c>
      <c r="H79" s="213">
        <v>230</v>
      </c>
      <c r="I79" s="199" t="s">
        <v>420</v>
      </c>
      <c r="J79" s="213">
        <v>4.2699999999999996</v>
      </c>
      <c r="K79" s="199"/>
      <c r="L79" s="216">
        <v>1</v>
      </c>
      <c r="M79" s="211" t="s">
        <v>421</v>
      </c>
      <c r="N79" s="199"/>
      <c r="O79" s="199"/>
      <c r="P79" s="199"/>
      <c r="Q79" s="199"/>
      <c r="R79" s="199"/>
      <c r="S79" s="199"/>
      <c r="T79" s="215">
        <f t="shared" si="2"/>
        <v>0</v>
      </c>
      <c r="U79" s="204" t="str">
        <f t="shared" si="3"/>
        <v>DEARMAN,SILVER SPRINGS NORTH,CP,954 KCM ACSR</v>
      </c>
    </row>
    <row r="80" spans="4:21" ht="16.649999999999999" customHeight="1" x14ac:dyDescent="0.25">
      <c r="D80" s="219">
        <v>35.033999999999999</v>
      </c>
      <c r="E80" s="199" t="s">
        <v>454</v>
      </c>
      <c r="F80" s="199" t="s">
        <v>455</v>
      </c>
      <c r="G80" s="199"/>
      <c r="H80" s="199"/>
      <c r="I80" s="199" t="s">
        <v>167</v>
      </c>
      <c r="J80" s="199"/>
      <c r="K80" s="218">
        <v>1.21</v>
      </c>
      <c r="L80" s="199"/>
      <c r="M80" s="211" t="s">
        <v>421</v>
      </c>
      <c r="N80" s="199"/>
      <c r="O80" s="199"/>
      <c r="P80" s="199"/>
      <c r="Q80" s="199"/>
      <c r="R80" s="199"/>
      <c r="S80" s="199"/>
      <c r="T80" s="215">
        <f t="shared" si="2"/>
        <v>0</v>
      </c>
      <c r="U80" s="204" t="str">
        <f t="shared" si="3"/>
        <v>DEARMAN,SILVER SPRINGS NORTH,ST,954 KCM ACSR</v>
      </c>
    </row>
    <row r="81" spans="4:21" ht="16.649999999999999" customHeight="1" x14ac:dyDescent="0.25">
      <c r="D81" s="219">
        <v>35.034999999999997</v>
      </c>
      <c r="E81" s="199" t="s">
        <v>214</v>
      </c>
      <c r="F81" s="199" t="s">
        <v>456</v>
      </c>
      <c r="G81" s="213">
        <v>230</v>
      </c>
      <c r="H81" s="213">
        <v>230</v>
      </c>
      <c r="I81" s="199" t="s">
        <v>422</v>
      </c>
      <c r="J81" s="213">
        <v>3.23</v>
      </c>
      <c r="K81" s="199"/>
      <c r="L81" s="216">
        <v>1</v>
      </c>
      <c r="M81" s="211" t="s">
        <v>404</v>
      </c>
      <c r="N81" s="199"/>
      <c r="O81" s="199"/>
      <c r="P81" s="199"/>
      <c r="Q81" s="199"/>
      <c r="R81" s="199"/>
      <c r="S81" s="199"/>
      <c r="T81" s="215">
        <f t="shared" si="2"/>
        <v>0</v>
      </c>
      <c r="U81" s="204" t="str">
        <f t="shared" si="3"/>
        <v>DEBARY,WINTER SPRINGS,WH,1590 KCM ACSR</v>
      </c>
    </row>
    <row r="82" spans="4:21" ht="16.649999999999999" customHeight="1" x14ac:dyDescent="0.25">
      <c r="D82" s="219">
        <v>35.036000000000001</v>
      </c>
      <c r="E82" s="199" t="s">
        <v>214</v>
      </c>
      <c r="F82" s="199" t="s">
        <v>456</v>
      </c>
      <c r="G82" s="199"/>
      <c r="H82" s="199"/>
      <c r="I82" s="199" t="s">
        <v>403</v>
      </c>
      <c r="J82" s="213">
        <v>16.98</v>
      </c>
      <c r="K82" s="199"/>
      <c r="L82" s="199"/>
      <c r="M82" s="211" t="s">
        <v>404</v>
      </c>
      <c r="N82" s="199"/>
      <c r="O82" s="199"/>
      <c r="P82" s="199"/>
      <c r="Q82" s="199"/>
      <c r="R82" s="199"/>
      <c r="S82" s="199"/>
      <c r="T82" s="215">
        <f t="shared" si="2"/>
        <v>0</v>
      </c>
      <c r="U82" s="204" t="str">
        <f t="shared" si="3"/>
        <v>DEBARY,WINTER SPRINGS,SP,1590 KCM ACSR</v>
      </c>
    </row>
    <row r="83" spans="4:21" ht="16.649999999999999" customHeight="1" x14ac:dyDescent="0.25">
      <c r="D83" s="219">
        <v>35.036999999999999</v>
      </c>
      <c r="E83" s="199" t="s">
        <v>214</v>
      </c>
      <c r="F83" s="199" t="s">
        <v>456</v>
      </c>
      <c r="G83" s="199"/>
      <c r="H83" s="199"/>
      <c r="I83" s="199" t="s">
        <v>167</v>
      </c>
      <c r="J83" s="213">
        <v>0.57999999999999996</v>
      </c>
      <c r="K83" s="199"/>
      <c r="L83" s="199"/>
      <c r="M83" s="211" t="s">
        <v>404</v>
      </c>
      <c r="N83" s="199"/>
      <c r="O83" s="199"/>
      <c r="P83" s="199"/>
      <c r="Q83" s="199"/>
      <c r="R83" s="199"/>
      <c r="S83" s="199"/>
      <c r="T83" s="215">
        <f t="shared" si="2"/>
        <v>0</v>
      </c>
      <c r="U83" s="204" t="str">
        <f t="shared" si="3"/>
        <v>DEBARY,WINTER SPRINGS,ST,1590 KCM ACSR</v>
      </c>
    </row>
    <row r="84" spans="4:21" ht="16.649999999999999" customHeight="1" x14ac:dyDescent="0.25">
      <c r="D84" s="219">
        <v>35.037999999999997</v>
      </c>
      <c r="E84" s="211" t="s">
        <v>457</v>
      </c>
      <c r="F84" s="211" t="s">
        <v>444</v>
      </c>
      <c r="G84" s="213">
        <v>230</v>
      </c>
      <c r="H84" s="213">
        <v>230</v>
      </c>
      <c r="I84" s="214" t="s">
        <v>420</v>
      </c>
      <c r="J84" s="213">
        <v>2.46</v>
      </c>
      <c r="K84" s="199"/>
      <c r="L84" s="210">
        <v>1</v>
      </c>
      <c r="M84" s="211" t="s">
        <v>443</v>
      </c>
      <c r="N84" s="214"/>
      <c r="O84" s="214"/>
      <c r="P84" s="214"/>
      <c r="Q84" s="199"/>
      <c r="R84" s="199"/>
      <c r="S84" s="199"/>
      <c r="T84" s="215">
        <f t="shared" si="2"/>
        <v>0</v>
      </c>
      <c r="U84" s="204" t="str">
        <f t="shared" si="3"/>
        <v>FORT WHITE,SILVER SPRINGS,CP,2627 KCM ACSS/TW</v>
      </c>
    </row>
    <row r="85" spans="4:21" ht="16.649999999999999" customHeight="1" x14ac:dyDescent="0.25">
      <c r="D85" s="219">
        <v>35.039000000000001</v>
      </c>
      <c r="E85" s="211" t="s">
        <v>457</v>
      </c>
      <c r="F85" s="211" t="s">
        <v>444</v>
      </c>
      <c r="G85" s="214"/>
      <c r="H85" s="214"/>
      <c r="I85" s="214" t="s">
        <v>452</v>
      </c>
      <c r="J85" s="213">
        <v>61.84</v>
      </c>
      <c r="K85" s="199"/>
      <c r="L85" s="214"/>
      <c r="M85" s="211" t="s">
        <v>458</v>
      </c>
      <c r="N85" s="214"/>
      <c r="O85" s="214"/>
      <c r="P85" s="214"/>
      <c r="Q85" s="199"/>
      <c r="R85" s="199"/>
      <c r="S85" s="199"/>
      <c r="T85" s="215">
        <f t="shared" si="2"/>
        <v>0</v>
      </c>
      <c r="U85" s="204" t="str">
        <f t="shared" si="3"/>
        <v>FORT WHITE,SILVER SPRINGS,CH,795 KCM ACSR</v>
      </c>
    </row>
    <row r="86" spans="4:21" ht="16.649999999999999" customHeight="1" x14ac:dyDescent="0.25">
      <c r="D86" s="219">
        <v>35.04</v>
      </c>
      <c r="E86" s="220" t="s">
        <v>457</v>
      </c>
      <c r="F86" s="220" t="s">
        <v>444</v>
      </c>
      <c r="G86" s="214"/>
      <c r="H86" s="214"/>
      <c r="I86" s="214" t="s">
        <v>452</v>
      </c>
      <c r="J86" s="213">
        <v>12.02</v>
      </c>
      <c r="K86" s="199"/>
      <c r="L86" s="214"/>
      <c r="M86" s="211" t="s">
        <v>421</v>
      </c>
      <c r="N86" s="214"/>
      <c r="O86" s="214"/>
      <c r="P86" s="214"/>
      <c r="Q86" s="199"/>
      <c r="R86" s="199"/>
      <c r="S86" s="199"/>
      <c r="T86" s="215">
        <f t="shared" si="2"/>
        <v>0</v>
      </c>
      <c r="U86" s="204" t="str">
        <f t="shared" si="3"/>
        <v>FORT WHITE,SILVER SPRINGS,CH,954 KCM ACSR</v>
      </c>
    </row>
    <row r="87" spans="4:21" ht="16.649999999999999" customHeight="1" x14ac:dyDescent="0.25">
      <c r="D87" s="219">
        <v>35.040999999999997</v>
      </c>
      <c r="E87" s="221" t="s">
        <v>459</v>
      </c>
      <c r="F87" s="221" t="s">
        <v>460</v>
      </c>
      <c r="G87" s="213">
        <v>230</v>
      </c>
      <c r="H87" s="213">
        <v>230</v>
      </c>
      <c r="I87" s="214" t="s">
        <v>420</v>
      </c>
      <c r="J87" s="213">
        <v>0.19</v>
      </c>
      <c r="K87" s="199"/>
      <c r="L87" s="210">
        <v>1</v>
      </c>
      <c r="M87" s="211" t="s">
        <v>404</v>
      </c>
      <c r="N87" s="214"/>
      <c r="O87" s="214"/>
      <c r="P87" s="214"/>
      <c r="Q87" s="199"/>
      <c r="R87" s="199"/>
      <c r="S87" s="199"/>
      <c r="T87" s="215">
        <f t="shared" si="2"/>
        <v>0</v>
      </c>
      <c r="U87" s="204" t="str">
        <f t="shared" si="3"/>
        <v>40TH ST,PASADENA FSP,CP,1590 KCM ACSR</v>
      </c>
    </row>
    <row r="88" spans="4:21" ht="16.649999999999999" customHeight="1" x14ac:dyDescent="0.25">
      <c r="D88" s="219">
        <v>35.042000000000002</v>
      </c>
      <c r="E88" s="211" t="s">
        <v>459</v>
      </c>
      <c r="F88" s="211" t="s">
        <v>460</v>
      </c>
      <c r="G88" s="214"/>
      <c r="H88" s="214"/>
      <c r="I88" s="214" t="s">
        <v>403</v>
      </c>
      <c r="J88" s="213">
        <v>4.0199999999999996</v>
      </c>
      <c r="K88" s="199"/>
      <c r="L88" s="214"/>
      <c r="M88" s="211" t="s">
        <v>404</v>
      </c>
      <c r="N88" s="214"/>
      <c r="O88" s="214"/>
      <c r="P88" s="214"/>
      <c r="Q88" s="199"/>
      <c r="R88" s="199"/>
      <c r="S88" s="199"/>
      <c r="T88" s="215">
        <f t="shared" si="2"/>
        <v>0</v>
      </c>
      <c r="U88" s="204" t="str">
        <f t="shared" si="3"/>
        <v>40TH ST,PASADENA FSP,SP,1590 KCM ACSR</v>
      </c>
    </row>
    <row r="89" spans="4:21" ht="16.649999999999999" customHeight="1" x14ac:dyDescent="0.25">
      <c r="D89" s="219">
        <v>35.042999999999999</v>
      </c>
      <c r="E89" s="211" t="s">
        <v>418</v>
      </c>
      <c r="F89" s="211" t="s">
        <v>461</v>
      </c>
      <c r="G89" s="213">
        <v>230</v>
      </c>
      <c r="H89" s="213">
        <v>230</v>
      </c>
      <c r="I89" s="214" t="s">
        <v>422</v>
      </c>
      <c r="J89" s="213">
        <v>16.03</v>
      </c>
      <c r="K89" s="199"/>
      <c r="L89" s="210">
        <v>1</v>
      </c>
      <c r="M89" s="211" t="s">
        <v>421</v>
      </c>
      <c r="N89" s="199"/>
      <c r="O89" s="214"/>
      <c r="P89" s="214"/>
      <c r="Q89" s="199"/>
      <c r="R89" s="199"/>
      <c r="S89" s="199"/>
      <c r="T89" s="215">
        <f t="shared" si="2"/>
        <v>0</v>
      </c>
      <c r="U89" s="204" t="str">
        <f t="shared" si="3"/>
        <v>FORT MEADE,VANDOLAH,WH,954 KCM ACSR</v>
      </c>
    </row>
    <row r="90" spans="4:21" ht="16.649999999999999" customHeight="1" x14ac:dyDescent="0.25">
      <c r="D90" s="219">
        <v>35.043999999999997</v>
      </c>
      <c r="E90" s="211" t="s">
        <v>418</v>
      </c>
      <c r="F90" s="211" t="s">
        <v>461</v>
      </c>
      <c r="G90" s="214"/>
      <c r="H90" s="214"/>
      <c r="I90" s="214" t="s">
        <v>420</v>
      </c>
      <c r="J90" s="213">
        <v>6.15</v>
      </c>
      <c r="K90" s="214"/>
      <c r="L90" s="214"/>
      <c r="M90" s="211" t="s">
        <v>443</v>
      </c>
      <c r="N90" s="199"/>
      <c r="O90" s="214"/>
      <c r="P90" s="214"/>
      <c r="Q90" s="199"/>
      <c r="R90" s="199"/>
      <c r="S90" s="199"/>
      <c r="T90" s="215">
        <f t="shared" si="2"/>
        <v>0</v>
      </c>
      <c r="U90" s="204" t="str">
        <f t="shared" si="3"/>
        <v>FORT MEADE,VANDOLAH,CP,2627 KCM ACSS/TW</v>
      </c>
    </row>
    <row r="91" spans="4:21" ht="16.649999999999999" customHeight="1" x14ac:dyDescent="0.25">
      <c r="D91" s="219">
        <v>35.045000000000002</v>
      </c>
      <c r="E91" s="211" t="s">
        <v>418</v>
      </c>
      <c r="F91" s="211" t="s">
        <v>461</v>
      </c>
      <c r="G91" s="214"/>
      <c r="H91" s="214"/>
      <c r="I91" s="214" t="s">
        <v>420</v>
      </c>
      <c r="J91" s="213">
        <v>1.79</v>
      </c>
      <c r="K91" s="199"/>
      <c r="L91" s="214"/>
      <c r="M91" s="211" t="s">
        <v>421</v>
      </c>
      <c r="N91" s="214"/>
      <c r="O91" s="214"/>
      <c r="P91" s="214"/>
      <c r="Q91" s="199"/>
      <c r="R91" s="199"/>
      <c r="S91" s="199"/>
      <c r="T91" s="215">
        <f t="shared" si="2"/>
        <v>0</v>
      </c>
      <c r="U91" s="204" t="str">
        <f t="shared" si="3"/>
        <v>FORT MEADE,VANDOLAH,CP,954 KCM ACSR</v>
      </c>
    </row>
    <row r="92" spans="4:21" ht="16.649999999999999" customHeight="1" x14ac:dyDescent="0.25">
      <c r="D92" s="219">
        <v>35.045999999999999</v>
      </c>
      <c r="E92" s="211" t="s">
        <v>418</v>
      </c>
      <c r="F92" s="211" t="s">
        <v>462</v>
      </c>
      <c r="G92" s="213">
        <v>230</v>
      </c>
      <c r="H92" s="213">
        <v>230</v>
      </c>
      <c r="I92" s="214" t="s">
        <v>403</v>
      </c>
      <c r="J92" s="213">
        <v>19.899999999999999</v>
      </c>
      <c r="K92" s="199"/>
      <c r="L92" s="210">
        <v>1</v>
      </c>
      <c r="M92" s="211" t="s">
        <v>443</v>
      </c>
      <c r="N92" s="214"/>
      <c r="O92" s="214"/>
      <c r="P92" s="214"/>
      <c r="Q92" s="199"/>
      <c r="R92" s="199"/>
      <c r="S92" s="199"/>
      <c r="T92" s="215">
        <f t="shared" si="2"/>
        <v>0</v>
      </c>
      <c r="U92" s="204" t="str">
        <f t="shared" si="3"/>
        <v>FORT MEADE,WEST LAKE WALES,SP,2627 KCM ACSS/TW</v>
      </c>
    </row>
    <row r="93" spans="4:21" ht="16.649999999999999" customHeight="1" x14ac:dyDescent="0.25">
      <c r="D93" s="219">
        <v>35.046999999999997</v>
      </c>
      <c r="E93" s="211" t="s">
        <v>463</v>
      </c>
      <c r="F93" s="211" t="s">
        <v>418</v>
      </c>
      <c r="G93" s="213">
        <v>230</v>
      </c>
      <c r="H93" s="213">
        <v>230</v>
      </c>
      <c r="I93" s="214" t="s">
        <v>403</v>
      </c>
      <c r="J93" s="213">
        <v>6.41</v>
      </c>
      <c r="K93" s="199"/>
      <c r="L93" s="210">
        <v>1</v>
      </c>
      <c r="M93" s="211" t="s">
        <v>421</v>
      </c>
      <c r="N93" s="214"/>
      <c r="O93" s="214"/>
      <c r="P93" s="214"/>
      <c r="Q93" s="199"/>
      <c r="R93" s="199"/>
      <c r="S93" s="199"/>
      <c r="T93" s="215">
        <f t="shared" si="2"/>
        <v>0</v>
      </c>
      <c r="U93" s="204" t="str">
        <f t="shared" si="3"/>
        <v>HINES ENERGY,FORT MEADE,SP,954 KCM ACSR</v>
      </c>
    </row>
    <row r="94" spans="4:21" ht="16.649999999999999" customHeight="1" x14ac:dyDescent="0.25">
      <c r="D94" s="219">
        <v>35.048000000000002</v>
      </c>
      <c r="E94" s="211" t="s">
        <v>463</v>
      </c>
      <c r="F94" s="211" t="s">
        <v>433</v>
      </c>
      <c r="G94" s="213">
        <v>230</v>
      </c>
      <c r="H94" s="213">
        <v>230</v>
      </c>
      <c r="I94" s="214" t="s">
        <v>403</v>
      </c>
      <c r="J94" s="213">
        <v>3.09</v>
      </c>
      <c r="K94" s="199"/>
      <c r="L94" s="210">
        <v>1</v>
      </c>
      <c r="M94" s="211" t="s">
        <v>421</v>
      </c>
      <c r="N94" s="214"/>
      <c r="O94" s="214"/>
      <c r="P94" s="214"/>
      <c r="Q94" s="199"/>
      <c r="R94" s="199"/>
      <c r="S94" s="199"/>
      <c r="T94" s="215">
        <f t="shared" si="2"/>
        <v>0</v>
      </c>
      <c r="U94" s="204" t="str">
        <f t="shared" si="3"/>
        <v>HINES ENERGY,BARCOLA,SP,954 KCM ACSR</v>
      </c>
    </row>
    <row r="95" spans="4:21" ht="16.649999999999999" customHeight="1" x14ac:dyDescent="0.25">
      <c r="D95" s="219">
        <v>35.048999999999999</v>
      </c>
      <c r="E95" s="211" t="s">
        <v>463</v>
      </c>
      <c r="F95" s="211" t="s">
        <v>464</v>
      </c>
      <c r="G95" s="213">
        <v>230</v>
      </c>
      <c r="H95" s="213">
        <v>230</v>
      </c>
      <c r="I95" s="214" t="s">
        <v>403</v>
      </c>
      <c r="J95" s="214"/>
      <c r="K95" s="218">
        <v>3.09</v>
      </c>
      <c r="L95" s="210">
        <v>1</v>
      </c>
      <c r="M95" s="211" t="s">
        <v>421</v>
      </c>
      <c r="N95" s="214"/>
      <c r="O95" s="214"/>
      <c r="P95" s="214"/>
      <c r="Q95" s="199"/>
      <c r="R95" s="199"/>
      <c r="S95" s="199"/>
      <c r="T95" s="215">
        <f t="shared" si="2"/>
        <v>0</v>
      </c>
      <c r="U95" s="204" t="str">
        <f t="shared" si="3"/>
        <v>HINES ENERGY,BARCOLA (2ND CIRCUIT),SP,954 KCM ACSR</v>
      </c>
    </row>
    <row r="96" spans="4:21" ht="16.649999999999999" customHeight="1" x14ac:dyDescent="0.25">
      <c r="D96" s="219">
        <v>35.049999999999997</v>
      </c>
      <c r="E96" s="211" t="s">
        <v>463</v>
      </c>
      <c r="F96" s="211" t="s">
        <v>198</v>
      </c>
      <c r="G96" s="210">
        <v>230</v>
      </c>
      <c r="H96" s="210">
        <v>230</v>
      </c>
      <c r="I96" s="214" t="s">
        <v>403</v>
      </c>
      <c r="J96" s="213">
        <v>0.6</v>
      </c>
      <c r="K96" s="218">
        <v>3.51</v>
      </c>
      <c r="L96" s="214"/>
      <c r="M96" s="211" t="s">
        <v>421</v>
      </c>
      <c r="N96" s="214"/>
      <c r="O96" s="217"/>
      <c r="P96" s="214"/>
      <c r="Q96" s="199"/>
      <c r="R96" s="199"/>
      <c r="S96" s="199"/>
      <c r="T96" s="215">
        <f t="shared" si="2"/>
        <v>0</v>
      </c>
      <c r="U96" s="204" t="str">
        <f t="shared" si="3"/>
        <v>HINES ENERGY,TIGER BAY,SP,954 KCM ACSR</v>
      </c>
    </row>
    <row r="97" spans="4:21" ht="16.649999999999999" customHeight="1" x14ac:dyDescent="0.25">
      <c r="D97" s="219">
        <v>35.051000000000002</v>
      </c>
      <c r="E97" s="211" t="s">
        <v>465</v>
      </c>
      <c r="F97" s="211" t="s">
        <v>466</v>
      </c>
      <c r="G97" s="210">
        <v>230</v>
      </c>
      <c r="H97" s="210">
        <v>230</v>
      </c>
      <c r="I97" s="214" t="s">
        <v>403</v>
      </c>
      <c r="J97" s="213">
        <v>0.97</v>
      </c>
      <c r="K97" s="199"/>
      <c r="L97" s="214"/>
      <c r="M97" s="211" t="s">
        <v>421</v>
      </c>
      <c r="N97" s="199"/>
      <c r="O97" s="217"/>
      <c r="P97" s="214"/>
      <c r="Q97" s="199"/>
      <c r="R97" s="199"/>
      <c r="S97" s="199"/>
      <c r="T97" s="215">
        <f t="shared" si="2"/>
        <v>0</v>
      </c>
      <c r="U97" s="204" t="str">
        <f t="shared" si="3"/>
        <v>HINES PLANT,HINES,SP,954 KCM ACSR</v>
      </c>
    </row>
    <row r="98" spans="4:21" ht="16.649999999999999" customHeight="1" x14ac:dyDescent="0.25">
      <c r="D98" s="219">
        <v>35.052</v>
      </c>
      <c r="E98" s="211" t="s">
        <v>466</v>
      </c>
      <c r="F98" s="211" t="s">
        <v>462</v>
      </c>
      <c r="G98" s="210">
        <v>230</v>
      </c>
      <c r="H98" s="210">
        <v>230</v>
      </c>
      <c r="I98" s="214" t="s">
        <v>403</v>
      </c>
      <c r="J98" s="213">
        <v>20.57</v>
      </c>
      <c r="K98" s="199"/>
      <c r="L98" s="210">
        <v>1</v>
      </c>
      <c r="M98" s="211" t="s">
        <v>440</v>
      </c>
      <c r="N98" s="214"/>
      <c r="O98" s="214"/>
      <c r="P98" s="214"/>
      <c r="Q98" s="199"/>
      <c r="R98" s="199"/>
      <c r="S98" s="199"/>
      <c r="T98" s="215">
        <f t="shared" si="2"/>
        <v>0</v>
      </c>
      <c r="U98" s="204" t="str">
        <f t="shared" si="3"/>
        <v>HINES,WEST LAKE WALES,SP,1622 KCM ACSS/TW</v>
      </c>
    </row>
    <row r="99" spans="4:21" ht="16.649999999999999" customHeight="1" x14ac:dyDescent="0.25">
      <c r="D99" s="219">
        <v>35.052999999999997</v>
      </c>
      <c r="E99" s="211" t="s">
        <v>467</v>
      </c>
      <c r="F99" s="211" t="s">
        <v>468</v>
      </c>
      <c r="G99" s="213">
        <v>230</v>
      </c>
      <c r="H99" s="213">
        <v>230</v>
      </c>
      <c r="I99" s="214" t="s">
        <v>403</v>
      </c>
      <c r="J99" s="213">
        <v>0.22</v>
      </c>
      <c r="K99" s="199"/>
      <c r="L99" s="210">
        <v>1</v>
      </c>
      <c r="M99" s="211" t="s">
        <v>430</v>
      </c>
      <c r="N99" s="199"/>
      <c r="O99" s="214"/>
      <c r="P99" s="214"/>
      <c r="Q99" s="199"/>
      <c r="R99" s="199"/>
      <c r="S99" s="199"/>
      <c r="T99" s="215">
        <f t="shared" si="2"/>
        <v>0</v>
      </c>
      <c r="U99" s="204" t="str">
        <f t="shared" si="3"/>
        <v>OLD SUB NORTH,NEW SUB NORTH,SP,2335 KCM ACAR</v>
      </c>
    </row>
    <row r="100" spans="4:21" ht="16.649999999999999" customHeight="1" x14ac:dyDescent="0.25">
      <c r="D100" s="219">
        <v>35.054000000000002</v>
      </c>
      <c r="E100" s="211" t="s">
        <v>225</v>
      </c>
      <c r="F100" s="211" t="s">
        <v>469</v>
      </c>
      <c r="G100" s="213">
        <v>230</v>
      </c>
      <c r="H100" s="213">
        <v>230</v>
      </c>
      <c r="I100" s="214" t="s">
        <v>403</v>
      </c>
      <c r="J100" s="213">
        <v>7.84</v>
      </c>
      <c r="K100" s="218">
        <v>2.31</v>
      </c>
      <c r="L100" s="210">
        <v>1</v>
      </c>
      <c r="M100" s="211" t="s">
        <v>470</v>
      </c>
      <c r="N100" s="199"/>
      <c r="O100" s="214"/>
      <c r="P100" s="214"/>
      <c r="Q100" s="199"/>
      <c r="R100" s="199"/>
      <c r="S100" s="199"/>
      <c r="T100" s="215">
        <f t="shared" si="2"/>
        <v>0</v>
      </c>
      <c r="U100" s="204" t="str">
        <f t="shared" si="3"/>
        <v>INTERCESSION CITY,LAKE BRYAN,SP,1622KCM  ACSS TW</v>
      </c>
    </row>
    <row r="101" spans="4:21" ht="16.649999999999999" customHeight="1" x14ac:dyDescent="0.25">
      <c r="D101" s="219">
        <v>35.055</v>
      </c>
      <c r="E101" s="211" t="s">
        <v>398</v>
      </c>
      <c r="F101" s="211" t="s">
        <v>471</v>
      </c>
      <c r="G101" s="213">
        <v>230</v>
      </c>
      <c r="H101" s="213">
        <v>230</v>
      </c>
      <c r="I101" s="214" t="s">
        <v>422</v>
      </c>
      <c r="J101" s="213">
        <v>14.5</v>
      </c>
      <c r="K101" s="199"/>
      <c r="L101" s="210">
        <v>1</v>
      </c>
      <c r="M101" s="211" t="s">
        <v>404</v>
      </c>
      <c r="N101" s="214"/>
      <c r="O101" s="214"/>
      <c r="P101" s="214"/>
      <c r="Q101" s="199"/>
      <c r="R101" s="199"/>
      <c r="S101" s="199"/>
      <c r="T101" s="215">
        <f t="shared" si="2"/>
        <v>0</v>
      </c>
      <c r="U101" s="204" t="str">
        <f t="shared" si="3"/>
        <v>KATHLEEN,WEST LAKELAND,WH,1590 KCM ACSR</v>
      </c>
    </row>
    <row r="102" spans="4:21" ht="16.649999999999999" customHeight="1" x14ac:dyDescent="0.25">
      <c r="D102" s="219">
        <v>35.055999999999997</v>
      </c>
      <c r="E102" s="211" t="s">
        <v>398</v>
      </c>
      <c r="F102" s="211" t="s">
        <v>471</v>
      </c>
      <c r="G102" s="214"/>
      <c r="H102" s="214"/>
      <c r="I102" s="214" t="s">
        <v>420</v>
      </c>
      <c r="J102" s="213">
        <v>1.31</v>
      </c>
      <c r="K102" s="199"/>
      <c r="L102" s="214"/>
      <c r="M102" s="211" t="s">
        <v>404</v>
      </c>
      <c r="N102" s="214"/>
      <c r="O102" s="214"/>
      <c r="P102" s="214"/>
      <c r="Q102" s="199"/>
      <c r="R102" s="199"/>
      <c r="S102" s="199"/>
      <c r="T102" s="215">
        <f t="shared" si="2"/>
        <v>0</v>
      </c>
      <c r="U102" s="204" t="str">
        <f t="shared" si="3"/>
        <v>KATHLEEN,WEST LAKELAND,CP,1590 KCM ACSR</v>
      </c>
    </row>
    <row r="103" spans="4:21" ht="16.649999999999999" customHeight="1" x14ac:dyDescent="0.25">
      <c r="D103" s="219">
        <v>35.057000000000002</v>
      </c>
      <c r="E103" s="211" t="s">
        <v>398</v>
      </c>
      <c r="F103" s="211" t="s">
        <v>472</v>
      </c>
      <c r="G103" s="213">
        <v>230</v>
      </c>
      <c r="H103" s="213">
        <v>230</v>
      </c>
      <c r="I103" s="214" t="s">
        <v>422</v>
      </c>
      <c r="J103" s="213">
        <v>0.83</v>
      </c>
      <c r="K103" s="199"/>
      <c r="L103" s="210">
        <v>1</v>
      </c>
      <c r="M103" s="211" t="s">
        <v>404</v>
      </c>
      <c r="N103" s="214"/>
      <c r="O103" s="214"/>
      <c r="P103" s="214"/>
      <c r="Q103" s="199"/>
      <c r="R103" s="199"/>
      <c r="S103" s="199"/>
      <c r="T103" s="215">
        <f t="shared" si="2"/>
        <v>0</v>
      </c>
      <c r="U103" s="204" t="str">
        <f t="shared" si="3"/>
        <v>KATHLEEN,ZEPHYRHILLS NORTH,WH,1590 KCM ACSR</v>
      </c>
    </row>
    <row r="104" spans="4:21" ht="16.649999999999999" customHeight="1" x14ac:dyDescent="0.25">
      <c r="D104" s="219">
        <v>35.058</v>
      </c>
      <c r="E104" s="211" t="s">
        <v>398</v>
      </c>
      <c r="F104" s="211" t="s">
        <v>472</v>
      </c>
      <c r="G104" s="214"/>
      <c r="H104" s="214"/>
      <c r="I104" s="214" t="s">
        <v>420</v>
      </c>
      <c r="J104" s="213">
        <v>8.7100000000000009</v>
      </c>
      <c r="K104" s="199"/>
      <c r="L104" s="214"/>
      <c r="M104" s="211" t="s">
        <v>404</v>
      </c>
      <c r="N104" s="199"/>
      <c r="O104" s="214"/>
      <c r="P104" s="214"/>
      <c r="Q104" s="199"/>
      <c r="R104" s="199"/>
      <c r="S104" s="199"/>
      <c r="T104" s="215">
        <f t="shared" si="2"/>
        <v>0</v>
      </c>
      <c r="U104" s="204" t="str">
        <f t="shared" si="3"/>
        <v>KATHLEEN,ZEPHYRHILLS NORTH,CP,1590 KCM ACSR</v>
      </c>
    </row>
    <row r="105" spans="4:21" ht="16.649999999999999" customHeight="1" x14ac:dyDescent="0.25">
      <c r="D105" s="219">
        <v>35.058999999999997</v>
      </c>
      <c r="E105" s="211" t="s">
        <v>398</v>
      </c>
      <c r="F105" s="211" t="s">
        <v>472</v>
      </c>
      <c r="G105" s="214"/>
      <c r="H105" s="214"/>
      <c r="I105" s="214" t="s">
        <v>423</v>
      </c>
      <c r="J105" s="213">
        <v>1.35</v>
      </c>
      <c r="K105" s="199"/>
      <c r="L105" s="214"/>
      <c r="M105" s="211" t="s">
        <v>404</v>
      </c>
      <c r="N105" s="199"/>
      <c r="O105" s="214"/>
      <c r="P105" s="214"/>
      <c r="Q105" s="199"/>
      <c r="R105" s="199"/>
      <c r="S105" s="199"/>
      <c r="T105" s="215">
        <f t="shared" si="2"/>
        <v>0</v>
      </c>
      <c r="U105" s="204" t="str">
        <f t="shared" si="3"/>
        <v>KATHLEEN,ZEPHYRHILLS NORTH,WP,1590 KCM ACSR</v>
      </c>
    </row>
    <row r="106" spans="4:21" ht="16.649999999999999" customHeight="1" x14ac:dyDescent="0.25">
      <c r="D106" s="219">
        <v>35.06</v>
      </c>
      <c r="E106" s="211" t="s">
        <v>426</v>
      </c>
      <c r="F106" s="211" t="s">
        <v>473</v>
      </c>
      <c r="G106" s="213">
        <v>230</v>
      </c>
      <c r="H106" s="213">
        <v>230</v>
      </c>
      <c r="I106" s="214" t="s">
        <v>167</v>
      </c>
      <c r="J106" s="213">
        <v>0.16</v>
      </c>
      <c r="K106" s="218">
        <v>1.21</v>
      </c>
      <c r="L106" s="210">
        <v>1</v>
      </c>
      <c r="M106" s="211" t="s">
        <v>404</v>
      </c>
      <c r="N106" s="199"/>
      <c r="O106" s="214"/>
      <c r="P106" s="214"/>
      <c r="Q106" s="199"/>
      <c r="R106" s="199"/>
      <c r="S106" s="199"/>
      <c r="T106" s="215">
        <f t="shared" si="2"/>
        <v>0</v>
      </c>
      <c r="U106" s="204" t="str">
        <f t="shared" si="3"/>
        <v>LARGO,PASADENA,ST,1590 KCM ACSR</v>
      </c>
    </row>
    <row r="107" spans="4:21" ht="16.649999999999999" customHeight="1" x14ac:dyDescent="0.25">
      <c r="D107" s="219">
        <v>35.061</v>
      </c>
      <c r="E107" s="211" t="s">
        <v>426</v>
      </c>
      <c r="F107" s="211" t="s">
        <v>473</v>
      </c>
      <c r="G107" s="214"/>
      <c r="H107" s="214"/>
      <c r="I107" s="214" t="s">
        <v>403</v>
      </c>
      <c r="J107" s="213">
        <v>13.46</v>
      </c>
      <c r="K107" s="199"/>
      <c r="L107" s="214"/>
      <c r="M107" s="211" t="s">
        <v>404</v>
      </c>
      <c r="N107" s="214"/>
      <c r="O107" s="214"/>
      <c r="P107" s="214"/>
      <c r="Q107" s="199"/>
      <c r="R107" s="199"/>
      <c r="S107" s="199"/>
      <c r="T107" s="215">
        <f t="shared" si="2"/>
        <v>0</v>
      </c>
      <c r="U107" s="204" t="str">
        <f t="shared" si="3"/>
        <v>LARGO,PASADENA,SP,1590 KCM ACSR</v>
      </c>
    </row>
    <row r="108" spans="4:21" ht="16.649999999999999" customHeight="1" x14ac:dyDescent="0.25">
      <c r="D108" s="219">
        <v>35.061999999999998</v>
      </c>
      <c r="E108" s="211" t="s">
        <v>405</v>
      </c>
      <c r="F108" s="199" t="s">
        <v>441</v>
      </c>
      <c r="G108" s="213">
        <v>230</v>
      </c>
      <c r="H108" s="213">
        <v>230</v>
      </c>
      <c r="I108" s="199" t="s">
        <v>167</v>
      </c>
      <c r="J108" s="213">
        <v>4.32</v>
      </c>
      <c r="K108" s="199"/>
      <c r="L108" s="216">
        <v>1</v>
      </c>
      <c r="M108" s="211" t="s">
        <v>404</v>
      </c>
      <c r="N108" s="199"/>
      <c r="O108" s="199"/>
      <c r="P108" s="199"/>
      <c r="Q108" s="199"/>
      <c r="R108" s="199"/>
      <c r="S108" s="199"/>
      <c r="T108" s="215">
        <f t="shared" si="2"/>
        <v>0</v>
      </c>
      <c r="U108" s="204" t="str">
        <f t="shared" si="3"/>
        <v>LAKE TARPON,CURLEW,ST,1590 KCM ACSR</v>
      </c>
    </row>
    <row r="109" spans="4:21" ht="16.649999999999999" customHeight="1" x14ac:dyDescent="0.25">
      <c r="D109" s="219">
        <v>35.063000000000002</v>
      </c>
      <c r="E109" s="211" t="s">
        <v>405</v>
      </c>
      <c r="F109" s="211" t="s">
        <v>224</v>
      </c>
      <c r="G109" s="213">
        <v>230</v>
      </c>
      <c r="H109" s="213">
        <v>230</v>
      </c>
      <c r="I109" s="214" t="s">
        <v>420</v>
      </c>
      <c r="J109" s="213">
        <v>2.57</v>
      </c>
      <c r="K109" s="199"/>
      <c r="L109" s="210">
        <v>1</v>
      </c>
      <c r="M109" s="211" t="s">
        <v>404</v>
      </c>
      <c r="N109" s="214"/>
      <c r="O109" s="214"/>
      <c r="P109" s="214"/>
      <c r="Q109" s="199"/>
      <c r="R109" s="199"/>
      <c r="S109" s="199"/>
      <c r="T109" s="215">
        <f t="shared" si="2"/>
        <v>0</v>
      </c>
      <c r="U109" s="204" t="str">
        <f t="shared" si="3"/>
        <v>LAKE TARPON,HIGGINS,CP,1590 KCM ACSR</v>
      </c>
    </row>
    <row r="110" spans="4:21" ht="16.649999999999999" customHeight="1" x14ac:dyDescent="0.25">
      <c r="D110" s="219">
        <v>35.064</v>
      </c>
      <c r="E110" s="211" t="s">
        <v>405</v>
      </c>
      <c r="F110" s="211" t="s">
        <v>224</v>
      </c>
      <c r="G110" s="199"/>
      <c r="H110" s="199"/>
      <c r="I110" s="199" t="s">
        <v>403</v>
      </c>
      <c r="J110" s="213">
        <v>2.2200000000000002</v>
      </c>
      <c r="K110" s="199"/>
      <c r="L110" s="199"/>
      <c r="M110" s="211" t="s">
        <v>404</v>
      </c>
      <c r="N110" s="199"/>
      <c r="O110" s="199"/>
      <c r="P110" s="199"/>
      <c r="Q110" s="199"/>
      <c r="R110" s="199"/>
      <c r="S110" s="199"/>
      <c r="T110" s="215">
        <f t="shared" si="2"/>
        <v>0</v>
      </c>
      <c r="U110" s="204" t="str">
        <f t="shared" si="3"/>
        <v>LAKE TARPON,HIGGINS,SP,1590 KCM ACSR</v>
      </c>
    </row>
    <row r="111" spans="4:21" ht="16.649999999999999" customHeight="1" x14ac:dyDescent="0.25">
      <c r="D111" s="219">
        <v>35.064999999999998</v>
      </c>
      <c r="E111" s="199" t="s">
        <v>405</v>
      </c>
      <c r="F111" s="199" t="s">
        <v>426</v>
      </c>
      <c r="G111" s="213">
        <v>230</v>
      </c>
      <c r="H111" s="213">
        <v>230</v>
      </c>
      <c r="I111" s="199" t="s">
        <v>403</v>
      </c>
      <c r="J111" s="213">
        <v>14.49</v>
      </c>
      <c r="K111" s="199"/>
      <c r="L111" s="216">
        <v>1</v>
      </c>
      <c r="M111" s="211" t="s">
        <v>404</v>
      </c>
      <c r="N111" s="199"/>
      <c r="O111" s="199"/>
      <c r="P111" s="199"/>
      <c r="Q111" s="199"/>
      <c r="R111" s="199"/>
      <c r="S111" s="199"/>
      <c r="T111" s="215">
        <f t="shared" si="2"/>
        <v>0</v>
      </c>
      <c r="U111" s="204" t="str">
        <f t="shared" si="3"/>
        <v>LAKE TARPON,LARGO,SP,1590 KCM ACSR</v>
      </c>
    </row>
    <row r="112" spans="4:21" ht="16.649999999999999" customHeight="1" x14ac:dyDescent="0.25">
      <c r="D112" s="219">
        <v>35.066000000000003</v>
      </c>
      <c r="E112" s="199" t="s">
        <v>405</v>
      </c>
      <c r="F112" s="199" t="s">
        <v>426</v>
      </c>
      <c r="G112" s="199"/>
      <c r="H112" s="199"/>
      <c r="I112" s="199" t="s">
        <v>420</v>
      </c>
      <c r="J112" s="213">
        <v>2.9</v>
      </c>
      <c r="K112" s="199"/>
      <c r="L112" s="199"/>
      <c r="M112" s="211" t="s">
        <v>404</v>
      </c>
      <c r="N112" s="199"/>
      <c r="O112" s="199"/>
      <c r="P112" s="199"/>
      <c r="Q112" s="199"/>
      <c r="R112" s="199"/>
      <c r="S112" s="199"/>
      <c r="T112" s="215">
        <f t="shared" si="2"/>
        <v>0</v>
      </c>
      <c r="U112" s="204" t="str">
        <f t="shared" si="3"/>
        <v>LAKE TARPON,LARGO,CP,1590 KCM ACSR</v>
      </c>
    </row>
    <row r="113" spans="4:21" ht="16.649999999999999" customHeight="1" x14ac:dyDescent="0.25">
      <c r="D113" s="219">
        <v>35.067</v>
      </c>
      <c r="E113" s="199" t="s">
        <v>405</v>
      </c>
      <c r="F113" s="199" t="s">
        <v>429</v>
      </c>
      <c r="G113" s="213">
        <v>230</v>
      </c>
      <c r="H113" s="213">
        <v>230</v>
      </c>
      <c r="I113" s="199" t="s">
        <v>167</v>
      </c>
      <c r="J113" s="213">
        <v>2.9</v>
      </c>
      <c r="K113" s="218">
        <v>8.9</v>
      </c>
      <c r="L113" s="216">
        <v>1</v>
      </c>
      <c r="M113" s="211" t="s">
        <v>404</v>
      </c>
      <c r="N113" s="199"/>
      <c r="O113" s="199"/>
      <c r="P113" s="199"/>
      <c r="Q113" s="199"/>
      <c r="R113" s="199"/>
      <c r="S113" s="199"/>
      <c r="T113" s="215">
        <f t="shared" si="2"/>
        <v>0</v>
      </c>
      <c r="U113" s="204" t="str">
        <f t="shared" si="3"/>
        <v>LAKE TARPON,SEVEN SPRINGS,ST,1590 KCM ACSR</v>
      </c>
    </row>
    <row r="114" spans="4:21" ht="16.649999999999999" customHeight="1" x14ac:dyDescent="0.25">
      <c r="D114" s="219">
        <v>35.067999999999998</v>
      </c>
      <c r="E114" s="199" t="s">
        <v>405</v>
      </c>
      <c r="F114" s="199" t="s">
        <v>474</v>
      </c>
      <c r="G114" s="213">
        <v>230</v>
      </c>
      <c r="H114" s="213">
        <v>230</v>
      </c>
      <c r="I114" s="199" t="s">
        <v>167</v>
      </c>
      <c r="J114" s="213">
        <v>0.68</v>
      </c>
      <c r="K114" s="199"/>
      <c r="L114" s="216">
        <v>1</v>
      </c>
      <c r="M114" s="211" t="s">
        <v>404</v>
      </c>
      <c r="N114" s="199"/>
      <c r="O114" s="199"/>
      <c r="P114" s="199"/>
      <c r="Q114" s="199"/>
      <c r="R114" s="199"/>
      <c r="S114" s="199"/>
      <c r="T114" s="215">
        <f t="shared" si="2"/>
        <v>0</v>
      </c>
      <c r="U114" s="204" t="str">
        <f t="shared" si="3"/>
        <v>LAKE TARPON,TECO EXIST,ST,1590 KCM ACSR</v>
      </c>
    </row>
    <row r="115" spans="4:21" ht="16.649999999999999" customHeight="1" x14ac:dyDescent="0.25">
      <c r="D115" s="219">
        <v>35.069000000000003</v>
      </c>
      <c r="E115" s="199" t="s">
        <v>405</v>
      </c>
      <c r="F115" s="199" t="s">
        <v>474</v>
      </c>
      <c r="G115" s="199"/>
      <c r="H115" s="199"/>
      <c r="I115" s="199" t="s">
        <v>403</v>
      </c>
      <c r="J115" s="213">
        <v>0.81</v>
      </c>
      <c r="K115" s="199"/>
      <c r="L115" s="199"/>
      <c r="M115" s="211" t="s">
        <v>404</v>
      </c>
      <c r="N115" s="199"/>
      <c r="O115" s="199"/>
      <c r="P115" s="199"/>
      <c r="Q115" s="199"/>
      <c r="R115" s="199"/>
      <c r="S115" s="199"/>
      <c r="T115" s="215">
        <f t="shared" si="2"/>
        <v>0</v>
      </c>
      <c r="U115" s="204" t="str">
        <f t="shared" si="3"/>
        <v>LAKE TARPON,TECO EXIST,SP,1590 KCM ACSR</v>
      </c>
    </row>
    <row r="116" spans="4:21" ht="16.649999999999999" customHeight="1" x14ac:dyDescent="0.25">
      <c r="D116" s="219">
        <v>35.07</v>
      </c>
      <c r="E116" s="199" t="s">
        <v>475</v>
      </c>
      <c r="F116" s="199" t="s">
        <v>441</v>
      </c>
      <c r="G116" s="213">
        <v>230</v>
      </c>
      <c r="H116" s="213">
        <v>230</v>
      </c>
      <c r="I116" s="199" t="s">
        <v>167</v>
      </c>
      <c r="J116" s="213">
        <v>16.95</v>
      </c>
      <c r="K116" s="218">
        <v>12.78</v>
      </c>
      <c r="L116" s="216">
        <v>2</v>
      </c>
      <c r="M116" s="211" t="s">
        <v>404</v>
      </c>
      <c r="N116" s="199"/>
      <c r="O116" s="199"/>
      <c r="P116" s="199"/>
      <c r="Q116" s="199"/>
      <c r="R116" s="199"/>
      <c r="S116" s="199"/>
      <c r="T116" s="215">
        <f t="shared" si="2"/>
        <v>0</v>
      </c>
      <c r="U116" s="204" t="str">
        <f t="shared" si="3"/>
        <v>NORTHEAST,CURLEW,ST,1590 KCM ACSR</v>
      </c>
    </row>
    <row r="117" spans="4:21" ht="16.649999999999999" customHeight="1" x14ac:dyDescent="0.25">
      <c r="D117" s="219">
        <v>35.070999999999998</v>
      </c>
      <c r="E117" s="211" t="s">
        <v>475</v>
      </c>
      <c r="F117" s="199" t="s">
        <v>476</v>
      </c>
      <c r="G117" s="213">
        <v>230</v>
      </c>
      <c r="H117" s="213">
        <v>230</v>
      </c>
      <c r="I117" s="199" t="s">
        <v>403</v>
      </c>
      <c r="J117" s="213">
        <v>8.41</v>
      </c>
      <c r="K117" s="199"/>
      <c r="L117" s="199"/>
      <c r="M117" s="211" t="s">
        <v>477</v>
      </c>
      <c r="N117" s="199"/>
      <c r="O117" s="199"/>
      <c r="P117" s="199"/>
      <c r="Q117" s="199"/>
      <c r="R117" s="199"/>
      <c r="S117" s="199"/>
      <c r="T117" s="215">
        <f t="shared" si="2"/>
        <v>0</v>
      </c>
      <c r="U117" s="204" t="str">
        <f t="shared" si="3"/>
        <v>NORTHEAST,40TH ST.,SP,1590 KCA ACSR</v>
      </c>
    </row>
    <row r="118" spans="4:21" ht="16.649999999999999" customHeight="1" x14ac:dyDescent="0.25">
      <c r="D118" s="219">
        <v>35.072000000000003</v>
      </c>
      <c r="E118" s="220" t="s">
        <v>451</v>
      </c>
      <c r="F118" s="220" t="s">
        <v>478</v>
      </c>
      <c r="G118" s="213">
        <v>230</v>
      </c>
      <c r="H118" s="213">
        <v>230</v>
      </c>
      <c r="I118" s="214" t="s">
        <v>403</v>
      </c>
      <c r="J118" s="213">
        <v>2.7</v>
      </c>
      <c r="K118" s="218">
        <v>2.54</v>
      </c>
      <c r="L118" s="210">
        <v>1</v>
      </c>
      <c r="M118" s="211" t="s">
        <v>443</v>
      </c>
      <c r="N118" s="214"/>
      <c r="O118" s="214"/>
      <c r="P118" s="214"/>
      <c r="Q118" s="199"/>
      <c r="R118" s="199"/>
      <c r="S118" s="199"/>
      <c r="T118" s="215">
        <f t="shared" si="2"/>
        <v>0</v>
      </c>
      <c r="U118" s="204" t="str">
        <f t="shared" si="3"/>
        <v>NORTH LONGWOOD,PIEDMONT,SP,2627 KCM ACSS/TW</v>
      </c>
    </row>
    <row r="119" spans="4:21" ht="16.649999999999999" customHeight="1" x14ac:dyDescent="0.25">
      <c r="D119" s="222">
        <v>35.073</v>
      </c>
      <c r="E119" s="223" t="s">
        <v>451</v>
      </c>
      <c r="F119" s="223" t="s">
        <v>478</v>
      </c>
      <c r="G119" s="224"/>
      <c r="H119" s="224"/>
      <c r="I119" s="225" t="s">
        <v>403</v>
      </c>
      <c r="J119" s="226">
        <v>1.76</v>
      </c>
      <c r="K119" s="227">
        <v>0.87</v>
      </c>
      <c r="L119" s="225"/>
      <c r="M119" s="228" t="s">
        <v>479</v>
      </c>
      <c r="N119" s="225"/>
      <c r="O119" s="225"/>
      <c r="P119" s="225"/>
      <c r="Q119" s="224"/>
      <c r="R119" s="224"/>
      <c r="S119" s="229"/>
      <c r="T119" s="215">
        <f t="shared" si="2"/>
        <v>0</v>
      </c>
      <c r="U119" s="204" t="str">
        <f t="shared" si="3"/>
        <v>NORTH LONGWOOD,PIEDMONT,SP,1026 KCM ACCC/TW</v>
      </c>
    </row>
    <row r="120" spans="4:21" ht="16.649999999999999" customHeight="1" x14ac:dyDescent="0.25">
      <c r="D120" s="219">
        <v>35.073999999999998</v>
      </c>
      <c r="E120" s="211" t="s">
        <v>451</v>
      </c>
      <c r="F120" s="211" t="s">
        <v>478</v>
      </c>
      <c r="G120" s="214"/>
      <c r="H120" s="214"/>
      <c r="I120" s="214" t="s">
        <v>422</v>
      </c>
      <c r="J120" s="213">
        <v>3.15</v>
      </c>
      <c r="K120" s="199"/>
      <c r="L120" s="214"/>
      <c r="M120" s="211" t="s">
        <v>421</v>
      </c>
      <c r="N120" s="214"/>
      <c r="O120" s="214"/>
      <c r="P120" s="214"/>
      <c r="Q120" s="199"/>
      <c r="R120" s="199"/>
      <c r="S120" s="199"/>
      <c r="T120" s="215">
        <f t="shared" si="2"/>
        <v>0</v>
      </c>
      <c r="U120" s="204" t="str">
        <f t="shared" si="3"/>
        <v>NORTH LONGWOOD,PIEDMONT,WH,954 KCM ACSR</v>
      </c>
    </row>
    <row r="121" spans="4:21" ht="16.649999999999999" customHeight="1" x14ac:dyDescent="0.25">
      <c r="D121" s="219">
        <v>35.075000000000003</v>
      </c>
      <c r="E121" s="211" t="s">
        <v>451</v>
      </c>
      <c r="F121" s="211" t="s">
        <v>480</v>
      </c>
      <c r="G121" s="213">
        <v>230</v>
      </c>
      <c r="H121" s="213">
        <v>230</v>
      </c>
      <c r="I121" s="214" t="s">
        <v>403</v>
      </c>
      <c r="J121" s="213">
        <v>6.1</v>
      </c>
      <c r="K121" s="199"/>
      <c r="L121" s="210">
        <v>1</v>
      </c>
      <c r="M121" s="211" t="s">
        <v>443</v>
      </c>
      <c r="N121" s="214"/>
      <c r="O121" s="214"/>
      <c r="P121" s="214"/>
      <c r="Q121" s="199"/>
      <c r="R121" s="199"/>
      <c r="S121" s="199"/>
      <c r="T121" s="215">
        <f t="shared" si="2"/>
        <v>0</v>
      </c>
      <c r="U121" s="204" t="str">
        <f t="shared" si="3"/>
        <v>NORTH LONGWOOD,FP&amp;L CO TIE (SANFORD),SP,2627 KCM ACSS/TW</v>
      </c>
    </row>
    <row r="122" spans="4:21" ht="16.649999999999999" customHeight="1" x14ac:dyDescent="0.25">
      <c r="D122" s="219">
        <v>35.076000000000001</v>
      </c>
      <c r="E122" s="211" t="s">
        <v>451</v>
      </c>
      <c r="F122" s="211" t="s">
        <v>480</v>
      </c>
      <c r="G122" s="214"/>
      <c r="H122" s="214"/>
      <c r="I122" s="214" t="s">
        <v>403</v>
      </c>
      <c r="J122" s="213">
        <v>0.71</v>
      </c>
      <c r="K122" s="199"/>
      <c r="L122" s="214"/>
      <c r="M122" s="211" t="s">
        <v>479</v>
      </c>
      <c r="N122" s="214"/>
      <c r="O122" s="214"/>
      <c r="P122" s="214"/>
      <c r="Q122" s="199"/>
      <c r="R122" s="199"/>
      <c r="S122" s="199"/>
      <c r="T122" s="215">
        <f t="shared" si="2"/>
        <v>0</v>
      </c>
      <c r="U122" s="204" t="str">
        <f t="shared" si="3"/>
        <v>NORTH LONGWOOD,FP&amp;L CO TIE (SANFORD),SP,1026 KCM ACCC/TW</v>
      </c>
    </row>
    <row r="123" spans="4:21" ht="16.649999999999999" customHeight="1" x14ac:dyDescent="0.25">
      <c r="D123" s="219">
        <v>35.076999999999998</v>
      </c>
      <c r="E123" s="211" t="s">
        <v>451</v>
      </c>
      <c r="F123" s="211" t="s">
        <v>236</v>
      </c>
      <c r="G123" s="213">
        <v>230</v>
      </c>
      <c r="H123" s="213">
        <v>230</v>
      </c>
      <c r="I123" s="214" t="s">
        <v>403</v>
      </c>
      <c r="J123" s="213">
        <v>1.62</v>
      </c>
      <c r="K123" s="218">
        <v>2.88</v>
      </c>
      <c r="L123" s="210">
        <v>1</v>
      </c>
      <c r="M123" s="211" t="s">
        <v>404</v>
      </c>
      <c r="N123" s="214"/>
      <c r="O123" s="214"/>
      <c r="P123" s="214"/>
      <c r="Q123" s="199"/>
      <c r="R123" s="199"/>
      <c r="S123" s="199"/>
      <c r="T123" s="215">
        <f t="shared" si="2"/>
        <v>0</v>
      </c>
      <c r="U123" s="204" t="str">
        <f t="shared" si="3"/>
        <v>NORTH LONGWOOD,RIO PINAR,SP,1590 KCM ACSR</v>
      </c>
    </row>
    <row r="124" spans="4:21" ht="16.649999999999999" customHeight="1" x14ac:dyDescent="0.25">
      <c r="D124" s="219">
        <v>35.078000000000003</v>
      </c>
      <c r="E124" s="211" t="s">
        <v>451</v>
      </c>
      <c r="F124" s="211" t="s">
        <v>236</v>
      </c>
      <c r="G124" s="214"/>
      <c r="H124" s="214"/>
      <c r="I124" s="214" t="s">
        <v>420</v>
      </c>
      <c r="J124" s="213">
        <v>0.17</v>
      </c>
      <c r="K124" s="199"/>
      <c r="L124" s="214"/>
      <c r="M124" s="211" t="s">
        <v>421</v>
      </c>
      <c r="N124" s="199"/>
      <c r="O124" s="214"/>
      <c r="P124" s="214"/>
      <c r="Q124" s="199"/>
      <c r="R124" s="199"/>
      <c r="S124" s="199"/>
      <c r="T124" s="215">
        <f t="shared" si="2"/>
        <v>0</v>
      </c>
      <c r="U124" s="204" t="str">
        <f t="shared" si="3"/>
        <v>NORTH LONGWOOD,RIO PINAR,CP,954 KCM ACSR</v>
      </c>
    </row>
    <row r="125" spans="4:21" ht="16.649999999999999" customHeight="1" x14ac:dyDescent="0.25">
      <c r="D125" s="219">
        <v>35.079000000000001</v>
      </c>
      <c r="E125" s="211" t="s">
        <v>451</v>
      </c>
      <c r="F125" s="211" t="s">
        <v>236</v>
      </c>
      <c r="G125" s="214"/>
      <c r="H125" s="214"/>
      <c r="I125" s="214" t="s">
        <v>481</v>
      </c>
      <c r="J125" s="213">
        <v>10.91</v>
      </c>
      <c r="K125" s="214"/>
      <c r="L125" s="214"/>
      <c r="M125" s="211" t="s">
        <v>421</v>
      </c>
      <c r="N125" s="199"/>
      <c r="O125" s="214"/>
      <c r="P125" s="214"/>
      <c r="Q125" s="199"/>
      <c r="R125" s="199"/>
      <c r="S125" s="199"/>
      <c r="T125" s="215">
        <f t="shared" si="2"/>
        <v>0</v>
      </c>
      <c r="U125" s="204" t="str">
        <f t="shared" si="3"/>
        <v>NORTH LONGWOOD,RIO PINAR,AT,954 KCM ACSR</v>
      </c>
    </row>
    <row r="126" spans="4:21" ht="16.649999999999999" customHeight="1" x14ac:dyDescent="0.25">
      <c r="D126" s="219">
        <v>35.08</v>
      </c>
      <c r="E126" s="211" t="s">
        <v>482</v>
      </c>
      <c r="F126" s="211" t="s">
        <v>483</v>
      </c>
      <c r="G126" s="213">
        <v>230</v>
      </c>
      <c r="H126" s="213">
        <v>230</v>
      </c>
      <c r="I126" s="214" t="s">
        <v>403</v>
      </c>
      <c r="J126" s="213">
        <v>19.329999999999998</v>
      </c>
      <c r="K126" s="199"/>
      <c r="L126" s="210">
        <v>1</v>
      </c>
      <c r="M126" s="211" t="s">
        <v>404</v>
      </c>
      <c r="N126" s="214"/>
      <c r="O126" s="214"/>
      <c r="P126" s="214"/>
      <c r="Q126" s="199"/>
      <c r="R126" s="199"/>
      <c r="S126" s="199"/>
      <c r="T126" s="215">
        <f t="shared" si="2"/>
        <v>0</v>
      </c>
      <c r="U126" s="204" t="str">
        <f t="shared" si="3"/>
        <v>NEWBERRY,WILCOX,SP,1590 KCM ACSR</v>
      </c>
    </row>
    <row r="127" spans="4:21" ht="16.649999999999999" customHeight="1" x14ac:dyDescent="0.25">
      <c r="D127" s="219">
        <v>35.081000000000003</v>
      </c>
      <c r="E127" s="211" t="s">
        <v>484</v>
      </c>
      <c r="F127" s="211" t="s">
        <v>485</v>
      </c>
      <c r="G127" s="213">
        <v>230</v>
      </c>
      <c r="H127" s="213">
        <v>230</v>
      </c>
      <c r="I127" s="214" t="s">
        <v>420</v>
      </c>
      <c r="J127" s="213">
        <v>1.9</v>
      </c>
      <c r="K127" s="199"/>
      <c r="L127" s="210">
        <v>1</v>
      </c>
      <c r="M127" s="211" t="s">
        <v>421</v>
      </c>
      <c r="N127" s="214"/>
      <c r="O127" s="214"/>
      <c r="P127" s="214"/>
      <c r="Q127" s="199"/>
      <c r="R127" s="199"/>
      <c r="S127" s="199"/>
      <c r="T127" s="215">
        <f t="shared" si="2"/>
        <v>0</v>
      </c>
      <c r="U127" s="204" t="str">
        <f t="shared" si="3"/>
        <v>NORTHEAST PINELLAS,RESOURCE RECOVERY FL,CP,954 KCM ACSR</v>
      </c>
    </row>
    <row r="128" spans="4:21" ht="16.649999999999999" customHeight="1" x14ac:dyDescent="0.25">
      <c r="D128" s="219">
        <v>35.082000000000001</v>
      </c>
      <c r="E128" s="211" t="s">
        <v>478</v>
      </c>
      <c r="F128" s="211" t="s">
        <v>445</v>
      </c>
      <c r="G128" s="213">
        <v>230</v>
      </c>
      <c r="H128" s="213">
        <v>230</v>
      </c>
      <c r="I128" s="199" t="s">
        <v>403</v>
      </c>
      <c r="J128" s="213">
        <v>3.18</v>
      </c>
      <c r="K128" s="199"/>
      <c r="L128" s="216">
        <v>1</v>
      </c>
      <c r="M128" s="211" t="s">
        <v>404</v>
      </c>
      <c r="N128" s="199"/>
      <c r="O128" s="199"/>
      <c r="P128" s="199"/>
      <c r="Q128" s="199"/>
      <c r="R128" s="199"/>
      <c r="S128" s="199"/>
      <c r="T128" s="215">
        <f t="shared" si="2"/>
        <v>0</v>
      </c>
      <c r="U128" s="204" t="str">
        <f t="shared" si="3"/>
        <v>PIEDMONT,SORRENTO,SP,1590 KCM ACSR</v>
      </c>
    </row>
    <row r="129" spans="4:21" ht="16.649999999999999" customHeight="1" x14ac:dyDescent="0.25">
      <c r="D129" s="219">
        <v>35.082999999999998</v>
      </c>
      <c r="E129" s="211" t="s">
        <v>478</v>
      </c>
      <c r="F129" s="211" t="s">
        <v>445</v>
      </c>
      <c r="G129" s="214"/>
      <c r="H129" s="214"/>
      <c r="I129" s="214" t="s">
        <v>420</v>
      </c>
      <c r="J129" s="213">
        <v>7.15</v>
      </c>
      <c r="K129" s="199"/>
      <c r="L129" s="214"/>
      <c r="M129" s="211" t="s">
        <v>404</v>
      </c>
      <c r="N129" s="214"/>
      <c r="O129" s="214"/>
      <c r="P129" s="214"/>
      <c r="Q129" s="199"/>
      <c r="R129" s="199"/>
      <c r="S129" s="199"/>
      <c r="T129" s="215">
        <f t="shared" si="2"/>
        <v>0</v>
      </c>
      <c r="U129" s="204" t="str">
        <f t="shared" si="3"/>
        <v>PIEDMONT,SORRENTO,CP,1590 KCM ACSR</v>
      </c>
    </row>
    <row r="130" spans="4:21" ht="16.649999999999999" customHeight="1" x14ac:dyDescent="0.25">
      <c r="D130" s="219">
        <v>35.084000000000003</v>
      </c>
      <c r="E130" s="211" t="s">
        <v>478</v>
      </c>
      <c r="F130" s="211" t="s">
        <v>445</v>
      </c>
      <c r="G130" s="214"/>
      <c r="H130" s="214"/>
      <c r="I130" s="214" t="s">
        <v>422</v>
      </c>
      <c r="J130" s="213">
        <v>4.8</v>
      </c>
      <c r="K130" s="199"/>
      <c r="L130" s="214"/>
      <c r="M130" s="211" t="s">
        <v>404</v>
      </c>
      <c r="N130" s="214"/>
      <c r="O130" s="214"/>
      <c r="P130" s="214"/>
      <c r="Q130" s="199"/>
      <c r="R130" s="199"/>
      <c r="S130" s="199"/>
      <c r="T130" s="215">
        <f t="shared" si="2"/>
        <v>0</v>
      </c>
      <c r="U130" s="204" t="str">
        <f t="shared" si="3"/>
        <v>PIEDMONT,SORRENTO,WH,1590 KCM ACSR</v>
      </c>
    </row>
    <row r="131" spans="4:21" ht="16.649999999999999" customHeight="1" x14ac:dyDescent="0.25">
      <c r="D131" s="219">
        <v>35.085000000000001</v>
      </c>
      <c r="E131" s="211" t="s">
        <v>478</v>
      </c>
      <c r="F131" s="211" t="s">
        <v>432</v>
      </c>
      <c r="G131" s="213">
        <v>230</v>
      </c>
      <c r="H131" s="213">
        <v>230</v>
      </c>
      <c r="I131" s="214" t="s">
        <v>422</v>
      </c>
      <c r="J131" s="213">
        <v>6.72</v>
      </c>
      <c r="K131" s="199"/>
      <c r="L131" s="210">
        <v>1</v>
      </c>
      <c r="M131" s="211" t="s">
        <v>421</v>
      </c>
      <c r="N131" s="214"/>
      <c r="O131" s="214"/>
      <c r="P131" s="214"/>
      <c r="Q131" s="199"/>
      <c r="R131" s="199"/>
      <c r="S131" s="199"/>
      <c r="T131" s="215">
        <f t="shared" si="2"/>
        <v>0</v>
      </c>
      <c r="U131" s="204" t="str">
        <f t="shared" si="3"/>
        <v>PIEDMONT,WOODSMERE,WH,954 KCM ACSR</v>
      </c>
    </row>
    <row r="132" spans="4:21" ht="16.649999999999999" customHeight="1" x14ac:dyDescent="0.25">
      <c r="D132" s="219">
        <v>35.085999999999999</v>
      </c>
      <c r="E132" s="211" t="s">
        <v>448</v>
      </c>
      <c r="F132" s="211" t="s">
        <v>486</v>
      </c>
      <c r="G132" s="210">
        <v>230</v>
      </c>
      <c r="H132" s="210">
        <v>230</v>
      </c>
      <c r="I132" s="214" t="s">
        <v>167</v>
      </c>
      <c r="J132" s="213">
        <v>1.58</v>
      </c>
      <c r="K132" s="199"/>
      <c r="L132" s="210">
        <v>1</v>
      </c>
      <c r="M132" s="211" t="s">
        <v>458</v>
      </c>
      <c r="N132" s="214"/>
      <c r="O132" s="217"/>
      <c r="P132" s="214"/>
      <c r="Q132" s="199"/>
      <c r="R132" s="199"/>
      <c r="S132" s="199"/>
      <c r="T132" s="215">
        <f t="shared" si="2"/>
        <v>0</v>
      </c>
      <c r="U132" s="204" t="str">
        <f t="shared" si="3"/>
        <v>PORT ST. JOE,GULF POWER,ST,795 KCM ACSR</v>
      </c>
    </row>
    <row r="133" spans="4:21" ht="16.649999999999999" customHeight="1" x14ac:dyDescent="0.25">
      <c r="D133" s="219">
        <v>35.087000000000003</v>
      </c>
      <c r="E133" s="211" t="s">
        <v>448</v>
      </c>
      <c r="F133" s="211" t="s">
        <v>486</v>
      </c>
      <c r="G133" s="214"/>
      <c r="H133" s="214"/>
      <c r="I133" s="214" t="s">
        <v>403</v>
      </c>
      <c r="J133" s="213">
        <v>32.58</v>
      </c>
      <c r="K133" s="199"/>
      <c r="L133" s="214"/>
      <c r="M133" s="211" t="s">
        <v>487</v>
      </c>
      <c r="N133" s="199"/>
      <c r="O133" s="217"/>
      <c r="P133" s="214"/>
      <c r="Q133" s="199"/>
      <c r="R133" s="199"/>
      <c r="S133" s="199"/>
      <c r="T133" s="215">
        <f t="shared" si="2"/>
        <v>0</v>
      </c>
      <c r="U133" s="204" t="str">
        <f t="shared" si="3"/>
        <v>PORT ST. JOE,GULF POWER,SP,954 KCM ACSS/TW</v>
      </c>
    </row>
    <row r="134" spans="4:21" ht="16.649999999999999" customHeight="1" x14ac:dyDescent="0.25">
      <c r="D134" s="219">
        <v>35.090000000000003</v>
      </c>
      <c r="E134" s="220" t="s">
        <v>236</v>
      </c>
      <c r="F134" s="220" t="s">
        <v>488</v>
      </c>
      <c r="G134" s="210">
        <v>230</v>
      </c>
      <c r="H134" s="210">
        <v>230</v>
      </c>
      <c r="I134" s="214" t="s">
        <v>420</v>
      </c>
      <c r="J134" s="213">
        <v>2.96</v>
      </c>
      <c r="K134" s="199"/>
      <c r="L134" s="210">
        <v>1</v>
      </c>
      <c r="M134" s="211" t="s">
        <v>440</v>
      </c>
      <c r="N134" s="214"/>
      <c r="O134" s="214"/>
      <c r="P134" s="214"/>
      <c r="Q134" s="199"/>
      <c r="R134" s="199"/>
      <c r="S134" s="199"/>
      <c r="T134" s="215">
        <f t="shared" si="2"/>
        <v>0</v>
      </c>
      <c r="U134" s="204" t="str">
        <f t="shared" si="3"/>
        <v>RIO PINAR,OUC TIE,CP,1622 KCM ACSS/TW</v>
      </c>
    </row>
    <row r="135" spans="4:21" ht="16.649999999999999" customHeight="1" x14ac:dyDescent="0.25">
      <c r="D135" s="219">
        <v>35.091000000000001</v>
      </c>
      <c r="E135" s="221" t="s">
        <v>444</v>
      </c>
      <c r="F135" s="221" t="s">
        <v>450</v>
      </c>
      <c r="G135" s="213">
        <v>230</v>
      </c>
      <c r="H135" s="213">
        <v>230</v>
      </c>
      <c r="I135" s="214" t="s">
        <v>489</v>
      </c>
      <c r="J135" s="213">
        <v>39.93</v>
      </c>
      <c r="K135" s="199"/>
      <c r="L135" s="210">
        <v>1</v>
      </c>
      <c r="M135" s="211" t="s">
        <v>404</v>
      </c>
      <c r="N135" s="214"/>
      <c r="O135" s="214"/>
      <c r="P135" s="214"/>
      <c r="Q135" s="199"/>
      <c r="R135" s="199"/>
      <c r="S135" s="199"/>
      <c r="T135" s="215">
        <f t="shared" si="2"/>
        <v>0</v>
      </c>
      <c r="U135" s="204" t="str">
        <f t="shared" si="3"/>
        <v>SILVER SPRINGS,DELAND WEST,SL,1590 KCM ACSR</v>
      </c>
    </row>
    <row r="136" spans="4:21" ht="16.649999999999999" customHeight="1" x14ac:dyDescent="0.25">
      <c r="D136" s="219">
        <v>35.091999999999999</v>
      </c>
      <c r="E136" s="211" t="s">
        <v>444</v>
      </c>
      <c r="F136" s="211" t="s">
        <v>450</v>
      </c>
      <c r="G136" s="214"/>
      <c r="H136" s="214"/>
      <c r="I136" s="214" t="s">
        <v>167</v>
      </c>
      <c r="J136" s="214"/>
      <c r="K136" s="218">
        <v>4.7300000000000004</v>
      </c>
      <c r="L136" s="210">
        <v>1</v>
      </c>
      <c r="M136" s="211" t="s">
        <v>404</v>
      </c>
      <c r="N136" s="214"/>
      <c r="O136" s="214"/>
      <c r="P136" s="214"/>
      <c r="Q136" s="199"/>
      <c r="R136" s="199"/>
      <c r="S136" s="199"/>
      <c r="T136" s="215">
        <f t="shared" si="2"/>
        <v>0</v>
      </c>
      <c r="U136" s="204" t="str">
        <f t="shared" si="3"/>
        <v>SILVER SPRINGS,DELAND WEST,ST,1590 KCM ACSR</v>
      </c>
    </row>
    <row r="137" spans="4:21" ht="16.649999999999999" customHeight="1" x14ac:dyDescent="0.25">
      <c r="D137" s="219">
        <v>35.093000000000004</v>
      </c>
      <c r="E137" s="211" t="s">
        <v>444</v>
      </c>
      <c r="F137" s="211" t="s">
        <v>450</v>
      </c>
      <c r="G137" s="214"/>
      <c r="H137" s="214"/>
      <c r="I137" s="214" t="s">
        <v>427</v>
      </c>
      <c r="J137" s="213">
        <v>0.92</v>
      </c>
      <c r="K137" s="199"/>
      <c r="L137" s="214"/>
      <c r="M137" s="211" t="s">
        <v>404</v>
      </c>
      <c r="N137" s="214"/>
      <c r="O137" s="214"/>
      <c r="P137" s="214"/>
      <c r="Q137" s="199"/>
      <c r="R137" s="199"/>
      <c r="S137" s="199"/>
      <c r="T137" s="215">
        <f t="shared" si="2"/>
        <v>0</v>
      </c>
      <c r="U137" s="204" t="str">
        <f t="shared" si="3"/>
        <v>SILVER SPRINGS,DELAND WEST,SH,1590 KCM ACSR</v>
      </c>
    </row>
    <row r="138" spans="4:21" ht="16.649999999999999" customHeight="1" x14ac:dyDescent="0.25">
      <c r="D138" s="219">
        <v>35.094000000000001</v>
      </c>
      <c r="E138" s="211" t="s">
        <v>444</v>
      </c>
      <c r="F138" s="211" t="s">
        <v>450</v>
      </c>
      <c r="G138" s="214"/>
      <c r="H138" s="214"/>
      <c r="I138" s="214" t="s">
        <v>403</v>
      </c>
      <c r="J138" s="213">
        <v>1.57</v>
      </c>
      <c r="K138" s="199"/>
      <c r="L138" s="214"/>
      <c r="M138" s="211" t="s">
        <v>404</v>
      </c>
      <c r="N138" s="199"/>
      <c r="O138" s="214"/>
      <c r="P138" s="214"/>
      <c r="Q138" s="199"/>
      <c r="R138" s="199"/>
      <c r="S138" s="199"/>
      <c r="T138" s="215">
        <f t="shared" si="2"/>
        <v>0</v>
      </c>
      <c r="U138" s="204" t="str">
        <f t="shared" si="3"/>
        <v>SILVER SPRINGS,DELAND WEST,SP,1590 KCM ACSR</v>
      </c>
    </row>
    <row r="139" spans="4:21" ht="16.649999999999999" customHeight="1" x14ac:dyDescent="0.25">
      <c r="D139" s="219">
        <v>35.094999999999999</v>
      </c>
      <c r="E139" s="211" t="s">
        <v>490</v>
      </c>
      <c r="F139" s="211" t="s">
        <v>457</v>
      </c>
      <c r="G139" s="213">
        <v>230</v>
      </c>
      <c r="H139" s="213">
        <v>230</v>
      </c>
      <c r="I139" s="214" t="s">
        <v>167</v>
      </c>
      <c r="J139" s="213">
        <v>38.049999999999997</v>
      </c>
      <c r="K139" s="199"/>
      <c r="L139" s="210">
        <v>1</v>
      </c>
      <c r="M139" s="211" t="s">
        <v>421</v>
      </c>
      <c r="N139" s="199"/>
      <c r="O139" s="214"/>
      <c r="P139" s="214"/>
      <c r="Q139" s="199"/>
      <c r="R139" s="199"/>
      <c r="S139" s="199"/>
      <c r="T139" s="215">
        <f t="shared" si="2"/>
        <v>0</v>
      </c>
      <c r="U139" s="204" t="str">
        <f t="shared" si="3"/>
        <v>SUWANNEE RIVER PLANT,FORT WHITE,ST,954 KCM ACSR</v>
      </c>
    </row>
    <row r="140" spans="4:21" ht="16.649999999999999" customHeight="1" x14ac:dyDescent="0.25">
      <c r="D140" s="219">
        <v>35.095999999999997</v>
      </c>
      <c r="E140" s="211" t="s">
        <v>490</v>
      </c>
      <c r="F140" s="211" t="s">
        <v>457</v>
      </c>
      <c r="G140" s="213">
        <v>230</v>
      </c>
      <c r="H140" s="213">
        <v>230</v>
      </c>
      <c r="I140" s="214" t="s">
        <v>420</v>
      </c>
      <c r="J140" s="213">
        <v>0.14000000000000001</v>
      </c>
      <c r="K140" s="199"/>
      <c r="L140" s="214"/>
      <c r="M140" s="211" t="s">
        <v>443</v>
      </c>
      <c r="N140" s="199"/>
      <c r="O140" s="214"/>
      <c r="P140" s="214"/>
      <c r="Q140" s="199"/>
      <c r="R140" s="199"/>
      <c r="S140" s="199"/>
      <c r="T140" s="215">
        <f t="shared" ref="T140:T193" si="4">Q140+R140+S140</f>
        <v>0</v>
      </c>
      <c r="U140" s="204" t="str">
        <f t="shared" ref="U140:U193" si="5">CONCATENATE(E140,",",F140,",",I140,",",M140)</f>
        <v>SUWANNEE RIVER PLANT,FORT WHITE,CP,2627 KCM ACSS/TW</v>
      </c>
    </row>
    <row r="141" spans="4:21" ht="16.649999999999999" customHeight="1" x14ac:dyDescent="0.25">
      <c r="D141" s="219">
        <v>35.097000000000001</v>
      </c>
      <c r="E141" s="211" t="s">
        <v>491</v>
      </c>
      <c r="F141" s="211" t="s">
        <v>488</v>
      </c>
      <c r="G141" s="213">
        <v>230</v>
      </c>
      <c r="H141" s="213">
        <v>230</v>
      </c>
      <c r="I141" s="214" t="s">
        <v>420</v>
      </c>
      <c r="J141" s="213">
        <v>2.4</v>
      </c>
      <c r="K141" s="199"/>
      <c r="L141" s="210">
        <v>1</v>
      </c>
      <c r="M141" s="211" t="s">
        <v>421</v>
      </c>
      <c r="N141" s="199"/>
      <c r="O141" s="214"/>
      <c r="P141" s="214"/>
      <c r="Q141" s="199"/>
      <c r="R141" s="199"/>
      <c r="S141" s="199"/>
      <c r="T141" s="215">
        <f t="shared" si="4"/>
        <v>0</v>
      </c>
      <c r="U141" s="204" t="str">
        <f t="shared" si="5"/>
        <v>SKY LAKE,OUC TIE,CP,954 KCM ACSR</v>
      </c>
    </row>
    <row r="142" spans="4:21" ht="16.649999999999999" customHeight="1" x14ac:dyDescent="0.25">
      <c r="D142" s="219">
        <v>35.097999999999999</v>
      </c>
      <c r="E142" s="211" t="s">
        <v>491</v>
      </c>
      <c r="F142" s="211" t="s">
        <v>488</v>
      </c>
      <c r="G142" s="214"/>
      <c r="H142" s="214"/>
      <c r="I142" s="214" t="s">
        <v>423</v>
      </c>
      <c r="J142" s="213">
        <v>2.2200000000000002</v>
      </c>
      <c r="K142" s="199"/>
      <c r="L142" s="214"/>
      <c r="M142" s="211" t="s">
        <v>421</v>
      </c>
      <c r="N142" s="214"/>
      <c r="O142" s="214"/>
      <c r="P142" s="214"/>
      <c r="Q142" s="199"/>
      <c r="R142" s="199"/>
      <c r="S142" s="199"/>
      <c r="T142" s="215">
        <f t="shared" si="4"/>
        <v>0</v>
      </c>
      <c r="U142" s="204" t="str">
        <f t="shared" si="5"/>
        <v>SKY LAKE,OUC TIE,WP,954 KCM ACSR</v>
      </c>
    </row>
    <row r="143" spans="4:21" ht="16.649999999999999" customHeight="1" x14ac:dyDescent="0.25">
      <c r="D143" s="219">
        <v>35.098999999999997</v>
      </c>
      <c r="E143" s="211" t="s">
        <v>183</v>
      </c>
      <c r="F143" s="199" t="s">
        <v>250</v>
      </c>
      <c r="G143" s="213">
        <v>230</v>
      </c>
      <c r="H143" s="213">
        <v>230</v>
      </c>
      <c r="I143" s="199" t="s">
        <v>167</v>
      </c>
      <c r="J143" s="213">
        <v>28.68</v>
      </c>
      <c r="K143" s="199"/>
      <c r="L143" s="216">
        <v>1</v>
      </c>
      <c r="M143" s="211" t="s">
        <v>458</v>
      </c>
      <c r="N143" s="199"/>
      <c r="O143" s="199"/>
      <c r="P143" s="199"/>
      <c r="Q143" s="199"/>
      <c r="R143" s="199"/>
      <c r="S143" s="199"/>
      <c r="T143" s="215">
        <f t="shared" si="4"/>
        <v>0</v>
      </c>
      <c r="U143" s="204" t="str">
        <f t="shared" si="5"/>
        <v>SUWANNEE,PERRY,ST,795 KCM ACSR</v>
      </c>
    </row>
    <row r="144" spans="4:21" ht="16.649999999999999" customHeight="1" x14ac:dyDescent="0.25">
      <c r="D144" s="219">
        <v>35.1</v>
      </c>
      <c r="E144" s="211" t="s">
        <v>492</v>
      </c>
      <c r="F144" s="211" t="s">
        <v>183</v>
      </c>
      <c r="G144" s="213">
        <v>230</v>
      </c>
      <c r="H144" s="213">
        <v>230</v>
      </c>
      <c r="I144" s="214" t="s">
        <v>403</v>
      </c>
      <c r="J144" s="213">
        <v>0.51</v>
      </c>
      <c r="K144" s="199"/>
      <c r="L144" s="210">
        <v>1</v>
      </c>
      <c r="M144" s="211" t="s">
        <v>458</v>
      </c>
      <c r="N144" s="214"/>
      <c r="O144" s="214"/>
      <c r="P144" s="214"/>
      <c r="Q144" s="199"/>
      <c r="R144" s="199"/>
      <c r="S144" s="199"/>
      <c r="T144" s="215">
        <f t="shared" si="4"/>
        <v>0</v>
      </c>
      <c r="U144" s="204" t="str">
        <f t="shared" si="5"/>
        <v>SUWANNEE PEAKERS,SUWANNEE,SP,795 KCM ACSR</v>
      </c>
    </row>
    <row r="145" spans="4:21" ht="16.649999999999999" customHeight="1" x14ac:dyDescent="0.25">
      <c r="D145" s="219">
        <v>35.100999999999999</v>
      </c>
      <c r="E145" s="199" t="s">
        <v>183</v>
      </c>
      <c r="F145" s="199" t="s">
        <v>493</v>
      </c>
      <c r="G145" s="213">
        <v>230</v>
      </c>
      <c r="H145" s="213">
        <v>230</v>
      </c>
      <c r="I145" s="199" t="s">
        <v>167</v>
      </c>
      <c r="J145" s="213">
        <v>18.350000000000001</v>
      </c>
      <c r="K145" s="199"/>
      <c r="L145" s="216">
        <v>1</v>
      </c>
      <c r="M145" s="211" t="s">
        <v>421</v>
      </c>
      <c r="N145" s="199"/>
      <c r="O145" s="199"/>
      <c r="P145" s="199"/>
      <c r="Q145" s="199"/>
      <c r="R145" s="199"/>
      <c r="S145" s="199"/>
      <c r="T145" s="215">
        <f t="shared" si="4"/>
        <v>0</v>
      </c>
      <c r="U145" s="204" t="str">
        <f t="shared" si="5"/>
        <v>SUWANNEE,GEORGIA GPC TIE,ST,954 KCM ACSR</v>
      </c>
    </row>
    <row r="146" spans="4:21" ht="16.649999999999999" customHeight="1" x14ac:dyDescent="0.25">
      <c r="D146" s="219">
        <v>35.101999999999997</v>
      </c>
      <c r="E146" s="199" t="s">
        <v>198</v>
      </c>
      <c r="F146" s="199" t="s">
        <v>494</v>
      </c>
      <c r="G146" s="213">
        <v>230</v>
      </c>
      <c r="H146" s="213">
        <v>230</v>
      </c>
      <c r="I146" s="199" t="s">
        <v>403</v>
      </c>
      <c r="J146" s="213">
        <v>0.6</v>
      </c>
      <c r="K146" s="218">
        <v>1.43</v>
      </c>
      <c r="L146" s="216">
        <v>1</v>
      </c>
      <c r="M146" s="211" t="s">
        <v>421</v>
      </c>
      <c r="N146" s="199"/>
      <c r="O146" s="199"/>
      <c r="P146" s="199"/>
      <c r="Q146" s="199"/>
      <c r="R146" s="199"/>
      <c r="S146" s="199"/>
      <c r="T146" s="215">
        <f t="shared" si="4"/>
        <v>0</v>
      </c>
      <c r="U146" s="204" t="str">
        <f t="shared" si="5"/>
        <v>TIGER BAY,FORT MEADE 2,SP,954 KCM ACSR</v>
      </c>
    </row>
    <row r="147" spans="4:21" ht="16.649999999999999" customHeight="1" x14ac:dyDescent="0.25">
      <c r="D147" s="219">
        <v>35.103000000000002</v>
      </c>
      <c r="E147" s="199" t="s">
        <v>495</v>
      </c>
      <c r="F147" s="199" t="s">
        <v>426</v>
      </c>
      <c r="G147" s="213">
        <v>230</v>
      </c>
      <c r="H147" s="213">
        <v>230</v>
      </c>
      <c r="I147" s="199" t="s">
        <v>167</v>
      </c>
      <c r="J147" s="213">
        <v>5.05</v>
      </c>
      <c r="K147" s="199"/>
      <c r="L147" s="216">
        <v>1</v>
      </c>
      <c r="M147" s="211" t="s">
        <v>404</v>
      </c>
      <c r="N147" s="199"/>
      <c r="O147" s="199"/>
      <c r="P147" s="199"/>
      <c r="Q147" s="199"/>
      <c r="R147" s="199"/>
      <c r="S147" s="199"/>
      <c r="T147" s="215">
        <f t="shared" si="4"/>
        <v>0</v>
      </c>
      <c r="U147" s="204" t="str">
        <f t="shared" si="5"/>
        <v>ULMERTON,LARGO,ST,1590 KCM ACSR</v>
      </c>
    </row>
    <row r="148" spans="4:21" ht="16.649999999999999" customHeight="1" x14ac:dyDescent="0.25">
      <c r="D148" s="219">
        <v>35.103999999999999</v>
      </c>
      <c r="E148" s="199" t="s">
        <v>461</v>
      </c>
      <c r="F148" s="199" t="s">
        <v>496</v>
      </c>
      <c r="G148" s="213">
        <v>230</v>
      </c>
      <c r="H148" s="213">
        <v>230</v>
      </c>
      <c r="I148" s="199" t="s">
        <v>403</v>
      </c>
      <c r="J148" s="213">
        <v>0.03</v>
      </c>
      <c r="K148" s="199"/>
      <c r="L148" s="216">
        <v>1</v>
      </c>
      <c r="M148" s="211" t="s">
        <v>487</v>
      </c>
      <c r="N148" s="199"/>
      <c r="O148" s="199"/>
      <c r="P148" s="199"/>
      <c r="Q148" s="199"/>
      <c r="R148" s="199"/>
      <c r="S148" s="199"/>
      <c r="T148" s="215">
        <f t="shared" si="4"/>
        <v>0</v>
      </c>
      <c r="U148" s="204" t="str">
        <f t="shared" si="5"/>
        <v>VANDOLAH,SEMINOLE,SP,954 KCM ACSS/TW</v>
      </c>
    </row>
    <row r="149" spans="4:21" ht="16.649999999999999" customHeight="1" x14ac:dyDescent="0.25">
      <c r="D149" s="219">
        <v>35.104999999999997</v>
      </c>
      <c r="E149" s="199" t="s">
        <v>461</v>
      </c>
      <c r="F149" s="199" t="s">
        <v>497</v>
      </c>
      <c r="G149" s="213">
        <v>230</v>
      </c>
      <c r="H149" s="213">
        <v>230</v>
      </c>
      <c r="I149" s="199" t="s">
        <v>403</v>
      </c>
      <c r="J149" s="213">
        <v>14.4</v>
      </c>
      <c r="K149" s="199"/>
      <c r="L149" s="216">
        <v>1</v>
      </c>
      <c r="M149" s="211" t="s">
        <v>440</v>
      </c>
      <c r="N149" s="199"/>
      <c r="O149" s="199"/>
      <c r="P149" s="199"/>
      <c r="Q149" s="199"/>
      <c r="R149" s="199"/>
      <c r="S149" s="199"/>
      <c r="T149" s="215">
        <f t="shared" si="4"/>
        <v>0</v>
      </c>
      <c r="U149" s="204" t="str">
        <f t="shared" si="5"/>
        <v>VANDOLAH,WHIDDEN,SP,1622 KCM ACSS/TW</v>
      </c>
    </row>
    <row r="150" spans="4:21" ht="16.649999999999999" customHeight="1" x14ac:dyDescent="0.25">
      <c r="D150" s="219">
        <v>35.106000000000002</v>
      </c>
      <c r="E150" s="199" t="s">
        <v>446</v>
      </c>
      <c r="F150" s="199" t="s">
        <v>225</v>
      </c>
      <c r="G150" s="213">
        <v>230</v>
      </c>
      <c r="H150" s="213">
        <v>230</v>
      </c>
      <c r="I150" s="199" t="s">
        <v>403</v>
      </c>
      <c r="J150" s="213">
        <v>11.23</v>
      </c>
      <c r="K150" s="218">
        <v>8.67</v>
      </c>
      <c r="L150" s="216">
        <v>1</v>
      </c>
      <c r="M150" s="211" t="s">
        <v>440</v>
      </c>
      <c r="N150" s="199"/>
      <c r="O150" s="199"/>
      <c r="P150" s="199"/>
      <c r="Q150" s="199"/>
      <c r="R150" s="199"/>
      <c r="S150" s="199"/>
      <c r="T150" s="215">
        <f t="shared" si="4"/>
        <v>0</v>
      </c>
      <c r="U150" s="204" t="str">
        <f t="shared" si="5"/>
        <v>WINDERMERE,INTERCESSION CITY,SP,1622 KCM ACSS/TW</v>
      </c>
    </row>
    <row r="151" spans="4:21" ht="16.649999999999999" customHeight="1" x14ac:dyDescent="0.25">
      <c r="D151" s="219">
        <v>35.106999999999999</v>
      </c>
      <c r="E151" s="199" t="s">
        <v>446</v>
      </c>
      <c r="F151" s="199" t="s">
        <v>432</v>
      </c>
      <c r="G151" s="213">
        <v>230</v>
      </c>
      <c r="H151" s="213">
        <v>230</v>
      </c>
      <c r="I151" s="199" t="s">
        <v>422</v>
      </c>
      <c r="J151" s="213">
        <v>4.68</v>
      </c>
      <c r="K151" s="199"/>
      <c r="L151" s="216">
        <v>1</v>
      </c>
      <c r="M151" s="211" t="s">
        <v>404</v>
      </c>
      <c r="N151" s="199"/>
      <c r="O151" s="199"/>
      <c r="P151" s="199"/>
      <c r="Q151" s="199"/>
      <c r="R151" s="199"/>
      <c r="S151" s="199"/>
      <c r="T151" s="215">
        <f t="shared" si="4"/>
        <v>0</v>
      </c>
      <c r="U151" s="204" t="str">
        <f t="shared" si="5"/>
        <v>WINDERMERE,WOODSMERE,WH,1590 KCM ACSR</v>
      </c>
    </row>
    <row r="152" spans="4:21" ht="16.649999999999999" customHeight="1" x14ac:dyDescent="0.25">
      <c r="D152" s="219">
        <v>35.107999999999997</v>
      </c>
      <c r="E152" s="199" t="s">
        <v>446</v>
      </c>
      <c r="F152" s="199" t="s">
        <v>432</v>
      </c>
      <c r="G152" s="199"/>
      <c r="H152" s="199"/>
      <c r="I152" s="199" t="s">
        <v>167</v>
      </c>
      <c r="J152" s="213">
        <v>1.82</v>
      </c>
      <c r="K152" s="199"/>
      <c r="L152" s="199"/>
      <c r="M152" s="211" t="s">
        <v>404</v>
      </c>
      <c r="N152" s="199"/>
      <c r="O152" s="199"/>
      <c r="P152" s="199"/>
      <c r="Q152" s="199"/>
      <c r="R152" s="199"/>
      <c r="S152" s="199"/>
      <c r="T152" s="215">
        <f t="shared" si="4"/>
        <v>0</v>
      </c>
      <c r="U152" s="204" t="str">
        <f t="shared" si="5"/>
        <v>WINDERMERE,WOODSMERE,ST,1590 KCM ACSR</v>
      </c>
    </row>
    <row r="153" spans="4:21" ht="16.649999999999999" customHeight="1" x14ac:dyDescent="0.25">
      <c r="D153" s="219">
        <v>35.109000000000002</v>
      </c>
      <c r="E153" s="211" t="s">
        <v>462</v>
      </c>
      <c r="F153" s="211" t="s">
        <v>498</v>
      </c>
      <c r="G153" s="213">
        <v>230</v>
      </c>
      <c r="H153" s="213">
        <v>230</v>
      </c>
      <c r="I153" s="214" t="s">
        <v>481</v>
      </c>
      <c r="J153" s="213">
        <v>40.31</v>
      </c>
      <c r="K153" s="199"/>
      <c r="L153" s="210">
        <v>1</v>
      </c>
      <c r="M153" s="211" t="s">
        <v>421</v>
      </c>
      <c r="N153" s="214"/>
      <c r="O153" s="214"/>
      <c r="P153" s="214"/>
      <c r="Q153" s="199"/>
      <c r="R153" s="199"/>
      <c r="S153" s="199"/>
      <c r="T153" s="215">
        <f t="shared" si="4"/>
        <v>0</v>
      </c>
      <c r="U153" s="204" t="str">
        <f t="shared" si="5"/>
        <v>WEST LAKE WALES,FP&amp;L TIE,AT,954 KCM ACSR</v>
      </c>
    </row>
    <row r="154" spans="4:21" ht="16.649999999999999" customHeight="1" x14ac:dyDescent="0.25">
      <c r="D154" s="219">
        <v>35.11</v>
      </c>
      <c r="E154" s="211" t="s">
        <v>462</v>
      </c>
      <c r="F154" s="211" t="s">
        <v>498</v>
      </c>
      <c r="G154" s="214"/>
      <c r="H154" s="214"/>
      <c r="I154" s="214" t="s">
        <v>427</v>
      </c>
      <c r="J154" s="213">
        <v>18.170000000000002</v>
      </c>
      <c r="K154" s="199"/>
      <c r="L154" s="210">
        <v>1</v>
      </c>
      <c r="M154" s="211" t="s">
        <v>499</v>
      </c>
      <c r="N154" s="214"/>
      <c r="O154" s="214"/>
      <c r="P154" s="214"/>
      <c r="Q154" s="199"/>
      <c r="R154" s="199"/>
      <c r="S154" s="199"/>
      <c r="T154" s="215">
        <f t="shared" si="4"/>
        <v>0</v>
      </c>
      <c r="U154" s="204" t="str">
        <f t="shared" si="5"/>
        <v>WEST LAKE WALES,FP&amp;L TIE,SH,795 KCM ACSS/TW</v>
      </c>
    </row>
    <row r="155" spans="4:21" ht="16.649999999999999" customHeight="1" x14ac:dyDescent="0.25">
      <c r="D155" s="219">
        <v>35.110999999999997</v>
      </c>
      <c r="E155" s="211" t="s">
        <v>462</v>
      </c>
      <c r="F155" s="211" t="s">
        <v>500</v>
      </c>
      <c r="G155" s="213">
        <v>230</v>
      </c>
      <c r="H155" s="213">
        <v>230</v>
      </c>
      <c r="I155" s="214" t="s">
        <v>481</v>
      </c>
      <c r="J155" s="213">
        <v>2.29</v>
      </c>
      <c r="K155" s="199"/>
      <c r="L155" s="210">
        <v>1</v>
      </c>
      <c r="M155" s="211" t="s">
        <v>421</v>
      </c>
      <c r="N155" s="214"/>
      <c r="O155" s="214"/>
      <c r="P155" s="214"/>
      <c r="Q155" s="199"/>
      <c r="R155" s="199"/>
      <c r="S155" s="199"/>
      <c r="T155" s="215">
        <f t="shared" si="4"/>
        <v>0</v>
      </c>
      <c r="U155" s="204" t="str">
        <f t="shared" si="5"/>
        <v>WEST LAKE WALES,TECO TIE,AT,954 KCM ACSR</v>
      </c>
    </row>
    <row r="156" spans="4:21" ht="16.649999999999999" customHeight="1" x14ac:dyDescent="0.25">
      <c r="D156" s="219">
        <v>35.112000000000002</v>
      </c>
      <c r="E156" s="211" t="s">
        <v>446</v>
      </c>
      <c r="F156" s="211" t="s">
        <v>488</v>
      </c>
      <c r="G156" s="213">
        <v>230</v>
      </c>
      <c r="H156" s="213">
        <v>230</v>
      </c>
      <c r="I156" s="214" t="s">
        <v>422</v>
      </c>
      <c r="J156" s="213">
        <v>1.31</v>
      </c>
      <c r="K156" s="199"/>
      <c r="L156" s="210">
        <v>1</v>
      </c>
      <c r="M156" s="211" t="s">
        <v>421</v>
      </c>
      <c r="N156" s="214"/>
      <c r="O156" s="214"/>
      <c r="P156" s="214"/>
      <c r="Q156" s="199"/>
      <c r="R156" s="199"/>
      <c r="S156" s="199"/>
      <c r="T156" s="215">
        <f t="shared" si="4"/>
        <v>0</v>
      </c>
      <c r="U156" s="204" t="str">
        <f t="shared" si="5"/>
        <v>WINDERMERE,OUC TIE,WH,954 KCM ACSR</v>
      </c>
    </row>
    <row r="157" spans="4:21" ht="16.649999999999999" customHeight="1" x14ac:dyDescent="0.25">
      <c r="D157" s="219">
        <v>35.113</v>
      </c>
      <c r="E157" s="211" t="s">
        <v>225</v>
      </c>
      <c r="F157" s="211" t="s">
        <v>501</v>
      </c>
      <c r="G157" s="213">
        <v>230</v>
      </c>
      <c r="H157" s="213">
        <v>230</v>
      </c>
      <c r="I157" s="214" t="s">
        <v>403</v>
      </c>
      <c r="J157" s="213">
        <v>12.35</v>
      </c>
      <c r="K157" s="199"/>
      <c r="L157" s="210">
        <v>4</v>
      </c>
      <c r="M157" s="211" t="s">
        <v>502</v>
      </c>
      <c r="N157" s="214"/>
      <c r="O157" s="214"/>
      <c r="P157" s="214"/>
      <c r="Q157" s="199"/>
      <c r="R157" s="199"/>
      <c r="S157" s="199"/>
      <c r="T157" s="215">
        <f t="shared" si="4"/>
        <v>0</v>
      </c>
      <c r="U157" s="204" t="str">
        <f t="shared" si="5"/>
        <v>INTERCESSION CITY,GIFFORD,SP,2627 KCM ACCS/TW</v>
      </c>
    </row>
    <row r="158" spans="4:21" ht="16.649999999999999" customHeight="1" x14ac:dyDescent="0.25">
      <c r="D158" s="219">
        <v>35.113999999999997</v>
      </c>
      <c r="E158" s="211" t="s">
        <v>503</v>
      </c>
      <c r="F158" s="211" t="s">
        <v>504</v>
      </c>
      <c r="G158" s="213">
        <v>230</v>
      </c>
      <c r="H158" s="213">
        <v>230</v>
      </c>
      <c r="I158" s="214" t="s">
        <v>403</v>
      </c>
      <c r="J158" s="213">
        <v>0.03</v>
      </c>
      <c r="K158" s="199"/>
      <c r="L158" s="210">
        <v>1</v>
      </c>
      <c r="M158" s="211" t="s">
        <v>421</v>
      </c>
      <c r="N158" s="199"/>
      <c r="O158" s="214"/>
      <c r="P158" s="214"/>
      <c r="Q158" s="199"/>
      <c r="R158" s="199"/>
      <c r="S158" s="199"/>
      <c r="T158" s="215">
        <f t="shared" si="4"/>
        <v>0</v>
      </c>
      <c r="U158" s="204" t="str">
        <f t="shared" si="5"/>
        <v>HOLOPAW,RELIANT ENERGY 1,SP,954 KCM ACSR</v>
      </c>
    </row>
    <row r="159" spans="4:21" ht="16.649999999999999" customHeight="1" x14ac:dyDescent="0.25">
      <c r="D159" s="219">
        <v>35.115000000000002</v>
      </c>
      <c r="E159" s="211" t="s">
        <v>503</v>
      </c>
      <c r="F159" s="199" t="s">
        <v>505</v>
      </c>
      <c r="G159" s="213">
        <v>230</v>
      </c>
      <c r="H159" s="213">
        <v>230</v>
      </c>
      <c r="I159" s="214" t="s">
        <v>403</v>
      </c>
      <c r="J159" s="213">
        <v>0.05</v>
      </c>
      <c r="K159" s="214"/>
      <c r="L159" s="210">
        <v>1</v>
      </c>
      <c r="M159" s="211" t="s">
        <v>421</v>
      </c>
      <c r="N159" s="199"/>
      <c r="O159" s="214"/>
      <c r="P159" s="214"/>
      <c r="Q159" s="199"/>
      <c r="R159" s="199"/>
      <c r="S159" s="199"/>
      <c r="T159" s="215">
        <f t="shared" si="4"/>
        <v>0</v>
      </c>
      <c r="U159" s="204" t="str">
        <f t="shared" si="5"/>
        <v>HOLOPAW,RELIANT ENERGY 2,SP,954 KCM ACSR</v>
      </c>
    </row>
    <row r="160" spans="4:21" ht="16.649999999999999" customHeight="1" x14ac:dyDescent="0.25">
      <c r="D160" s="219">
        <v>35.116</v>
      </c>
      <c r="E160" s="211" t="s">
        <v>236</v>
      </c>
      <c r="F160" s="211" t="s">
        <v>506</v>
      </c>
      <c r="G160" s="213">
        <v>230</v>
      </c>
      <c r="H160" s="213">
        <v>230</v>
      </c>
      <c r="I160" s="214" t="s">
        <v>420</v>
      </c>
      <c r="J160" s="213">
        <v>2.72</v>
      </c>
      <c r="K160" s="199"/>
      <c r="L160" s="210">
        <v>1</v>
      </c>
      <c r="M160" s="211" t="s">
        <v>507</v>
      </c>
      <c r="N160" s="214"/>
      <c r="O160" s="214"/>
      <c r="P160" s="214"/>
      <c r="Q160" s="199"/>
      <c r="R160" s="199"/>
      <c r="S160" s="199"/>
      <c r="T160" s="215">
        <f t="shared" si="4"/>
        <v>0</v>
      </c>
      <c r="U160" s="204" t="str">
        <f t="shared" si="5"/>
        <v>RIO PINAR,OUC (STANTON) 2nd,CP,1272 KCM ACSS/TW</v>
      </c>
    </row>
    <row r="161" spans="4:21" ht="16.649999999999999" customHeight="1" x14ac:dyDescent="0.25">
      <c r="D161" s="219">
        <v>35.116999999999997</v>
      </c>
      <c r="E161" s="211" t="s">
        <v>398</v>
      </c>
      <c r="F161" s="211" t="s">
        <v>398</v>
      </c>
      <c r="G161" s="213">
        <v>230</v>
      </c>
      <c r="H161" s="213">
        <v>230</v>
      </c>
      <c r="I161" s="214" t="s">
        <v>420</v>
      </c>
      <c r="J161" s="213">
        <v>0.14000000000000001</v>
      </c>
      <c r="K161" s="199"/>
      <c r="L161" s="210">
        <v>1</v>
      </c>
      <c r="M161" s="211" t="s">
        <v>443</v>
      </c>
      <c r="N161" s="214"/>
      <c r="O161" s="214"/>
      <c r="P161" s="214"/>
      <c r="Q161" s="199"/>
      <c r="R161" s="199"/>
      <c r="S161" s="199"/>
      <c r="T161" s="215">
        <f t="shared" si="4"/>
        <v>0</v>
      </c>
      <c r="U161" s="204" t="str">
        <f t="shared" si="5"/>
        <v>KATHLEEN,KATHLEEN,CP,2627 KCM ACSS/TW</v>
      </c>
    </row>
    <row r="162" spans="4:21" ht="16.649999999999999" customHeight="1" x14ac:dyDescent="0.25">
      <c r="D162" s="219">
        <v>35.118000000000002</v>
      </c>
      <c r="E162" s="211" t="s">
        <v>469</v>
      </c>
      <c r="F162" s="211" t="s">
        <v>446</v>
      </c>
      <c r="G162" s="213">
        <v>230</v>
      </c>
      <c r="H162" s="213">
        <v>230</v>
      </c>
      <c r="I162" s="199" t="s">
        <v>403</v>
      </c>
      <c r="J162" s="213">
        <v>9.76</v>
      </c>
      <c r="K162" s="199"/>
      <c r="L162" s="216">
        <v>2</v>
      </c>
      <c r="M162" s="211" t="s">
        <v>440</v>
      </c>
      <c r="N162" s="199"/>
      <c r="O162" s="199"/>
      <c r="P162" s="199"/>
      <c r="Q162" s="199"/>
      <c r="R162" s="199"/>
      <c r="S162" s="199"/>
      <c r="T162" s="215">
        <f t="shared" si="4"/>
        <v>0</v>
      </c>
      <c r="U162" s="204" t="str">
        <f t="shared" si="5"/>
        <v>LAKE BRYAN,WINDERMERE,SP,1622 KCM ACSS/TW</v>
      </c>
    </row>
    <row r="163" spans="4:21" ht="16.649999999999999" customHeight="1" x14ac:dyDescent="0.25">
      <c r="D163" s="219">
        <v>35.119</v>
      </c>
      <c r="E163" s="211" t="s">
        <v>508</v>
      </c>
      <c r="F163" s="211" t="s">
        <v>509</v>
      </c>
      <c r="G163" s="213">
        <v>230</v>
      </c>
      <c r="H163" s="213">
        <v>230</v>
      </c>
      <c r="I163" s="214" t="s">
        <v>403</v>
      </c>
      <c r="J163" s="213">
        <v>5.42</v>
      </c>
      <c r="K163" s="199"/>
      <c r="L163" s="210">
        <v>1</v>
      </c>
      <c r="M163" s="211" t="s">
        <v>440</v>
      </c>
      <c r="N163" s="214"/>
      <c r="O163" s="214"/>
      <c r="P163" s="214"/>
      <c r="Q163" s="199"/>
      <c r="R163" s="199"/>
      <c r="S163" s="199"/>
      <c r="T163" s="215">
        <f t="shared" si="4"/>
        <v>0</v>
      </c>
      <c r="U163" s="204" t="str">
        <f t="shared" si="5"/>
        <v>STANTON PLANT (OUC),BITHLO TIE,SP,1622 KCM ACSS/TW</v>
      </c>
    </row>
    <row r="164" spans="4:21" ht="16.649999999999999" customHeight="1" x14ac:dyDescent="0.25">
      <c r="D164" s="219">
        <v>35.119999999999997</v>
      </c>
      <c r="E164" s="211" t="s">
        <v>475</v>
      </c>
      <c r="F164" s="211" t="s">
        <v>510</v>
      </c>
      <c r="G164" s="213">
        <v>230</v>
      </c>
      <c r="H164" s="213">
        <v>230</v>
      </c>
      <c r="I164" s="214" t="s">
        <v>403</v>
      </c>
      <c r="J164" s="213">
        <v>0.16</v>
      </c>
      <c r="K164" s="199"/>
      <c r="L164" s="210">
        <v>1</v>
      </c>
      <c r="M164" s="211" t="s">
        <v>404</v>
      </c>
      <c r="N164" s="214"/>
      <c r="O164" s="214"/>
      <c r="P164" s="214"/>
      <c r="Q164" s="199"/>
      <c r="R164" s="199"/>
      <c r="S164" s="199"/>
      <c r="T164" s="215">
        <f t="shared" si="4"/>
        <v>0</v>
      </c>
      <c r="U164" s="204" t="str">
        <f t="shared" si="5"/>
        <v>NORTHEAST,NORTHEAST (SUBST BUS),SP,1590 KCM ACSR</v>
      </c>
    </row>
    <row r="165" spans="4:21" ht="16.649999999999999" customHeight="1" x14ac:dyDescent="0.25">
      <c r="D165" s="219">
        <v>35.121000000000002</v>
      </c>
      <c r="E165" s="211" t="s">
        <v>475</v>
      </c>
      <c r="F165" s="211" t="s">
        <v>511</v>
      </c>
      <c r="G165" s="213">
        <v>230</v>
      </c>
      <c r="H165" s="213">
        <v>230</v>
      </c>
      <c r="I165" s="214" t="s">
        <v>403</v>
      </c>
      <c r="J165" s="213">
        <v>2.71</v>
      </c>
      <c r="K165" s="218">
        <v>3.12</v>
      </c>
      <c r="L165" s="210">
        <v>1</v>
      </c>
      <c r="M165" s="211" t="s">
        <v>421</v>
      </c>
      <c r="N165" s="214"/>
      <c r="O165" s="214"/>
      <c r="P165" s="214"/>
      <c r="Q165" s="199"/>
      <c r="R165" s="199"/>
      <c r="S165" s="199"/>
      <c r="T165" s="215">
        <f t="shared" si="4"/>
        <v>0</v>
      </c>
      <c r="U165" s="204" t="str">
        <f t="shared" si="5"/>
        <v>NORTHEAST,32nd (DISSTON),SP,954 KCM ACSR</v>
      </c>
    </row>
    <row r="166" spans="4:21" ht="16.649999999999999" customHeight="1" x14ac:dyDescent="0.25">
      <c r="D166" s="219">
        <v>35.122</v>
      </c>
      <c r="E166" s="211" t="s">
        <v>512</v>
      </c>
      <c r="F166" s="211" t="s">
        <v>513</v>
      </c>
      <c r="G166" s="210">
        <v>230</v>
      </c>
      <c r="H166" s="210">
        <v>230</v>
      </c>
      <c r="I166" s="214" t="s">
        <v>403</v>
      </c>
      <c r="J166" s="213">
        <v>9.7899999999999991</v>
      </c>
      <c r="K166" s="199"/>
      <c r="L166" s="210">
        <v>1</v>
      </c>
      <c r="M166" s="211" t="s">
        <v>443</v>
      </c>
      <c r="N166" s="214"/>
      <c r="O166" s="217"/>
      <c r="P166" s="214"/>
      <c r="Q166" s="199"/>
      <c r="R166" s="199"/>
      <c r="S166" s="199"/>
      <c r="T166" s="215">
        <f t="shared" si="4"/>
        <v>0</v>
      </c>
      <c r="U166" s="204" t="str">
        <f t="shared" si="5"/>
        <v>DUNDEE,WEST LK WALES (DWL1),SP,2627 KCM ACSS/TW</v>
      </c>
    </row>
    <row r="167" spans="4:21" ht="16.649999999999999" customHeight="1" x14ac:dyDescent="0.25">
      <c r="D167" s="219">
        <v>35.122999999999998</v>
      </c>
      <c r="E167" s="211" t="s">
        <v>466</v>
      </c>
      <c r="F167" s="211" t="s">
        <v>514</v>
      </c>
      <c r="G167" s="210">
        <v>230</v>
      </c>
      <c r="H167" s="210">
        <v>230</v>
      </c>
      <c r="I167" s="214" t="s">
        <v>403</v>
      </c>
      <c r="J167" s="213">
        <v>0.76</v>
      </c>
      <c r="K167" s="218">
        <v>20.260000000000002</v>
      </c>
      <c r="L167" s="210">
        <v>1</v>
      </c>
      <c r="M167" s="211" t="s">
        <v>515</v>
      </c>
      <c r="N167" s="199"/>
      <c r="O167" s="217"/>
      <c r="P167" s="214"/>
      <c r="Q167" s="199"/>
      <c r="R167" s="199"/>
      <c r="S167" s="199"/>
      <c r="T167" s="215">
        <f t="shared" si="4"/>
        <v>0</v>
      </c>
      <c r="U167" s="204" t="str">
        <f t="shared" si="5"/>
        <v>HINES,WEST LK WALES CIR 2,SP,1622 KCM ACCS/TW</v>
      </c>
    </row>
    <row r="168" spans="4:21" ht="16.649999999999999" customHeight="1" x14ac:dyDescent="0.25">
      <c r="D168" s="219">
        <v>35.124000000000002</v>
      </c>
      <c r="E168" s="211" t="s">
        <v>516</v>
      </c>
      <c r="F168" s="211" t="s">
        <v>501</v>
      </c>
      <c r="G168" s="210">
        <v>230</v>
      </c>
      <c r="H168" s="210">
        <v>230</v>
      </c>
      <c r="I168" s="214" t="s">
        <v>403</v>
      </c>
      <c r="J168" s="213">
        <v>7.2</v>
      </c>
      <c r="K168" s="199"/>
      <c r="L168" s="210">
        <v>1</v>
      </c>
      <c r="M168" s="211" t="s">
        <v>443</v>
      </c>
      <c r="N168" s="214"/>
      <c r="O168" s="214"/>
      <c r="P168" s="214"/>
      <c r="Q168" s="199"/>
      <c r="R168" s="199"/>
      <c r="S168" s="199"/>
      <c r="T168" s="215">
        <f t="shared" si="4"/>
        <v>0</v>
      </c>
      <c r="U168" s="204" t="str">
        <f t="shared" si="5"/>
        <v>AVALON,GIFFORD,SP,2627 KCM ACSS/TW</v>
      </c>
    </row>
    <row r="169" spans="4:21" ht="16.649999999999999" customHeight="1" x14ac:dyDescent="0.25">
      <c r="D169" s="219">
        <v>35.125</v>
      </c>
      <c r="E169" s="211" t="s">
        <v>225</v>
      </c>
      <c r="F169" s="211" t="s">
        <v>517</v>
      </c>
      <c r="G169" s="213">
        <v>230</v>
      </c>
      <c r="H169" s="213">
        <v>230</v>
      </c>
      <c r="I169" s="214" t="s">
        <v>403</v>
      </c>
      <c r="J169" s="213">
        <v>20.29</v>
      </c>
      <c r="K169" s="199"/>
      <c r="L169" s="210">
        <v>1</v>
      </c>
      <c r="M169" s="211" t="s">
        <v>518</v>
      </c>
      <c r="N169" s="199"/>
      <c r="O169" s="214"/>
      <c r="P169" s="214"/>
      <c r="Q169" s="199"/>
      <c r="R169" s="199"/>
      <c r="S169" s="199"/>
      <c r="T169" s="215">
        <f t="shared" si="4"/>
        <v>0</v>
      </c>
      <c r="U169" s="204" t="str">
        <f t="shared" si="5"/>
        <v>INTERCESSION CITY,DUNDEE (ICD1),SP,2627 KCM ACSS/TW/HS</v>
      </c>
    </row>
    <row r="170" spans="4:21" ht="16.649999999999999" customHeight="1" x14ac:dyDescent="0.25">
      <c r="D170" s="219">
        <v>35.125999999999998</v>
      </c>
      <c r="E170" s="211" t="s">
        <v>398</v>
      </c>
      <c r="F170" s="211" t="s">
        <v>519</v>
      </c>
      <c r="G170" s="213">
        <v>230</v>
      </c>
      <c r="H170" s="213">
        <v>230</v>
      </c>
      <c r="I170" s="214" t="s">
        <v>420</v>
      </c>
      <c r="J170" s="213">
        <v>12.66</v>
      </c>
      <c r="K170" s="199"/>
      <c r="L170" s="210">
        <v>1</v>
      </c>
      <c r="M170" s="211" t="s">
        <v>440</v>
      </c>
      <c r="N170" s="199"/>
      <c r="O170" s="214"/>
      <c r="P170" s="214"/>
      <c r="Q170" s="199"/>
      <c r="R170" s="199"/>
      <c r="S170" s="199"/>
      <c r="T170" s="215">
        <f t="shared" si="4"/>
        <v>0</v>
      </c>
      <c r="U170" s="204" t="str">
        <f t="shared" si="5"/>
        <v>KATHLEEN,ZEPHYRHILLS NORTH #2,CP,1622 KCM ACSS/TW</v>
      </c>
    </row>
    <row r="171" spans="4:21" ht="16.649999999999999" customHeight="1" x14ac:dyDescent="0.25">
      <c r="D171" s="219">
        <v>35.127000000000002</v>
      </c>
      <c r="E171" s="211" t="s">
        <v>512</v>
      </c>
      <c r="F171" s="211" t="s">
        <v>520</v>
      </c>
      <c r="G171" s="213">
        <v>230</v>
      </c>
      <c r="H171" s="213">
        <v>230</v>
      </c>
      <c r="I171" s="214" t="s">
        <v>403</v>
      </c>
      <c r="J171" s="213">
        <v>0.63</v>
      </c>
      <c r="K171" s="218">
        <v>9.1</v>
      </c>
      <c r="L171" s="210">
        <v>1</v>
      </c>
      <c r="M171" s="211" t="s">
        <v>443</v>
      </c>
      <c r="N171" s="214"/>
      <c r="O171" s="214"/>
      <c r="P171" s="214"/>
      <c r="Q171" s="199"/>
      <c r="R171" s="199"/>
      <c r="S171" s="199"/>
      <c r="T171" s="215">
        <f t="shared" si="4"/>
        <v>0</v>
      </c>
      <c r="U171" s="204" t="str">
        <f t="shared" si="5"/>
        <v>DUNDEE,WEST LK WALES (DWL2),SP,2627 KCM ACSS/TW</v>
      </c>
    </row>
    <row r="172" spans="4:21" ht="16.649999999999999" customHeight="1" x14ac:dyDescent="0.25">
      <c r="D172" s="219">
        <v>35.128</v>
      </c>
      <c r="E172" s="211" t="s">
        <v>225</v>
      </c>
      <c r="F172" s="211" t="s">
        <v>521</v>
      </c>
      <c r="G172" s="213">
        <v>230</v>
      </c>
      <c r="H172" s="213">
        <v>230</v>
      </c>
      <c r="I172" s="214" t="s">
        <v>403</v>
      </c>
      <c r="J172" s="213">
        <v>2.72</v>
      </c>
      <c r="K172" s="218">
        <v>18.440000000000001</v>
      </c>
      <c r="L172" s="210">
        <v>1</v>
      </c>
      <c r="M172" s="211" t="s">
        <v>443</v>
      </c>
      <c r="N172" s="214"/>
      <c r="O172" s="214"/>
      <c r="P172" s="214"/>
      <c r="Q172" s="199"/>
      <c r="R172" s="199"/>
      <c r="S172" s="199"/>
      <c r="T172" s="215">
        <f t="shared" si="4"/>
        <v>0</v>
      </c>
      <c r="U172" s="204" t="str">
        <f t="shared" si="5"/>
        <v>INTERCESSION CITY,DUNDEE 2nd CIR (ICD2),SP,2627 KCM ACSS/TW</v>
      </c>
    </row>
    <row r="173" spans="4:21" ht="16.649999999999999" customHeight="1" x14ac:dyDescent="0.25">
      <c r="D173" s="219">
        <v>35.128999999999998</v>
      </c>
      <c r="E173" s="211" t="s">
        <v>522</v>
      </c>
      <c r="F173" s="211" t="s">
        <v>523</v>
      </c>
      <c r="G173" s="213">
        <v>230</v>
      </c>
      <c r="H173" s="213">
        <v>230</v>
      </c>
      <c r="I173" s="214" t="s">
        <v>420</v>
      </c>
      <c r="J173" s="213">
        <v>0.01</v>
      </c>
      <c r="K173" s="199"/>
      <c r="L173" s="210">
        <v>1</v>
      </c>
      <c r="M173" s="211" t="s">
        <v>421</v>
      </c>
      <c r="N173" s="214"/>
      <c r="O173" s="214"/>
      <c r="P173" s="214"/>
      <c r="Q173" s="199"/>
      <c r="R173" s="199"/>
      <c r="S173" s="199"/>
      <c r="T173" s="215">
        <f t="shared" si="4"/>
        <v>0</v>
      </c>
      <c r="U173" s="204" t="str">
        <f t="shared" si="5"/>
        <v>SANFORD (FP&amp;L),BITHLO,CP,954 KCM ACSR</v>
      </c>
    </row>
    <row r="174" spans="4:21" ht="16.649999999999999" customHeight="1" x14ac:dyDescent="0.25">
      <c r="D174" s="219">
        <v>35.130000000000003</v>
      </c>
      <c r="E174" s="211" t="s">
        <v>524</v>
      </c>
      <c r="F174" s="211" t="s">
        <v>525</v>
      </c>
      <c r="G174" s="213">
        <v>230</v>
      </c>
      <c r="H174" s="213">
        <v>230</v>
      </c>
      <c r="I174" s="214" t="s">
        <v>420</v>
      </c>
      <c r="J174" s="213">
        <v>7.0000000000000007E-2</v>
      </c>
      <c r="K174" s="199"/>
      <c r="L174" s="210">
        <v>1</v>
      </c>
      <c r="M174" s="211" t="s">
        <v>443</v>
      </c>
      <c r="N174" s="199"/>
      <c r="O174" s="214"/>
      <c r="P174" s="214"/>
      <c r="Q174" s="199"/>
      <c r="R174" s="199"/>
      <c r="S174" s="199"/>
      <c r="T174" s="215">
        <f t="shared" si="4"/>
        <v>0</v>
      </c>
      <c r="U174" s="204" t="str">
        <f t="shared" si="5"/>
        <v>HOLDER,HOLDER STRING BUS,CP,2627 KCM ACSS/TW</v>
      </c>
    </row>
    <row r="175" spans="4:21" ht="16.649999999999999" customHeight="1" x14ac:dyDescent="0.25">
      <c r="D175" s="219">
        <v>35.131</v>
      </c>
      <c r="E175" s="211" t="s">
        <v>202</v>
      </c>
      <c r="F175" s="211" t="s">
        <v>526</v>
      </c>
      <c r="G175" s="213">
        <v>230</v>
      </c>
      <c r="H175" s="213">
        <v>230</v>
      </c>
      <c r="I175" s="214" t="s">
        <v>403</v>
      </c>
      <c r="J175" s="213">
        <v>0.05</v>
      </c>
      <c r="K175" s="218">
        <v>3.14</v>
      </c>
      <c r="L175" s="210">
        <v>1</v>
      </c>
      <c r="M175" s="211" t="s">
        <v>443</v>
      </c>
      <c r="N175" s="199"/>
      <c r="O175" s="214"/>
      <c r="P175" s="214"/>
      <c r="Q175" s="199"/>
      <c r="R175" s="199"/>
      <c r="S175" s="199"/>
      <c r="T175" s="215">
        <f t="shared" si="4"/>
        <v>0</v>
      </c>
      <c r="U175" s="204" t="str">
        <f t="shared" si="5"/>
        <v>AVON PARK,FORT MEADE #2,SP,2627 KCM ACSS/TW</v>
      </c>
    </row>
    <row r="176" spans="4:21" ht="16.649999999999999" customHeight="1" x14ac:dyDescent="0.25">
      <c r="D176" s="219">
        <v>35.131999999999998</v>
      </c>
      <c r="E176" s="211" t="s">
        <v>202</v>
      </c>
      <c r="F176" s="211" t="s">
        <v>526</v>
      </c>
      <c r="G176" s="214"/>
      <c r="H176" s="214"/>
      <c r="I176" s="214" t="s">
        <v>167</v>
      </c>
      <c r="J176" s="213">
        <v>18.52</v>
      </c>
      <c r="K176" s="218">
        <v>7.29</v>
      </c>
      <c r="L176" s="210">
        <v>1</v>
      </c>
      <c r="M176" s="211" t="s">
        <v>440</v>
      </c>
      <c r="N176" s="199"/>
      <c r="O176" s="214"/>
      <c r="P176" s="214"/>
      <c r="Q176" s="199"/>
      <c r="R176" s="199"/>
      <c r="S176" s="199"/>
      <c r="T176" s="215">
        <f t="shared" si="4"/>
        <v>0</v>
      </c>
      <c r="U176" s="204" t="str">
        <f t="shared" si="5"/>
        <v>AVON PARK,FORT MEADE #2,ST,1622 KCM ACSS/TW</v>
      </c>
    </row>
    <row r="177" spans="4:21" ht="16.649999999999999" customHeight="1" x14ac:dyDescent="0.25">
      <c r="D177" s="219">
        <v>35.133000000000003</v>
      </c>
      <c r="E177" s="211" t="s">
        <v>397</v>
      </c>
      <c r="F177" s="211" t="s">
        <v>397</v>
      </c>
      <c r="G177" s="213">
        <v>230</v>
      </c>
      <c r="H177" s="213">
        <v>230</v>
      </c>
      <c r="I177" s="214" t="s">
        <v>403</v>
      </c>
      <c r="J177" s="213">
        <v>0.28000000000000003</v>
      </c>
      <c r="K177" s="199"/>
      <c r="L177" s="210">
        <v>1</v>
      </c>
      <c r="M177" s="211" t="s">
        <v>443</v>
      </c>
      <c r="N177" s="214"/>
      <c r="O177" s="214"/>
      <c r="P177" s="214"/>
      <c r="Q177" s="199"/>
      <c r="R177" s="199"/>
      <c r="S177" s="199"/>
      <c r="T177" s="215">
        <f t="shared" si="4"/>
        <v>0</v>
      </c>
      <c r="U177" s="204" t="str">
        <f t="shared" si="5"/>
        <v>CENTRAL FLORIDA,CENTRAL FLORIDA,SP,2627 KCM ACSS/TW</v>
      </c>
    </row>
    <row r="178" spans="4:21" ht="16.649999999999999" customHeight="1" x14ac:dyDescent="0.25">
      <c r="D178" s="219">
        <v>35.134</v>
      </c>
      <c r="E178" s="211" t="s">
        <v>527</v>
      </c>
      <c r="F178" s="199" t="s">
        <v>528</v>
      </c>
      <c r="G178" s="213">
        <v>230</v>
      </c>
      <c r="H178" s="213">
        <v>230</v>
      </c>
      <c r="I178" s="199" t="s">
        <v>452</v>
      </c>
      <c r="J178" s="213">
        <v>0.18</v>
      </c>
      <c r="K178" s="199"/>
      <c r="L178" s="216">
        <v>1</v>
      </c>
      <c r="M178" s="211" t="s">
        <v>499</v>
      </c>
      <c r="N178" s="199"/>
      <c r="O178" s="199"/>
      <c r="P178" s="199"/>
      <c r="Q178" s="199"/>
      <c r="R178" s="199"/>
      <c r="S178" s="199"/>
      <c r="T178" s="215">
        <f t="shared" si="4"/>
        <v>0</v>
      </c>
      <c r="U178" s="204" t="str">
        <f t="shared" si="5"/>
        <v>HUDSON,SHADEY HILLS,CH,795 KCM ACSS/TW</v>
      </c>
    </row>
    <row r="179" spans="4:21" ht="16.649999999999999" customHeight="1" x14ac:dyDescent="0.25">
      <c r="D179" s="219">
        <v>35.134999999999998</v>
      </c>
      <c r="E179" s="211" t="s">
        <v>523</v>
      </c>
      <c r="F179" s="211" t="s">
        <v>529</v>
      </c>
      <c r="G179" s="213">
        <v>230</v>
      </c>
      <c r="H179" s="213">
        <v>230</v>
      </c>
      <c r="I179" s="214" t="s">
        <v>403</v>
      </c>
      <c r="J179" s="213">
        <v>0.01</v>
      </c>
      <c r="K179" s="199"/>
      <c r="L179" s="210">
        <v>1</v>
      </c>
      <c r="M179" s="211" t="s">
        <v>530</v>
      </c>
      <c r="N179" s="214"/>
      <c r="O179" s="214"/>
      <c r="P179" s="214"/>
      <c r="Q179" s="199"/>
      <c r="R179" s="199"/>
      <c r="S179" s="199"/>
      <c r="T179" s="215">
        <f t="shared" si="4"/>
        <v>0</v>
      </c>
      <c r="U179" s="204" t="str">
        <f t="shared" si="5"/>
        <v>BITHLO,FP&amp;L POINSETT,SP,1431 KCM ACSR/AW</v>
      </c>
    </row>
    <row r="180" spans="4:21" ht="16.649999999999999" customHeight="1" x14ac:dyDescent="0.25">
      <c r="D180" s="219">
        <v>35.136000000000003</v>
      </c>
      <c r="E180" s="199" t="s">
        <v>198</v>
      </c>
      <c r="F180" s="199" t="s">
        <v>531</v>
      </c>
      <c r="G180" s="213">
        <v>230</v>
      </c>
      <c r="H180" s="213">
        <v>230</v>
      </c>
      <c r="I180" s="199" t="s">
        <v>403</v>
      </c>
      <c r="J180" s="213">
        <v>0.2</v>
      </c>
      <c r="K180" s="199"/>
      <c r="L180" s="216">
        <v>1</v>
      </c>
      <c r="M180" s="211" t="s">
        <v>421</v>
      </c>
      <c r="N180" s="199"/>
      <c r="O180" s="199"/>
      <c r="P180" s="199"/>
      <c r="Q180" s="199"/>
      <c r="R180" s="199"/>
      <c r="S180" s="199"/>
      <c r="T180" s="215">
        <f t="shared" si="4"/>
        <v>0</v>
      </c>
      <c r="U180" s="204" t="str">
        <f t="shared" si="5"/>
        <v>TIGER BAY,GENERAL PEAT,SP,954 KCM ACSR</v>
      </c>
    </row>
    <row r="181" spans="4:21" ht="16.649999999999999" customHeight="1" x14ac:dyDescent="0.25">
      <c r="D181" s="219">
        <v>35.137</v>
      </c>
      <c r="E181" s="199" t="s">
        <v>198</v>
      </c>
      <c r="F181" s="199" t="s">
        <v>531</v>
      </c>
      <c r="G181" s="199"/>
      <c r="H181" s="199"/>
      <c r="I181" s="199" t="s">
        <v>420</v>
      </c>
      <c r="J181" s="213">
        <v>0.1</v>
      </c>
      <c r="K181" s="199"/>
      <c r="L181" s="216">
        <v>1</v>
      </c>
      <c r="M181" s="211" t="s">
        <v>421</v>
      </c>
      <c r="N181" s="199"/>
      <c r="O181" s="199"/>
      <c r="P181" s="199"/>
      <c r="Q181" s="199"/>
      <c r="R181" s="199"/>
      <c r="S181" s="199"/>
      <c r="T181" s="215">
        <f t="shared" si="4"/>
        <v>0</v>
      </c>
      <c r="U181" s="204" t="str">
        <f t="shared" si="5"/>
        <v>TIGER BAY,GENERAL PEAT,CP,954 KCM ACSR</v>
      </c>
    </row>
    <row r="182" spans="4:21" ht="16.649999999999999" customHeight="1" x14ac:dyDescent="0.25">
      <c r="D182" s="219">
        <v>35.137999999999998</v>
      </c>
      <c r="E182" s="199" t="s">
        <v>198</v>
      </c>
      <c r="F182" s="199" t="s">
        <v>532</v>
      </c>
      <c r="G182" s="213">
        <v>230</v>
      </c>
      <c r="H182" s="213">
        <v>230</v>
      </c>
      <c r="I182" s="199" t="s">
        <v>403</v>
      </c>
      <c r="J182" s="213">
        <v>0.18</v>
      </c>
      <c r="K182" s="199"/>
      <c r="L182" s="216">
        <v>1</v>
      </c>
      <c r="M182" s="211" t="s">
        <v>421</v>
      </c>
      <c r="N182" s="199"/>
      <c r="O182" s="199"/>
      <c r="P182" s="199"/>
      <c r="Q182" s="199"/>
      <c r="R182" s="199"/>
      <c r="S182" s="199"/>
      <c r="T182" s="215">
        <f t="shared" si="4"/>
        <v>0</v>
      </c>
      <c r="U182" s="204" t="str">
        <f t="shared" si="5"/>
        <v>TIGER BAY,GENERAL PEAT #2,SP,954 KCM ACSR</v>
      </c>
    </row>
    <row r="183" spans="4:21" ht="16.649999999999999" customHeight="1" x14ac:dyDescent="0.25">
      <c r="D183" s="219">
        <v>35.139000000000003</v>
      </c>
      <c r="E183" s="199" t="s">
        <v>198</v>
      </c>
      <c r="F183" s="199" t="s">
        <v>532</v>
      </c>
      <c r="G183" s="199"/>
      <c r="H183" s="199"/>
      <c r="I183" s="199" t="s">
        <v>420</v>
      </c>
      <c r="J183" s="213">
        <v>0.1</v>
      </c>
      <c r="K183" s="199"/>
      <c r="L183" s="216">
        <v>1</v>
      </c>
      <c r="M183" s="211" t="s">
        <v>421</v>
      </c>
      <c r="N183" s="199"/>
      <c r="O183" s="199"/>
      <c r="P183" s="199"/>
      <c r="Q183" s="199"/>
      <c r="R183" s="199"/>
      <c r="S183" s="199"/>
      <c r="T183" s="215">
        <f t="shared" si="4"/>
        <v>0</v>
      </c>
      <c r="U183" s="204" t="str">
        <f t="shared" si="5"/>
        <v>TIGER BAY,GENERAL PEAT #2,CP,954 KCM ACSR</v>
      </c>
    </row>
    <row r="184" spans="4:21" ht="16.649999999999999" customHeight="1" x14ac:dyDescent="0.25">
      <c r="D184" s="219">
        <v>35.14</v>
      </c>
      <c r="E184" s="199" t="s">
        <v>461</v>
      </c>
      <c r="F184" s="199" t="s">
        <v>533</v>
      </c>
      <c r="G184" s="213">
        <v>230</v>
      </c>
      <c r="H184" s="213">
        <v>230</v>
      </c>
      <c r="I184" s="199" t="s">
        <v>403</v>
      </c>
      <c r="J184" s="213">
        <v>0.03</v>
      </c>
      <c r="K184" s="199"/>
      <c r="L184" s="216">
        <v>1</v>
      </c>
      <c r="M184" s="211" t="s">
        <v>487</v>
      </c>
      <c r="N184" s="199"/>
      <c r="O184" s="199"/>
      <c r="P184" s="199"/>
      <c r="Q184" s="199"/>
      <c r="R184" s="199"/>
      <c r="S184" s="199"/>
      <c r="T184" s="215">
        <f t="shared" si="4"/>
        <v>0</v>
      </c>
      <c r="U184" s="204" t="str">
        <f t="shared" si="5"/>
        <v>VANDOLAH,FP&amp;L CHARLOTTE,SP,954 KCM ACSS/TW</v>
      </c>
    </row>
    <row r="185" spans="4:21" ht="16.649999999999999" customHeight="1" x14ac:dyDescent="0.25">
      <c r="D185" s="219">
        <v>35.140999999999998</v>
      </c>
      <c r="E185" s="199" t="s">
        <v>461</v>
      </c>
      <c r="F185" s="199" t="s">
        <v>461</v>
      </c>
      <c r="G185" s="213">
        <v>230</v>
      </c>
      <c r="H185" s="213">
        <v>230</v>
      </c>
      <c r="I185" s="199" t="s">
        <v>403</v>
      </c>
      <c r="J185" s="213">
        <v>0.09</v>
      </c>
      <c r="K185" s="199"/>
      <c r="L185" s="216">
        <v>1</v>
      </c>
      <c r="M185" s="211" t="s">
        <v>487</v>
      </c>
      <c r="N185" s="199"/>
      <c r="O185" s="199"/>
      <c r="P185" s="199"/>
      <c r="Q185" s="199"/>
      <c r="R185" s="199"/>
      <c r="S185" s="199"/>
      <c r="T185" s="215">
        <f t="shared" si="4"/>
        <v>0</v>
      </c>
      <c r="U185" s="204" t="str">
        <f t="shared" si="5"/>
        <v>VANDOLAH,VANDOLAH,SP,954 KCM ACSS/TW</v>
      </c>
    </row>
    <row r="186" spans="4:21" ht="16.649999999999999" customHeight="1" x14ac:dyDescent="0.25">
      <c r="D186" s="219">
        <v>35.142000000000003</v>
      </c>
      <c r="E186" s="199" t="s">
        <v>461</v>
      </c>
      <c r="F186" s="199" t="s">
        <v>534</v>
      </c>
      <c r="G186" s="213">
        <v>230</v>
      </c>
      <c r="H186" s="213">
        <v>230</v>
      </c>
      <c r="I186" s="199" t="s">
        <v>403</v>
      </c>
      <c r="J186" s="213">
        <v>0.03</v>
      </c>
      <c r="K186" s="199"/>
      <c r="L186" s="216">
        <v>1</v>
      </c>
      <c r="M186" s="211" t="s">
        <v>487</v>
      </c>
      <c r="N186" s="199"/>
      <c r="O186" s="199"/>
      <c r="P186" s="199"/>
      <c r="Q186" s="199"/>
      <c r="R186" s="199"/>
      <c r="S186" s="199"/>
      <c r="T186" s="215">
        <f t="shared" si="4"/>
        <v>0</v>
      </c>
      <c r="U186" s="204" t="str">
        <f t="shared" si="5"/>
        <v>VANDOLAH,SEMINOLE #2,SP,954 KCM ACSS/TW</v>
      </c>
    </row>
    <row r="187" spans="4:21" ht="16.649999999999999" customHeight="1" x14ac:dyDescent="0.25">
      <c r="D187" s="219">
        <v>35.143000000000001</v>
      </c>
      <c r="E187" s="211" t="s">
        <v>432</v>
      </c>
      <c r="F187" s="199" t="s">
        <v>488</v>
      </c>
      <c r="G187" s="213">
        <v>230</v>
      </c>
      <c r="H187" s="213">
        <v>230</v>
      </c>
      <c r="I187" s="199" t="s">
        <v>167</v>
      </c>
      <c r="J187" s="199"/>
      <c r="K187" s="218">
        <v>0.92</v>
      </c>
      <c r="L187" s="216">
        <v>2</v>
      </c>
      <c r="M187" s="211" t="s">
        <v>421</v>
      </c>
      <c r="N187" s="199"/>
      <c r="O187" s="199"/>
      <c r="P187" s="199"/>
      <c r="Q187" s="199"/>
      <c r="R187" s="199"/>
      <c r="S187" s="199"/>
      <c r="T187" s="215">
        <f t="shared" si="4"/>
        <v>0</v>
      </c>
      <c r="U187" s="204" t="str">
        <f t="shared" si="5"/>
        <v>WOODSMERE,OUC TIE,ST,954 KCM ACSR</v>
      </c>
    </row>
    <row r="188" spans="4:21" ht="16.649999999999999" customHeight="1" x14ac:dyDescent="0.25">
      <c r="D188" s="219">
        <v>35.143999999999998</v>
      </c>
      <c r="E188" s="211" t="s">
        <v>225</v>
      </c>
      <c r="F188" s="211" t="s">
        <v>535</v>
      </c>
      <c r="G188" s="213">
        <v>230</v>
      </c>
      <c r="H188" s="213">
        <v>230</v>
      </c>
      <c r="I188" s="214" t="s">
        <v>403</v>
      </c>
      <c r="J188" s="213">
        <v>0.01</v>
      </c>
      <c r="K188" s="199"/>
      <c r="L188" s="210">
        <v>1</v>
      </c>
      <c r="M188" s="211" t="s">
        <v>404</v>
      </c>
      <c r="N188" s="214"/>
      <c r="O188" s="214"/>
      <c r="P188" s="214"/>
      <c r="Q188" s="199"/>
      <c r="R188" s="199"/>
      <c r="S188" s="199"/>
      <c r="T188" s="215">
        <f t="shared" si="4"/>
        <v>0</v>
      </c>
      <c r="U188" s="204" t="str">
        <f t="shared" si="5"/>
        <v>INTERCESSION CITY,CANE ISLAND (KUA),SP,1590 KCM ACSR</v>
      </c>
    </row>
    <row r="189" spans="4:21" ht="16.649999999999999" customHeight="1" x14ac:dyDescent="0.25">
      <c r="D189" s="219">
        <v>35.145000000000003</v>
      </c>
      <c r="E189" s="211" t="s">
        <v>536</v>
      </c>
      <c r="F189" s="211"/>
      <c r="G189" s="214"/>
      <c r="H189" s="214"/>
      <c r="I189" s="214"/>
      <c r="J189" s="214"/>
      <c r="K189" s="199"/>
      <c r="L189" s="214"/>
      <c r="M189" s="211"/>
      <c r="N189" s="212">
        <v>103228015</v>
      </c>
      <c r="O189" s="212">
        <v>1009896090</v>
      </c>
      <c r="P189" s="212">
        <v>1113124106</v>
      </c>
      <c r="Q189" s="199"/>
      <c r="R189" s="199"/>
      <c r="S189" s="199"/>
      <c r="T189" s="215">
        <f t="shared" si="4"/>
        <v>0</v>
      </c>
      <c r="U189" s="204" t="str">
        <f t="shared" si="5"/>
        <v>Tot. 230KV Lines,,,</v>
      </c>
    </row>
    <row r="190" spans="4:21" ht="16.649999999999999" customHeight="1" x14ac:dyDescent="0.25">
      <c r="D190" s="219">
        <v>35.146000000000001</v>
      </c>
      <c r="E190" s="211"/>
      <c r="F190" s="211"/>
      <c r="G190" s="214"/>
      <c r="H190" s="214"/>
      <c r="I190" s="214"/>
      <c r="J190" s="214"/>
      <c r="K190" s="199"/>
      <c r="L190" s="214"/>
      <c r="M190" s="211"/>
      <c r="N190" s="214"/>
      <c r="O190" s="214"/>
      <c r="P190" s="214"/>
      <c r="Q190" s="199"/>
      <c r="R190" s="199"/>
      <c r="S190" s="199"/>
      <c r="T190" s="215">
        <f t="shared" si="4"/>
        <v>0</v>
      </c>
      <c r="U190" s="204" t="str">
        <f t="shared" si="5"/>
        <v>,,,</v>
      </c>
    </row>
    <row r="191" spans="4:21" ht="16.649999999999999" customHeight="1" x14ac:dyDescent="0.25">
      <c r="D191" s="219">
        <v>35.146999999999998</v>
      </c>
      <c r="E191" s="211" t="s">
        <v>537</v>
      </c>
      <c r="F191" s="211" t="s">
        <v>538</v>
      </c>
      <c r="G191" s="214"/>
      <c r="H191" s="214"/>
      <c r="I191" s="214"/>
      <c r="J191" s="213">
        <v>2084.27</v>
      </c>
      <c r="K191" s="218">
        <v>181.34</v>
      </c>
      <c r="L191" s="214"/>
      <c r="M191" s="211"/>
      <c r="N191" s="212">
        <v>61782253</v>
      </c>
      <c r="O191" s="212">
        <v>1200993973</v>
      </c>
      <c r="P191" s="212">
        <v>1262776226</v>
      </c>
      <c r="Q191" s="199"/>
      <c r="R191" s="199"/>
      <c r="S191" s="199"/>
      <c r="T191" s="215">
        <f t="shared" si="4"/>
        <v>0</v>
      </c>
      <c r="U191" s="204" t="str">
        <f t="shared" si="5"/>
        <v>OTHER TRANS. LINES,69KV,,</v>
      </c>
    </row>
    <row r="192" spans="4:21" ht="16.649999999999999" customHeight="1" x14ac:dyDescent="0.25">
      <c r="D192" s="219">
        <v>35.148000000000003</v>
      </c>
      <c r="E192" s="211" t="s">
        <v>537</v>
      </c>
      <c r="F192" s="211" t="s">
        <v>539</v>
      </c>
      <c r="G192" s="214"/>
      <c r="H192" s="214"/>
      <c r="I192" s="214"/>
      <c r="J192" s="213">
        <v>799.37</v>
      </c>
      <c r="K192" s="218">
        <v>231.73</v>
      </c>
      <c r="L192" s="214"/>
      <c r="M192" s="211"/>
      <c r="N192" s="212">
        <v>11196084</v>
      </c>
      <c r="O192" s="212">
        <v>486473482</v>
      </c>
      <c r="P192" s="212">
        <v>497669566</v>
      </c>
      <c r="Q192" s="199"/>
      <c r="R192" s="199"/>
      <c r="S192" s="199"/>
      <c r="T192" s="215">
        <f t="shared" si="4"/>
        <v>0</v>
      </c>
      <c r="U192" s="204" t="str">
        <f t="shared" si="5"/>
        <v>OTHER TRANS. LINES,115KV,,</v>
      </c>
    </row>
    <row r="193" spans="4:21" ht="16.649999999999999" customHeight="1" x14ac:dyDescent="0.25">
      <c r="D193" s="219">
        <v>35.149000000000001</v>
      </c>
      <c r="E193" s="211"/>
      <c r="F193" s="211"/>
      <c r="G193" s="214"/>
      <c r="H193" s="214"/>
      <c r="I193" s="214"/>
      <c r="J193" s="214"/>
      <c r="K193" s="199"/>
      <c r="L193" s="214"/>
      <c r="M193" s="211"/>
      <c r="N193" s="214"/>
      <c r="O193" s="214"/>
      <c r="P193" s="214"/>
      <c r="Q193" s="212">
        <v>515184</v>
      </c>
      <c r="R193" s="212">
        <v>12490709</v>
      </c>
      <c r="S193" s="199"/>
      <c r="T193" s="215">
        <f t="shared" si="4"/>
        <v>13005893</v>
      </c>
      <c r="U193" s="204" t="str">
        <f t="shared" si="5"/>
        <v>,,,</v>
      </c>
    </row>
    <row r="194" spans="4:21" ht="16.649999999999999" customHeight="1" x14ac:dyDescent="0.25">
      <c r="D194" s="210">
        <v>36</v>
      </c>
      <c r="E194" s="199"/>
      <c r="F194" s="199"/>
      <c r="G194" s="199"/>
      <c r="H194" s="199"/>
      <c r="I194" s="211" t="s">
        <v>33</v>
      </c>
      <c r="J194" s="230">
        <f>SUM(J12:J193)</f>
        <v>4393.3900000000003</v>
      </c>
      <c r="K194" s="230">
        <f>SUM(K12:K193)</f>
        <v>721.2600000000001</v>
      </c>
      <c r="L194" s="230">
        <f>SUM(L12:L193)</f>
        <v>126</v>
      </c>
      <c r="M194" s="199"/>
      <c r="N194" s="230">
        <f t="shared" ref="N194:T194" si="6">SUM(N12:N193)</f>
        <v>178511170</v>
      </c>
      <c r="O194" s="230">
        <f t="shared" si="6"/>
        <v>2755820447</v>
      </c>
      <c r="P194" s="230">
        <f t="shared" si="6"/>
        <v>2934331617</v>
      </c>
      <c r="Q194" s="230">
        <f t="shared" si="6"/>
        <v>515184</v>
      </c>
      <c r="R194" s="230">
        <f t="shared" si="6"/>
        <v>12490709</v>
      </c>
      <c r="S194" s="230">
        <f t="shared" si="6"/>
        <v>0</v>
      </c>
      <c r="T194" s="230">
        <f t="shared" si="6"/>
        <v>13005893</v>
      </c>
      <c r="U194" s="204"/>
    </row>
    <row r="195" spans="4:21" ht="16.649999999999999" customHeight="1" x14ac:dyDescent="0.25">
      <c r="D195" s="231"/>
      <c r="E195" s="231"/>
      <c r="F195" s="231"/>
      <c r="G195" s="231"/>
      <c r="H195" s="231"/>
      <c r="I195" s="231"/>
      <c r="J195" s="231"/>
      <c r="K195" s="231"/>
      <c r="L195" s="231"/>
      <c r="M195" s="231"/>
      <c r="N195" s="231"/>
      <c r="O195" s="231"/>
      <c r="P195" s="231"/>
      <c r="Q195" s="231"/>
      <c r="R195" s="231"/>
      <c r="S195" s="231"/>
      <c r="T195" s="231"/>
    </row>
    <row r="196" spans="4:21" ht="16.649999999999999" customHeight="1" x14ac:dyDescent="0.25"/>
    <row r="197" spans="4:21" ht="16.649999999999999" customHeight="1" x14ac:dyDescent="0.25">
      <c r="J197" s="424"/>
      <c r="K197" s="424"/>
      <c r="L197" s="424"/>
      <c r="M197" s="424"/>
      <c r="N197" s="424"/>
      <c r="O197" s="424"/>
      <c r="P197" s="424"/>
      <c r="Q197" s="424"/>
      <c r="R197" s="424"/>
      <c r="S197" s="424"/>
      <c r="T197" s="424"/>
    </row>
    <row r="198" spans="4:21" ht="16.649999999999999" customHeight="1" x14ac:dyDescent="0.25"/>
    <row r="199" spans="4:21" ht="16.649999999999999" customHeight="1" x14ac:dyDescent="0.25"/>
    <row r="200" spans="4:21" ht="16.649999999999999" customHeight="1" x14ac:dyDescent="0.25"/>
    <row r="201" spans="4:21" ht="16.649999999999999" customHeight="1" x14ac:dyDescent="0.25"/>
    <row r="202" spans="4:21" ht="16.649999999999999" customHeight="1" x14ac:dyDescent="0.25"/>
    <row r="203" spans="4:21" ht="16.649999999999999" customHeight="1" x14ac:dyDescent="0.25"/>
    <row r="204" spans="4:21" ht="16.649999999999999" customHeight="1" x14ac:dyDescent="0.25"/>
    <row r="205" spans="4:21" ht="16.649999999999999" customHeight="1" x14ac:dyDescent="0.25"/>
    <row r="206" spans="4:21" ht="16.649999999999999" customHeight="1" x14ac:dyDescent="0.25"/>
    <row r="207" spans="4:21" ht="16.649999999999999" customHeight="1" x14ac:dyDescent="0.25"/>
    <row r="208" spans="4:21" ht="16.649999999999999" customHeight="1" x14ac:dyDescent="0.25"/>
    <row r="209" customFormat="1" ht="16.649999999999999" customHeight="1" x14ac:dyDescent="0.25"/>
    <row r="210" customFormat="1" ht="16.649999999999999" customHeight="1" x14ac:dyDescent="0.25"/>
    <row r="211" customFormat="1" ht="16.649999999999999" customHeight="1" x14ac:dyDescent="0.25"/>
    <row r="212" customFormat="1" ht="16.649999999999999" customHeight="1" x14ac:dyDescent="0.25"/>
    <row r="213" customFormat="1" ht="16.649999999999999" customHeight="1" x14ac:dyDescent="0.25"/>
    <row r="214" customFormat="1" ht="16.649999999999999" customHeight="1" x14ac:dyDescent="0.25"/>
    <row r="215" customFormat="1" ht="16.649999999999999" customHeight="1" x14ac:dyDescent="0.25"/>
    <row r="216" customFormat="1" ht="16.649999999999999" customHeight="1" x14ac:dyDescent="0.25"/>
    <row r="217" customFormat="1" ht="16.649999999999999" customHeight="1" x14ac:dyDescent="0.25"/>
    <row r="218" customFormat="1" ht="16.649999999999999" customHeight="1" x14ac:dyDescent="0.25"/>
    <row r="219" customFormat="1" ht="16.649999999999999" customHeight="1" x14ac:dyDescent="0.25"/>
    <row r="220" customFormat="1" ht="16.649999999999999" customHeight="1" x14ac:dyDescent="0.25"/>
    <row r="221" customFormat="1" ht="16.649999999999999" customHeight="1" x14ac:dyDescent="0.25"/>
    <row r="222" customFormat="1" ht="16.649999999999999" customHeight="1" x14ac:dyDescent="0.25"/>
    <row r="223" customFormat="1" ht="16.649999999999999" customHeight="1" x14ac:dyDescent="0.25"/>
    <row r="224" customFormat="1" ht="16.649999999999999" customHeight="1" x14ac:dyDescent="0.25"/>
    <row r="225" customFormat="1" ht="16.649999999999999" customHeight="1" x14ac:dyDescent="0.25"/>
    <row r="226" customFormat="1" ht="16.649999999999999" customHeight="1" x14ac:dyDescent="0.25"/>
    <row r="227" customFormat="1" ht="16.649999999999999" customHeight="1" x14ac:dyDescent="0.25"/>
    <row r="228" customFormat="1" ht="16.649999999999999" customHeight="1" x14ac:dyDescent="0.25"/>
    <row r="229" customFormat="1" ht="16.649999999999999" customHeight="1" x14ac:dyDescent="0.25"/>
    <row r="230" customFormat="1" ht="16.649999999999999" customHeight="1" x14ac:dyDescent="0.25"/>
    <row r="231" customFormat="1" ht="16.649999999999999" customHeight="1" x14ac:dyDescent="0.25"/>
    <row r="232" customFormat="1" ht="16.649999999999999" customHeight="1" x14ac:dyDescent="0.25"/>
    <row r="233" customFormat="1" ht="16.649999999999999" customHeight="1" x14ac:dyDescent="0.25"/>
    <row r="234" customFormat="1" ht="16.649999999999999" customHeight="1" x14ac:dyDescent="0.25"/>
    <row r="235" customFormat="1" ht="16.649999999999999" customHeight="1" x14ac:dyDescent="0.25"/>
    <row r="236" customFormat="1" ht="16.649999999999999" customHeight="1" x14ac:dyDescent="0.25"/>
    <row r="237" customFormat="1" ht="16.649999999999999" customHeight="1" x14ac:dyDescent="0.25"/>
    <row r="238" customFormat="1" ht="16.649999999999999" customHeight="1" x14ac:dyDescent="0.25"/>
    <row r="239" customFormat="1" ht="16.649999999999999" customHeight="1" x14ac:dyDescent="0.25"/>
    <row r="240" customFormat="1" ht="16.649999999999999" customHeight="1" x14ac:dyDescent="0.25"/>
    <row r="241" customFormat="1" ht="16.649999999999999" customHeight="1" x14ac:dyDescent="0.25"/>
    <row r="242" customFormat="1" ht="16.649999999999999" customHeight="1" x14ac:dyDescent="0.25"/>
    <row r="243" customFormat="1" ht="16.649999999999999" customHeight="1" x14ac:dyDescent="0.25"/>
    <row r="244" customFormat="1" ht="16.649999999999999" customHeight="1" x14ac:dyDescent="0.25"/>
    <row r="245" customFormat="1" ht="16.649999999999999" customHeight="1" x14ac:dyDescent="0.25"/>
    <row r="246" customFormat="1" ht="16.649999999999999" customHeight="1" x14ac:dyDescent="0.25"/>
    <row r="247" customFormat="1" ht="16.649999999999999" customHeight="1" x14ac:dyDescent="0.25"/>
    <row r="248" customFormat="1" ht="16.649999999999999" customHeight="1" x14ac:dyDescent="0.25"/>
    <row r="249" customFormat="1" ht="16.649999999999999" customHeight="1" x14ac:dyDescent="0.25"/>
    <row r="250" customFormat="1" ht="16.649999999999999" customHeight="1" x14ac:dyDescent="0.25"/>
    <row r="251" customFormat="1" ht="16.649999999999999" customHeight="1" x14ac:dyDescent="0.25"/>
    <row r="252" customFormat="1" ht="16.649999999999999" customHeight="1" x14ac:dyDescent="0.25"/>
    <row r="253" customFormat="1" ht="15" customHeight="1" x14ac:dyDescent="0.25"/>
    <row r="254" customFormat="1" ht="15" customHeight="1" x14ac:dyDescent="0.25"/>
    <row r="255" customFormat="1" ht="15" customHeight="1" x14ac:dyDescent="0.25"/>
    <row r="256" customFormat="1" ht="15" customHeight="1" x14ac:dyDescent="0.25"/>
    <row r="257" customFormat="1" ht="15" customHeight="1" x14ac:dyDescent="0.25"/>
    <row r="258" customFormat="1" ht="15" customHeight="1" x14ac:dyDescent="0.25"/>
    <row r="259" customFormat="1" ht="15" customHeight="1" x14ac:dyDescent="0.25"/>
    <row r="260" customFormat="1" ht="15" customHeight="1" x14ac:dyDescent="0.25"/>
    <row r="261" customFormat="1" ht="15" customHeight="1" x14ac:dyDescent="0.25"/>
    <row r="262" customFormat="1" ht="15" customHeight="1" x14ac:dyDescent="0.25"/>
    <row r="263" customFormat="1" ht="15" customHeight="1" x14ac:dyDescent="0.25"/>
    <row r="264" customFormat="1" ht="15" customHeight="1" x14ac:dyDescent="0.25"/>
    <row r="265" customFormat="1" ht="15" customHeight="1" x14ac:dyDescent="0.25"/>
    <row r="266" customFormat="1" ht="15" customHeight="1" x14ac:dyDescent="0.25"/>
    <row r="267" customFormat="1" ht="15" customHeight="1" x14ac:dyDescent="0.25"/>
    <row r="268" customFormat="1" ht="15" customHeight="1" x14ac:dyDescent="0.25"/>
    <row r="269" customFormat="1" ht="15" customHeight="1" x14ac:dyDescent="0.25"/>
    <row r="270" customFormat="1" ht="15" customHeight="1" x14ac:dyDescent="0.25"/>
    <row r="271" customFormat="1" ht="15" customHeight="1" x14ac:dyDescent="0.25"/>
    <row r="272" customFormat="1" ht="15" customHeight="1" x14ac:dyDescent="0.25"/>
    <row r="273" customFormat="1" ht="15" customHeight="1" x14ac:dyDescent="0.25"/>
    <row r="274" customFormat="1" ht="15" customHeight="1" x14ac:dyDescent="0.25"/>
    <row r="275" customFormat="1" ht="15" customHeight="1" x14ac:dyDescent="0.25"/>
    <row r="276" customFormat="1" ht="15" customHeight="1" x14ac:dyDescent="0.25"/>
    <row r="277" customFormat="1" ht="15" customHeight="1" x14ac:dyDescent="0.25"/>
    <row r="278" customFormat="1" ht="15" customHeight="1" x14ac:dyDescent="0.25"/>
  </sheetData>
  <mergeCells count="17">
    <mergeCell ref="D8:L8"/>
    <mergeCell ref="M8:T8"/>
    <mergeCell ref="B4:C4"/>
    <mergeCell ref="D6:L6"/>
    <mergeCell ref="M6:T6"/>
    <mergeCell ref="D7:L7"/>
    <mergeCell ref="M7:T7"/>
    <mergeCell ref="M9:M10"/>
    <mergeCell ref="N9:P9"/>
    <mergeCell ref="Q9:T9"/>
    <mergeCell ref="J197:T197"/>
    <mergeCell ref="D9:D11"/>
    <mergeCell ref="E9:F9"/>
    <mergeCell ref="G9:H9"/>
    <mergeCell ref="I9:I10"/>
    <mergeCell ref="J9:K9"/>
    <mergeCell ref="L9:L10"/>
  </mergeCells>
  <dataValidations count="3">
    <dataValidation type="list" allowBlank="1" sqref="C2" xr:uid="{42A38827-6675-4861-8F2E-4C03E7FEF863}">
      <formula1>"Prepared"</formula1>
    </dataValidation>
    <dataValidation type="list" allowBlank="1" sqref="B4:C4" xr:uid="{8CEFA97B-6AEF-4EF7-8B46-AB8A883346B4}">
      <formula1>"Yes,No"</formula1>
    </dataValidation>
    <dataValidation type="list" allowBlank="1" sqref="C3" xr:uid="{84654723-6502-4E1F-B3F9-E47397BD7D6A}">
      <formula1>"Reviewed"</formula1>
    </dataValidation>
  </dataValidations>
  <pageMargins left="0.7" right="0.7" top="0.75" bottom="0.75" header="0.3" footer="0.3"/>
  <pageSetup orientation="portrait" r:id="rId1"/>
  <headerFooter>
    <oddHeader xml:space="preserve">&amp;RDEF’s Response to OPC POD 1 (1-26)
Q7
Page &amp;P of &amp;N
</oddHeader>
    <oddFooter>&amp;R20240025-OPCPOD1-00004264</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794A6-6271-404C-8167-0462C126D017}">
  <sheetPr>
    <tabColor rgb="FF002060"/>
  </sheetPr>
  <dimension ref="B1:S6"/>
  <sheetViews>
    <sheetView tabSelected="1" workbookViewId="0">
      <selection activeCell="H38" sqref="H38"/>
    </sheetView>
  </sheetViews>
  <sheetFormatPr defaultRowHeight="13.2" x14ac:dyDescent="0.25"/>
  <cols>
    <col min="5" max="5" width="9.33203125" bestFit="1" customWidth="1"/>
  </cols>
  <sheetData>
    <row r="1" spans="2:19" x14ac:dyDescent="0.25">
      <c r="J1" s="172" t="s">
        <v>288</v>
      </c>
      <c r="K1" s="172" t="s">
        <v>289</v>
      </c>
      <c r="L1" s="172"/>
      <c r="M1" s="172"/>
      <c r="N1" s="172"/>
      <c r="O1" s="172"/>
      <c r="P1" s="176"/>
      <c r="Q1" s="176"/>
      <c r="R1" s="176"/>
      <c r="S1" s="176"/>
    </row>
    <row r="2" spans="2:19" x14ac:dyDescent="0.25">
      <c r="B2" t="s">
        <v>118</v>
      </c>
      <c r="E2">
        <v>2020</v>
      </c>
      <c r="J2" s="172" t="s">
        <v>290</v>
      </c>
      <c r="K2" s="172" t="s">
        <v>291</v>
      </c>
      <c r="L2" s="172"/>
      <c r="M2" s="172"/>
      <c r="N2" s="172"/>
      <c r="O2" s="172"/>
      <c r="P2" s="176"/>
      <c r="Q2" s="176"/>
      <c r="R2" s="176"/>
      <c r="S2" s="176"/>
    </row>
    <row r="3" spans="2:19" x14ac:dyDescent="0.25">
      <c r="B3" t="s">
        <v>119</v>
      </c>
      <c r="E3" s="125">
        <v>4462.1099999999997</v>
      </c>
    </row>
    <row r="4" spans="2:19" x14ac:dyDescent="0.25">
      <c r="B4" t="s">
        <v>120</v>
      </c>
      <c r="E4" s="125">
        <v>734.38</v>
      </c>
      <c r="F4" s="125"/>
      <c r="G4" s="125"/>
      <c r="H4" s="125"/>
      <c r="I4" s="125"/>
      <c r="M4" s="177"/>
      <c r="N4" s="177"/>
      <c r="O4" s="177"/>
      <c r="P4" s="177"/>
      <c r="Q4" s="177"/>
      <c r="R4" s="177"/>
    </row>
    <row r="5" spans="2:19" x14ac:dyDescent="0.25">
      <c r="B5" s="126" t="s">
        <v>40</v>
      </c>
      <c r="C5" s="126"/>
      <c r="D5" s="126"/>
      <c r="E5" s="179">
        <f>+E3+E4</f>
        <v>5196.49</v>
      </c>
      <c r="F5" s="125"/>
      <c r="G5" s="125"/>
      <c r="H5" s="125"/>
      <c r="I5" s="125"/>
      <c r="M5" s="177"/>
      <c r="N5" s="177"/>
      <c r="O5" s="177"/>
      <c r="P5" s="177"/>
      <c r="Q5" s="177"/>
      <c r="R5" s="177"/>
    </row>
    <row r="6" spans="2:19" x14ac:dyDescent="0.25">
      <c r="E6" s="125"/>
      <c r="F6" s="125"/>
      <c r="G6" s="125"/>
      <c r="H6" s="125"/>
      <c r="I6" s="125"/>
    </row>
  </sheetData>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E6D02-3306-42E6-AC5D-88751649CA81}">
  <sheetPr>
    <tabColor rgb="FF002060"/>
  </sheetPr>
  <dimension ref="B1:S6"/>
  <sheetViews>
    <sheetView tabSelected="1" workbookViewId="0">
      <selection activeCell="H38" sqref="H38"/>
    </sheetView>
  </sheetViews>
  <sheetFormatPr defaultRowHeight="13.2" x14ac:dyDescent="0.25"/>
  <cols>
    <col min="5" max="5" width="9.33203125" bestFit="1" customWidth="1"/>
  </cols>
  <sheetData>
    <row r="1" spans="2:19" x14ac:dyDescent="0.25">
      <c r="J1" s="50" t="s">
        <v>122</v>
      </c>
      <c r="K1" s="51"/>
      <c r="L1" s="51"/>
      <c r="M1" s="52"/>
      <c r="N1" s="52"/>
      <c r="O1" s="52"/>
      <c r="P1" s="53"/>
      <c r="Q1" s="53"/>
      <c r="R1" s="53"/>
      <c r="S1" s="53"/>
    </row>
    <row r="2" spans="2:19" x14ac:dyDescent="0.25">
      <c r="B2" t="s">
        <v>118</v>
      </c>
      <c r="E2">
        <v>2019</v>
      </c>
      <c r="J2" s="54"/>
      <c r="K2" s="55" t="s">
        <v>115</v>
      </c>
      <c r="L2" s="56"/>
      <c r="M2" s="52"/>
      <c r="N2" s="52"/>
      <c r="O2" s="52"/>
    </row>
    <row r="3" spans="2:19" x14ac:dyDescent="0.25">
      <c r="B3" t="s">
        <v>119</v>
      </c>
      <c r="E3" s="125">
        <v>4459.6099999999997</v>
      </c>
    </row>
    <row r="4" spans="2:19" x14ac:dyDescent="0.25">
      <c r="B4" t="s">
        <v>120</v>
      </c>
      <c r="E4" s="125">
        <v>731.24</v>
      </c>
      <c r="F4" s="125"/>
      <c r="G4" s="125"/>
      <c r="H4" s="125"/>
      <c r="I4" s="125"/>
    </row>
    <row r="5" spans="2:19" x14ac:dyDescent="0.25">
      <c r="B5" s="126" t="s">
        <v>40</v>
      </c>
      <c r="C5" s="126"/>
      <c r="D5" s="126"/>
      <c r="E5" s="127">
        <f>+E3+E4</f>
        <v>5190.8499999999995</v>
      </c>
      <c r="F5" s="125"/>
      <c r="G5" s="125"/>
      <c r="H5" s="125"/>
      <c r="I5" s="125"/>
    </row>
    <row r="6" spans="2:19" x14ac:dyDescent="0.25">
      <c r="E6" s="125"/>
      <c r="F6" s="125"/>
      <c r="G6" s="125"/>
      <c r="H6" s="125"/>
      <c r="I6" s="125"/>
    </row>
  </sheetData>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19F07-D32D-47DE-9944-A99988624BFB}">
  <dimension ref="A1:AY143"/>
  <sheetViews>
    <sheetView workbookViewId="0"/>
  </sheetViews>
  <sheetFormatPr defaultColWidth="10.6640625" defaultRowHeight="13.2" x14ac:dyDescent="0.25"/>
  <cols>
    <col min="1" max="1" width="11.77734375" style="78" customWidth="1"/>
    <col min="2" max="2" width="10.77734375" style="72" customWidth="1"/>
    <col min="3" max="3" width="13.33203125" style="73" bestFit="1" customWidth="1"/>
    <col min="4" max="4" width="19.33203125" style="73" bestFit="1" customWidth="1"/>
    <col min="5" max="5" width="19" style="73" bestFit="1" customWidth="1"/>
    <col min="6" max="6" width="17.6640625" style="73" bestFit="1" customWidth="1"/>
    <col min="7" max="7" width="18.77734375" style="73" bestFit="1" customWidth="1"/>
    <col min="8" max="8" width="17.33203125" style="73" bestFit="1" customWidth="1"/>
    <col min="9" max="9" width="17.6640625" style="73" bestFit="1" customWidth="1"/>
    <col min="10" max="10" width="16.33203125" style="73" bestFit="1" customWidth="1"/>
    <col min="11" max="11" width="16.33203125" style="73" customWidth="1"/>
    <col min="12" max="12" width="5.77734375" style="73" customWidth="1"/>
    <col min="13" max="13" width="9.33203125" style="72" bestFit="1" customWidth="1"/>
    <col min="14" max="14" width="8.6640625" style="72" customWidth="1"/>
    <col min="15" max="15" width="14.33203125" style="73" bestFit="1" customWidth="1"/>
    <col min="16" max="16" width="16.77734375" style="73" bestFit="1" customWidth="1"/>
    <col min="17" max="17" width="15.109375" style="73" bestFit="1" customWidth="1"/>
    <col min="18" max="18" width="16.33203125" style="73" bestFit="1" customWidth="1"/>
    <col min="19" max="19" width="14" style="73" bestFit="1" customWidth="1"/>
    <col min="20" max="20" width="13.33203125" style="73" bestFit="1" customWidth="1"/>
    <col min="21" max="21" width="15.33203125" style="73" bestFit="1" customWidth="1"/>
    <col min="22" max="22" width="18.77734375" style="73" bestFit="1" customWidth="1"/>
    <col min="23" max="23" width="19" style="98" bestFit="1" customWidth="1"/>
    <col min="24" max="25" width="8.6640625" style="77" bestFit="1" customWidth="1"/>
    <col min="26" max="27" width="16" style="73" bestFit="1" customWidth="1"/>
    <col min="28" max="28" width="14" style="73" bestFit="1" customWidth="1"/>
    <col min="29" max="30" width="17.33203125" style="73" bestFit="1" customWidth="1"/>
    <col min="31" max="31" width="16.33203125" style="73" bestFit="1" customWidth="1"/>
    <col min="32" max="32" width="15.109375" style="73" bestFit="1" customWidth="1"/>
    <col min="33" max="33" width="16.33203125" style="73" bestFit="1" customWidth="1"/>
    <col min="34" max="34" width="10.6640625" style="73"/>
    <col min="35" max="35" width="8.6640625" style="78" bestFit="1" customWidth="1"/>
    <col min="36" max="36" width="8.33203125" style="78" bestFit="1" customWidth="1"/>
    <col min="37" max="37" width="17.6640625" style="73" bestFit="1" customWidth="1"/>
    <col min="38" max="38" width="16.33203125" style="73" bestFit="1" customWidth="1"/>
    <col min="39" max="39" width="16.77734375" style="73" customWidth="1"/>
    <col min="40" max="40" width="17.6640625" style="73" bestFit="1" customWidth="1"/>
    <col min="41" max="41" width="15.77734375" style="73" bestFit="1" customWidth="1"/>
    <col min="42" max="42" width="13.33203125" style="73" bestFit="1" customWidth="1"/>
    <col min="43" max="44" width="20.77734375" style="80" bestFit="1" customWidth="1"/>
    <col min="45" max="47" width="11.33203125" style="80" bestFit="1" customWidth="1"/>
    <col min="48" max="48" width="10.33203125" style="80" customWidth="1"/>
    <col min="49" max="16384" width="10.6640625" style="73"/>
  </cols>
  <sheetData>
    <row r="1" spans="1:51" x14ac:dyDescent="0.25">
      <c r="A1" s="71" t="s">
        <v>108</v>
      </c>
      <c r="D1" s="74"/>
      <c r="L1" s="75"/>
      <c r="M1" s="50" t="s">
        <v>113</v>
      </c>
      <c r="N1" s="51"/>
      <c r="O1" s="51"/>
      <c r="P1" s="52"/>
      <c r="Q1" s="52"/>
      <c r="R1" s="52"/>
      <c r="W1" s="76"/>
      <c r="AQ1" s="79"/>
    </row>
    <row r="2" spans="1:51" s="80" customFormat="1" x14ac:dyDescent="0.25">
      <c r="A2" s="81" t="s">
        <v>96</v>
      </c>
      <c r="C2" s="82">
        <f>C7+C10+C11+C12</f>
        <v>1542386.4166666665</v>
      </c>
      <c r="D2" s="82">
        <f>D7+D10+D11+D12</f>
        <v>20239889117</v>
      </c>
      <c r="E2" s="61">
        <f>D2/C2</f>
        <v>13122.450313548212</v>
      </c>
      <c r="F2" s="83"/>
      <c r="G2" s="82">
        <f t="shared" ref="G2:H2" si="0">G7+G10+G11+G12</f>
        <v>161703823.75</v>
      </c>
      <c r="H2" s="82">
        <f t="shared" si="0"/>
        <v>1087920244.1500001</v>
      </c>
      <c r="I2" s="84">
        <f>H2/D2*1000</f>
        <v>53.751294676620937</v>
      </c>
      <c r="J2" s="85"/>
      <c r="K2" s="76" t="s">
        <v>49</v>
      </c>
      <c r="L2" s="78"/>
      <c r="M2" s="54"/>
      <c r="N2" s="55" t="s">
        <v>112</v>
      </c>
      <c r="O2" s="56"/>
      <c r="P2" s="52"/>
      <c r="Q2" s="52"/>
      <c r="R2" s="52"/>
      <c r="S2" s="79"/>
      <c r="T2" s="79"/>
      <c r="U2" s="79"/>
      <c r="V2" s="79"/>
      <c r="W2" s="88" t="s">
        <v>97</v>
      </c>
      <c r="X2" s="89"/>
      <c r="Y2" s="89"/>
      <c r="Z2" s="79"/>
      <c r="AA2" s="79"/>
      <c r="AB2" s="79"/>
      <c r="AC2" s="79"/>
      <c r="AD2" s="79"/>
      <c r="AE2" s="79"/>
      <c r="AF2" s="79"/>
      <c r="AG2" s="79"/>
      <c r="AH2" s="79"/>
      <c r="AI2" s="76"/>
      <c r="AJ2" s="76"/>
      <c r="AK2" s="79"/>
      <c r="AL2" s="79"/>
      <c r="AM2" s="79"/>
      <c r="AN2" s="79"/>
      <c r="AO2" s="79"/>
      <c r="AP2" s="79"/>
      <c r="AQ2" s="82">
        <f t="shared" ref="AQ2:AR2" si="1">AQ7+AQ10+AQ11+AQ12</f>
        <v>2355026918.1500001</v>
      </c>
      <c r="AR2" s="82">
        <f t="shared" si="1"/>
        <v>2411360443.6599998</v>
      </c>
    </row>
    <row r="3" spans="1:51" s="85" customFormat="1" x14ac:dyDescent="0.25">
      <c r="A3" s="72"/>
      <c r="B3" s="72"/>
      <c r="C3" s="90"/>
      <c r="D3" s="90"/>
      <c r="E3" s="72"/>
      <c r="F3" s="91"/>
      <c r="G3" s="91"/>
      <c r="H3" s="92"/>
      <c r="I3" s="92" t="s">
        <v>31</v>
      </c>
      <c r="J3" s="91"/>
      <c r="K3" s="91" t="s">
        <v>32</v>
      </c>
      <c r="L3" s="93"/>
      <c r="M3" s="76"/>
      <c r="N3" s="117" t="s">
        <v>111</v>
      </c>
      <c r="O3" s="118"/>
      <c r="P3" s="119"/>
      <c r="Q3" s="94"/>
      <c r="R3" s="90" t="s">
        <v>33</v>
      </c>
      <c r="S3" s="90" t="s">
        <v>34</v>
      </c>
      <c r="T3" s="90" t="s">
        <v>35</v>
      </c>
      <c r="U3" s="90" t="s">
        <v>36</v>
      </c>
      <c r="V3" s="90"/>
      <c r="W3" s="95" t="s">
        <v>37</v>
      </c>
      <c r="X3" s="89"/>
      <c r="Y3" s="89"/>
      <c r="Z3" s="90" t="s">
        <v>38</v>
      </c>
      <c r="AA3" s="90" t="s">
        <v>39</v>
      </c>
      <c r="AB3" s="90" t="s">
        <v>39</v>
      </c>
      <c r="AC3" s="90" t="s">
        <v>40</v>
      </c>
      <c r="AD3" s="90" t="s">
        <v>41</v>
      </c>
      <c r="AE3" s="90"/>
      <c r="AF3" s="90" t="s">
        <v>42</v>
      </c>
      <c r="AG3" s="90" t="s">
        <v>43</v>
      </c>
      <c r="AH3" s="90"/>
      <c r="AI3" s="76"/>
      <c r="AJ3" s="76"/>
      <c r="AK3" s="90" t="s">
        <v>44</v>
      </c>
      <c r="AL3" s="90" t="s">
        <v>45</v>
      </c>
      <c r="AM3" s="90" t="s">
        <v>98</v>
      </c>
      <c r="AN3" s="96" t="s">
        <v>39</v>
      </c>
      <c r="AO3" s="90" t="s">
        <v>46</v>
      </c>
      <c r="AP3" s="90"/>
      <c r="AQ3" s="90"/>
      <c r="AR3" s="90"/>
      <c r="AS3" s="91"/>
      <c r="AW3" s="91"/>
      <c r="AX3" s="91"/>
      <c r="AY3" s="91"/>
    </row>
    <row r="4" spans="1:51" s="85" customFormat="1" x14ac:dyDescent="0.25">
      <c r="A4" s="78" t="s">
        <v>47</v>
      </c>
      <c r="B4" s="78" t="s">
        <v>48</v>
      </c>
      <c r="C4" s="97" t="s">
        <v>49</v>
      </c>
      <c r="D4" s="91"/>
      <c r="E4" s="91" t="s">
        <v>50</v>
      </c>
      <c r="F4" s="91"/>
      <c r="G4" s="91" t="s">
        <v>51</v>
      </c>
      <c r="H4" s="91" t="s">
        <v>52</v>
      </c>
      <c r="I4" s="91" t="s">
        <v>53</v>
      </c>
      <c r="J4" s="91" t="s">
        <v>54</v>
      </c>
      <c r="K4" s="91" t="s">
        <v>55</v>
      </c>
      <c r="L4" s="93"/>
      <c r="M4" s="76" t="s">
        <v>47</v>
      </c>
      <c r="N4" s="76" t="s">
        <v>48</v>
      </c>
      <c r="O4" s="86"/>
      <c r="P4" s="94" t="s">
        <v>56</v>
      </c>
      <c r="Q4" s="94"/>
      <c r="R4" s="90" t="s">
        <v>57</v>
      </c>
      <c r="S4" s="90" t="s">
        <v>55</v>
      </c>
      <c r="T4" s="90" t="s">
        <v>58</v>
      </c>
      <c r="U4" s="90" t="s">
        <v>59</v>
      </c>
      <c r="V4" s="90" t="s">
        <v>60</v>
      </c>
      <c r="W4" s="95" t="s">
        <v>61</v>
      </c>
      <c r="X4" s="89" t="s">
        <v>47</v>
      </c>
      <c r="Y4" s="89" t="s">
        <v>48</v>
      </c>
      <c r="Z4" s="90" t="s">
        <v>62</v>
      </c>
      <c r="AA4" s="90" t="s">
        <v>63</v>
      </c>
      <c r="AB4" s="90" t="s">
        <v>64</v>
      </c>
      <c r="AC4" s="90" t="s">
        <v>65</v>
      </c>
      <c r="AD4" s="90" t="s">
        <v>66</v>
      </c>
      <c r="AE4" s="90" t="s">
        <v>67</v>
      </c>
      <c r="AF4" s="90" t="s">
        <v>68</v>
      </c>
      <c r="AG4" s="90" t="s">
        <v>69</v>
      </c>
      <c r="AH4" s="90"/>
      <c r="AI4" s="76" t="s">
        <v>47</v>
      </c>
      <c r="AJ4" s="76" t="s">
        <v>48</v>
      </c>
      <c r="AK4" s="90" t="s">
        <v>69</v>
      </c>
      <c r="AL4" s="90" t="s">
        <v>69</v>
      </c>
      <c r="AM4" s="90" t="s">
        <v>99</v>
      </c>
      <c r="AN4" s="96" t="s">
        <v>70</v>
      </c>
      <c r="AO4" s="90" t="s">
        <v>71</v>
      </c>
      <c r="AP4" s="90" t="s">
        <v>40</v>
      </c>
      <c r="AQ4" s="90" t="s">
        <v>72</v>
      </c>
      <c r="AR4" s="85" t="s">
        <v>72</v>
      </c>
      <c r="AS4" s="91"/>
      <c r="AT4" s="98" t="s">
        <v>100</v>
      </c>
      <c r="AU4" s="98" t="s">
        <v>101</v>
      </c>
      <c r="AV4" s="98" t="s">
        <v>102</v>
      </c>
      <c r="AW4" s="91"/>
      <c r="AX4" s="91"/>
      <c r="AY4" s="91"/>
    </row>
    <row r="5" spans="1:51" s="85" customFormat="1" x14ac:dyDescent="0.25">
      <c r="A5" s="78" t="s">
        <v>73</v>
      </c>
      <c r="B5" s="78" t="s">
        <v>73</v>
      </c>
      <c r="C5" s="90" t="s">
        <v>74</v>
      </c>
      <c r="D5" s="91" t="s">
        <v>75</v>
      </c>
      <c r="E5" s="91" t="s">
        <v>76</v>
      </c>
      <c r="F5" s="91" t="s">
        <v>77</v>
      </c>
      <c r="G5" s="91" t="s">
        <v>78</v>
      </c>
      <c r="H5" s="91" t="s">
        <v>78</v>
      </c>
      <c r="I5" s="91" t="s">
        <v>52</v>
      </c>
      <c r="J5" s="91" t="s">
        <v>52</v>
      </c>
      <c r="K5" s="91" t="s">
        <v>79</v>
      </c>
      <c r="M5" s="76" t="s">
        <v>73</v>
      </c>
      <c r="N5" s="76" t="s">
        <v>73</v>
      </c>
      <c r="O5" s="90" t="s">
        <v>80</v>
      </c>
      <c r="P5" s="99" t="s">
        <v>81</v>
      </c>
      <c r="Q5" s="99" t="s">
        <v>82</v>
      </c>
      <c r="R5" s="90" t="s">
        <v>78</v>
      </c>
      <c r="S5" s="90" t="s">
        <v>83</v>
      </c>
      <c r="T5" s="90" t="s">
        <v>78</v>
      </c>
      <c r="U5" s="90" t="s">
        <v>79</v>
      </c>
      <c r="V5" s="90" t="s">
        <v>84</v>
      </c>
      <c r="W5" s="95" t="s">
        <v>85</v>
      </c>
      <c r="X5" s="89" t="s">
        <v>73</v>
      </c>
      <c r="Y5" s="89" t="s">
        <v>73</v>
      </c>
      <c r="Z5" s="90" t="s">
        <v>86</v>
      </c>
      <c r="AA5" s="90" t="s">
        <v>87</v>
      </c>
      <c r="AB5" s="90" t="s">
        <v>87</v>
      </c>
      <c r="AC5" s="90" t="s">
        <v>88</v>
      </c>
      <c r="AD5" s="90" t="s">
        <v>65</v>
      </c>
      <c r="AE5" s="90" t="s">
        <v>65</v>
      </c>
      <c r="AF5" s="90" t="s">
        <v>89</v>
      </c>
      <c r="AG5" s="90" t="s">
        <v>90</v>
      </c>
      <c r="AH5" s="90"/>
      <c r="AI5" s="76" t="s">
        <v>73</v>
      </c>
      <c r="AJ5" s="76" t="s">
        <v>73</v>
      </c>
      <c r="AK5" s="90" t="s">
        <v>90</v>
      </c>
      <c r="AL5" s="90" t="s">
        <v>90</v>
      </c>
      <c r="AM5" s="90" t="s">
        <v>92</v>
      </c>
      <c r="AN5" s="96" t="s">
        <v>91</v>
      </c>
      <c r="AO5" s="90" t="s">
        <v>92</v>
      </c>
      <c r="AP5" s="90" t="s">
        <v>93</v>
      </c>
      <c r="AQ5" s="90" t="s">
        <v>94</v>
      </c>
      <c r="AR5" s="85" t="s">
        <v>95</v>
      </c>
      <c r="AS5" s="91"/>
      <c r="AT5" s="98" t="s">
        <v>103</v>
      </c>
      <c r="AU5" s="98" t="s">
        <v>103</v>
      </c>
      <c r="AV5" s="98" t="s">
        <v>103</v>
      </c>
      <c r="AW5" s="91"/>
      <c r="AX5" s="91"/>
      <c r="AY5" s="91"/>
    </row>
    <row r="6" spans="1:51" x14ac:dyDescent="0.25">
      <c r="A6" s="76"/>
      <c r="B6" s="76"/>
      <c r="C6" s="79"/>
      <c r="D6" s="79"/>
      <c r="E6" s="86"/>
      <c r="F6" s="79"/>
      <c r="G6" s="79"/>
      <c r="H6" s="79"/>
      <c r="I6" s="79"/>
      <c r="J6" s="79"/>
      <c r="K6" s="79"/>
      <c r="L6" s="100"/>
      <c r="M6" s="76"/>
      <c r="N6" s="76"/>
      <c r="O6" s="86"/>
      <c r="P6" s="87"/>
      <c r="Q6" s="87"/>
      <c r="R6" s="79"/>
      <c r="S6" s="79"/>
      <c r="T6" s="79"/>
      <c r="U6" s="79"/>
      <c r="V6" s="79"/>
      <c r="W6" s="101" t="s">
        <v>104</v>
      </c>
      <c r="X6" s="89"/>
      <c r="Y6" s="89"/>
      <c r="Z6" s="79"/>
      <c r="AA6" s="79"/>
      <c r="AB6" s="79"/>
      <c r="AC6" s="79"/>
      <c r="AD6" s="79"/>
      <c r="AE6" s="79"/>
      <c r="AF6" s="79"/>
      <c r="AG6" s="79"/>
      <c r="AH6" s="79"/>
      <c r="AI6" s="76"/>
      <c r="AJ6" s="76"/>
      <c r="AK6" s="79"/>
      <c r="AL6" s="79"/>
      <c r="AM6" s="79"/>
      <c r="AN6" s="79"/>
      <c r="AO6" s="79"/>
      <c r="AP6" s="79"/>
      <c r="AQ6" s="79"/>
      <c r="AS6" s="73"/>
    </row>
    <row r="7" spans="1:51" x14ac:dyDescent="0.25">
      <c r="A7" s="98">
        <v>1</v>
      </c>
      <c r="B7" s="98">
        <v>1</v>
      </c>
      <c r="C7" s="63">
        <v>1086857.5833333333</v>
      </c>
      <c r="D7" s="63">
        <v>14451785632</v>
      </c>
      <c r="E7" s="63">
        <v>14451785632</v>
      </c>
      <c r="F7" s="63">
        <v>0</v>
      </c>
      <c r="G7" s="63">
        <v>114452609.90000001</v>
      </c>
      <c r="H7" s="63">
        <v>778033090.26999998</v>
      </c>
      <c r="I7" s="63">
        <v>778033090.26999998</v>
      </c>
      <c r="J7" s="63">
        <v>0</v>
      </c>
      <c r="K7" s="63">
        <v>0</v>
      </c>
      <c r="L7" s="80"/>
      <c r="M7" s="98">
        <v>1</v>
      </c>
      <c r="N7" s="98">
        <v>1</v>
      </c>
      <c r="O7" s="63">
        <v>234</v>
      </c>
      <c r="P7" s="63">
        <v>0</v>
      </c>
      <c r="Q7" s="63">
        <v>0</v>
      </c>
      <c r="R7" s="63">
        <v>0</v>
      </c>
      <c r="S7" s="63">
        <v>0</v>
      </c>
      <c r="T7" s="63">
        <v>0</v>
      </c>
      <c r="U7" s="63">
        <v>0</v>
      </c>
      <c r="V7" s="63">
        <v>892485700.17000008</v>
      </c>
      <c r="X7" s="102">
        <v>1</v>
      </c>
      <c r="Y7" s="102">
        <v>1</v>
      </c>
      <c r="Z7" s="63">
        <v>0</v>
      </c>
      <c r="AA7" s="63">
        <v>0</v>
      </c>
      <c r="AB7" s="63">
        <v>17.52</v>
      </c>
      <c r="AC7" s="63">
        <v>450869782.00000006</v>
      </c>
      <c r="AD7" s="63">
        <v>450869782.00000006</v>
      </c>
      <c r="AE7" s="63">
        <v>0</v>
      </c>
      <c r="AF7" s="63">
        <v>46962690.140000001</v>
      </c>
      <c r="AG7" s="63">
        <v>216840108.41999999</v>
      </c>
      <c r="AH7" s="80"/>
      <c r="AI7" s="98">
        <v>1</v>
      </c>
      <c r="AJ7" s="98">
        <v>1</v>
      </c>
      <c r="AK7" s="63">
        <v>26562380.129999995</v>
      </c>
      <c r="AL7" s="63">
        <v>29.52</v>
      </c>
      <c r="AM7" s="63">
        <v>23258377.75</v>
      </c>
      <c r="AN7" s="63">
        <v>42486234.599999994</v>
      </c>
      <c r="AO7" s="63">
        <v>0</v>
      </c>
      <c r="AP7" s="63">
        <v>40272196.879999995</v>
      </c>
      <c r="AQ7" s="63">
        <v>1699465642.8099997</v>
      </c>
      <c r="AR7" s="63">
        <f>AQ7+AP7</f>
        <v>1739737839.6899996</v>
      </c>
    </row>
    <row r="8" spans="1:51" x14ac:dyDescent="0.25">
      <c r="A8" s="98">
        <v>1</v>
      </c>
      <c r="B8" s="98">
        <v>17</v>
      </c>
      <c r="C8" s="63">
        <v>1552.8333333333333</v>
      </c>
      <c r="D8" s="63">
        <v>24971569</v>
      </c>
      <c r="E8" s="103">
        <v>24971569</v>
      </c>
      <c r="F8" s="63">
        <v>0</v>
      </c>
      <c r="G8" s="63">
        <v>511377.45999999996</v>
      </c>
      <c r="H8" s="63">
        <v>529629.06999999995</v>
      </c>
      <c r="I8" s="63">
        <v>455416.50999999995</v>
      </c>
      <c r="J8" s="63">
        <v>74212.56</v>
      </c>
      <c r="K8" s="63">
        <v>0</v>
      </c>
      <c r="L8" s="80"/>
      <c r="M8" s="98">
        <v>1</v>
      </c>
      <c r="N8" s="98">
        <v>17</v>
      </c>
      <c r="O8" s="63">
        <v>0</v>
      </c>
      <c r="P8" s="63">
        <v>0</v>
      </c>
      <c r="Q8" s="63">
        <v>0</v>
      </c>
      <c r="R8" s="63">
        <v>0</v>
      </c>
      <c r="S8" s="63">
        <v>0</v>
      </c>
      <c r="T8" s="63">
        <v>0</v>
      </c>
      <c r="U8" s="63">
        <v>0</v>
      </c>
      <c r="V8" s="63">
        <v>1041006.5300000003</v>
      </c>
      <c r="X8" s="102">
        <v>1</v>
      </c>
      <c r="Y8" s="102">
        <v>17</v>
      </c>
      <c r="Z8" s="63">
        <v>0</v>
      </c>
      <c r="AA8" s="63">
        <v>0</v>
      </c>
      <c r="AB8" s="63">
        <v>0</v>
      </c>
      <c r="AC8" s="63">
        <v>744066.83000000007</v>
      </c>
      <c r="AD8" s="63">
        <v>744066.83000000007</v>
      </c>
      <c r="AE8" s="63">
        <v>0</v>
      </c>
      <c r="AF8" s="63">
        <v>28193.869999999995</v>
      </c>
      <c r="AG8" s="63">
        <v>57081.75</v>
      </c>
      <c r="AH8" s="80"/>
      <c r="AI8" s="98">
        <v>1</v>
      </c>
      <c r="AJ8" s="98">
        <v>17</v>
      </c>
      <c r="AK8" s="63">
        <v>42413.22</v>
      </c>
      <c r="AL8" s="63">
        <v>-0.36</v>
      </c>
      <c r="AM8" s="63">
        <v>5925.4999999999991</v>
      </c>
      <c r="AN8" s="63">
        <v>49441.580000000009</v>
      </c>
      <c r="AO8" s="63">
        <v>0</v>
      </c>
      <c r="AP8" s="63">
        <v>24882.379999999997</v>
      </c>
      <c r="AQ8" s="63">
        <v>1968128.92</v>
      </c>
      <c r="AR8" s="63">
        <f t="shared" ref="AR8:AR71" si="2">AQ8+AP8</f>
        <v>1993011.2999999998</v>
      </c>
    </row>
    <row r="9" spans="1:51" x14ac:dyDescent="0.25">
      <c r="A9" s="98">
        <v>1</v>
      </c>
      <c r="B9" s="98">
        <v>51</v>
      </c>
      <c r="C9" s="63">
        <v>28.083333333333332</v>
      </c>
      <c r="D9" s="63">
        <v>558514</v>
      </c>
      <c r="E9" s="103">
        <v>415309</v>
      </c>
      <c r="F9" s="63">
        <v>143205</v>
      </c>
      <c r="G9" s="63">
        <v>4751.93</v>
      </c>
      <c r="H9" s="63">
        <v>25538.860000000004</v>
      </c>
      <c r="I9" s="63">
        <v>3542.6500000000005</v>
      </c>
      <c r="J9" s="63">
        <v>21996.21</v>
      </c>
      <c r="K9" s="63">
        <v>0</v>
      </c>
      <c r="L9" s="80"/>
      <c r="M9" s="98">
        <v>1</v>
      </c>
      <c r="N9" s="98">
        <v>51</v>
      </c>
      <c r="O9" s="63">
        <v>0</v>
      </c>
      <c r="P9" s="63">
        <v>0</v>
      </c>
      <c r="Q9" s="63">
        <v>0</v>
      </c>
      <c r="R9" s="63">
        <v>0</v>
      </c>
      <c r="S9" s="63">
        <v>0</v>
      </c>
      <c r="T9" s="63">
        <v>0</v>
      </c>
      <c r="U9" s="63">
        <v>0</v>
      </c>
      <c r="V9" s="63">
        <v>30290.79</v>
      </c>
      <c r="X9" s="102">
        <v>1</v>
      </c>
      <c r="Y9" s="102">
        <v>51</v>
      </c>
      <c r="Z9" s="63">
        <v>0</v>
      </c>
      <c r="AA9" s="63">
        <v>0</v>
      </c>
      <c r="AB9" s="63">
        <v>0</v>
      </c>
      <c r="AC9" s="63">
        <v>17072.04</v>
      </c>
      <c r="AD9" s="63">
        <v>11182.839999999998</v>
      </c>
      <c r="AE9" s="63">
        <v>5889.2</v>
      </c>
      <c r="AF9" s="63">
        <v>1806.57</v>
      </c>
      <c r="AG9" s="63">
        <v>8336.67</v>
      </c>
      <c r="AH9" s="80"/>
      <c r="AI9" s="98">
        <v>1</v>
      </c>
      <c r="AJ9" s="98">
        <v>51</v>
      </c>
      <c r="AK9" s="63">
        <v>1019.68</v>
      </c>
      <c r="AL9" s="63">
        <v>0</v>
      </c>
      <c r="AM9" s="63">
        <v>830.16000000000008</v>
      </c>
      <c r="AN9" s="63">
        <v>1521.99</v>
      </c>
      <c r="AO9" s="63">
        <v>0</v>
      </c>
      <c r="AP9" s="63">
        <v>1419.76</v>
      </c>
      <c r="AQ9" s="63">
        <v>60877.899999999994</v>
      </c>
      <c r="AR9" s="63">
        <f t="shared" si="2"/>
        <v>62297.659999999996</v>
      </c>
    </row>
    <row r="10" spans="1:51" x14ac:dyDescent="0.25">
      <c r="A10" s="98">
        <v>1</v>
      </c>
      <c r="B10" s="98">
        <v>91</v>
      </c>
      <c r="C10" s="63">
        <v>399448.25</v>
      </c>
      <c r="D10" s="63">
        <v>5450498879</v>
      </c>
      <c r="E10" s="103">
        <v>5450498879</v>
      </c>
      <c r="F10" s="63">
        <v>0</v>
      </c>
      <c r="G10" s="63">
        <v>42059975.219999999</v>
      </c>
      <c r="H10" s="63">
        <v>292501512.42000002</v>
      </c>
      <c r="I10" s="63">
        <v>292501512.42000002</v>
      </c>
      <c r="J10" s="63">
        <v>0</v>
      </c>
      <c r="K10" s="63">
        <v>-0.86</v>
      </c>
      <c r="L10" s="80"/>
      <c r="M10" s="98">
        <v>1</v>
      </c>
      <c r="N10" s="98">
        <v>91</v>
      </c>
      <c r="O10" s="63">
        <v>-90</v>
      </c>
      <c r="P10" s="63">
        <v>0</v>
      </c>
      <c r="Q10" s="63">
        <v>0</v>
      </c>
      <c r="R10" s="63">
        <v>0</v>
      </c>
      <c r="S10" s="63">
        <v>0</v>
      </c>
      <c r="T10" s="63">
        <v>0</v>
      </c>
      <c r="U10" s="63">
        <v>0</v>
      </c>
      <c r="V10" s="63">
        <v>334561486.78000003</v>
      </c>
      <c r="X10" s="102">
        <v>1</v>
      </c>
      <c r="Y10" s="102">
        <v>91</v>
      </c>
      <c r="Z10" s="63">
        <v>-22641410.710000001</v>
      </c>
      <c r="AA10" s="63">
        <v>0</v>
      </c>
      <c r="AB10" s="63">
        <v>0</v>
      </c>
      <c r="AC10" s="63">
        <v>169487243.44999999</v>
      </c>
      <c r="AD10" s="63">
        <v>169487243.44999999</v>
      </c>
      <c r="AE10" s="63">
        <v>0</v>
      </c>
      <c r="AF10" s="63">
        <v>17712081.280000001</v>
      </c>
      <c r="AG10" s="63">
        <v>81769611.950000003</v>
      </c>
      <c r="AH10" s="80"/>
      <c r="AI10" s="98">
        <v>1</v>
      </c>
      <c r="AJ10" s="98">
        <v>91</v>
      </c>
      <c r="AK10" s="63">
        <v>10020904.32</v>
      </c>
      <c r="AL10" s="63">
        <v>30.41</v>
      </c>
      <c r="AM10" s="63">
        <v>8726829.2200000007</v>
      </c>
      <c r="AN10" s="63">
        <v>15375322.220000001</v>
      </c>
      <c r="AO10" s="63">
        <v>0</v>
      </c>
      <c r="AP10" s="63">
        <v>15118264.959999999</v>
      </c>
      <c r="AQ10" s="63">
        <v>615012325.22000003</v>
      </c>
      <c r="AR10" s="63">
        <f t="shared" si="2"/>
        <v>630130590.18000007</v>
      </c>
    </row>
    <row r="11" spans="1:51" x14ac:dyDescent="0.25">
      <c r="A11" s="98">
        <v>1</v>
      </c>
      <c r="B11" s="98">
        <v>201</v>
      </c>
      <c r="C11" s="63">
        <v>38164.75</v>
      </c>
      <c r="D11" s="63">
        <v>218153929</v>
      </c>
      <c r="E11" s="103">
        <v>218153929</v>
      </c>
      <c r="F11" s="63">
        <v>0</v>
      </c>
      <c r="G11" s="63">
        <v>3495481.6599999997</v>
      </c>
      <c r="H11" s="63">
        <v>11240425.08</v>
      </c>
      <c r="I11" s="63">
        <v>11240425.08</v>
      </c>
      <c r="J11" s="63">
        <v>0</v>
      </c>
      <c r="K11" s="63">
        <v>0</v>
      </c>
      <c r="L11" s="80"/>
      <c r="M11" s="98">
        <v>1</v>
      </c>
      <c r="N11" s="98">
        <v>201</v>
      </c>
      <c r="O11" s="63">
        <v>0</v>
      </c>
      <c r="P11" s="63">
        <v>0</v>
      </c>
      <c r="Q11" s="63">
        <v>0</v>
      </c>
      <c r="R11" s="63">
        <v>0</v>
      </c>
      <c r="S11" s="63">
        <v>0</v>
      </c>
      <c r="T11" s="63">
        <v>0</v>
      </c>
      <c r="U11" s="63">
        <v>0</v>
      </c>
      <c r="V11" s="63">
        <v>14735906.740000002</v>
      </c>
      <c r="W11" s="64" t="s">
        <v>105</v>
      </c>
      <c r="X11" s="102">
        <v>1</v>
      </c>
      <c r="Y11" s="102">
        <v>201</v>
      </c>
      <c r="Z11" s="63">
        <v>0</v>
      </c>
      <c r="AA11" s="63">
        <v>0</v>
      </c>
      <c r="AB11" s="63">
        <v>0</v>
      </c>
      <c r="AC11" s="63">
        <v>6584088.9099999992</v>
      </c>
      <c r="AD11" s="63">
        <v>6584088.9099999992</v>
      </c>
      <c r="AE11" s="63">
        <v>0</v>
      </c>
      <c r="AF11" s="63">
        <v>708953.8</v>
      </c>
      <c r="AG11" s="63">
        <v>3250011.1099999994</v>
      </c>
      <c r="AH11" s="80"/>
      <c r="AI11" s="98">
        <v>1</v>
      </c>
      <c r="AJ11" s="98">
        <v>201</v>
      </c>
      <c r="AK11" s="63">
        <v>400911.12</v>
      </c>
      <c r="AL11" s="63">
        <v>0</v>
      </c>
      <c r="AM11" s="63">
        <v>286740.99</v>
      </c>
      <c r="AN11" s="63">
        <v>665885.17000000004</v>
      </c>
      <c r="AO11" s="63">
        <v>0</v>
      </c>
      <c r="AP11" s="63">
        <v>600328.87</v>
      </c>
      <c r="AQ11" s="63">
        <v>26632497.840000004</v>
      </c>
      <c r="AR11" s="63">
        <f t="shared" si="2"/>
        <v>27232826.710000005</v>
      </c>
    </row>
    <row r="12" spans="1:51" x14ac:dyDescent="0.25">
      <c r="A12" s="98">
        <v>1</v>
      </c>
      <c r="B12" s="98">
        <v>291</v>
      </c>
      <c r="C12" s="63">
        <v>17915.833333333332</v>
      </c>
      <c r="D12" s="63">
        <v>119450677</v>
      </c>
      <c r="E12" s="103">
        <v>119450677</v>
      </c>
      <c r="F12" s="63">
        <v>0</v>
      </c>
      <c r="G12" s="63">
        <v>1695756.97</v>
      </c>
      <c r="H12" s="63">
        <v>6145216.379999999</v>
      </c>
      <c r="I12" s="63">
        <v>6145216.379999999</v>
      </c>
      <c r="J12" s="63">
        <v>0</v>
      </c>
      <c r="K12" s="63">
        <v>0</v>
      </c>
      <c r="L12" s="80"/>
      <c r="M12" s="98">
        <v>1</v>
      </c>
      <c r="N12" s="98">
        <v>291</v>
      </c>
      <c r="O12" s="63">
        <v>0</v>
      </c>
      <c r="P12" s="63">
        <v>0</v>
      </c>
      <c r="Q12" s="63">
        <v>0</v>
      </c>
      <c r="R12" s="63">
        <v>0</v>
      </c>
      <c r="S12" s="63">
        <v>0</v>
      </c>
      <c r="T12" s="63">
        <v>0</v>
      </c>
      <c r="U12" s="63">
        <v>0</v>
      </c>
      <c r="V12" s="63">
        <v>7840973.3500000006</v>
      </c>
      <c r="W12" s="104">
        <f>(V13-G13)/D13*1000</f>
        <v>53.710974368593362</v>
      </c>
      <c r="X12" s="102">
        <v>1</v>
      </c>
      <c r="Y12" s="102">
        <v>291</v>
      </c>
      <c r="Z12" s="63">
        <v>-415046.99</v>
      </c>
      <c r="AA12" s="63">
        <v>0</v>
      </c>
      <c r="AB12" s="63">
        <v>0</v>
      </c>
      <c r="AC12" s="63">
        <v>3595890.8699999996</v>
      </c>
      <c r="AD12" s="63">
        <v>3595890.8699999996</v>
      </c>
      <c r="AE12" s="63">
        <v>0</v>
      </c>
      <c r="AF12" s="63">
        <v>388186.79000000004</v>
      </c>
      <c r="AG12" s="63">
        <v>1779953.26</v>
      </c>
      <c r="AH12" s="80"/>
      <c r="AI12" s="98">
        <v>1</v>
      </c>
      <c r="AJ12" s="98">
        <v>291</v>
      </c>
      <c r="AK12" s="63">
        <v>219528.45999999996</v>
      </c>
      <c r="AL12" s="63">
        <v>0</v>
      </c>
      <c r="AM12" s="63">
        <v>159035.17000000001</v>
      </c>
      <c r="AN12" s="63">
        <v>347931.36999999994</v>
      </c>
      <c r="AO12" s="63">
        <v>0</v>
      </c>
      <c r="AP12" s="63">
        <v>342734.8000000001</v>
      </c>
      <c r="AQ12" s="63">
        <v>13916452.279999996</v>
      </c>
      <c r="AR12" s="63">
        <f t="shared" si="2"/>
        <v>14259187.079999996</v>
      </c>
    </row>
    <row r="13" spans="1:51" x14ac:dyDescent="0.25">
      <c r="A13" s="105">
        <v>1</v>
      </c>
      <c r="B13" s="105"/>
      <c r="C13" s="65">
        <v>1543967.3333333333</v>
      </c>
      <c r="D13" s="65">
        <v>20265419200</v>
      </c>
      <c r="E13" s="106">
        <v>20265275995</v>
      </c>
      <c r="F13" s="65">
        <v>143205</v>
      </c>
      <c r="G13" s="65">
        <v>162219953.13999999</v>
      </c>
      <c r="H13" s="65">
        <v>1088475412.0799999</v>
      </c>
      <c r="I13" s="65">
        <v>1088379203.3099999</v>
      </c>
      <c r="J13" s="65">
        <v>96208.77</v>
      </c>
      <c r="K13" s="65">
        <v>-0.86</v>
      </c>
      <c r="L13" s="107"/>
      <c r="M13" s="105">
        <v>1</v>
      </c>
      <c r="N13" s="105"/>
      <c r="O13" s="65">
        <v>144</v>
      </c>
      <c r="P13" s="65">
        <v>0</v>
      </c>
      <c r="Q13" s="65">
        <v>0</v>
      </c>
      <c r="R13" s="65">
        <v>0</v>
      </c>
      <c r="S13" s="65">
        <v>0</v>
      </c>
      <c r="T13" s="65">
        <v>0</v>
      </c>
      <c r="U13" s="65">
        <v>0</v>
      </c>
      <c r="V13" s="65">
        <v>1250695364.3599999</v>
      </c>
      <c r="W13" s="108">
        <f>(V13-G13+AN13)/D13*1000</f>
        <v>56.618702866506702</v>
      </c>
      <c r="X13" s="109">
        <v>1</v>
      </c>
      <c r="Y13" s="109"/>
      <c r="Z13" s="65">
        <v>-23056457.699999999</v>
      </c>
      <c r="AA13" s="65">
        <v>0</v>
      </c>
      <c r="AB13" s="65">
        <v>17.52</v>
      </c>
      <c r="AC13" s="65">
        <v>631298144.10000002</v>
      </c>
      <c r="AD13" s="65">
        <v>631292254.89999998</v>
      </c>
      <c r="AE13" s="65">
        <v>5889.2</v>
      </c>
      <c r="AF13" s="65">
        <v>65801912.450000003</v>
      </c>
      <c r="AG13" s="65">
        <v>303705103.15999997</v>
      </c>
      <c r="AH13" s="107"/>
      <c r="AI13" s="105">
        <v>1</v>
      </c>
      <c r="AJ13" s="105"/>
      <c r="AK13" s="65">
        <v>37247156.93</v>
      </c>
      <c r="AL13" s="65">
        <v>59.57</v>
      </c>
      <c r="AM13" s="65">
        <v>32437738.789999999</v>
      </c>
      <c r="AN13" s="65">
        <v>58926336.93</v>
      </c>
      <c r="AO13" s="65">
        <v>0</v>
      </c>
      <c r="AP13" s="65">
        <v>56359827.649999999</v>
      </c>
      <c r="AQ13" s="65">
        <v>2357055924.9700007</v>
      </c>
      <c r="AR13" s="65">
        <f t="shared" si="2"/>
        <v>2413415752.6200008</v>
      </c>
      <c r="AS13" s="107">
        <f>AR13/D13</f>
        <v>0.11909034443363505</v>
      </c>
      <c r="AT13" s="66">
        <f>G13/$V13</f>
        <v>0.12970380938687689</v>
      </c>
      <c r="AU13" s="66">
        <f>H13/$V13</f>
        <v>0.87029619130074054</v>
      </c>
      <c r="AV13" s="66">
        <f>R13/$V13</f>
        <v>0</v>
      </c>
    </row>
    <row r="14" spans="1:51" x14ac:dyDescent="0.25">
      <c r="A14" s="98">
        <v>3</v>
      </c>
      <c r="B14" s="98">
        <v>8</v>
      </c>
      <c r="C14" s="63">
        <v>3</v>
      </c>
      <c r="D14" s="63">
        <v>139571</v>
      </c>
      <c r="E14" s="103">
        <v>139571</v>
      </c>
      <c r="F14" s="63">
        <v>0</v>
      </c>
      <c r="G14" s="63">
        <v>417.23999999999995</v>
      </c>
      <c r="H14" s="63">
        <v>3148.7199999999993</v>
      </c>
      <c r="I14" s="63">
        <v>3148.7199999999993</v>
      </c>
      <c r="J14" s="63">
        <v>0</v>
      </c>
      <c r="K14" s="63">
        <v>-51.83</v>
      </c>
      <c r="L14" s="80"/>
      <c r="M14" s="98">
        <v>3</v>
      </c>
      <c r="N14" s="98">
        <v>8</v>
      </c>
      <c r="O14" s="63">
        <v>402</v>
      </c>
      <c r="P14" s="63">
        <v>0</v>
      </c>
      <c r="Q14" s="63">
        <v>0</v>
      </c>
      <c r="R14" s="63">
        <v>2034.12</v>
      </c>
      <c r="S14" s="63">
        <v>0</v>
      </c>
      <c r="T14" s="63">
        <v>0</v>
      </c>
      <c r="U14" s="63">
        <v>0</v>
      </c>
      <c r="V14" s="63">
        <v>5548.25</v>
      </c>
      <c r="W14" s="67" t="s">
        <v>106</v>
      </c>
      <c r="X14" s="102">
        <v>3</v>
      </c>
      <c r="Y14" s="102">
        <v>8</v>
      </c>
      <c r="Z14" s="63">
        <v>0</v>
      </c>
      <c r="AA14" s="63">
        <v>0</v>
      </c>
      <c r="AB14" s="63">
        <v>0</v>
      </c>
      <c r="AC14" s="63">
        <v>4298.92</v>
      </c>
      <c r="AD14" s="63">
        <v>4298.92</v>
      </c>
      <c r="AE14" s="63">
        <v>0</v>
      </c>
      <c r="AF14" s="63">
        <v>389.94</v>
      </c>
      <c r="AG14" s="63">
        <v>1653.24</v>
      </c>
      <c r="AH14" s="80"/>
      <c r="AI14" s="98">
        <v>3</v>
      </c>
      <c r="AJ14" s="98">
        <v>8</v>
      </c>
      <c r="AK14" s="63">
        <v>245.72</v>
      </c>
      <c r="AL14" s="63">
        <v>0</v>
      </c>
      <c r="AM14" s="63">
        <v>187.25</v>
      </c>
      <c r="AN14" s="63">
        <v>316</v>
      </c>
      <c r="AO14" s="63">
        <v>0</v>
      </c>
      <c r="AP14" s="63">
        <v>577.59</v>
      </c>
      <c r="AQ14" s="63">
        <v>12639.320000000003</v>
      </c>
      <c r="AR14" s="63">
        <f t="shared" si="2"/>
        <v>13216.910000000003</v>
      </c>
    </row>
    <row r="15" spans="1:51" x14ac:dyDescent="0.25">
      <c r="A15" s="98">
        <v>3</v>
      </c>
      <c r="B15" s="98">
        <v>17</v>
      </c>
      <c r="C15" s="63">
        <v>5555.666666666667</v>
      </c>
      <c r="D15" s="63">
        <v>153054108</v>
      </c>
      <c r="E15" s="103">
        <v>153054108</v>
      </c>
      <c r="F15" s="63">
        <v>0</v>
      </c>
      <c r="G15" s="63">
        <v>267622.38</v>
      </c>
      <c r="H15" s="63">
        <v>3263664.13</v>
      </c>
      <c r="I15" s="63">
        <v>1472231.7299999997</v>
      </c>
      <c r="J15" s="63">
        <v>1791432.4</v>
      </c>
      <c r="K15" s="63">
        <v>0</v>
      </c>
      <c r="L15" s="80"/>
      <c r="M15" s="98">
        <v>3</v>
      </c>
      <c r="N15" s="98">
        <v>17</v>
      </c>
      <c r="O15" s="63">
        <v>0</v>
      </c>
      <c r="P15" s="63">
        <v>0</v>
      </c>
      <c r="Q15" s="63">
        <v>0</v>
      </c>
      <c r="R15" s="63">
        <v>0</v>
      </c>
      <c r="S15" s="63">
        <v>0</v>
      </c>
      <c r="T15" s="63">
        <v>0</v>
      </c>
      <c r="U15" s="63">
        <v>0</v>
      </c>
      <c r="V15" s="63">
        <v>3531286.5100000002</v>
      </c>
      <c r="X15" s="102">
        <v>3</v>
      </c>
      <c r="Y15" s="102">
        <v>17</v>
      </c>
      <c r="Z15" s="63">
        <v>0</v>
      </c>
      <c r="AA15" s="63">
        <v>0</v>
      </c>
      <c r="AB15" s="63">
        <v>0</v>
      </c>
      <c r="AC15" s="63">
        <v>4559397.99</v>
      </c>
      <c r="AD15" s="63">
        <v>4559397.99</v>
      </c>
      <c r="AE15" s="63">
        <v>0</v>
      </c>
      <c r="AF15" s="63">
        <v>165282.92999999996</v>
      </c>
      <c r="AG15" s="63">
        <v>350463.53</v>
      </c>
      <c r="AH15" s="80"/>
      <c r="AI15" s="98">
        <v>3</v>
      </c>
      <c r="AJ15" s="98">
        <v>17</v>
      </c>
      <c r="AK15" s="63">
        <v>264061.08</v>
      </c>
      <c r="AL15" s="63">
        <v>-29.009999999999998</v>
      </c>
      <c r="AM15" s="63">
        <v>34068.57</v>
      </c>
      <c r="AN15" s="63">
        <v>228333.3</v>
      </c>
      <c r="AO15" s="63">
        <v>0</v>
      </c>
      <c r="AP15" s="63">
        <v>254449.99000000002</v>
      </c>
      <c r="AQ15" s="63">
        <v>9132853.9400000013</v>
      </c>
      <c r="AR15" s="63">
        <f t="shared" si="2"/>
        <v>9387303.9300000016</v>
      </c>
    </row>
    <row r="16" spans="1:51" x14ac:dyDescent="0.25">
      <c r="A16" s="98">
        <v>3</v>
      </c>
      <c r="B16" s="98">
        <v>21</v>
      </c>
      <c r="C16" s="63">
        <v>1</v>
      </c>
      <c r="D16" s="63">
        <v>19658</v>
      </c>
      <c r="E16" s="103">
        <v>12883</v>
      </c>
      <c r="F16" s="63">
        <v>6775</v>
      </c>
      <c r="G16" s="63">
        <v>2828.28</v>
      </c>
      <c r="H16" s="63">
        <v>193.01999999999998</v>
      </c>
      <c r="I16" s="63">
        <v>126.5</v>
      </c>
      <c r="J16" s="63">
        <v>66.52000000000001</v>
      </c>
      <c r="K16" s="63">
        <v>-61.599999999999994</v>
      </c>
      <c r="L16" s="80"/>
      <c r="M16" s="98">
        <v>3</v>
      </c>
      <c r="N16" s="98">
        <v>21</v>
      </c>
      <c r="O16" s="63">
        <v>0</v>
      </c>
      <c r="P16" s="63">
        <v>712</v>
      </c>
      <c r="Q16" s="63">
        <v>2530</v>
      </c>
      <c r="R16" s="63">
        <v>0</v>
      </c>
      <c r="S16" s="63">
        <v>-777.5999999999998</v>
      </c>
      <c r="T16" s="63">
        <v>6745.51</v>
      </c>
      <c r="U16" s="63">
        <v>0</v>
      </c>
      <c r="V16" s="63">
        <v>8927.6099999999988</v>
      </c>
      <c r="X16" s="102">
        <v>3</v>
      </c>
      <c r="Y16" s="102">
        <v>21</v>
      </c>
      <c r="Z16" s="63">
        <v>0</v>
      </c>
      <c r="AA16" s="63">
        <v>0</v>
      </c>
      <c r="AB16" s="63">
        <v>0</v>
      </c>
      <c r="AC16" s="63">
        <v>609.44000000000005</v>
      </c>
      <c r="AD16" s="63">
        <v>342.22999999999996</v>
      </c>
      <c r="AE16" s="63">
        <v>267.20999999999998</v>
      </c>
      <c r="AF16" s="63">
        <v>210.28999999999996</v>
      </c>
      <c r="AG16" s="63">
        <v>884.41000000000008</v>
      </c>
      <c r="AH16" s="80"/>
      <c r="AI16" s="98">
        <v>3</v>
      </c>
      <c r="AJ16" s="98">
        <v>21</v>
      </c>
      <c r="AK16" s="63">
        <v>35.010000000000005</v>
      </c>
      <c r="AL16" s="63">
        <v>0</v>
      </c>
      <c r="AM16" s="63">
        <v>30.54</v>
      </c>
      <c r="AN16" s="63">
        <v>274.28999999999996</v>
      </c>
      <c r="AO16" s="63">
        <v>0</v>
      </c>
      <c r="AP16" s="63">
        <v>0</v>
      </c>
      <c r="AQ16" s="63">
        <v>10971.59</v>
      </c>
      <c r="AR16" s="63">
        <f t="shared" si="2"/>
        <v>10971.59</v>
      </c>
    </row>
    <row r="17" spans="1:44" x14ac:dyDescent="0.25">
      <c r="A17" s="98">
        <v>3</v>
      </c>
      <c r="B17" s="98">
        <v>22</v>
      </c>
      <c r="C17" s="63">
        <v>2</v>
      </c>
      <c r="D17" s="63">
        <v>4673970</v>
      </c>
      <c r="E17" s="103">
        <v>4120255</v>
      </c>
      <c r="F17" s="63">
        <v>553715</v>
      </c>
      <c r="G17" s="63">
        <v>1949.0400000000002</v>
      </c>
      <c r="H17" s="63">
        <v>45898.35</v>
      </c>
      <c r="I17" s="63">
        <v>40460.890000000007</v>
      </c>
      <c r="J17" s="63">
        <v>5437.46</v>
      </c>
      <c r="K17" s="63">
        <v>-4312</v>
      </c>
      <c r="L17" s="80"/>
      <c r="M17" s="98">
        <v>3</v>
      </c>
      <c r="N17" s="98">
        <v>22</v>
      </c>
      <c r="O17" s="63">
        <v>0</v>
      </c>
      <c r="P17" s="63">
        <v>35498</v>
      </c>
      <c r="Q17" s="63">
        <v>254136</v>
      </c>
      <c r="R17" s="63">
        <v>0</v>
      </c>
      <c r="S17" s="63">
        <v>0</v>
      </c>
      <c r="T17" s="63">
        <v>169698.95</v>
      </c>
      <c r="U17" s="63">
        <v>0</v>
      </c>
      <c r="V17" s="63">
        <v>213234.33999999997</v>
      </c>
      <c r="X17" s="102">
        <v>3</v>
      </c>
      <c r="Y17" s="102">
        <v>22</v>
      </c>
      <c r="Z17" s="63">
        <v>0</v>
      </c>
      <c r="AA17" s="63">
        <v>0</v>
      </c>
      <c r="AB17" s="63">
        <v>0</v>
      </c>
      <c r="AC17" s="63">
        <v>132280.34999999998</v>
      </c>
      <c r="AD17" s="63">
        <v>109435.05</v>
      </c>
      <c r="AE17" s="63">
        <v>22845.3</v>
      </c>
      <c r="AF17" s="63">
        <v>14445.859999999997</v>
      </c>
      <c r="AG17" s="63">
        <v>59814.670000000006</v>
      </c>
      <c r="AH17" s="80"/>
      <c r="AI17" s="98">
        <v>3</v>
      </c>
      <c r="AJ17" s="98">
        <v>22</v>
      </c>
      <c r="AK17" s="63">
        <v>8226.2199999999993</v>
      </c>
      <c r="AL17" s="63">
        <v>0</v>
      </c>
      <c r="AM17" s="63">
        <v>4638</v>
      </c>
      <c r="AN17" s="63">
        <v>11093.359999999997</v>
      </c>
      <c r="AO17" s="63">
        <v>0</v>
      </c>
      <c r="AP17" s="63">
        <v>3380.27</v>
      </c>
      <c r="AQ17" s="63">
        <v>443732.80000000005</v>
      </c>
      <c r="AR17" s="63">
        <f t="shared" si="2"/>
        <v>447113.07000000007</v>
      </c>
    </row>
    <row r="18" spans="1:44" x14ac:dyDescent="0.25">
      <c r="A18" s="98">
        <v>3</v>
      </c>
      <c r="B18" s="98">
        <v>25</v>
      </c>
      <c r="C18" s="63">
        <v>1</v>
      </c>
      <c r="D18" s="63">
        <v>2334678</v>
      </c>
      <c r="E18" s="103">
        <v>1510899</v>
      </c>
      <c r="F18" s="63">
        <v>823779</v>
      </c>
      <c r="G18" s="63">
        <v>235.69</v>
      </c>
      <c r="H18" s="63">
        <v>22739.759999999998</v>
      </c>
      <c r="I18" s="63">
        <v>14716.15</v>
      </c>
      <c r="J18" s="63">
        <v>8023.61</v>
      </c>
      <c r="K18" s="63">
        <v>-875.93</v>
      </c>
      <c r="L18" s="80"/>
      <c r="M18" s="98">
        <v>3</v>
      </c>
      <c r="N18" s="98">
        <v>25</v>
      </c>
      <c r="O18" s="63">
        <v>0</v>
      </c>
      <c r="P18" s="63">
        <v>17486</v>
      </c>
      <c r="Q18" s="63">
        <v>171658</v>
      </c>
      <c r="R18" s="63">
        <v>0</v>
      </c>
      <c r="S18" s="63">
        <v>-7999.56</v>
      </c>
      <c r="T18" s="63">
        <v>152982.29999999999</v>
      </c>
      <c r="U18" s="63">
        <v>0</v>
      </c>
      <c r="V18" s="63">
        <v>167082.26</v>
      </c>
      <c r="X18" s="102">
        <v>3</v>
      </c>
      <c r="Y18" s="102">
        <v>25</v>
      </c>
      <c r="Z18" s="63">
        <v>0</v>
      </c>
      <c r="AA18" s="63">
        <v>0</v>
      </c>
      <c r="AB18" s="63">
        <v>-80129.95</v>
      </c>
      <c r="AC18" s="63">
        <v>70496.05</v>
      </c>
      <c r="AD18" s="63">
        <v>38558.14</v>
      </c>
      <c r="AE18" s="63">
        <v>31937.91</v>
      </c>
      <c r="AF18" s="63">
        <v>9475.52</v>
      </c>
      <c r="AG18" s="63">
        <v>39961.980000000003</v>
      </c>
      <c r="AH18" s="80"/>
      <c r="AI18" s="98">
        <v>3</v>
      </c>
      <c r="AJ18" s="98">
        <v>25</v>
      </c>
      <c r="AK18" s="63">
        <v>3992.3</v>
      </c>
      <c r="AL18" s="63">
        <v>0</v>
      </c>
      <c r="AM18" s="63">
        <v>2918.35</v>
      </c>
      <c r="AN18" s="63">
        <v>5481.96</v>
      </c>
      <c r="AO18" s="63">
        <v>0</v>
      </c>
      <c r="AP18" s="63">
        <v>0</v>
      </c>
      <c r="AQ18" s="63">
        <v>219278.47</v>
      </c>
      <c r="AR18" s="63">
        <f t="shared" si="2"/>
        <v>219278.47</v>
      </c>
    </row>
    <row r="19" spans="1:44" x14ac:dyDescent="0.25">
      <c r="A19" s="98">
        <v>3</v>
      </c>
      <c r="B19" s="98">
        <v>28</v>
      </c>
      <c r="C19" s="63">
        <v>10255.583333333334</v>
      </c>
      <c r="D19" s="63">
        <v>157923683</v>
      </c>
      <c r="E19" s="103">
        <v>157923683</v>
      </c>
      <c r="F19" s="63">
        <v>0</v>
      </c>
      <c r="G19" s="63">
        <v>1425958.9200000002</v>
      </c>
      <c r="H19" s="63">
        <v>3234267.3799999994</v>
      </c>
      <c r="I19" s="63">
        <v>3234267.3799999994</v>
      </c>
      <c r="J19" s="63">
        <v>0</v>
      </c>
      <c r="K19" s="63">
        <v>0</v>
      </c>
      <c r="L19" s="80"/>
      <c r="M19" s="98">
        <v>3</v>
      </c>
      <c r="N19" s="98">
        <v>28</v>
      </c>
      <c r="O19" s="63">
        <v>0</v>
      </c>
      <c r="P19" s="63">
        <v>0</v>
      </c>
      <c r="Q19" s="63">
        <v>0</v>
      </c>
      <c r="R19" s="63">
        <v>0</v>
      </c>
      <c r="S19" s="63">
        <v>0</v>
      </c>
      <c r="T19" s="63">
        <v>0</v>
      </c>
      <c r="U19" s="63">
        <v>0</v>
      </c>
      <c r="V19" s="63">
        <v>4660226.3</v>
      </c>
      <c r="X19" s="102">
        <v>3</v>
      </c>
      <c r="Y19" s="102">
        <v>28</v>
      </c>
      <c r="Z19" s="63">
        <v>0</v>
      </c>
      <c r="AA19" s="63">
        <v>0</v>
      </c>
      <c r="AB19" s="63">
        <v>0</v>
      </c>
      <c r="AC19" s="63">
        <v>4949757.42</v>
      </c>
      <c r="AD19" s="63">
        <v>4949757.42</v>
      </c>
      <c r="AE19" s="63">
        <v>0</v>
      </c>
      <c r="AF19" s="63">
        <v>331562.75999999995</v>
      </c>
      <c r="AG19" s="63">
        <v>1297743</v>
      </c>
      <c r="AH19" s="80"/>
      <c r="AI19" s="98">
        <v>3</v>
      </c>
      <c r="AJ19" s="98">
        <v>28</v>
      </c>
      <c r="AK19" s="63">
        <v>280567.26</v>
      </c>
      <c r="AL19" s="63">
        <v>0</v>
      </c>
      <c r="AM19" s="63">
        <v>129344.62</v>
      </c>
      <c r="AN19" s="63">
        <v>298704.12</v>
      </c>
      <c r="AO19" s="63">
        <v>0</v>
      </c>
      <c r="AP19" s="63">
        <v>279231.92</v>
      </c>
      <c r="AQ19" s="63">
        <v>11947905.479999999</v>
      </c>
      <c r="AR19" s="63">
        <f t="shared" si="2"/>
        <v>12227137.399999999</v>
      </c>
    </row>
    <row r="20" spans="1:44" x14ac:dyDescent="0.25">
      <c r="A20" s="98">
        <v>3</v>
      </c>
      <c r="B20" s="98">
        <v>30</v>
      </c>
      <c r="C20" s="63">
        <v>3.6666666666666665</v>
      </c>
      <c r="D20" s="63">
        <v>10583718</v>
      </c>
      <c r="E20" s="103">
        <v>7904632</v>
      </c>
      <c r="F20" s="63">
        <v>2679086</v>
      </c>
      <c r="G20" s="63">
        <v>11920.369999999999</v>
      </c>
      <c r="H20" s="63">
        <v>101611</v>
      </c>
      <c r="I20" s="63">
        <v>64264.589999999989</v>
      </c>
      <c r="J20" s="63">
        <v>37346.409999999996</v>
      </c>
      <c r="K20" s="63">
        <v>0</v>
      </c>
      <c r="L20" s="80"/>
      <c r="M20" s="98">
        <v>3</v>
      </c>
      <c r="N20" s="98">
        <v>30</v>
      </c>
      <c r="O20" s="63">
        <v>0</v>
      </c>
      <c r="P20" s="63">
        <v>24118</v>
      </c>
      <c r="Q20" s="63">
        <v>21351</v>
      </c>
      <c r="R20" s="63">
        <v>154730.52999999997</v>
      </c>
      <c r="S20" s="63">
        <v>0</v>
      </c>
      <c r="T20" s="63">
        <v>0</v>
      </c>
      <c r="U20" s="63">
        <v>-1476.3899999999999</v>
      </c>
      <c r="V20" s="63">
        <v>266785.51</v>
      </c>
      <c r="X20" s="102">
        <v>3</v>
      </c>
      <c r="Y20" s="102">
        <v>30</v>
      </c>
      <c r="Z20" s="63">
        <v>0</v>
      </c>
      <c r="AA20" s="63">
        <v>-133150.26999999999</v>
      </c>
      <c r="AB20" s="63">
        <v>0</v>
      </c>
      <c r="AC20" s="63">
        <v>324700.07</v>
      </c>
      <c r="AD20" s="63">
        <v>213651.41999999998</v>
      </c>
      <c r="AE20" s="63">
        <v>111048.65</v>
      </c>
      <c r="AF20" s="63">
        <v>20247.53</v>
      </c>
      <c r="AG20" s="63">
        <v>80237.11</v>
      </c>
      <c r="AH20" s="80"/>
      <c r="AI20" s="98">
        <v>3</v>
      </c>
      <c r="AJ20" s="98">
        <v>30</v>
      </c>
      <c r="AK20" s="63">
        <v>18514.570000000003</v>
      </c>
      <c r="AL20" s="63">
        <v>0</v>
      </c>
      <c r="AM20" s="63">
        <v>8471.93</v>
      </c>
      <c r="AN20" s="63">
        <v>15020.660000000002</v>
      </c>
      <c r="AO20" s="63">
        <v>0</v>
      </c>
      <c r="AP20" s="63">
        <v>7955.33</v>
      </c>
      <c r="AQ20" s="63">
        <v>600827.11</v>
      </c>
      <c r="AR20" s="63">
        <f t="shared" si="2"/>
        <v>608782.43999999994</v>
      </c>
    </row>
    <row r="21" spans="1:44" x14ac:dyDescent="0.25">
      <c r="A21" s="98">
        <v>3</v>
      </c>
      <c r="B21" s="98">
        <v>45</v>
      </c>
      <c r="C21" s="63">
        <v>1</v>
      </c>
      <c r="D21" s="63">
        <v>2445000</v>
      </c>
      <c r="E21" s="103">
        <v>1689600</v>
      </c>
      <c r="F21" s="63">
        <v>755400</v>
      </c>
      <c r="G21" s="63">
        <v>1847.88</v>
      </c>
      <c r="H21" s="63">
        <v>51020.020000000004</v>
      </c>
      <c r="I21" s="63">
        <v>13922.33</v>
      </c>
      <c r="J21" s="63">
        <v>37097.69</v>
      </c>
      <c r="K21" s="63">
        <v>-784.18</v>
      </c>
      <c r="L21" s="80"/>
      <c r="M21" s="98">
        <v>3</v>
      </c>
      <c r="N21" s="98">
        <v>45</v>
      </c>
      <c r="O21" s="63">
        <v>0</v>
      </c>
      <c r="P21" s="63">
        <v>6096</v>
      </c>
      <c r="Q21" s="63">
        <v>5925</v>
      </c>
      <c r="R21" s="63">
        <v>29837.040000000001</v>
      </c>
      <c r="S21" s="63">
        <v>-2438.4000000000005</v>
      </c>
      <c r="T21" s="63">
        <v>0</v>
      </c>
      <c r="U21" s="63">
        <v>0</v>
      </c>
      <c r="V21" s="63">
        <v>79482.36</v>
      </c>
      <c r="X21" s="102">
        <v>3</v>
      </c>
      <c r="Y21" s="102">
        <v>45</v>
      </c>
      <c r="Z21" s="63">
        <v>-415.52000000000004</v>
      </c>
      <c r="AA21" s="63">
        <v>0</v>
      </c>
      <c r="AB21" s="63">
        <v>0</v>
      </c>
      <c r="AC21" s="63">
        <v>75390.430000000008</v>
      </c>
      <c r="AD21" s="63">
        <v>45028.139999999992</v>
      </c>
      <c r="AE21" s="63">
        <v>30362.29</v>
      </c>
      <c r="AF21" s="63">
        <v>5913.1200000000008</v>
      </c>
      <c r="AG21" s="63">
        <v>25091.01</v>
      </c>
      <c r="AH21" s="80"/>
      <c r="AI21" s="98">
        <v>3</v>
      </c>
      <c r="AJ21" s="98">
        <v>45</v>
      </c>
      <c r="AK21" s="63">
        <v>4299.5</v>
      </c>
      <c r="AL21" s="63">
        <v>0</v>
      </c>
      <c r="AM21" s="63">
        <v>3167.56</v>
      </c>
      <c r="AN21" s="63">
        <v>4946.869999999999</v>
      </c>
      <c r="AO21" s="63">
        <v>0</v>
      </c>
      <c r="AP21" s="63">
        <v>0</v>
      </c>
      <c r="AQ21" s="63">
        <v>197875.33000000005</v>
      </c>
      <c r="AR21" s="63">
        <f t="shared" si="2"/>
        <v>197875.33000000005</v>
      </c>
    </row>
    <row r="22" spans="1:44" x14ac:dyDescent="0.25">
      <c r="A22" s="98">
        <v>3</v>
      </c>
      <c r="B22" s="98">
        <v>47</v>
      </c>
      <c r="C22" s="63">
        <v>4</v>
      </c>
      <c r="D22" s="63">
        <v>5778370</v>
      </c>
      <c r="E22" s="103">
        <v>5778370</v>
      </c>
      <c r="F22" s="63">
        <v>0</v>
      </c>
      <c r="G22" s="63">
        <v>13389.599999999997</v>
      </c>
      <c r="H22" s="63">
        <v>57494.74</v>
      </c>
      <c r="I22" s="63">
        <v>57494.74</v>
      </c>
      <c r="J22" s="63">
        <v>0</v>
      </c>
      <c r="K22" s="63">
        <v>0</v>
      </c>
      <c r="L22" s="80"/>
      <c r="M22" s="98">
        <v>3</v>
      </c>
      <c r="N22" s="98">
        <v>47</v>
      </c>
      <c r="O22" s="63">
        <v>17388</v>
      </c>
      <c r="P22" s="63">
        <v>0</v>
      </c>
      <c r="Q22" s="63">
        <v>0</v>
      </c>
      <c r="R22" s="63">
        <v>119629.44</v>
      </c>
      <c r="S22" s="63">
        <v>0</v>
      </c>
      <c r="T22" s="63">
        <v>0</v>
      </c>
      <c r="U22" s="63">
        <v>0</v>
      </c>
      <c r="V22" s="63">
        <v>190513.78</v>
      </c>
      <c r="X22" s="102">
        <v>3</v>
      </c>
      <c r="Y22" s="102">
        <v>47</v>
      </c>
      <c r="Z22" s="63">
        <v>0</v>
      </c>
      <c r="AA22" s="63">
        <v>-108501.12000000001</v>
      </c>
      <c r="AB22" s="63">
        <v>0</v>
      </c>
      <c r="AC22" s="63">
        <v>182287.22</v>
      </c>
      <c r="AD22" s="63">
        <v>182287.22</v>
      </c>
      <c r="AE22" s="63">
        <v>0</v>
      </c>
      <c r="AF22" s="63">
        <v>14605.920000000002</v>
      </c>
      <c r="AG22" s="63">
        <v>57911.819999999992</v>
      </c>
      <c r="AH22" s="80"/>
      <c r="AI22" s="98">
        <v>3</v>
      </c>
      <c r="AJ22" s="98">
        <v>47</v>
      </c>
      <c r="AK22" s="63">
        <v>10112.170000000002</v>
      </c>
      <c r="AL22" s="63">
        <v>0</v>
      </c>
      <c r="AM22" s="63">
        <v>4759.32</v>
      </c>
      <c r="AN22" s="63">
        <v>9017.66</v>
      </c>
      <c r="AO22" s="63">
        <v>0</v>
      </c>
      <c r="AP22" s="63">
        <v>21651.85</v>
      </c>
      <c r="AQ22" s="63">
        <v>360706.76999999996</v>
      </c>
      <c r="AR22" s="63">
        <f t="shared" si="2"/>
        <v>382358.61999999994</v>
      </c>
    </row>
    <row r="23" spans="1:44" x14ac:dyDescent="0.25">
      <c r="A23" s="98">
        <v>3</v>
      </c>
      <c r="B23" s="98">
        <v>50</v>
      </c>
      <c r="C23" s="63">
        <v>436.16666666666669</v>
      </c>
      <c r="D23" s="63">
        <v>49900353</v>
      </c>
      <c r="E23" s="103">
        <v>37141450</v>
      </c>
      <c r="F23" s="63">
        <v>12758903</v>
      </c>
      <c r="G23" s="63">
        <v>100460.57999999999</v>
      </c>
      <c r="H23" s="63">
        <v>2264320.8899999997</v>
      </c>
      <c r="I23" s="63">
        <v>273420.06</v>
      </c>
      <c r="J23" s="63">
        <v>1990900.8299999998</v>
      </c>
      <c r="K23" s="63">
        <v>0</v>
      </c>
      <c r="L23" s="80"/>
      <c r="M23" s="98">
        <v>3</v>
      </c>
      <c r="N23" s="98">
        <v>50</v>
      </c>
      <c r="O23" s="63">
        <v>0</v>
      </c>
      <c r="P23" s="63">
        <v>2534</v>
      </c>
      <c r="Q23" s="63">
        <v>2049</v>
      </c>
      <c r="R23" s="63">
        <v>0</v>
      </c>
      <c r="S23" s="63">
        <v>0</v>
      </c>
      <c r="T23" s="63">
        <v>0</v>
      </c>
      <c r="U23" s="63">
        <v>0</v>
      </c>
      <c r="V23" s="63">
        <v>2364781.4700000002</v>
      </c>
      <c r="X23" s="102">
        <v>3</v>
      </c>
      <c r="Y23" s="102">
        <v>50</v>
      </c>
      <c r="Z23" s="63">
        <v>0</v>
      </c>
      <c r="AA23" s="63">
        <v>0</v>
      </c>
      <c r="AB23" s="63">
        <v>0</v>
      </c>
      <c r="AC23" s="63">
        <v>1515828.06</v>
      </c>
      <c r="AD23" s="63">
        <v>988204.49</v>
      </c>
      <c r="AE23" s="63">
        <v>527623.57000000007</v>
      </c>
      <c r="AF23" s="63">
        <v>134855.73000000001</v>
      </c>
      <c r="AG23" s="63">
        <v>582910.16</v>
      </c>
      <c r="AH23" s="80"/>
      <c r="AI23" s="98">
        <v>3</v>
      </c>
      <c r="AJ23" s="98">
        <v>50</v>
      </c>
      <c r="AK23" s="63">
        <v>90962.640000000014</v>
      </c>
      <c r="AL23" s="63">
        <v>0</v>
      </c>
      <c r="AM23" s="63">
        <v>65358.579999999994</v>
      </c>
      <c r="AN23" s="63">
        <v>121920.57999999999</v>
      </c>
      <c r="AO23" s="63">
        <v>0</v>
      </c>
      <c r="AP23" s="63">
        <v>130238.43999999999</v>
      </c>
      <c r="AQ23" s="63">
        <v>4876617.2200000007</v>
      </c>
      <c r="AR23" s="63">
        <f t="shared" si="2"/>
        <v>5006855.6600000011</v>
      </c>
    </row>
    <row r="24" spans="1:44" x14ac:dyDescent="0.25">
      <c r="A24" s="98">
        <v>3</v>
      </c>
      <c r="B24" s="98">
        <v>52</v>
      </c>
      <c r="C24" s="63">
        <v>1</v>
      </c>
      <c r="D24" s="63">
        <v>1070915</v>
      </c>
      <c r="E24" s="103">
        <v>733522</v>
      </c>
      <c r="F24" s="63">
        <v>337393</v>
      </c>
      <c r="G24" s="63">
        <v>1847.88</v>
      </c>
      <c r="H24" s="63">
        <v>57834.770000000004</v>
      </c>
      <c r="I24" s="63">
        <v>6095.5700000000006</v>
      </c>
      <c r="J24" s="63">
        <v>51739.200000000004</v>
      </c>
      <c r="K24" s="63">
        <v>-578.35</v>
      </c>
      <c r="L24" s="80"/>
      <c r="M24" s="98">
        <v>3</v>
      </c>
      <c r="N24" s="98">
        <v>52</v>
      </c>
      <c r="O24" s="63">
        <v>0</v>
      </c>
      <c r="P24" s="63">
        <v>0</v>
      </c>
      <c r="Q24" s="63">
        <v>0</v>
      </c>
      <c r="R24" s="63">
        <v>0</v>
      </c>
      <c r="S24" s="63">
        <v>0</v>
      </c>
      <c r="T24" s="63">
        <v>0</v>
      </c>
      <c r="U24" s="63">
        <v>0</v>
      </c>
      <c r="V24" s="63">
        <v>59104.299999999996</v>
      </c>
      <c r="X24" s="102">
        <v>3</v>
      </c>
      <c r="Y24" s="102">
        <v>52</v>
      </c>
      <c r="Z24" s="63">
        <v>0</v>
      </c>
      <c r="AA24" s="63">
        <v>0</v>
      </c>
      <c r="AB24" s="63">
        <v>0</v>
      </c>
      <c r="AC24" s="63">
        <v>33220.589999999997</v>
      </c>
      <c r="AD24" s="63">
        <v>19486.84</v>
      </c>
      <c r="AE24" s="63">
        <v>13733.749999999998</v>
      </c>
      <c r="AF24" s="63">
        <v>2837.9199999999996</v>
      </c>
      <c r="AG24" s="63">
        <v>12223.109999999999</v>
      </c>
      <c r="AH24" s="80"/>
      <c r="AI24" s="98">
        <v>3</v>
      </c>
      <c r="AJ24" s="98">
        <v>52</v>
      </c>
      <c r="AK24" s="63">
        <v>1916.9299999999998</v>
      </c>
      <c r="AL24" s="63">
        <v>0</v>
      </c>
      <c r="AM24" s="63">
        <v>1157.75</v>
      </c>
      <c r="AN24" s="63">
        <v>2832.31</v>
      </c>
      <c r="AO24" s="63">
        <v>0</v>
      </c>
      <c r="AP24" s="63">
        <v>0</v>
      </c>
      <c r="AQ24" s="63">
        <v>113292.90999999999</v>
      </c>
      <c r="AR24" s="63">
        <f t="shared" si="2"/>
        <v>113292.90999999999</v>
      </c>
    </row>
    <row r="25" spans="1:44" x14ac:dyDescent="0.25">
      <c r="A25" s="98">
        <v>3</v>
      </c>
      <c r="B25" s="98">
        <v>53</v>
      </c>
      <c r="C25" s="63">
        <v>10050.5</v>
      </c>
      <c r="D25" s="63">
        <v>5494597542</v>
      </c>
      <c r="E25" s="103">
        <v>3939301414</v>
      </c>
      <c r="F25" s="63">
        <v>1555296128</v>
      </c>
      <c r="G25" s="63">
        <v>2305789.2600000002</v>
      </c>
      <c r="H25" s="63">
        <v>108835352.35999998</v>
      </c>
      <c r="I25" s="63">
        <v>32451186.669999998</v>
      </c>
      <c r="J25" s="63">
        <v>76384165.689999998</v>
      </c>
      <c r="K25" s="63">
        <v>0</v>
      </c>
      <c r="L25" s="80"/>
      <c r="M25" s="98">
        <v>3</v>
      </c>
      <c r="N25" s="98">
        <v>53</v>
      </c>
      <c r="O25" s="63">
        <v>0</v>
      </c>
      <c r="P25" s="63">
        <v>11950038</v>
      </c>
      <c r="Q25" s="63">
        <v>11565407</v>
      </c>
      <c r="R25" s="63">
        <v>58126368.149999999</v>
      </c>
      <c r="S25" s="63">
        <v>0</v>
      </c>
      <c r="T25" s="63">
        <v>0</v>
      </c>
      <c r="U25" s="63">
        <v>-45338.310000000005</v>
      </c>
      <c r="V25" s="63">
        <v>169222171.46000001</v>
      </c>
      <c r="X25" s="102">
        <v>3</v>
      </c>
      <c r="Y25" s="102">
        <v>53</v>
      </c>
      <c r="Z25" s="63">
        <v>41</v>
      </c>
      <c r="AA25" s="63">
        <v>0</v>
      </c>
      <c r="AB25" s="63">
        <v>0</v>
      </c>
      <c r="AC25" s="63">
        <v>170106206.60999998</v>
      </c>
      <c r="AD25" s="63">
        <v>106229147.19999999</v>
      </c>
      <c r="AE25" s="63">
        <v>63877059.409999996</v>
      </c>
      <c r="AF25" s="63">
        <v>11676996.540000001</v>
      </c>
      <c r="AG25" s="63">
        <v>49646665.049999997</v>
      </c>
      <c r="AH25" s="80"/>
      <c r="AI25" s="98">
        <v>3</v>
      </c>
      <c r="AJ25" s="98">
        <v>53</v>
      </c>
      <c r="AK25" s="63">
        <v>9871327.0099999998</v>
      </c>
      <c r="AL25" s="63">
        <v>0</v>
      </c>
      <c r="AM25" s="63">
        <v>6111356.8399999999</v>
      </c>
      <c r="AN25" s="63">
        <v>10682935.07</v>
      </c>
      <c r="AO25" s="63">
        <v>0</v>
      </c>
      <c r="AP25" s="63">
        <v>13504471.939999998</v>
      </c>
      <c r="AQ25" s="63">
        <v>427317699.58000004</v>
      </c>
      <c r="AR25" s="63">
        <f t="shared" si="2"/>
        <v>440822171.52000004</v>
      </c>
    </row>
    <row r="26" spans="1:44" x14ac:dyDescent="0.25">
      <c r="A26" s="98">
        <v>3</v>
      </c>
      <c r="B26" s="98">
        <v>54</v>
      </c>
      <c r="C26" s="63">
        <v>115.41666666666667</v>
      </c>
      <c r="D26" s="63">
        <v>588448724</v>
      </c>
      <c r="E26" s="103">
        <v>427926194</v>
      </c>
      <c r="F26" s="63">
        <v>160522530</v>
      </c>
      <c r="G26" s="63">
        <v>216261.74999999994</v>
      </c>
      <c r="H26" s="63">
        <v>11398532.760000002</v>
      </c>
      <c r="I26" s="63">
        <v>3515270.9699999997</v>
      </c>
      <c r="J26" s="63">
        <v>7883261.790000001</v>
      </c>
      <c r="K26" s="63">
        <v>-171520.4</v>
      </c>
      <c r="L26" s="80"/>
      <c r="M26" s="98">
        <v>3</v>
      </c>
      <c r="N26" s="98">
        <v>54</v>
      </c>
      <c r="O26" s="63">
        <v>0</v>
      </c>
      <c r="P26" s="63">
        <v>1303281</v>
      </c>
      <c r="Q26" s="63">
        <v>1230430</v>
      </c>
      <c r="R26" s="63">
        <v>6251541.9500000002</v>
      </c>
      <c r="S26" s="63">
        <v>-521343.55</v>
      </c>
      <c r="T26" s="63">
        <v>0</v>
      </c>
      <c r="U26" s="63">
        <v>-48984.35</v>
      </c>
      <c r="V26" s="63">
        <v>17124488.16</v>
      </c>
      <c r="X26" s="102">
        <v>3</v>
      </c>
      <c r="Y26" s="102">
        <v>54</v>
      </c>
      <c r="Z26" s="63">
        <v>0</v>
      </c>
      <c r="AA26" s="63">
        <v>0</v>
      </c>
      <c r="AB26" s="63">
        <v>0</v>
      </c>
      <c r="AC26" s="63">
        <v>17921008</v>
      </c>
      <c r="AD26" s="63">
        <v>11406645.289999999</v>
      </c>
      <c r="AE26" s="63">
        <v>6514362.71</v>
      </c>
      <c r="AF26" s="63">
        <v>1261625.5900000001</v>
      </c>
      <c r="AG26" s="63">
        <v>5366824.1700000009</v>
      </c>
      <c r="AH26" s="80"/>
      <c r="AI26" s="98">
        <v>3</v>
      </c>
      <c r="AJ26" s="98">
        <v>54</v>
      </c>
      <c r="AK26" s="63">
        <v>1043253.6000000001</v>
      </c>
      <c r="AL26" s="63">
        <v>0</v>
      </c>
      <c r="AM26" s="63">
        <v>661276.10999999987</v>
      </c>
      <c r="AN26" s="63">
        <v>1112267.6100000001</v>
      </c>
      <c r="AO26" s="63">
        <v>0</v>
      </c>
      <c r="AP26" s="63">
        <v>999326.35</v>
      </c>
      <c r="AQ26" s="63">
        <v>44490743.240000002</v>
      </c>
      <c r="AR26" s="63">
        <f t="shared" si="2"/>
        <v>45490069.590000004</v>
      </c>
    </row>
    <row r="27" spans="1:44" x14ac:dyDescent="0.25">
      <c r="A27" s="98">
        <v>3</v>
      </c>
      <c r="B27" s="98">
        <v>57</v>
      </c>
      <c r="C27" s="63">
        <v>4.083333333333333</v>
      </c>
      <c r="D27" s="63">
        <v>37762053</v>
      </c>
      <c r="E27" s="103">
        <v>27345350</v>
      </c>
      <c r="F27" s="63">
        <v>10416703</v>
      </c>
      <c r="G27" s="63">
        <v>20283.060000000001</v>
      </c>
      <c r="H27" s="63">
        <v>367526.57</v>
      </c>
      <c r="I27" s="63">
        <v>222317.7</v>
      </c>
      <c r="J27" s="63">
        <v>145208.87</v>
      </c>
      <c r="K27" s="63">
        <v>-4028.61</v>
      </c>
      <c r="L27" s="80"/>
      <c r="M27" s="98">
        <v>3</v>
      </c>
      <c r="N27" s="98">
        <v>57</v>
      </c>
      <c r="O27" s="63">
        <v>0</v>
      </c>
      <c r="P27" s="63">
        <v>74607</v>
      </c>
      <c r="Q27" s="63">
        <v>73382</v>
      </c>
      <c r="R27" s="63">
        <v>523081.27</v>
      </c>
      <c r="S27" s="63">
        <v>-29842.799999999999</v>
      </c>
      <c r="T27" s="63">
        <v>0</v>
      </c>
      <c r="U27" s="63">
        <v>-1703.4599999999998</v>
      </c>
      <c r="V27" s="63">
        <v>875316.02999999991</v>
      </c>
      <c r="X27" s="102">
        <v>3</v>
      </c>
      <c r="Y27" s="102">
        <v>57</v>
      </c>
      <c r="Z27" s="63">
        <v>0</v>
      </c>
      <c r="AA27" s="63">
        <v>-457903.68000000005</v>
      </c>
      <c r="AB27" s="63">
        <v>0</v>
      </c>
      <c r="AC27" s="63">
        <v>1159003.6100000001</v>
      </c>
      <c r="AD27" s="63">
        <v>734652.02999999991</v>
      </c>
      <c r="AE27" s="63">
        <v>424351.58</v>
      </c>
      <c r="AF27" s="63">
        <v>61840.450000000004</v>
      </c>
      <c r="AG27" s="63">
        <v>244609.44000000003</v>
      </c>
      <c r="AH27" s="80"/>
      <c r="AI27" s="98">
        <v>3</v>
      </c>
      <c r="AJ27" s="98">
        <v>57</v>
      </c>
      <c r="AK27" s="63">
        <v>64572.59</v>
      </c>
      <c r="AL27" s="63">
        <v>0</v>
      </c>
      <c r="AM27" s="63">
        <v>33559.599999999999</v>
      </c>
      <c r="AN27" s="63">
        <v>50794.76999999999</v>
      </c>
      <c r="AO27" s="63">
        <v>0</v>
      </c>
      <c r="AP27" s="63">
        <v>116927.62999999999</v>
      </c>
      <c r="AQ27" s="63">
        <v>2031792.81</v>
      </c>
      <c r="AR27" s="63">
        <f t="shared" si="2"/>
        <v>2148720.44</v>
      </c>
    </row>
    <row r="28" spans="1:44" x14ac:dyDescent="0.25">
      <c r="A28" s="98">
        <v>3</v>
      </c>
      <c r="B28" s="98">
        <v>60</v>
      </c>
      <c r="C28" s="63">
        <v>110688.25</v>
      </c>
      <c r="D28" s="63">
        <v>1408065333</v>
      </c>
      <c r="E28" s="103">
        <v>1408065333</v>
      </c>
      <c r="F28" s="63">
        <v>0</v>
      </c>
      <c r="G28" s="63">
        <v>15428736.969999997</v>
      </c>
      <c r="H28" s="63">
        <v>76079758.170000002</v>
      </c>
      <c r="I28" s="63">
        <v>76079758.170000002</v>
      </c>
      <c r="J28" s="63">
        <v>0</v>
      </c>
      <c r="K28" s="63">
        <v>0</v>
      </c>
      <c r="L28" s="80"/>
      <c r="M28" s="98">
        <v>3</v>
      </c>
      <c r="N28" s="98">
        <v>60</v>
      </c>
      <c r="O28" s="63">
        <v>41338</v>
      </c>
      <c r="P28" s="63">
        <v>0</v>
      </c>
      <c r="Q28" s="63">
        <v>0</v>
      </c>
      <c r="R28" s="63">
        <v>-685.43</v>
      </c>
      <c r="S28" s="63">
        <v>0</v>
      </c>
      <c r="T28" s="63">
        <v>0</v>
      </c>
      <c r="U28" s="63">
        <v>0</v>
      </c>
      <c r="V28" s="63">
        <v>91507809.710000008</v>
      </c>
      <c r="X28" s="102">
        <v>3</v>
      </c>
      <c r="Y28" s="102">
        <v>60</v>
      </c>
      <c r="Z28" s="63">
        <v>0</v>
      </c>
      <c r="AA28" s="63">
        <v>0</v>
      </c>
      <c r="AB28" s="63">
        <v>0</v>
      </c>
      <c r="AC28" s="63">
        <v>43754232.280000001</v>
      </c>
      <c r="AD28" s="63">
        <v>43754232.280000001</v>
      </c>
      <c r="AE28" s="63">
        <v>0</v>
      </c>
      <c r="AF28" s="63">
        <v>3773145.71</v>
      </c>
      <c r="AG28" s="63">
        <v>16278129.67</v>
      </c>
      <c r="AH28" s="80"/>
      <c r="AI28" s="98">
        <v>3</v>
      </c>
      <c r="AJ28" s="98">
        <v>60</v>
      </c>
      <c r="AK28" s="63">
        <v>2544880.02</v>
      </c>
      <c r="AL28" s="63">
        <v>-105.9</v>
      </c>
      <c r="AM28" s="63">
        <v>1759899.62</v>
      </c>
      <c r="AN28" s="63">
        <v>4093017.76</v>
      </c>
      <c r="AO28" s="63">
        <v>0</v>
      </c>
      <c r="AP28" s="63">
        <v>5124351.49</v>
      </c>
      <c r="AQ28" s="63">
        <v>163710966.47999999</v>
      </c>
      <c r="AR28" s="63">
        <f t="shared" si="2"/>
        <v>168835317.97</v>
      </c>
    </row>
    <row r="29" spans="1:44" x14ac:dyDescent="0.25">
      <c r="A29" s="98">
        <v>3</v>
      </c>
      <c r="B29" s="98">
        <v>61</v>
      </c>
      <c r="C29" s="63">
        <v>23.833333333333332</v>
      </c>
      <c r="D29" s="63">
        <v>564948</v>
      </c>
      <c r="E29" s="103">
        <v>564948</v>
      </c>
      <c r="F29" s="63">
        <v>0</v>
      </c>
      <c r="G29" s="63">
        <v>3297.35</v>
      </c>
      <c r="H29" s="63">
        <v>30524.060000000005</v>
      </c>
      <c r="I29" s="63">
        <v>30524.060000000005</v>
      </c>
      <c r="J29" s="63">
        <v>0</v>
      </c>
      <c r="K29" s="63">
        <v>0</v>
      </c>
      <c r="L29" s="80"/>
      <c r="M29" s="98">
        <v>3</v>
      </c>
      <c r="N29" s="98">
        <v>61</v>
      </c>
      <c r="O29" s="63">
        <v>0</v>
      </c>
      <c r="P29" s="63">
        <v>0</v>
      </c>
      <c r="Q29" s="63">
        <v>0</v>
      </c>
      <c r="R29" s="63">
        <v>0</v>
      </c>
      <c r="S29" s="63">
        <v>0</v>
      </c>
      <c r="T29" s="63">
        <v>0</v>
      </c>
      <c r="U29" s="63">
        <v>0</v>
      </c>
      <c r="V29" s="63">
        <v>33821.410000000003</v>
      </c>
      <c r="X29" s="102">
        <v>3</v>
      </c>
      <c r="Y29" s="102">
        <v>61</v>
      </c>
      <c r="Z29" s="63">
        <v>-1912.73</v>
      </c>
      <c r="AA29" s="63">
        <v>0</v>
      </c>
      <c r="AB29" s="63">
        <v>0</v>
      </c>
      <c r="AC29" s="63">
        <v>17541.969999999998</v>
      </c>
      <c r="AD29" s="63">
        <v>17541.969999999998</v>
      </c>
      <c r="AE29" s="63">
        <v>0</v>
      </c>
      <c r="AF29" s="63">
        <v>1513.48</v>
      </c>
      <c r="AG29" s="63">
        <v>6528.9599999999991</v>
      </c>
      <c r="AH29" s="80"/>
      <c r="AI29" s="98">
        <v>3</v>
      </c>
      <c r="AJ29" s="98">
        <v>61</v>
      </c>
      <c r="AK29" s="63">
        <v>1019.68</v>
      </c>
      <c r="AL29" s="63">
        <v>0</v>
      </c>
      <c r="AM29" s="63">
        <v>740.21000000000015</v>
      </c>
      <c r="AN29" s="63">
        <v>1519.3600000000001</v>
      </c>
      <c r="AO29" s="63">
        <v>0</v>
      </c>
      <c r="AP29" s="63">
        <v>2023.7199999999998</v>
      </c>
      <c r="AQ29" s="63">
        <v>60772.340000000004</v>
      </c>
      <c r="AR29" s="63">
        <f t="shared" si="2"/>
        <v>62796.060000000005</v>
      </c>
    </row>
    <row r="30" spans="1:44" x14ac:dyDescent="0.25">
      <c r="A30" s="98">
        <v>3</v>
      </c>
      <c r="B30" s="98">
        <v>62</v>
      </c>
      <c r="C30" s="63">
        <v>13.666666666666666</v>
      </c>
      <c r="D30" s="63">
        <v>11806280</v>
      </c>
      <c r="E30" s="103">
        <v>11806280</v>
      </c>
      <c r="F30" s="63">
        <v>0</v>
      </c>
      <c r="G30" s="63">
        <v>23620.630000000005</v>
      </c>
      <c r="H30" s="63">
        <v>637893.22999999986</v>
      </c>
      <c r="I30" s="63">
        <v>637893.22999999986</v>
      </c>
      <c r="J30" s="63">
        <v>0</v>
      </c>
      <c r="K30" s="63">
        <v>-6378.85</v>
      </c>
      <c r="L30" s="80"/>
      <c r="M30" s="98">
        <v>3</v>
      </c>
      <c r="N30" s="98">
        <v>62</v>
      </c>
      <c r="O30" s="63">
        <v>0</v>
      </c>
      <c r="P30" s="63">
        <v>0</v>
      </c>
      <c r="Q30" s="63">
        <v>0</v>
      </c>
      <c r="R30" s="63">
        <v>0</v>
      </c>
      <c r="S30" s="63">
        <v>0</v>
      </c>
      <c r="T30" s="63">
        <v>0</v>
      </c>
      <c r="U30" s="63">
        <v>0</v>
      </c>
      <c r="V30" s="63">
        <v>655135.00999999989</v>
      </c>
      <c r="X30" s="102">
        <v>3</v>
      </c>
      <c r="Y30" s="102">
        <v>62</v>
      </c>
      <c r="Z30" s="63">
        <v>0</v>
      </c>
      <c r="AA30" s="63">
        <v>0</v>
      </c>
      <c r="AB30" s="63">
        <v>0</v>
      </c>
      <c r="AC30" s="63">
        <v>359630.92</v>
      </c>
      <c r="AD30" s="63">
        <v>359630.92</v>
      </c>
      <c r="AE30" s="63">
        <v>0</v>
      </c>
      <c r="AF30" s="63">
        <v>31285.999999999996</v>
      </c>
      <c r="AG30" s="63">
        <v>135549.53000000003</v>
      </c>
      <c r="AH30" s="80"/>
      <c r="AI30" s="98">
        <v>3</v>
      </c>
      <c r="AJ30" s="98">
        <v>62</v>
      </c>
      <c r="AK30" s="63">
        <v>21129.66</v>
      </c>
      <c r="AL30" s="63">
        <v>0</v>
      </c>
      <c r="AM30" s="63">
        <v>16600.02</v>
      </c>
      <c r="AN30" s="63">
        <v>31264.859999999997</v>
      </c>
      <c r="AO30" s="63">
        <v>0</v>
      </c>
      <c r="AP30" s="63">
        <v>658.27</v>
      </c>
      <c r="AQ30" s="63">
        <v>1250596.0000000002</v>
      </c>
      <c r="AR30" s="63">
        <f t="shared" si="2"/>
        <v>1251254.2700000003</v>
      </c>
    </row>
    <row r="31" spans="1:44" x14ac:dyDescent="0.25">
      <c r="A31" s="98">
        <v>3</v>
      </c>
      <c r="B31" s="98">
        <v>66</v>
      </c>
      <c r="C31" s="63">
        <v>169.5</v>
      </c>
      <c r="D31" s="63">
        <v>229194</v>
      </c>
      <c r="E31" s="103">
        <v>229194</v>
      </c>
      <c r="F31" s="63">
        <v>0</v>
      </c>
      <c r="G31" s="63">
        <v>13302.14</v>
      </c>
      <c r="H31" s="63">
        <v>12385.470000000001</v>
      </c>
      <c r="I31" s="63">
        <v>12385.470000000001</v>
      </c>
      <c r="J31" s="63">
        <v>0</v>
      </c>
      <c r="K31" s="63">
        <v>0</v>
      </c>
      <c r="L31" s="80"/>
      <c r="M31" s="98">
        <v>3</v>
      </c>
      <c r="N31" s="98">
        <v>66</v>
      </c>
      <c r="O31" s="63">
        <v>0</v>
      </c>
      <c r="P31" s="63">
        <v>0</v>
      </c>
      <c r="Q31" s="63">
        <v>0</v>
      </c>
      <c r="R31" s="63">
        <v>0</v>
      </c>
      <c r="S31" s="63">
        <v>0</v>
      </c>
      <c r="T31" s="63">
        <v>0</v>
      </c>
      <c r="U31" s="63">
        <v>0</v>
      </c>
      <c r="V31" s="63">
        <v>25687.61</v>
      </c>
      <c r="X31" s="102">
        <v>3</v>
      </c>
      <c r="Y31" s="102">
        <v>66</v>
      </c>
      <c r="Z31" s="63">
        <v>0</v>
      </c>
      <c r="AA31" s="63">
        <v>0</v>
      </c>
      <c r="AB31" s="63">
        <v>0</v>
      </c>
      <c r="AC31" s="63">
        <v>7206.590000000002</v>
      </c>
      <c r="AD31" s="63">
        <v>7206.590000000002</v>
      </c>
      <c r="AE31" s="63">
        <v>0</v>
      </c>
      <c r="AF31" s="63">
        <v>617.28</v>
      </c>
      <c r="AG31" s="63">
        <v>2640.6799999999994</v>
      </c>
      <c r="AH31" s="80"/>
      <c r="AI31" s="98">
        <v>3</v>
      </c>
      <c r="AJ31" s="98">
        <v>66</v>
      </c>
      <c r="AK31" s="63">
        <v>412.02</v>
      </c>
      <c r="AL31" s="63">
        <v>0</v>
      </c>
      <c r="AM31" s="63">
        <v>248.98000000000002</v>
      </c>
      <c r="AN31" s="63">
        <v>941.89999999999986</v>
      </c>
      <c r="AO31" s="63">
        <v>0</v>
      </c>
      <c r="AP31" s="63">
        <v>856.74999999999989</v>
      </c>
      <c r="AQ31" s="63">
        <v>37755.06</v>
      </c>
      <c r="AR31" s="63">
        <f t="shared" si="2"/>
        <v>38611.81</v>
      </c>
    </row>
    <row r="32" spans="1:44" x14ac:dyDescent="0.25">
      <c r="A32" s="98">
        <v>3</v>
      </c>
      <c r="B32" s="98">
        <v>69</v>
      </c>
      <c r="C32" s="63">
        <v>296.08333333333331</v>
      </c>
      <c r="D32" s="63">
        <v>110881124</v>
      </c>
      <c r="E32" s="103">
        <v>79906411</v>
      </c>
      <c r="F32" s="63">
        <v>30974713</v>
      </c>
      <c r="G32" s="63">
        <v>67584.98000000001</v>
      </c>
      <c r="H32" s="63">
        <v>2179596.2600000002</v>
      </c>
      <c r="I32" s="63">
        <v>658428.27999999991</v>
      </c>
      <c r="J32" s="63">
        <v>1521167.98</v>
      </c>
      <c r="K32" s="63">
        <v>0</v>
      </c>
      <c r="L32" s="80"/>
      <c r="M32" s="98">
        <v>3</v>
      </c>
      <c r="N32" s="98">
        <v>69</v>
      </c>
      <c r="O32" s="63">
        <v>0</v>
      </c>
      <c r="P32" s="63">
        <v>281889</v>
      </c>
      <c r="Q32" s="63">
        <v>265043</v>
      </c>
      <c r="R32" s="63">
        <v>1346104.04</v>
      </c>
      <c r="S32" s="63">
        <v>0</v>
      </c>
      <c r="T32" s="63">
        <v>0</v>
      </c>
      <c r="U32" s="63">
        <v>0</v>
      </c>
      <c r="V32" s="63">
        <v>3593285.28</v>
      </c>
      <c r="X32" s="102">
        <v>3</v>
      </c>
      <c r="Y32" s="102">
        <v>69</v>
      </c>
      <c r="Z32" s="63">
        <v>-536509.9</v>
      </c>
      <c r="AA32" s="63">
        <v>0</v>
      </c>
      <c r="AB32" s="63">
        <v>0</v>
      </c>
      <c r="AC32" s="63">
        <v>3418167.6100000003</v>
      </c>
      <c r="AD32" s="63">
        <v>2149879.8200000003</v>
      </c>
      <c r="AE32" s="63">
        <v>1268287.79</v>
      </c>
      <c r="AF32" s="63">
        <v>276251.21999999997</v>
      </c>
      <c r="AG32" s="63">
        <v>1172857.92</v>
      </c>
      <c r="AH32" s="80"/>
      <c r="AI32" s="98">
        <v>3</v>
      </c>
      <c r="AJ32" s="98">
        <v>69</v>
      </c>
      <c r="AK32" s="63">
        <v>198724.35</v>
      </c>
      <c r="AL32" s="63">
        <v>0</v>
      </c>
      <c r="AM32" s="63">
        <v>130191.44999999998</v>
      </c>
      <c r="AN32" s="63">
        <v>211614.65000000002</v>
      </c>
      <c r="AO32" s="63">
        <v>0</v>
      </c>
      <c r="AP32" s="63">
        <v>73924.78</v>
      </c>
      <c r="AQ32" s="63">
        <v>8464582.5800000001</v>
      </c>
      <c r="AR32" s="63">
        <f t="shared" si="2"/>
        <v>8538507.3599999994</v>
      </c>
    </row>
    <row r="33" spans="1:44" x14ac:dyDescent="0.25">
      <c r="A33" s="98">
        <v>3</v>
      </c>
      <c r="B33" s="98">
        <v>70</v>
      </c>
      <c r="C33" s="63">
        <v>32533.5</v>
      </c>
      <c r="D33" s="63">
        <v>3162808695</v>
      </c>
      <c r="E33" s="103">
        <v>3162808695</v>
      </c>
      <c r="F33" s="63">
        <v>0</v>
      </c>
      <c r="G33" s="63">
        <v>4537731.25</v>
      </c>
      <c r="H33" s="63">
        <v>71351271.859999999</v>
      </c>
      <c r="I33" s="63">
        <v>71351271.859999999</v>
      </c>
      <c r="J33" s="63">
        <v>0</v>
      </c>
      <c r="K33" s="63">
        <v>0</v>
      </c>
      <c r="L33" s="80"/>
      <c r="M33" s="98">
        <v>3</v>
      </c>
      <c r="N33" s="98">
        <v>70</v>
      </c>
      <c r="O33" s="63">
        <v>10036960</v>
      </c>
      <c r="P33" s="63">
        <v>0</v>
      </c>
      <c r="Q33" s="63">
        <v>0</v>
      </c>
      <c r="R33" s="63">
        <v>50560696.450000003</v>
      </c>
      <c r="S33" s="63">
        <v>0</v>
      </c>
      <c r="T33" s="63">
        <v>0</v>
      </c>
      <c r="U33" s="63">
        <v>-573.91</v>
      </c>
      <c r="V33" s="63">
        <v>126449125.65000002</v>
      </c>
      <c r="X33" s="102">
        <v>3</v>
      </c>
      <c r="Y33" s="102">
        <v>70</v>
      </c>
      <c r="Z33" s="63">
        <v>0</v>
      </c>
      <c r="AA33" s="63">
        <v>0</v>
      </c>
      <c r="AB33" s="63">
        <v>0</v>
      </c>
      <c r="AC33" s="63">
        <v>99626302.780000001</v>
      </c>
      <c r="AD33" s="63">
        <v>99626302.780000001</v>
      </c>
      <c r="AE33" s="63">
        <v>0</v>
      </c>
      <c r="AF33" s="63">
        <v>9795723.6099999994</v>
      </c>
      <c r="AG33" s="63">
        <v>41623548.649999999</v>
      </c>
      <c r="AH33" s="80"/>
      <c r="AI33" s="98">
        <v>3</v>
      </c>
      <c r="AJ33" s="98">
        <v>70</v>
      </c>
      <c r="AK33" s="63">
        <v>5683112.3000000007</v>
      </c>
      <c r="AL33" s="63">
        <v>0</v>
      </c>
      <c r="AM33" s="63">
        <v>3496205.37</v>
      </c>
      <c r="AN33" s="63">
        <v>7350620.1800000006</v>
      </c>
      <c r="AO33" s="63">
        <v>0</v>
      </c>
      <c r="AP33" s="63">
        <v>9531313.1399999987</v>
      </c>
      <c r="AQ33" s="63">
        <v>294024638.53999996</v>
      </c>
      <c r="AR33" s="63">
        <f t="shared" si="2"/>
        <v>303555951.67999995</v>
      </c>
    </row>
    <row r="34" spans="1:44" x14ac:dyDescent="0.25">
      <c r="A34" s="98">
        <v>3</v>
      </c>
      <c r="B34" s="98">
        <v>71</v>
      </c>
      <c r="C34" s="63">
        <v>28.166666666666668</v>
      </c>
      <c r="D34" s="63">
        <v>3451055</v>
      </c>
      <c r="E34" s="103">
        <v>3451055</v>
      </c>
      <c r="F34" s="63">
        <v>0</v>
      </c>
      <c r="G34" s="63">
        <v>3918.58</v>
      </c>
      <c r="H34" s="63">
        <v>77855.799999999988</v>
      </c>
      <c r="I34" s="63">
        <v>77855.799999999988</v>
      </c>
      <c r="J34" s="63">
        <v>0</v>
      </c>
      <c r="K34" s="63">
        <v>0</v>
      </c>
      <c r="L34" s="80"/>
      <c r="M34" s="98">
        <v>3</v>
      </c>
      <c r="N34" s="98">
        <v>71</v>
      </c>
      <c r="O34" s="63">
        <v>11466</v>
      </c>
      <c r="P34" s="63">
        <v>0</v>
      </c>
      <c r="Q34" s="63">
        <v>0</v>
      </c>
      <c r="R34" s="63">
        <v>57976.800000000003</v>
      </c>
      <c r="S34" s="63">
        <v>0</v>
      </c>
      <c r="T34" s="63">
        <v>0</v>
      </c>
      <c r="U34" s="63">
        <v>0</v>
      </c>
      <c r="V34" s="63">
        <v>139751.18000000002</v>
      </c>
      <c r="X34" s="102">
        <v>3</v>
      </c>
      <c r="Y34" s="102">
        <v>71</v>
      </c>
      <c r="Z34" s="63">
        <v>-11897.509999999998</v>
      </c>
      <c r="AA34" s="63">
        <v>0</v>
      </c>
      <c r="AB34" s="63">
        <v>0</v>
      </c>
      <c r="AC34" s="63">
        <v>109831.54</v>
      </c>
      <c r="AD34" s="63">
        <v>109831.54</v>
      </c>
      <c r="AE34" s="63">
        <v>0</v>
      </c>
      <c r="AF34" s="63">
        <v>11228.71</v>
      </c>
      <c r="AG34" s="63">
        <v>47591.349999999991</v>
      </c>
      <c r="AH34" s="80"/>
      <c r="AI34" s="98">
        <v>3</v>
      </c>
      <c r="AJ34" s="98">
        <v>71</v>
      </c>
      <c r="AK34" s="63">
        <v>6209.82</v>
      </c>
      <c r="AL34" s="63">
        <v>0</v>
      </c>
      <c r="AM34" s="63">
        <v>3566.5200000000004</v>
      </c>
      <c r="AN34" s="63">
        <v>7853.37</v>
      </c>
      <c r="AO34" s="63">
        <v>0</v>
      </c>
      <c r="AP34" s="63">
        <v>11699.880000000001</v>
      </c>
      <c r="AQ34" s="63">
        <v>314134.98</v>
      </c>
      <c r="AR34" s="63">
        <f t="shared" si="2"/>
        <v>325834.86</v>
      </c>
    </row>
    <row r="35" spans="1:44" x14ac:dyDescent="0.25">
      <c r="A35" s="98">
        <v>3</v>
      </c>
      <c r="B35" s="98">
        <v>72</v>
      </c>
      <c r="C35" s="63">
        <v>48.083333333333336</v>
      </c>
      <c r="D35" s="63">
        <v>36040623</v>
      </c>
      <c r="E35" s="103">
        <v>36040623</v>
      </c>
      <c r="F35" s="63">
        <v>0</v>
      </c>
      <c r="G35" s="63">
        <v>86646.27</v>
      </c>
      <c r="H35" s="63">
        <v>812055.46</v>
      </c>
      <c r="I35" s="63">
        <v>812055.46</v>
      </c>
      <c r="J35" s="63">
        <v>0</v>
      </c>
      <c r="K35" s="63">
        <v>-13390.83</v>
      </c>
      <c r="L35" s="80"/>
      <c r="M35" s="98">
        <v>3</v>
      </c>
      <c r="N35" s="98">
        <v>72</v>
      </c>
      <c r="O35" s="63">
        <v>113264</v>
      </c>
      <c r="P35" s="63">
        <v>0</v>
      </c>
      <c r="Q35" s="63">
        <v>0</v>
      </c>
      <c r="R35" s="63">
        <v>572166.64</v>
      </c>
      <c r="S35" s="63">
        <v>-45140.600000000006</v>
      </c>
      <c r="T35" s="63">
        <v>0</v>
      </c>
      <c r="U35" s="63">
        <v>-1493.2099999999998</v>
      </c>
      <c r="V35" s="63">
        <v>1410843.73</v>
      </c>
      <c r="X35" s="102">
        <v>3</v>
      </c>
      <c r="Y35" s="102">
        <v>72</v>
      </c>
      <c r="Z35" s="63">
        <v>0</v>
      </c>
      <c r="AA35" s="63">
        <v>0</v>
      </c>
      <c r="AB35" s="63">
        <v>0</v>
      </c>
      <c r="AC35" s="63">
        <v>1140325.3599999996</v>
      </c>
      <c r="AD35" s="63">
        <v>1140325.3599999996</v>
      </c>
      <c r="AE35" s="63">
        <v>0</v>
      </c>
      <c r="AF35" s="63">
        <v>108403.98999999999</v>
      </c>
      <c r="AG35" s="63">
        <v>464661.36</v>
      </c>
      <c r="AH35" s="80"/>
      <c r="AI35" s="98">
        <v>3</v>
      </c>
      <c r="AJ35" s="98">
        <v>72</v>
      </c>
      <c r="AK35" s="63">
        <v>65508.37000000001</v>
      </c>
      <c r="AL35" s="63">
        <v>0</v>
      </c>
      <c r="AM35" s="63">
        <v>36054.339999999997</v>
      </c>
      <c r="AN35" s="63">
        <v>82712.73</v>
      </c>
      <c r="AO35" s="63">
        <v>0</v>
      </c>
      <c r="AP35" s="63">
        <v>109358.97</v>
      </c>
      <c r="AQ35" s="63">
        <v>3308509.88</v>
      </c>
      <c r="AR35" s="63">
        <f t="shared" si="2"/>
        <v>3417868.85</v>
      </c>
    </row>
    <row r="36" spans="1:44" x14ac:dyDescent="0.25">
      <c r="A36" s="98">
        <v>3</v>
      </c>
      <c r="B36" s="98">
        <v>76</v>
      </c>
      <c r="C36" s="63">
        <v>361.16666666666669</v>
      </c>
      <c r="D36" s="63">
        <v>223211</v>
      </c>
      <c r="E36" s="103">
        <v>223211</v>
      </c>
      <c r="F36" s="63">
        <v>0</v>
      </c>
      <c r="G36" s="63">
        <v>28309.269999999997</v>
      </c>
      <c r="H36" s="63">
        <v>4580.7199999999993</v>
      </c>
      <c r="I36" s="63">
        <v>4580.7199999999993</v>
      </c>
      <c r="J36" s="63">
        <v>0</v>
      </c>
      <c r="K36" s="63">
        <v>0</v>
      </c>
      <c r="L36" s="80"/>
      <c r="M36" s="98">
        <v>3</v>
      </c>
      <c r="N36" s="98">
        <v>76</v>
      </c>
      <c r="O36" s="63">
        <v>0</v>
      </c>
      <c r="P36" s="63">
        <v>0</v>
      </c>
      <c r="Q36" s="63">
        <v>0</v>
      </c>
      <c r="R36" s="63">
        <v>0</v>
      </c>
      <c r="S36" s="63">
        <v>0</v>
      </c>
      <c r="T36" s="63">
        <v>0</v>
      </c>
      <c r="U36" s="63">
        <v>0</v>
      </c>
      <c r="V36" s="63">
        <v>32889.99</v>
      </c>
      <c r="X36" s="102">
        <v>3</v>
      </c>
      <c r="Y36" s="102">
        <v>76</v>
      </c>
      <c r="Z36" s="63">
        <v>0</v>
      </c>
      <c r="AA36" s="63">
        <v>0</v>
      </c>
      <c r="AB36" s="63">
        <v>0</v>
      </c>
      <c r="AC36" s="63">
        <v>7013.3700000000008</v>
      </c>
      <c r="AD36" s="63">
        <v>7013.3700000000008</v>
      </c>
      <c r="AE36" s="63">
        <v>0</v>
      </c>
      <c r="AF36" s="63">
        <v>457.56</v>
      </c>
      <c r="AG36" s="63">
        <v>1843.1300000000006</v>
      </c>
      <c r="AH36" s="80"/>
      <c r="AI36" s="98">
        <v>3</v>
      </c>
      <c r="AJ36" s="98">
        <v>76</v>
      </c>
      <c r="AK36" s="63">
        <v>388.2000000000001</v>
      </c>
      <c r="AL36" s="63">
        <v>0</v>
      </c>
      <c r="AM36" s="63">
        <v>171.78</v>
      </c>
      <c r="AN36" s="63">
        <v>1096.9700000000003</v>
      </c>
      <c r="AO36" s="63">
        <v>0</v>
      </c>
      <c r="AP36" s="63">
        <v>1153.52</v>
      </c>
      <c r="AQ36" s="63">
        <v>43860.999999999993</v>
      </c>
      <c r="AR36" s="63">
        <f t="shared" si="2"/>
        <v>45014.51999999999</v>
      </c>
    </row>
    <row r="37" spans="1:44" x14ac:dyDescent="0.25">
      <c r="A37" s="98">
        <v>3</v>
      </c>
      <c r="B37" s="98">
        <v>99</v>
      </c>
      <c r="C37" s="63">
        <v>1.2</v>
      </c>
      <c r="D37" s="63">
        <v>0</v>
      </c>
      <c r="E37" s="103">
        <v>0</v>
      </c>
      <c r="F37" s="63">
        <v>0</v>
      </c>
      <c r="G37" s="63">
        <v>0</v>
      </c>
      <c r="H37" s="63">
        <v>0</v>
      </c>
      <c r="I37" s="63">
        <v>0</v>
      </c>
      <c r="J37" s="63">
        <v>0</v>
      </c>
      <c r="K37" s="63">
        <v>0</v>
      </c>
      <c r="L37" s="80"/>
      <c r="M37" s="98">
        <v>3</v>
      </c>
      <c r="N37" s="98">
        <v>99</v>
      </c>
      <c r="O37" s="63">
        <v>0</v>
      </c>
      <c r="P37" s="63">
        <v>0</v>
      </c>
      <c r="Q37" s="63">
        <v>0</v>
      </c>
      <c r="R37" s="63">
        <v>0</v>
      </c>
      <c r="S37" s="63">
        <v>0</v>
      </c>
      <c r="T37" s="63">
        <v>0</v>
      </c>
      <c r="U37" s="63">
        <v>0</v>
      </c>
      <c r="V37" s="63">
        <v>0</v>
      </c>
      <c r="X37" s="102">
        <v>3</v>
      </c>
      <c r="Y37" s="102">
        <v>99</v>
      </c>
      <c r="Z37" s="63">
        <v>0</v>
      </c>
      <c r="AA37" s="63">
        <v>0</v>
      </c>
      <c r="AB37" s="63">
        <v>0</v>
      </c>
      <c r="AC37" s="63">
        <v>0</v>
      </c>
      <c r="AD37" s="63">
        <v>0</v>
      </c>
      <c r="AE37" s="63">
        <v>0</v>
      </c>
      <c r="AF37" s="63">
        <v>0</v>
      </c>
      <c r="AG37" s="63">
        <v>0</v>
      </c>
      <c r="AH37" s="80"/>
      <c r="AI37" s="98">
        <v>3</v>
      </c>
      <c r="AJ37" s="98">
        <v>99</v>
      </c>
      <c r="AK37" s="63">
        <v>0</v>
      </c>
      <c r="AL37" s="63">
        <v>0</v>
      </c>
      <c r="AM37" s="63">
        <v>0</v>
      </c>
      <c r="AN37" s="63">
        <v>0</v>
      </c>
      <c r="AO37" s="63">
        <v>0</v>
      </c>
      <c r="AP37" s="63">
        <v>0</v>
      </c>
      <c r="AQ37" s="63">
        <v>0</v>
      </c>
      <c r="AR37" s="63">
        <f t="shared" si="2"/>
        <v>0</v>
      </c>
    </row>
    <row r="38" spans="1:44" x14ac:dyDescent="0.25">
      <c r="A38" s="98">
        <v>3</v>
      </c>
      <c r="B38" s="98">
        <v>100</v>
      </c>
      <c r="C38" s="63">
        <v>179.66666666666666</v>
      </c>
      <c r="D38" s="63">
        <v>8410031</v>
      </c>
      <c r="E38" s="103">
        <v>6281116</v>
      </c>
      <c r="F38" s="63">
        <v>2128915</v>
      </c>
      <c r="G38" s="63">
        <v>41204.800000000003</v>
      </c>
      <c r="H38" s="63">
        <v>378664.48</v>
      </c>
      <c r="I38" s="63">
        <v>52195.320000000007</v>
      </c>
      <c r="J38" s="63">
        <v>326469.16000000003</v>
      </c>
      <c r="K38" s="63">
        <v>0</v>
      </c>
      <c r="L38" s="80"/>
      <c r="M38" s="98">
        <v>3</v>
      </c>
      <c r="N38" s="98">
        <v>100</v>
      </c>
      <c r="O38" s="63">
        <v>0</v>
      </c>
      <c r="P38" s="63">
        <v>629</v>
      </c>
      <c r="Q38" s="63">
        <v>520</v>
      </c>
      <c r="R38" s="63">
        <v>0</v>
      </c>
      <c r="S38" s="63">
        <v>0</v>
      </c>
      <c r="T38" s="63">
        <v>0</v>
      </c>
      <c r="U38" s="63">
        <v>0</v>
      </c>
      <c r="V38" s="63">
        <v>419869.27999999997</v>
      </c>
      <c r="X38" s="102">
        <v>3</v>
      </c>
      <c r="Y38" s="102">
        <v>100</v>
      </c>
      <c r="Z38" s="63">
        <v>0</v>
      </c>
      <c r="AA38" s="63">
        <v>0</v>
      </c>
      <c r="AB38" s="63">
        <v>0</v>
      </c>
      <c r="AC38" s="63">
        <v>253541.21999999997</v>
      </c>
      <c r="AD38" s="63">
        <v>167025.51</v>
      </c>
      <c r="AE38" s="63">
        <v>86515.709999999992</v>
      </c>
      <c r="AF38" s="63">
        <v>22521.839999999997</v>
      </c>
      <c r="AG38" s="63">
        <v>97047.360000000015</v>
      </c>
      <c r="AH38" s="80"/>
      <c r="AI38" s="98">
        <v>3</v>
      </c>
      <c r="AJ38" s="98">
        <v>100</v>
      </c>
      <c r="AK38" s="63">
        <v>15138.61</v>
      </c>
      <c r="AL38" s="63">
        <v>0</v>
      </c>
      <c r="AM38" s="63">
        <v>11038.47</v>
      </c>
      <c r="AN38" s="63">
        <v>21003.79</v>
      </c>
      <c r="AO38" s="63">
        <v>0</v>
      </c>
      <c r="AP38" s="63">
        <v>25944.460000000003</v>
      </c>
      <c r="AQ38" s="63">
        <v>840160.57000000007</v>
      </c>
      <c r="AR38" s="63">
        <f t="shared" si="2"/>
        <v>866105.03</v>
      </c>
    </row>
    <row r="39" spans="1:44" x14ac:dyDescent="0.25">
      <c r="A39" s="98">
        <v>3</v>
      </c>
      <c r="B39" s="98">
        <v>104</v>
      </c>
      <c r="C39" s="63">
        <v>1.0909090909090908</v>
      </c>
      <c r="D39" s="63">
        <v>2458824</v>
      </c>
      <c r="E39" s="103">
        <v>2256785</v>
      </c>
      <c r="F39" s="63">
        <v>202039</v>
      </c>
      <c r="G39" s="63">
        <v>8763.8399999999983</v>
      </c>
      <c r="H39" s="63">
        <v>49736.560000000005</v>
      </c>
      <c r="I39" s="63">
        <v>18753.88</v>
      </c>
      <c r="J39" s="63">
        <v>30982.68</v>
      </c>
      <c r="K39" s="63">
        <v>-994.74</v>
      </c>
      <c r="L39" s="80"/>
      <c r="M39" s="98">
        <v>3</v>
      </c>
      <c r="N39" s="98">
        <v>104</v>
      </c>
      <c r="O39" s="63">
        <v>0</v>
      </c>
      <c r="P39" s="63">
        <v>0</v>
      </c>
      <c r="Q39" s="63">
        <v>0</v>
      </c>
      <c r="R39" s="63">
        <v>0</v>
      </c>
      <c r="S39" s="63">
        <v>0</v>
      </c>
      <c r="T39" s="63">
        <v>0</v>
      </c>
      <c r="U39" s="63">
        <v>0</v>
      </c>
      <c r="V39" s="63">
        <v>57505.659999999996</v>
      </c>
      <c r="X39" s="102">
        <v>3</v>
      </c>
      <c r="Y39" s="102">
        <v>104</v>
      </c>
      <c r="Z39" s="63">
        <v>0</v>
      </c>
      <c r="AA39" s="63">
        <v>0</v>
      </c>
      <c r="AB39" s="63">
        <v>0</v>
      </c>
      <c r="AC39" s="63">
        <v>68125.78</v>
      </c>
      <c r="AD39" s="63">
        <v>59499.93</v>
      </c>
      <c r="AE39" s="63">
        <v>8625.85</v>
      </c>
      <c r="AF39" s="63">
        <v>6452.9599999999991</v>
      </c>
      <c r="AG39" s="63">
        <v>27578.959999999999</v>
      </c>
      <c r="AH39" s="80"/>
      <c r="AI39" s="98">
        <v>3</v>
      </c>
      <c r="AJ39" s="98">
        <v>104</v>
      </c>
      <c r="AK39" s="63">
        <v>4287.2</v>
      </c>
      <c r="AL39" s="63">
        <v>0</v>
      </c>
      <c r="AM39" s="63">
        <v>2874.8</v>
      </c>
      <c r="AN39" s="63">
        <v>4277.57</v>
      </c>
      <c r="AO39" s="63">
        <v>0</v>
      </c>
      <c r="AP39" s="63">
        <v>11635</v>
      </c>
      <c r="AQ39" s="63">
        <v>171102.93</v>
      </c>
      <c r="AR39" s="63">
        <f t="shared" si="2"/>
        <v>182737.93</v>
      </c>
    </row>
    <row r="40" spans="1:44" x14ac:dyDescent="0.25">
      <c r="A40" s="98">
        <v>3</v>
      </c>
      <c r="B40" s="98">
        <v>105</v>
      </c>
      <c r="C40" s="63">
        <v>1</v>
      </c>
      <c r="D40" s="63">
        <v>12768</v>
      </c>
      <c r="E40" s="103">
        <v>12768</v>
      </c>
      <c r="F40" s="63">
        <v>0</v>
      </c>
      <c r="G40" s="63">
        <v>139.08000000000001</v>
      </c>
      <c r="H40" s="63">
        <v>689.86000000000013</v>
      </c>
      <c r="I40" s="63">
        <v>689.86000000000013</v>
      </c>
      <c r="J40" s="63">
        <v>0</v>
      </c>
      <c r="K40" s="63">
        <v>-6.8999999999999995</v>
      </c>
      <c r="L40" s="80"/>
      <c r="M40" s="98">
        <v>3</v>
      </c>
      <c r="N40" s="98">
        <v>105</v>
      </c>
      <c r="O40" s="63">
        <v>0</v>
      </c>
      <c r="P40" s="63">
        <v>0</v>
      </c>
      <c r="Q40" s="63">
        <v>0</v>
      </c>
      <c r="R40" s="63">
        <v>0</v>
      </c>
      <c r="S40" s="63">
        <v>0</v>
      </c>
      <c r="T40" s="63">
        <v>0</v>
      </c>
      <c r="U40" s="63">
        <v>0</v>
      </c>
      <c r="V40" s="63">
        <v>822.04</v>
      </c>
      <c r="X40" s="102">
        <v>3</v>
      </c>
      <c r="Y40" s="102">
        <v>105</v>
      </c>
      <c r="Z40" s="63">
        <v>0</v>
      </c>
      <c r="AA40" s="63">
        <v>0</v>
      </c>
      <c r="AB40" s="63">
        <v>0</v>
      </c>
      <c r="AC40" s="63">
        <v>398.34999999999997</v>
      </c>
      <c r="AD40" s="63">
        <v>398.34999999999997</v>
      </c>
      <c r="AE40" s="63">
        <v>0</v>
      </c>
      <c r="AF40" s="63">
        <v>33.840000000000003</v>
      </c>
      <c r="AG40" s="63">
        <v>145.61999999999998</v>
      </c>
      <c r="AH40" s="80"/>
      <c r="AI40" s="98">
        <v>3</v>
      </c>
      <c r="AJ40" s="98">
        <v>105</v>
      </c>
      <c r="AK40" s="63">
        <v>22.84</v>
      </c>
      <c r="AL40" s="63">
        <v>0</v>
      </c>
      <c r="AM40" s="63">
        <v>12.83</v>
      </c>
      <c r="AN40" s="63">
        <v>36.819999999999993</v>
      </c>
      <c r="AO40" s="63">
        <v>0</v>
      </c>
      <c r="AP40" s="63">
        <v>90.53</v>
      </c>
      <c r="AQ40" s="63">
        <v>1472.3399999999997</v>
      </c>
      <c r="AR40" s="63">
        <f t="shared" si="2"/>
        <v>1562.8699999999997</v>
      </c>
    </row>
    <row r="41" spans="1:44" x14ac:dyDescent="0.25">
      <c r="A41" s="98">
        <v>3</v>
      </c>
      <c r="B41" s="98">
        <v>107</v>
      </c>
      <c r="C41" s="63">
        <v>2</v>
      </c>
      <c r="D41" s="63">
        <v>28389256</v>
      </c>
      <c r="E41" s="103">
        <v>20971270</v>
      </c>
      <c r="F41" s="63">
        <v>7417986</v>
      </c>
      <c r="G41" s="63">
        <v>456.24</v>
      </c>
      <c r="H41" s="63">
        <v>537100.53</v>
      </c>
      <c r="I41" s="63">
        <v>172803.26</v>
      </c>
      <c r="J41" s="63">
        <v>364297.26999999996</v>
      </c>
      <c r="K41" s="63">
        <v>-7691.14</v>
      </c>
      <c r="L41" s="80"/>
      <c r="M41" s="98">
        <v>3</v>
      </c>
      <c r="N41" s="98">
        <v>107</v>
      </c>
      <c r="O41" s="63">
        <v>0</v>
      </c>
      <c r="P41" s="63">
        <v>46775</v>
      </c>
      <c r="Q41" s="63">
        <v>46280</v>
      </c>
      <c r="R41" s="63">
        <v>232013.8</v>
      </c>
      <c r="S41" s="63">
        <v>0</v>
      </c>
      <c r="T41" s="63">
        <v>0</v>
      </c>
      <c r="U41" s="63">
        <v>-1862.67</v>
      </c>
      <c r="V41" s="63">
        <v>760016.76</v>
      </c>
      <c r="X41" s="102">
        <v>3</v>
      </c>
      <c r="Y41" s="102">
        <v>107</v>
      </c>
      <c r="Z41" s="63">
        <v>0</v>
      </c>
      <c r="AA41" s="63">
        <v>0</v>
      </c>
      <c r="AB41" s="63">
        <v>0</v>
      </c>
      <c r="AC41" s="63">
        <v>863485.39</v>
      </c>
      <c r="AD41" s="63">
        <v>560260.74999999988</v>
      </c>
      <c r="AE41" s="63">
        <v>303224.64</v>
      </c>
      <c r="AF41" s="63">
        <v>45371.750000000007</v>
      </c>
      <c r="AG41" s="63">
        <v>193077.66</v>
      </c>
      <c r="AH41" s="80"/>
      <c r="AI41" s="98">
        <v>3</v>
      </c>
      <c r="AJ41" s="98">
        <v>107</v>
      </c>
      <c r="AK41" s="63">
        <v>50524.909999999996</v>
      </c>
      <c r="AL41" s="63">
        <v>0</v>
      </c>
      <c r="AM41" s="63">
        <v>30299.09</v>
      </c>
      <c r="AN41" s="63">
        <v>49814.680000000008</v>
      </c>
      <c r="AO41" s="63">
        <v>0</v>
      </c>
      <c r="AP41" s="63">
        <v>119619.99</v>
      </c>
      <c r="AQ41" s="63">
        <v>1992590.2399999998</v>
      </c>
      <c r="AR41" s="63">
        <f t="shared" si="2"/>
        <v>2112210.23</v>
      </c>
    </row>
    <row r="42" spans="1:44" x14ac:dyDescent="0.25">
      <c r="A42" s="98">
        <v>3</v>
      </c>
      <c r="B42" s="98">
        <v>109</v>
      </c>
      <c r="C42" s="63">
        <v>1</v>
      </c>
      <c r="D42" s="63">
        <v>7983000</v>
      </c>
      <c r="E42" s="103">
        <v>6000300</v>
      </c>
      <c r="F42" s="63">
        <v>1982700</v>
      </c>
      <c r="G42" s="63">
        <v>228.11999999999998</v>
      </c>
      <c r="H42" s="63">
        <v>146812.9</v>
      </c>
      <c r="I42" s="63">
        <v>49442.48</v>
      </c>
      <c r="J42" s="63">
        <v>97370.42</v>
      </c>
      <c r="K42" s="63">
        <v>-2211.9</v>
      </c>
      <c r="L42" s="80"/>
      <c r="M42" s="98">
        <v>3</v>
      </c>
      <c r="N42" s="98">
        <v>109</v>
      </c>
      <c r="O42" s="63">
        <v>0</v>
      </c>
      <c r="P42" s="63">
        <v>15525</v>
      </c>
      <c r="Q42" s="63">
        <v>14661</v>
      </c>
      <c r="R42" s="63">
        <v>74376.36</v>
      </c>
      <c r="S42" s="63">
        <v>0</v>
      </c>
      <c r="T42" s="63">
        <v>0</v>
      </c>
      <c r="U42" s="63">
        <v>-366.55999999999995</v>
      </c>
      <c r="V42" s="63">
        <v>218838.91999999998</v>
      </c>
      <c r="X42" s="102">
        <v>3</v>
      </c>
      <c r="Y42" s="102">
        <v>109</v>
      </c>
      <c r="Z42" s="63">
        <v>0</v>
      </c>
      <c r="AA42" s="63">
        <v>0</v>
      </c>
      <c r="AB42" s="63">
        <v>0</v>
      </c>
      <c r="AC42" s="63">
        <v>246628.63000000006</v>
      </c>
      <c r="AD42" s="63">
        <v>164125.36000000002</v>
      </c>
      <c r="AE42" s="63">
        <v>82503.27</v>
      </c>
      <c r="AF42" s="63">
        <v>15059.249999999996</v>
      </c>
      <c r="AG42" s="63">
        <v>63266.400000000001</v>
      </c>
      <c r="AH42" s="80"/>
      <c r="AI42" s="98">
        <v>3</v>
      </c>
      <c r="AJ42" s="98">
        <v>109</v>
      </c>
      <c r="AK42" s="63">
        <v>14209.730000000001</v>
      </c>
      <c r="AL42" s="63">
        <v>0</v>
      </c>
      <c r="AM42" s="63">
        <v>7633.97</v>
      </c>
      <c r="AN42" s="63">
        <v>14503.500000000002</v>
      </c>
      <c r="AO42" s="63">
        <v>0</v>
      </c>
      <c r="AP42" s="63">
        <v>35713.450000000004</v>
      </c>
      <c r="AQ42" s="63">
        <v>580140.39999999991</v>
      </c>
      <c r="AR42" s="63">
        <f t="shared" si="2"/>
        <v>615853.84999999986</v>
      </c>
    </row>
    <row r="43" spans="1:44" x14ac:dyDescent="0.25">
      <c r="A43" s="98">
        <v>3</v>
      </c>
      <c r="B43" s="98">
        <v>115</v>
      </c>
      <c r="C43" s="63">
        <v>3.25</v>
      </c>
      <c r="D43" s="63">
        <v>0</v>
      </c>
      <c r="E43" s="103">
        <v>0</v>
      </c>
      <c r="F43" s="63">
        <v>0</v>
      </c>
      <c r="G43" s="63">
        <v>0</v>
      </c>
      <c r="H43" s="63">
        <v>0</v>
      </c>
      <c r="I43" s="63">
        <v>0</v>
      </c>
      <c r="J43" s="63">
        <v>0</v>
      </c>
      <c r="K43" s="63">
        <v>0</v>
      </c>
      <c r="L43" s="80"/>
      <c r="M43" s="98">
        <v>3</v>
      </c>
      <c r="N43" s="98">
        <v>115</v>
      </c>
      <c r="O43" s="63">
        <v>0</v>
      </c>
      <c r="P43" s="63">
        <v>0</v>
      </c>
      <c r="Q43" s="63">
        <v>0</v>
      </c>
      <c r="R43" s="63">
        <v>0</v>
      </c>
      <c r="S43" s="63">
        <v>0</v>
      </c>
      <c r="T43" s="63">
        <v>0</v>
      </c>
      <c r="U43" s="63">
        <v>0</v>
      </c>
      <c r="V43" s="63">
        <v>0</v>
      </c>
      <c r="X43" s="102">
        <v>3</v>
      </c>
      <c r="Y43" s="102">
        <v>115</v>
      </c>
      <c r="Z43" s="63">
        <v>0</v>
      </c>
      <c r="AA43" s="63">
        <v>0</v>
      </c>
      <c r="AB43" s="63">
        <v>0</v>
      </c>
      <c r="AC43" s="63">
        <v>0</v>
      </c>
      <c r="AD43" s="63">
        <v>0</v>
      </c>
      <c r="AE43" s="63">
        <v>0</v>
      </c>
      <c r="AF43" s="63">
        <v>0</v>
      </c>
      <c r="AG43" s="63">
        <v>0</v>
      </c>
      <c r="AH43" s="80"/>
      <c r="AI43" s="98">
        <v>3</v>
      </c>
      <c r="AJ43" s="98">
        <v>115</v>
      </c>
      <c r="AK43" s="63">
        <v>0</v>
      </c>
      <c r="AL43" s="63">
        <v>0</v>
      </c>
      <c r="AM43" s="63">
        <v>0</v>
      </c>
      <c r="AN43" s="63">
        <v>0</v>
      </c>
      <c r="AO43" s="63">
        <v>0</v>
      </c>
      <c r="AP43" s="63">
        <v>0</v>
      </c>
      <c r="AQ43" s="63">
        <v>0</v>
      </c>
      <c r="AR43" s="63">
        <f t="shared" si="2"/>
        <v>0</v>
      </c>
    </row>
    <row r="44" spans="1:44" x14ac:dyDescent="0.25">
      <c r="A44" s="98">
        <v>3</v>
      </c>
      <c r="B44" s="98">
        <v>145</v>
      </c>
      <c r="C44" s="63">
        <v>9.8333333333333339</v>
      </c>
      <c r="D44" s="63">
        <v>81024110</v>
      </c>
      <c r="E44" s="103">
        <v>59415315</v>
      </c>
      <c r="F44" s="63">
        <v>21608795</v>
      </c>
      <c r="G44" s="63">
        <v>18283.690000000002</v>
      </c>
      <c r="H44" s="63">
        <v>1550790.1300000001</v>
      </c>
      <c r="I44" s="63">
        <v>489582.18000000005</v>
      </c>
      <c r="J44" s="63">
        <v>1061207.9500000002</v>
      </c>
      <c r="K44" s="63">
        <v>-22209.46</v>
      </c>
      <c r="L44" s="80"/>
      <c r="M44" s="98">
        <v>3</v>
      </c>
      <c r="N44" s="98">
        <v>145</v>
      </c>
      <c r="O44" s="63">
        <v>0</v>
      </c>
      <c r="P44" s="63">
        <v>148345</v>
      </c>
      <c r="Q44" s="63">
        <v>145093</v>
      </c>
      <c r="R44" s="63">
        <v>729497.48</v>
      </c>
      <c r="S44" s="63">
        <v>-59338.000000000007</v>
      </c>
      <c r="T44" s="63">
        <v>0</v>
      </c>
      <c r="U44" s="63">
        <v>-3211.1699999999996</v>
      </c>
      <c r="V44" s="63">
        <v>2213812.67</v>
      </c>
      <c r="X44" s="102">
        <v>3</v>
      </c>
      <c r="Y44" s="102">
        <v>145</v>
      </c>
      <c r="Z44" s="63">
        <v>-353841</v>
      </c>
      <c r="AA44" s="63">
        <v>0</v>
      </c>
      <c r="AB44" s="63">
        <v>0</v>
      </c>
      <c r="AC44" s="63">
        <v>2480069.2400000002</v>
      </c>
      <c r="AD44" s="63">
        <v>1592717.83</v>
      </c>
      <c r="AE44" s="63">
        <v>887351.41000000015</v>
      </c>
      <c r="AF44" s="63">
        <v>143894.65</v>
      </c>
      <c r="AG44" s="63">
        <v>611227.20000000007</v>
      </c>
      <c r="AH44" s="80"/>
      <c r="AI44" s="98">
        <v>3</v>
      </c>
      <c r="AJ44" s="98">
        <v>145</v>
      </c>
      <c r="AK44" s="63">
        <v>144222.93</v>
      </c>
      <c r="AL44" s="63">
        <v>0</v>
      </c>
      <c r="AM44" s="63">
        <v>83065.39</v>
      </c>
      <c r="AN44" s="63">
        <v>136473</v>
      </c>
      <c r="AO44" s="63">
        <v>0</v>
      </c>
      <c r="AP44" s="63">
        <v>285310.18</v>
      </c>
      <c r="AQ44" s="63">
        <v>5458924.0799999991</v>
      </c>
      <c r="AR44" s="63">
        <f t="shared" si="2"/>
        <v>5744234.2599999988</v>
      </c>
    </row>
    <row r="45" spans="1:44" x14ac:dyDescent="0.25">
      <c r="A45" s="98">
        <v>3</v>
      </c>
      <c r="B45" s="98">
        <v>169</v>
      </c>
      <c r="C45" s="63">
        <v>175</v>
      </c>
      <c r="D45" s="63">
        <v>499946912</v>
      </c>
      <c r="E45" s="103">
        <v>358877472</v>
      </c>
      <c r="F45" s="63">
        <v>141069440</v>
      </c>
      <c r="G45" s="63">
        <v>39948.18</v>
      </c>
      <c r="H45" s="63">
        <v>9885070.879999999</v>
      </c>
      <c r="I45" s="63">
        <v>2957150.1799999997</v>
      </c>
      <c r="J45" s="63">
        <v>6927920.7000000002</v>
      </c>
      <c r="K45" s="63">
        <v>0</v>
      </c>
      <c r="L45" s="80"/>
      <c r="M45" s="98">
        <v>3</v>
      </c>
      <c r="N45" s="98">
        <v>169</v>
      </c>
      <c r="O45" s="63">
        <v>0</v>
      </c>
      <c r="P45" s="63">
        <v>970703</v>
      </c>
      <c r="Q45" s="63">
        <v>947075</v>
      </c>
      <c r="R45" s="63">
        <v>4772388.99</v>
      </c>
      <c r="S45" s="63">
        <v>0</v>
      </c>
      <c r="T45" s="63">
        <v>0</v>
      </c>
      <c r="U45" s="63">
        <v>-5420.3899999999994</v>
      </c>
      <c r="V45" s="63">
        <v>14691987.66</v>
      </c>
      <c r="X45" s="102">
        <v>3</v>
      </c>
      <c r="Y45" s="102">
        <v>169</v>
      </c>
      <c r="Z45" s="63">
        <v>-3662854.4299999997</v>
      </c>
      <c r="AA45" s="63">
        <v>0</v>
      </c>
      <c r="AB45" s="63">
        <v>0</v>
      </c>
      <c r="AC45" s="63">
        <v>15516894.109999999</v>
      </c>
      <c r="AD45" s="63">
        <v>9701907.4699999988</v>
      </c>
      <c r="AE45" s="63">
        <v>5814986.6399999987</v>
      </c>
      <c r="AF45" s="63">
        <v>952795.18000000017</v>
      </c>
      <c r="AG45" s="63">
        <v>4051320.35</v>
      </c>
      <c r="AH45" s="80"/>
      <c r="AI45" s="98">
        <v>3</v>
      </c>
      <c r="AJ45" s="98">
        <v>169</v>
      </c>
      <c r="AK45" s="63">
        <v>898323.3899999999</v>
      </c>
      <c r="AL45" s="63">
        <v>0</v>
      </c>
      <c r="AM45" s="63">
        <v>537827.15</v>
      </c>
      <c r="AN45" s="63">
        <v>845801.52</v>
      </c>
      <c r="AO45" s="63">
        <v>0</v>
      </c>
      <c r="AP45" s="63">
        <v>1199113.1299999999</v>
      </c>
      <c r="AQ45" s="63">
        <v>33832094.93</v>
      </c>
      <c r="AR45" s="63">
        <f t="shared" si="2"/>
        <v>35031208.060000002</v>
      </c>
    </row>
    <row r="46" spans="1:44" x14ac:dyDescent="0.25">
      <c r="A46" s="98">
        <v>3</v>
      </c>
      <c r="B46" s="98">
        <v>171</v>
      </c>
      <c r="C46" s="63">
        <v>4</v>
      </c>
      <c r="D46" s="63">
        <v>9304048</v>
      </c>
      <c r="E46" s="103">
        <v>9304048</v>
      </c>
      <c r="F46" s="63">
        <v>0</v>
      </c>
      <c r="G46" s="63">
        <v>556.32000000000005</v>
      </c>
      <c r="H46" s="63">
        <v>209899.33999999997</v>
      </c>
      <c r="I46" s="63">
        <v>209899.33999999997</v>
      </c>
      <c r="J46" s="63">
        <v>0</v>
      </c>
      <c r="K46" s="63">
        <v>0</v>
      </c>
      <c r="L46" s="80"/>
      <c r="M46" s="98">
        <v>3</v>
      </c>
      <c r="N46" s="98">
        <v>171</v>
      </c>
      <c r="O46" s="63">
        <v>22106</v>
      </c>
      <c r="P46" s="63">
        <v>0</v>
      </c>
      <c r="Q46" s="63">
        <v>0</v>
      </c>
      <c r="R46" s="63">
        <v>111856.35999999999</v>
      </c>
      <c r="S46" s="63">
        <v>0</v>
      </c>
      <c r="T46" s="63">
        <v>0</v>
      </c>
      <c r="U46" s="63">
        <v>0</v>
      </c>
      <c r="V46" s="63">
        <v>322312.02</v>
      </c>
      <c r="X46" s="102">
        <v>3</v>
      </c>
      <c r="Y46" s="102">
        <v>171</v>
      </c>
      <c r="Z46" s="63">
        <v>-54095</v>
      </c>
      <c r="AA46" s="63">
        <v>0</v>
      </c>
      <c r="AB46" s="63">
        <v>0</v>
      </c>
      <c r="AC46" s="63">
        <v>294525.2</v>
      </c>
      <c r="AD46" s="63">
        <v>294525.2</v>
      </c>
      <c r="AE46" s="63">
        <v>0</v>
      </c>
      <c r="AF46" s="63">
        <v>21663.879999999997</v>
      </c>
      <c r="AG46" s="63">
        <v>91951.49</v>
      </c>
      <c r="AH46" s="80"/>
      <c r="AI46" s="98">
        <v>3</v>
      </c>
      <c r="AJ46" s="98">
        <v>171</v>
      </c>
      <c r="AK46" s="63">
        <v>16586.87</v>
      </c>
      <c r="AL46" s="63">
        <v>0</v>
      </c>
      <c r="AM46" s="63">
        <v>10620.730000000001</v>
      </c>
      <c r="AN46" s="63">
        <v>18040.100000000002</v>
      </c>
      <c r="AO46" s="63">
        <v>0</v>
      </c>
      <c r="AP46" s="63">
        <v>25520.2</v>
      </c>
      <c r="AQ46" s="63">
        <v>721605.28999999992</v>
      </c>
      <c r="AR46" s="63">
        <f t="shared" si="2"/>
        <v>747125.48999999987</v>
      </c>
    </row>
    <row r="47" spans="1:44" x14ac:dyDescent="0.25">
      <c r="A47" s="98">
        <v>3</v>
      </c>
      <c r="B47" s="98">
        <v>230</v>
      </c>
      <c r="C47" s="63">
        <v>2.5833333333333335</v>
      </c>
      <c r="D47" s="63">
        <v>18650181</v>
      </c>
      <c r="E47" s="103">
        <v>13340920</v>
      </c>
      <c r="F47" s="63">
        <v>5309261</v>
      </c>
      <c r="G47" s="63">
        <v>8647.4500000000025</v>
      </c>
      <c r="H47" s="63">
        <v>182472.72999999998</v>
      </c>
      <c r="I47" s="63">
        <v>108461.65999999999</v>
      </c>
      <c r="J47" s="63">
        <v>74011.069999999992</v>
      </c>
      <c r="K47" s="63">
        <v>0</v>
      </c>
      <c r="L47" s="80"/>
      <c r="M47" s="98">
        <v>3</v>
      </c>
      <c r="N47" s="98">
        <v>230</v>
      </c>
      <c r="O47" s="63">
        <v>0</v>
      </c>
      <c r="P47" s="63">
        <v>36720</v>
      </c>
      <c r="Q47" s="63">
        <v>35870</v>
      </c>
      <c r="R47" s="63">
        <v>255962.2</v>
      </c>
      <c r="S47" s="63">
        <v>0</v>
      </c>
      <c r="T47" s="63">
        <v>0</v>
      </c>
      <c r="U47" s="63">
        <v>169.94</v>
      </c>
      <c r="V47" s="63">
        <v>447252.32</v>
      </c>
      <c r="X47" s="102">
        <v>3</v>
      </c>
      <c r="Y47" s="102">
        <v>230</v>
      </c>
      <c r="Z47" s="63">
        <v>0</v>
      </c>
      <c r="AA47" s="63">
        <v>-278056.82</v>
      </c>
      <c r="AB47" s="63">
        <v>0</v>
      </c>
      <c r="AC47" s="63">
        <v>574026.22</v>
      </c>
      <c r="AD47" s="63">
        <v>357298.38</v>
      </c>
      <c r="AE47" s="63">
        <v>216727.84</v>
      </c>
      <c r="AF47" s="63">
        <v>30844.800000000003</v>
      </c>
      <c r="AG47" s="63">
        <v>122786.79999999999</v>
      </c>
      <c r="AH47" s="80"/>
      <c r="AI47" s="98">
        <v>3</v>
      </c>
      <c r="AJ47" s="98">
        <v>230</v>
      </c>
      <c r="AK47" s="63">
        <v>32637.88</v>
      </c>
      <c r="AL47" s="63">
        <v>0</v>
      </c>
      <c r="AM47" s="63">
        <v>17850.570000000003</v>
      </c>
      <c r="AN47" s="63">
        <v>24290.799999999999</v>
      </c>
      <c r="AO47" s="63">
        <v>0</v>
      </c>
      <c r="AP47" s="63">
        <v>30315.84</v>
      </c>
      <c r="AQ47" s="63">
        <v>971632.57</v>
      </c>
      <c r="AR47" s="63">
        <f t="shared" si="2"/>
        <v>1001948.4099999999</v>
      </c>
    </row>
    <row r="48" spans="1:44" x14ac:dyDescent="0.25">
      <c r="A48" s="98">
        <v>3</v>
      </c>
      <c r="B48" s="98">
        <v>247</v>
      </c>
      <c r="C48" s="63">
        <v>1</v>
      </c>
      <c r="D48" s="63">
        <v>138230</v>
      </c>
      <c r="E48" s="103">
        <v>138230</v>
      </c>
      <c r="F48" s="63">
        <v>0</v>
      </c>
      <c r="G48" s="63">
        <v>3347.3999999999992</v>
      </c>
      <c r="H48" s="63">
        <v>1375.38</v>
      </c>
      <c r="I48" s="63">
        <v>1375.38</v>
      </c>
      <c r="J48" s="63">
        <v>0</v>
      </c>
      <c r="K48" s="63">
        <v>0</v>
      </c>
      <c r="L48" s="80"/>
      <c r="M48" s="98">
        <v>3</v>
      </c>
      <c r="N48" s="98">
        <v>247</v>
      </c>
      <c r="O48" s="63">
        <v>1017</v>
      </c>
      <c r="P48" s="63">
        <v>0</v>
      </c>
      <c r="Q48" s="63">
        <v>0</v>
      </c>
      <c r="R48" s="63">
        <v>6996.96</v>
      </c>
      <c r="S48" s="63">
        <v>0</v>
      </c>
      <c r="T48" s="63">
        <v>0</v>
      </c>
      <c r="U48" s="63">
        <v>0</v>
      </c>
      <c r="V48" s="63">
        <v>11719.740000000002</v>
      </c>
      <c r="X48" s="102">
        <v>3</v>
      </c>
      <c r="Y48" s="102">
        <v>247</v>
      </c>
      <c r="Z48" s="63">
        <v>0</v>
      </c>
      <c r="AA48" s="63">
        <v>-2052.69</v>
      </c>
      <c r="AB48" s="63">
        <v>0</v>
      </c>
      <c r="AC48" s="63">
        <v>4331.5700000000006</v>
      </c>
      <c r="AD48" s="63">
        <v>4331.5700000000006</v>
      </c>
      <c r="AE48" s="63">
        <v>0</v>
      </c>
      <c r="AF48" s="63">
        <v>854.28</v>
      </c>
      <c r="AG48" s="63">
        <v>3422.63</v>
      </c>
      <c r="AH48" s="80"/>
      <c r="AI48" s="98">
        <v>3</v>
      </c>
      <c r="AJ48" s="98">
        <v>247</v>
      </c>
      <c r="AK48" s="63">
        <v>241.92</v>
      </c>
      <c r="AL48" s="63">
        <v>0</v>
      </c>
      <c r="AM48" s="63">
        <v>113.72000000000001</v>
      </c>
      <c r="AN48" s="63">
        <v>477.71000000000004</v>
      </c>
      <c r="AO48" s="63">
        <v>0</v>
      </c>
      <c r="AP48" s="63">
        <v>0</v>
      </c>
      <c r="AQ48" s="63">
        <v>19108.879999999997</v>
      </c>
      <c r="AR48" s="63">
        <f t="shared" si="2"/>
        <v>19108.879999999997</v>
      </c>
    </row>
    <row r="49" spans="1:48" x14ac:dyDescent="0.25">
      <c r="A49" s="98">
        <v>3</v>
      </c>
      <c r="B49" s="98">
        <v>257</v>
      </c>
      <c r="C49" s="63">
        <v>1</v>
      </c>
      <c r="D49" s="63">
        <v>10034400</v>
      </c>
      <c r="E49" s="103">
        <v>7078800</v>
      </c>
      <c r="F49" s="63">
        <v>2955600</v>
      </c>
      <c r="G49" s="63">
        <v>4967.2799999999988</v>
      </c>
      <c r="H49" s="63">
        <v>98751.7</v>
      </c>
      <c r="I49" s="63">
        <v>57550.62</v>
      </c>
      <c r="J49" s="63">
        <v>41201.08</v>
      </c>
      <c r="K49" s="63">
        <v>-895.63999999999987</v>
      </c>
      <c r="L49" s="80"/>
      <c r="M49" s="98">
        <v>3</v>
      </c>
      <c r="N49" s="98">
        <v>257</v>
      </c>
      <c r="O49" s="63">
        <v>0</v>
      </c>
      <c r="P49" s="63">
        <v>21156</v>
      </c>
      <c r="Q49" s="63">
        <v>20904</v>
      </c>
      <c r="R49" s="63">
        <v>148902.12</v>
      </c>
      <c r="S49" s="63">
        <v>-8462.4000000000015</v>
      </c>
      <c r="T49" s="63">
        <v>0</v>
      </c>
      <c r="U49" s="63">
        <v>-1687.8</v>
      </c>
      <c r="V49" s="63">
        <v>241575.25999999998</v>
      </c>
      <c r="X49" s="102">
        <v>3</v>
      </c>
      <c r="Y49" s="102">
        <v>257</v>
      </c>
      <c r="Z49" s="63">
        <v>0</v>
      </c>
      <c r="AA49" s="63">
        <v>-149626.85999999999</v>
      </c>
      <c r="AB49" s="63">
        <v>0</v>
      </c>
      <c r="AC49" s="63">
        <v>311265.24</v>
      </c>
      <c r="AD49" s="63">
        <v>190081.95</v>
      </c>
      <c r="AE49" s="63">
        <v>121183.28999999998</v>
      </c>
      <c r="AF49" s="63">
        <v>17559.48</v>
      </c>
      <c r="AG49" s="63">
        <v>69659.159999999989</v>
      </c>
      <c r="AH49" s="80"/>
      <c r="AI49" s="98">
        <v>3</v>
      </c>
      <c r="AJ49" s="98">
        <v>257</v>
      </c>
      <c r="AK49" s="63">
        <v>17359.53</v>
      </c>
      <c r="AL49" s="63">
        <v>0</v>
      </c>
      <c r="AM49" s="63">
        <v>7815.86</v>
      </c>
      <c r="AN49" s="63">
        <v>13220.690000000002</v>
      </c>
      <c r="AO49" s="63">
        <v>0</v>
      </c>
      <c r="AP49" s="63">
        <v>32131.600000000002</v>
      </c>
      <c r="AQ49" s="63">
        <v>528828.3600000001</v>
      </c>
      <c r="AR49" s="63">
        <f t="shared" si="2"/>
        <v>560959.96000000008</v>
      </c>
    </row>
    <row r="50" spans="1:48" x14ac:dyDescent="0.25">
      <c r="A50" s="98">
        <v>3</v>
      </c>
      <c r="B50" s="98">
        <v>615</v>
      </c>
      <c r="C50" s="63" t="e">
        <v>#DIV/0!</v>
      </c>
      <c r="D50" s="63">
        <v>0</v>
      </c>
      <c r="E50" s="103">
        <v>0</v>
      </c>
      <c r="F50" s="63">
        <v>0</v>
      </c>
      <c r="G50" s="63">
        <v>0</v>
      </c>
      <c r="H50" s="63">
        <v>0</v>
      </c>
      <c r="I50" s="63">
        <v>0</v>
      </c>
      <c r="J50" s="63">
        <v>0</v>
      </c>
      <c r="K50" s="63">
        <v>0</v>
      </c>
      <c r="L50" s="80"/>
      <c r="M50" s="98">
        <v>3</v>
      </c>
      <c r="N50" s="98">
        <v>615</v>
      </c>
      <c r="O50" s="63">
        <v>0</v>
      </c>
      <c r="P50" s="63">
        <v>0</v>
      </c>
      <c r="Q50" s="63">
        <v>0</v>
      </c>
      <c r="R50" s="63">
        <v>0</v>
      </c>
      <c r="S50" s="63">
        <v>0</v>
      </c>
      <c r="T50" s="63">
        <v>0</v>
      </c>
      <c r="U50" s="63">
        <v>0</v>
      </c>
      <c r="V50" s="63">
        <v>0</v>
      </c>
      <c r="X50" s="102">
        <v>3</v>
      </c>
      <c r="Y50" s="102">
        <v>615</v>
      </c>
      <c r="Z50" s="63">
        <v>0</v>
      </c>
      <c r="AA50" s="63">
        <v>0</v>
      </c>
      <c r="AB50" s="63">
        <v>0</v>
      </c>
      <c r="AC50" s="63">
        <v>0</v>
      </c>
      <c r="AD50" s="63">
        <v>0</v>
      </c>
      <c r="AE50" s="63">
        <v>0</v>
      </c>
      <c r="AF50" s="63">
        <v>0</v>
      </c>
      <c r="AG50" s="63">
        <v>0</v>
      </c>
      <c r="AH50" s="80"/>
      <c r="AI50" s="98">
        <v>3</v>
      </c>
      <c r="AJ50" s="98">
        <v>615</v>
      </c>
      <c r="AK50" s="63">
        <v>0</v>
      </c>
      <c r="AL50" s="63">
        <v>0</v>
      </c>
      <c r="AM50" s="63">
        <v>0</v>
      </c>
      <c r="AN50" s="63">
        <v>0</v>
      </c>
      <c r="AO50" s="63">
        <v>0</v>
      </c>
      <c r="AP50" s="63">
        <v>0</v>
      </c>
      <c r="AQ50" s="63">
        <v>0</v>
      </c>
      <c r="AR50" s="63">
        <f t="shared" si="2"/>
        <v>0</v>
      </c>
    </row>
    <row r="51" spans="1:48" x14ac:dyDescent="0.25">
      <c r="A51" s="98">
        <v>3</v>
      </c>
      <c r="B51" s="98">
        <v>621</v>
      </c>
      <c r="C51" s="63">
        <v>2</v>
      </c>
      <c r="D51" s="63">
        <v>1788100</v>
      </c>
      <c r="E51" s="103">
        <v>1287700</v>
      </c>
      <c r="F51" s="63">
        <v>500400</v>
      </c>
      <c r="G51" s="63">
        <v>152.08000000000001</v>
      </c>
      <c r="H51" s="63">
        <v>17595.150000000001</v>
      </c>
      <c r="I51" s="63">
        <v>5305.32</v>
      </c>
      <c r="J51" s="63">
        <v>12289.83</v>
      </c>
      <c r="K51" s="63">
        <v>0</v>
      </c>
      <c r="L51" s="80"/>
      <c r="M51" s="98">
        <v>3</v>
      </c>
      <c r="N51" s="98">
        <v>621</v>
      </c>
      <c r="O51" s="63">
        <v>0</v>
      </c>
      <c r="P51" s="63">
        <v>4082</v>
      </c>
      <c r="Q51" s="63">
        <v>3965</v>
      </c>
      <c r="R51" s="63">
        <v>9985.0400000000009</v>
      </c>
      <c r="S51" s="63">
        <v>0</v>
      </c>
      <c r="T51" s="63">
        <v>0</v>
      </c>
      <c r="U51" s="63">
        <v>0</v>
      </c>
      <c r="V51" s="63">
        <v>27732.27</v>
      </c>
      <c r="X51" s="102">
        <v>3</v>
      </c>
      <c r="Y51" s="102">
        <v>621</v>
      </c>
      <c r="Z51" s="63">
        <v>0</v>
      </c>
      <c r="AA51" s="63">
        <v>0</v>
      </c>
      <c r="AB51" s="63">
        <v>0</v>
      </c>
      <c r="AC51" s="63">
        <v>52792.58</v>
      </c>
      <c r="AD51" s="63">
        <v>33196.910000000003</v>
      </c>
      <c r="AE51" s="63">
        <v>19595.669999999998</v>
      </c>
      <c r="AF51" s="63">
        <v>2000.1799999999998</v>
      </c>
      <c r="AG51" s="63">
        <v>8653.84</v>
      </c>
      <c r="AH51" s="80"/>
      <c r="AI51" s="98">
        <v>3</v>
      </c>
      <c r="AJ51" s="98">
        <v>621</v>
      </c>
      <c r="AK51" s="63">
        <v>1609.29</v>
      </c>
      <c r="AL51" s="63">
        <v>0</v>
      </c>
      <c r="AM51" s="63">
        <v>3629.84</v>
      </c>
      <c r="AN51" s="63">
        <v>2472.25</v>
      </c>
      <c r="AO51" s="63">
        <v>0</v>
      </c>
      <c r="AP51" s="63">
        <v>0</v>
      </c>
      <c r="AQ51" s="63">
        <v>98890.25</v>
      </c>
      <c r="AR51" s="63">
        <f t="shared" si="2"/>
        <v>98890.25</v>
      </c>
    </row>
    <row r="52" spans="1:48" x14ac:dyDescent="0.25">
      <c r="A52" s="98">
        <v>3</v>
      </c>
      <c r="B52" s="98">
        <v>834</v>
      </c>
      <c r="C52" s="63">
        <v>13.25</v>
      </c>
      <c r="D52" s="63">
        <v>47207416</v>
      </c>
      <c r="E52" s="103">
        <v>33257172</v>
      </c>
      <c r="F52" s="63">
        <v>13950244</v>
      </c>
      <c r="G52" s="63">
        <v>3027.0500000000006</v>
      </c>
      <c r="H52" s="63">
        <v>959135.54999999993</v>
      </c>
      <c r="I52" s="63">
        <v>274039.12</v>
      </c>
      <c r="J52" s="63">
        <v>685096.42999999993</v>
      </c>
      <c r="K52" s="63">
        <v>0</v>
      </c>
      <c r="L52" s="80"/>
      <c r="M52" s="98">
        <v>3</v>
      </c>
      <c r="N52" s="98">
        <v>834</v>
      </c>
      <c r="O52" s="63">
        <v>0</v>
      </c>
      <c r="P52" s="63">
        <v>106151</v>
      </c>
      <c r="Q52" s="63">
        <v>102928</v>
      </c>
      <c r="R52" s="63">
        <v>630823.81999999995</v>
      </c>
      <c r="S52" s="63">
        <v>0</v>
      </c>
      <c r="T52" s="63">
        <v>0</v>
      </c>
      <c r="U52" s="63">
        <v>-3502.04</v>
      </c>
      <c r="V52" s="63">
        <v>1589484.3800000001</v>
      </c>
      <c r="X52" s="102">
        <v>3</v>
      </c>
      <c r="Y52" s="102">
        <v>834</v>
      </c>
      <c r="Z52" s="63">
        <v>0</v>
      </c>
      <c r="AA52" s="63">
        <v>0</v>
      </c>
      <c r="AB52" s="63">
        <v>0</v>
      </c>
      <c r="AC52" s="63">
        <v>1475723.2000000002</v>
      </c>
      <c r="AD52" s="63">
        <v>899544.46999999986</v>
      </c>
      <c r="AE52" s="63">
        <v>576178.73</v>
      </c>
      <c r="AF52" s="63">
        <v>103461.98</v>
      </c>
      <c r="AG52" s="63">
        <v>439678.71999999997</v>
      </c>
      <c r="AH52" s="80"/>
      <c r="AI52" s="98">
        <v>3</v>
      </c>
      <c r="AJ52" s="98">
        <v>834</v>
      </c>
      <c r="AK52" s="63">
        <v>84973.349999999991</v>
      </c>
      <c r="AL52" s="63">
        <v>0</v>
      </c>
      <c r="AM52" s="63">
        <v>49531.55</v>
      </c>
      <c r="AN52" s="63">
        <v>95970.53</v>
      </c>
      <c r="AO52" s="63">
        <v>0</v>
      </c>
      <c r="AP52" s="63">
        <v>118747.34</v>
      </c>
      <c r="AQ52" s="63">
        <v>3838823.71</v>
      </c>
      <c r="AR52" s="63">
        <f t="shared" si="2"/>
        <v>3957571.05</v>
      </c>
    </row>
    <row r="53" spans="1:48" x14ac:dyDescent="0.25">
      <c r="A53" s="98">
        <v>3</v>
      </c>
      <c r="B53" s="98">
        <v>835</v>
      </c>
      <c r="C53" s="63">
        <v>3</v>
      </c>
      <c r="D53" s="63">
        <v>100098499</v>
      </c>
      <c r="E53" s="103">
        <v>73901520</v>
      </c>
      <c r="F53" s="63">
        <v>26196979</v>
      </c>
      <c r="G53" s="63">
        <v>5543.6400000000021</v>
      </c>
      <c r="H53" s="63">
        <v>1895482.15</v>
      </c>
      <c r="I53" s="63">
        <v>608948.54</v>
      </c>
      <c r="J53" s="63">
        <v>1286533.6100000001</v>
      </c>
      <c r="K53" s="63">
        <v>-28799.140000000003</v>
      </c>
      <c r="L53" s="80"/>
      <c r="M53" s="98">
        <v>3</v>
      </c>
      <c r="N53" s="98">
        <v>835</v>
      </c>
      <c r="O53" s="63">
        <v>0</v>
      </c>
      <c r="P53" s="63">
        <v>175119</v>
      </c>
      <c r="Q53" s="63">
        <v>171929</v>
      </c>
      <c r="R53" s="63">
        <v>1054480.3100000003</v>
      </c>
      <c r="S53" s="63">
        <v>-70047.600000000006</v>
      </c>
      <c r="T53" s="63">
        <v>0</v>
      </c>
      <c r="U53" s="63">
        <v>-5168.3799999999992</v>
      </c>
      <c r="V53" s="63">
        <v>2851490.9799999995</v>
      </c>
      <c r="W53" s="64" t="s">
        <v>105</v>
      </c>
      <c r="X53" s="102">
        <v>3</v>
      </c>
      <c r="Y53" s="102">
        <v>835</v>
      </c>
      <c r="Z53" s="63">
        <v>0</v>
      </c>
      <c r="AA53" s="63">
        <v>0</v>
      </c>
      <c r="AB53" s="63">
        <v>0</v>
      </c>
      <c r="AC53" s="63">
        <v>3046885.6300000004</v>
      </c>
      <c r="AD53" s="63">
        <v>1974960.4799999997</v>
      </c>
      <c r="AE53" s="63">
        <v>1071925.1500000001</v>
      </c>
      <c r="AF53" s="63">
        <v>169865.43</v>
      </c>
      <c r="AG53" s="63">
        <v>723160.49999999988</v>
      </c>
      <c r="AH53" s="80"/>
      <c r="AI53" s="98">
        <v>3</v>
      </c>
      <c r="AJ53" s="98">
        <v>835</v>
      </c>
      <c r="AK53" s="63">
        <v>178175.35000000003</v>
      </c>
      <c r="AL53" s="63">
        <v>0</v>
      </c>
      <c r="AM53" s="63">
        <v>106039.03999999999</v>
      </c>
      <c r="AN53" s="63">
        <v>181425.89000000004</v>
      </c>
      <c r="AO53" s="63">
        <v>0</v>
      </c>
      <c r="AP53" s="63">
        <v>89606.909999999989</v>
      </c>
      <c r="AQ53" s="63">
        <v>7257042.8200000003</v>
      </c>
      <c r="AR53" s="63">
        <f t="shared" si="2"/>
        <v>7346649.7300000004</v>
      </c>
    </row>
    <row r="54" spans="1:48" x14ac:dyDescent="0.25">
      <c r="A54" s="98">
        <v>3</v>
      </c>
      <c r="B54" s="98">
        <v>851</v>
      </c>
      <c r="C54" s="63">
        <v>4.916666666666667</v>
      </c>
      <c r="D54" s="63">
        <v>35510200</v>
      </c>
      <c r="E54" s="103">
        <v>26293200</v>
      </c>
      <c r="F54" s="63">
        <v>9217000</v>
      </c>
      <c r="G54" s="63">
        <v>1140.5999999999999</v>
      </c>
      <c r="H54" s="63">
        <v>669302.89</v>
      </c>
      <c r="I54" s="63">
        <v>216655.99</v>
      </c>
      <c r="J54" s="63">
        <v>452646.9</v>
      </c>
      <c r="K54" s="63">
        <v>0</v>
      </c>
      <c r="L54" s="80"/>
      <c r="M54" s="98">
        <v>3</v>
      </c>
      <c r="N54" s="98">
        <v>851</v>
      </c>
      <c r="O54" s="63">
        <v>0</v>
      </c>
      <c r="P54" s="63">
        <v>61958</v>
      </c>
      <c r="Q54" s="63">
        <v>61042</v>
      </c>
      <c r="R54" s="63">
        <v>373880.06000000006</v>
      </c>
      <c r="S54" s="63">
        <v>0</v>
      </c>
      <c r="T54" s="63">
        <v>0</v>
      </c>
      <c r="U54" s="63">
        <v>-3852.36</v>
      </c>
      <c r="V54" s="63">
        <v>1040471.19</v>
      </c>
      <c r="W54" s="104">
        <f>(V55-G55)/D55*1000</f>
        <v>34.961159022310092</v>
      </c>
      <c r="X54" s="102">
        <v>3</v>
      </c>
      <c r="Y54" s="102">
        <v>851</v>
      </c>
      <c r="Z54" s="63">
        <v>-154962</v>
      </c>
      <c r="AA54" s="63">
        <v>0</v>
      </c>
      <c r="AB54" s="63">
        <v>0</v>
      </c>
      <c r="AC54" s="63">
        <v>1088134.29</v>
      </c>
      <c r="AD54" s="63">
        <v>708690.06999999983</v>
      </c>
      <c r="AE54" s="63">
        <v>379444.22000000003</v>
      </c>
      <c r="AF54" s="63">
        <v>60718.840000000004</v>
      </c>
      <c r="AG54" s="63">
        <v>258254.9</v>
      </c>
      <c r="AH54" s="80"/>
      <c r="AI54" s="98">
        <v>3</v>
      </c>
      <c r="AJ54" s="98">
        <v>851</v>
      </c>
      <c r="AK54" s="63">
        <v>63810.860000000008</v>
      </c>
      <c r="AL54" s="63">
        <v>0</v>
      </c>
      <c r="AM54" s="63">
        <v>39633.729999999996</v>
      </c>
      <c r="AN54" s="63">
        <v>61437.42</v>
      </c>
      <c r="AO54" s="63">
        <v>0</v>
      </c>
      <c r="AP54" s="63">
        <v>59176.170000000006</v>
      </c>
      <c r="AQ54" s="63">
        <v>2457499.23</v>
      </c>
      <c r="AR54" s="63">
        <f t="shared" si="2"/>
        <v>2516675.4</v>
      </c>
    </row>
    <row r="55" spans="1:48" x14ac:dyDescent="0.25">
      <c r="A55" s="105">
        <v>3</v>
      </c>
      <c r="B55" s="105"/>
      <c r="C55" s="65">
        <v>170999</v>
      </c>
      <c r="D55" s="65">
        <v>12093758781</v>
      </c>
      <c r="E55" s="106">
        <v>10086094297</v>
      </c>
      <c r="F55" s="65">
        <v>2007664484</v>
      </c>
      <c r="G55" s="65">
        <v>24700365.140000001</v>
      </c>
      <c r="H55" s="65">
        <v>297472405.72999996</v>
      </c>
      <c r="I55" s="65">
        <v>196256530.18000001</v>
      </c>
      <c r="J55" s="65">
        <v>101215875.54999998</v>
      </c>
      <c r="K55" s="65">
        <v>-264791.5</v>
      </c>
      <c r="L55" s="107"/>
      <c r="M55" s="105">
        <v>3</v>
      </c>
      <c r="N55" s="105"/>
      <c r="O55" s="65">
        <v>10243941</v>
      </c>
      <c r="P55" s="65">
        <v>15283422</v>
      </c>
      <c r="Q55" s="65">
        <v>15142178</v>
      </c>
      <c r="R55" s="65">
        <v>126144644.49999999</v>
      </c>
      <c r="S55" s="65">
        <v>-745390.50999999989</v>
      </c>
      <c r="T55" s="65">
        <v>329426.75999999995</v>
      </c>
      <c r="U55" s="65">
        <v>-124471.06</v>
      </c>
      <c r="V55" s="65">
        <v>447512189.06</v>
      </c>
      <c r="W55" s="108">
        <f>(V55-G55+AN55)/D55*1000</f>
        <v>37.093980345861176</v>
      </c>
      <c r="X55" s="109">
        <v>3</v>
      </c>
      <c r="Y55" s="109"/>
      <c r="Z55" s="65">
        <v>-4776447.0899999989</v>
      </c>
      <c r="AA55" s="65">
        <v>-1129291.44</v>
      </c>
      <c r="AB55" s="65">
        <v>-80129.95</v>
      </c>
      <c r="AC55" s="65">
        <v>375751563.82999998</v>
      </c>
      <c r="AD55" s="65">
        <v>293361421.24000001</v>
      </c>
      <c r="AE55" s="65">
        <v>82390142.590000004</v>
      </c>
      <c r="AF55" s="65">
        <v>29292016.000000004</v>
      </c>
      <c r="AG55" s="65">
        <v>124261575.54000002</v>
      </c>
      <c r="AH55" s="107"/>
      <c r="AI55" s="105">
        <v>3</v>
      </c>
      <c r="AJ55" s="105"/>
      <c r="AK55" s="65">
        <v>21705595.680000003</v>
      </c>
      <c r="AL55" s="65">
        <v>-134.91</v>
      </c>
      <c r="AM55" s="65">
        <v>13411960.050000001</v>
      </c>
      <c r="AN55" s="65">
        <v>25793826.609999999</v>
      </c>
      <c r="AO55" s="65">
        <v>0</v>
      </c>
      <c r="AP55" s="65">
        <v>32206476.630000003</v>
      </c>
      <c r="AQ55" s="65">
        <v>1031742670.0300001</v>
      </c>
      <c r="AR55" s="65">
        <f t="shared" si="2"/>
        <v>1063949146.6600001</v>
      </c>
      <c r="AS55" s="107">
        <f>AR55/D55</f>
        <v>8.7975059361323313E-2</v>
      </c>
      <c r="AT55" s="66">
        <f>G55/$V55</f>
        <v>5.5194843277639329E-2</v>
      </c>
      <c r="AU55" s="66">
        <f>H55/$V55</f>
        <v>0.66472470024747521</v>
      </c>
      <c r="AV55" s="66">
        <f>R55/$V55</f>
        <v>0.28187979586649248</v>
      </c>
    </row>
    <row r="56" spans="1:48" x14ac:dyDescent="0.25">
      <c r="A56" s="98">
        <v>5</v>
      </c>
      <c r="B56" s="98">
        <v>17</v>
      </c>
      <c r="C56" s="63">
        <v>77.333333333333329</v>
      </c>
      <c r="D56" s="63">
        <v>3364934</v>
      </c>
      <c r="E56" s="103">
        <v>3364934</v>
      </c>
      <c r="F56" s="63">
        <v>0</v>
      </c>
      <c r="G56" s="63">
        <v>4975.0600000000013</v>
      </c>
      <c r="H56" s="63">
        <v>71911.63</v>
      </c>
      <c r="I56" s="63">
        <v>52172.289999999994</v>
      </c>
      <c r="J56" s="63">
        <v>19739.34</v>
      </c>
      <c r="K56" s="63">
        <v>0</v>
      </c>
      <c r="L56" s="80"/>
      <c r="M56" s="98">
        <v>5</v>
      </c>
      <c r="N56" s="98">
        <v>17</v>
      </c>
      <c r="O56" s="63">
        <v>0</v>
      </c>
      <c r="P56" s="63">
        <v>0</v>
      </c>
      <c r="Q56" s="63">
        <v>0</v>
      </c>
      <c r="R56" s="63">
        <v>0</v>
      </c>
      <c r="S56" s="63">
        <v>0</v>
      </c>
      <c r="T56" s="63">
        <v>0</v>
      </c>
      <c r="U56" s="63">
        <v>0</v>
      </c>
      <c r="V56" s="63">
        <v>76886.69</v>
      </c>
      <c r="W56" s="67" t="s">
        <v>106</v>
      </c>
      <c r="X56" s="102">
        <v>5</v>
      </c>
      <c r="Y56" s="102">
        <v>17</v>
      </c>
      <c r="Z56" s="63">
        <v>0</v>
      </c>
      <c r="AA56" s="63">
        <v>0</v>
      </c>
      <c r="AB56" s="63">
        <v>0</v>
      </c>
      <c r="AC56" s="63">
        <v>100375.75000000001</v>
      </c>
      <c r="AD56" s="63">
        <v>100375.75000000001</v>
      </c>
      <c r="AE56" s="63">
        <v>0</v>
      </c>
      <c r="AF56" s="63">
        <v>3638.4500000000003</v>
      </c>
      <c r="AG56" s="63">
        <v>7703.9499999999989</v>
      </c>
      <c r="AH56" s="80"/>
      <c r="AI56" s="98">
        <v>5</v>
      </c>
      <c r="AJ56" s="98">
        <v>17</v>
      </c>
      <c r="AK56" s="63">
        <v>5810.99</v>
      </c>
      <c r="AL56" s="63">
        <v>-16.41</v>
      </c>
      <c r="AM56" s="63">
        <v>733.2700000000001</v>
      </c>
      <c r="AN56" s="63">
        <v>5002.1900000000005</v>
      </c>
      <c r="AO56" s="63">
        <v>0</v>
      </c>
      <c r="AP56" s="63">
        <v>5014.83</v>
      </c>
      <c r="AQ56" s="63">
        <v>200133.03999999998</v>
      </c>
      <c r="AR56" s="63">
        <f t="shared" si="2"/>
        <v>205147.86999999997</v>
      </c>
    </row>
    <row r="57" spans="1:48" x14ac:dyDescent="0.25">
      <c r="A57" s="98">
        <v>5</v>
      </c>
      <c r="B57" s="98">
        <v>20</v>
      </c>
      <c r="C57" s="63">
        <v>1</v>
      </c>
      <c r="D57" s="63">
        <v>2100833</v>
      </c>
      <c r="E57" s="103">
        <v>1580020</v>
      </c>
      <c r="F57" s="63">
        <v>520813</v>
      </c>
      <c r="G57" s="63">
        <v>2828.28</v>
      </c>
      <c r="H57" s="63">
        <v>20630.189999999999</v>
      </c>
      <c r="I57" s="63">
        <v>15515.800000000003</v>
      </c>
      <c r="J57" s="63">
        <v>5114.3900000000003</v>
      </c>
      <c r="K57" s="63">
        <v>-647.19000000000005</v>
      </c>
      <c r="L57" s="80"/>
      <c r="M57" s="98">
        <v>5</v>
      </c>
      <c r="N57" s="98">
        <v>20</v>
      </c>
      <c r="O57" s="63">
        <v>0</v>
      </c>
      <c r="P57" s="63">
        <v>6220</v>
      </c>
      <c r="Q57" s="63">
        <v>67552</v>
      </c>
      <c r="R57" s="63">
        <v>0</v>
      </c>
      <c r="S57" s="63">
        <v>0</v>
      </c>
      <c r="T57" s="63">
        <v>44088.719999999994</v>
      </c>
      <c r="U57" s="63">
        <v>0</v>
      </c>
      <c r="V57" s="63">
        <v>66900.000000000015</v>
      </c>
      <c r="X57" s="102">
        <v>5</v>
      </c>
      <c r="Y57" s="102">
        <v>20</v>
      </c>
      <c r="Z57" s="63">
        <v>0</v>
      </c>
      <c r="AA57" s="63">
        <v>0</v>
      </c>
      <c r="AB57" s="63">
        <v>0</v>
      </c>
      <c r="AC57" s="63">
        <v>64027.289999999994</v>
      </c>
      <c r="AD57" s="63">
        <v>42495.670000000006</v>
      </c>
      <c r="AE57" s="63">
        <v>21531.62</v>
      </c>
      <c r="AF57" s="63">
        <v>3794.1600000000003</v>
      </c>
      <c r="AG57" s="63">
        <v>15901.799999999997</v>
      </c>
      <c r="AH57" s="80"/>
      <c r="AI57" s="98">
        <v>5</v>
      </c>
      <c r="AJ57" s="98">
        <v>20</v>
      </c>
      <c r="AK57" s="63">
        <v>3739.47</v>
      </c>
      <c r="AL57" s="63">
        <v>0</v>
      </c>
      <c r="AM57" s="63">
        <v>2045.37</v>
      </c>
      <c r="AN57" s="63">
        <v>4010.46</v>
      </c>
      <c r="AO57" s="63">
        <v>0</v>
      </c>
      <c r="AP57" s="63">
        <v>0</v>
      </c>
      <c r="AQ57" s="63">
        <v>160418.54999999999</v>
      </c>
      <c r="AR57" s="63">
        <f t="shared" si="2"/>
        <v>160418.54999999999</v>
      </c>
    </row>
    <row r="58" spans="1:48" x14ac:dyDescent="0.25">
      <c r="A58" s="98">
        <v>5</v>
      </c>
      <c r="B58" s="98">
        <v>21</v>
      </c>
      <c r="C58" s="63">
        <v>1.0833333333333333</v>
      </c>
      <c r="D58" s="63">
        <v>33033582</v>
      </c>
      <c r="E58" s="103">
        <v>24816093</v>
      </c>
      <c r="F58" s="63">
        <v>8217489</v>
      </c>
      <c r="G58" s="63">
        <v>2828.28</v>
      </c>
      <c r="H58" s="63">
        <v>324389.75</v>
      </c>
      <c r="I58" s="63">
        <v>243694.02000000002</v>
      </c>
      <c r="J58" s="63">
        <v>80695.73</v>
      </c>
      <c r="K58" s="63">
        <v>-11562.409999999998</v>
      </c>
      <c r="L58" s="80"/>
      <c r="M58" s="98">
        <v>5</v>
      </c>
      <c r="N58" s="98">
        <v>21</v>
      </c>
      <c r="O58" s="63">
        <v>0</v>
      </c>
      <c r="P58" s="63">
        <v>95951</v>
      </c>
      <c r="Q58" s="63">
        <v>1245733</v>
      </c>
      <c r="R58" s="63">
        <v>0</v>
      </c>
      <c r="S58" s="63">
        <v>-36288</v>
      </c>
      <c r="T58" s="63">
        <v>868138.86</v>
      </c>
      <c r="U58" s="63">
        <v>0</v>
      </c>
      <c r="V58" s="63">
        <v>1147506.48</v>
      </c>
      <c r="X58" s="102">
        <v>5</v>
      </c>
      <c r="Y58" s="102">
        <v>21</v>
      </c>
      <c r="Z58" s="63">
        <v>0</v>
      </c>
      <c r="AA58" s="63">
        <v>0</v>
      </c>
      <c r="AB58" s="63">
        <v>0</v>
      </c>
      <c r="AC58" s="63">
        <v>988889.59</v>
      </c>
      <c r="AD58" s="63">
        <v>657009.56999999995</v>
      </c>
      <c r="AE58" s="63">
        <v>331880.02</v>
      </c>
      <c r="AF58" s="63">
        <v>58157.47</v>
      </c>
      <c r="AG58" s="63">
        <v>241402.83000000002</v>
      </c>
      <c r="AH58" s="80"/>
      <c r="AI58" s="98">
        <v>5</v>
      </c>
      <c r="AJ58" s="98">
        <v>21</v>
      </c>
      <c r="AK58" s="63">
        <v>58799.790000000008</v>
      </c>
      <c r="AL58" s="63">
        <v>0</v>
      </c>
      <c r="AM58" s="63">
        <v>36963.06</v>
      </c>
      <c r="AN58" s="63">
        <v>64915.819999999992</v>
      </c>
      <c r="AO58" s="63">
        <v>0</v>
      </c>
      <c r="AP58" s="63">
        <v>157875.41</v>
      </c>
      <c r="AQ58" s="63">
        <v>2596635.04</v>
      </c>
      <c r="AR58" s="63">
        <f t="shared" si="2"/>
        <v>2754510.45</v>
      </c>
    </row>
    <row r="59" spans="1:48" x14ac:dyDescent="0.25">
      <c r="A59" s="98">
        <v>5</v>
      </c>
      <c r="B59" s="98">
        <v>22</v>
      </c>
      <c r="C59" s="63">
        <v>2.8333333333333335</v>
      </c>
      <c r="D59" s="63">
        <v>2019084</v>
      </c>
      <c r="E59" s="103">
        <v>1518702</v>
      </c>
      <c r="F59" s="63">
        <v>500382</v>
      </c>
      <c r="G59" s="63">
        <v>11693.280000000002</v>
      </c>
      <c r="H59" s="63">
        <v>19827.399999999998</v>
      </c>
      <c r="I59" s="63">
        <v>14913.66</v>
      </c>
      <c r="J59" s="63">
        <v>4913.74</v>
      </c>
      <c r="K59" s="63">
        <v>-2201.9700000000003</v>
      </c>
      <c r="L59" s="80"/>
      <c r="M59" s="98">
        <v>5</v>
      </c>
      <c r="N59" s="98">
        <v>22</v>
      </c>
      <c r="O59" s="63">
        <v>0</v>
      </c>
      <c r="P59" s="63">
        <v>22433</v>
      </c>
      <c r="Q59" s="63">
        <v>82537</v>
      </c>
      <c r="R59" s="63">
        <v>0</v>
      </c>
      <c r="S59" s="63">
        <v>0</v>
      </c>
      <c r="T59" s="63">
        <v>90271.54</v>
      </c>
      <c r="U59" s="63">
        <v>0</v>
      </c>
      <c r="V59" s="63">
        <v>119590.25000000001</v>
      </c>
      <c r="X59" s="102">
        <v>5</v>
      </c>
      <c r="Y59" s="102">
        <v>22</v>
      </c>
      <c r="Z59" s="63">
        <v>0</v>
      </c>
      <c r="AA59" s="63">
        <v>0</v>
      </c>
      <c r="AB59" s="63">
        <v>0</v>
      </c>
      <c r="AC59" s="63">
        <v>60878.490000000005</v>
      </c>
      <c r="AD59" s="63">
        <v>40415.339999999997</v>
      </c>
      <c r="AE59" s="63">
        <v>20463.150000000001</v>
      </c>
      <c r="AF59" s="63">
        <v>7667.4</v>
      </c>
      <c r="AG59" s="63">
        <v>32214.399999999998</v>
      </c>
      <c r="AH59" s="80"/>
      <c r="AI59" s="98">
        <v>5</v>
      </c>
      <c r="AJ59" s="98">
        <v>22</v>
      </c>
      <c r="AK59" s="63">
        <v>3547.3900000000003</v>
      </c>
      <c r="AL59" s="63">
        <v>0</v>
      </c>
      <c r="AM59" s="63">
        <v>2000.4699999999998</v>
      </c>
      <c r="AN59" s="63">
        <v>5792.26</v>
      </c>
      <c r="AO59" s="63">
        <v>0</v>
      </c>
      <c r="AP59" s="63">
        <v>6838.3900000000012</v>
      </c>
      <c r="AQ59" s="63">
        <v>231690.65999999997</v>
      </c>
      <c r="AR59" s="63">
        <f t="shared" si="2"/>
        <v>238529.05</v>
      </c>
    </row>
    <row r="60" spans="1:48" x14ac:dyDescent="0.25">
      <c r="A60" s="98">
        <v>5</v>
      </c>
      <c r="B60" s="98">
        <v>23</v>
      </c>
      <c r="C60" s="63">
        <v>1.0833333333333333</v>
      </c>
      <c r="D60" s="63">
        <v>8796622</v>
      </c>
      <c r="E60" s="103">
        <v>7626703</v>
      </c>
      <c r="F60" s="63">
        <v>1169919</v>
      </c>
      <c r="G60" s="63">
        <v>5264.16</v>
      </c>
      <c r="H60" s="63">
        <v>85415.22</v>
      </c>
      <c r="I60" s="63">
        <v>74055.299999999988</v>
      </c>
      <c r="J60" s="63">
        <v>11359.920000000002</v>
      </c>
      <c r="K60" s="63">
        <v>-2741.84</v>
      </c>
      <c r="L60" s="80"/>
      <c r="M60" s="98">
        <v>5</v>
      </c>
      <c r="N60" s="98">
        <v>23</v>
      </c>
      <c r="O60" s="63">
        <v>0</v>
      </c>
      <c r="P60" s="63">
        <v>78355</v>
      </c>
      <c r="Q60" s="63">
        <v>194249</v>
      </c>
      <c r="R60" s="63">
        <v>0</v>
      </c>
      <c r="S60" s="63">
        <v>-41040</v>
      </c>
      <c r="T60" s="63">
        <v>382602.81</v>
      </c>
      <c r="U60" s="63">
        <v>0</v>
      </c>
      <c r="V60" s="63">
        <v>429500.35000000003</v>
      </c>
      <c r="X60" s="102">
        <v>5</v>
      </c>
      <c r="Y60" s="102">
        <v>23</v>
      </c>
      <c r="Z60" s="63">
        <v>0</v>
      </c>
      <c r="AA60" s="63">
        <v>-152793.4</v>
      </c>
      <c r="AB60" s="63">
        <v>0</v>
      </c>
      <c r="AC60" s="63">
        <v>246869.49999999997</v>
      </c>
      <c r="AD60" s="63">
        <v>200507.90000000002</v>
      </c>
      <c r="AE60" s="63">
        <v>46361.599999999999</v>
      </c>
      <c r="AF60" s="63">
        <v>13445.57</v>
      </c>
      <c r="AG60" s="63">
        <v>56437.17</v>
      </c>
      <c r="AH60" s="80"/>
      <c r="AI60" s="98">
        <v>5</v>
      </c>
      <c r="AJ60" s="98">
        <v>23</v>
      </c>
      <c r="AK60" s="63">
        <v>15218.149999999998</v>
      </c>
      <c r="AL60" s="63">
        <v>0</v>
      </c>
      <c r="AM60" s="63">
        <v>8038.51</v>
      </c>
      <c r="AN60" s="63">
        <v>15813.199999999999</v>
      </c>
      <c r="AO60" s="63">
        <v>0</v>
      </c>
      <c r="AP60" s="63">
        <v>0</v>
      </c>
      <c r="AQ60" s="63">
        <v>632529.05000000005</v>
      </c>
      <c r="AR60" s="63">
        <f t="shared" si="2"/>
        <v>632529.05000000005</v>
      </c>
    </row>
    <row r="61" spans="1:48" x14ac:dyDescent="0.25">
      <c r="A61" s="98">
        <v>5</v>
      </c>
      <c r="B61" s="98">
        <v>24</v>
      </c>
      <c r="C61" s="63">
        <v>1</v>
      </c>
      <c r="D61" s="63">
        <v>6673631</v>
      </c>
      <c r="E61" s="103">
        <v>5074116</v>
      </c>
      <c r="F61" s="63">
        <v>1599515</v>
      </c>
      <c r="G61" s="63">
        <v>3410.3999999999992</v>
      </c>
      <c r="H61" s="63">
        <v>64800.95</v>
      </c>
      <c r="I61" s="63">
        <v>49269.66</v>
      </c>
      <c r="J61" s="63">
        <v>15531.29</v>
      </c>
      <c r="K61" s="63">
        <v>-1355.08</v>
      </c>
      <c r="L61" s="80"/>
      <c r="M61" s="98">
        <v>5</v>
      </c>
      <c r="N61" s="98">
        <v>24</v>
      </c>
      <c r="O61" s="63">
        <v>0</v>
      </c>
      <c r="P61" s="63">
        <v>82047</v>
      </c>
      <c r="Q61" s="63">
        <v>273397</v>
      </c>
      <c r="R61" s="63">
        <v>0</v>
      </c>
      <c r="S61" s="63">
        <v>0</v>
      </c>
      <c r="T61" s="63">
        <v>155946.02999999997</v>
      </c>
      <c r="U61" s="63">
        <v>0</v>
      </c>
      <c r="V61" s="63">
        <v>222802.30000000002</v>
      </c>
      <c r="X61" s="102">
        <v>5</v>
      </c>
      <c r="Y61" s="102">
        <v>24</v>
      </c>
      <c r="Z61" s="63">
        <v>0</v>
      </c>
      <c r="AA61" s="63">
        <v>-152992.60999999999</v>
      </c>
      <c r="AB61" s="63">
        <v>0</v>
      </c>
      <c r="AC61" s="63">
        <v>196695.79000000004</v>
      </c>
      <c r="AD61" s="63">
        <v>132881.91</v>
      </c>
      <c r="AE61" s="63">
        <v>63813.87999999999</v>
      </c>
      <c r="AF61" s="63">
        <v>13276</v>
      </c>
      <c r="AG61" s="63">
        <v>55973.779999999984</v>
      </c>
      <c r="AH61" s="80"/>
      <c r="AI61" s="98">
        <v>5</v>
      </c>
      <c r="AJ61" s="98">
        <v>24</v>
      </c>
      <c r="AK61" s="63">
        <v>11478.66</v>
      </c>
      <c r="AL61" s="63">
        <v>0</v>
      </c>
      <c r="AM61" s="63">
        <v>6472.9800000000005</v>
      </c>
      <c r="AN61" s="63">
        <v>9069.39</v>
      </c>
      <c r="AO61" s="63">
        <v>0</v>
      </c>
      <c r="AP61" s="63">
        <v>0</v>
      </c>
      <c r="AQ61" s="63">
        <v>362776.29</v>
      </c>
      <c r="AR61" s="63">
        <f t="shared" si="2"/>
        <v>362776.29</v>
      </c>
    </row>
    <row r="62" spans="1:48" x14ac:dyDescent="0.25">
      <c r="A62" s="98">
        <v>5</v>
      </c>
      <c r="B62" s="98">
        <v>25</v>
      </c>
      <c r="C62" s="63">
        <v>1.1818181818181819</v>
      </c>
      <c r="D62" s="63">
        <v>52303556</v>
      </c>
      <c r="E62" s="103">
        <v>39490320</v>
      </c>
      <c r="F62" s="63">
        <v>12813236</v>
      </c>
      <c r="G62" s="63">
        <v>1901.4</v>
      </c>
      <c r="H62" s="63">
        <v>509436.67999999993</v>
      </c>
      <c r="I62" s="63">
        <v>384635.72</v>
      </c>
      <c r="J62" s="63">
        <v>124800.95999999999</v>
      </c>
      <c r="K62" s="63">
        <v>-12905.21</v>
      </c>
      <c r="L62" s="80"/>
      <c r="M62" s="98">
        <v>5</v>
      </c>
      <c r="N62" s="98">
        <v>25</v>
      </c>
      <c r="O62" s="63">
        <v>0</v>
      </c>
      <c r="P62" s="63">
        <v>230243</v>
      </c>
      <c r="Q62" s="63">
        <v>2498378</v>
      </c>
      <c r="R62" s="63">
        <v>0</v>
      </c>
      <c r="S62" s="63">
        <v>-95888.159999999989</v>
      </c>
      <c r="T62" s="63">
        <v>1847865.75</v>
      </c>
      <c r="U62" s="63">
        <v>0</v>
      </c>
      <c r="V62" s="63">
        <v>2250410.46</v>
      </c>
      <c r="X62" s="102">
        <v>5</v>
      </c>
      <c r="Y62" s="102">
        <v>25</v>
      </c>
      <c r="Z62" s="63">
        <v>0</v>
      </c>
      <c r="AA62" s="63">
        <v>0</v>
      </c>
      <c r="AB62" s="63">
        <v>-970891.88</v>
      </c>
      <c r="AC62" s="63">
        <v>1556112</v>
      </c>
      <c r="AD62" s="63">
        <v>1043722.95</v>
      </c>
      <c r="AE62" s="63">
        <v>512389.05000000005</v>
      </c>
      <c r="AF62" s="63">
        <v>114809.80000000002</v>
      </c>
      <c r="AG62" s="63">
        <v>471404.03</v>
      </c>
      <c r="AH62" s="80"/>
      <c r="AI62" s="98">
        <v>5</v>
      </c>
      <c r="AJ62" s="98">
        <v>25</v>
      </c>
      <c r="AK62" s="63">
        <v>89211.85</v>
      </c>
      <c r="AL62" s="63">
        <v>0</v>
      </c>
      <c r="AM62" s="63">
        <v>50334.729999999996</v>
      </c>
      <c r="AN62" s="63">
        <v>91317.62999999999</v>
      </c>
      <c r="AO62" s="63">
        <v>0</v>
      </c>
      <c r="AP62" s="63">
        <v>0</v>
      </c>
      <c r="AQ62" s="63">
        <v>3652708.62</v>
      </c>
      <c r="AR62" s="63">
        <f t="shared" si="2"/>
        <v>3652708.62</v>
      </c>
    </row>
    <row r="63" spans="1:48" x14ac:dyDescent="0.25">
      <c r="A63" s="98">
        <v>5</v>
      </c>
      <c r="B63" s="98">
        <v>28</v>
      </c>
      <c r="C63" s="63">
        <v>1</v>
      </c>
      <c r="D63" s="63">
        <v>1739</v>
      </c>
      <c r="E63" s="103">
        <v>1739</v>
      </c>
      <c r="F63" s="63">
        <v>0</v>
      </c>
      <c r="G63" s="63">
        <v>139.08000000000001</v>
      </c>
      <c r="H63" s="63">
        <v>35.619999999999997</v>
      </c>
      <c r="I63" s="63">
        <v>35.619999999999997</v>
      </c>
      <c r="J63" s="63">
        <v>0</v>
      </c>
      <c r="K63" s="63">
        <v>0</v>
      </c>
      <c r="L63" s="80"/>
      <c r="M63" s="98">
        <v>5</v>
      </c>
      <c r="N63" s="98">
        <v>28</v>
      </c>
      <c r="O63" s="63">
        <v>0</v>
      </c>
      <c r="P63" s="63">
        <v>0</v>
      </c>
      <c r="Q63" s="63">
        <v>0</v>
      </c>
      <c r="R63" s="63">
        <v>0</v>
      </c>
      <c r="S63" s="63">
        <v>0</v>
      </c>
      <c r="T63" s="63">
        <v>0</v>
      </c>
      <c r="U63" s="63">
        <v>0</v>
      </c>
      <c r="V63" s="63">
        <v>174.70000000000002</v>
      </c>
      <c r="X63" s="102">
        <v>5</v>
      </c>
      <c r="Y63" s="102">
        <v>28</v>
      </c>
      <c r="Z63" s="63">
        <v>0</v>
      </c>
      <c r="AA63" s="63">
        <v>0</v>
      </c>
      <c r="AB63" s="63">
        <v>0</v>
      </c>
      <c r="AC63" s="63">
        <v>54.570000000000007</v>
      </c>
      <c r="AD63" s="63">
        <v>54.570000000000007</v>
      </c>
      <c r="AE63" s="63">
        <v>0</v>
      </c>
      <c r="AF63" s="63">
        <v>3.65</v>
      </c>
      <c r="AG63" s="63">
        <v>14.309999999999999</v>
      </c>
      <c r="AH63" s="80"/>
      <c r="AI63" s="98">
        <v>5</v>
      </c>
      <c r="AJ63" s="98">
        <v>28</v>
      </c>
      <c r="AK63" s="63">
        <v>3.1</v>
      </c>
      <c r="AL63" s="63">
        <v>0</v>
      </c>
      <c r="AM63" s="63">
        <v>1.39</v>
      </c>
      <c r="AN63" s="63">
        <v>6.47</v>
      </c>
      <c r="AO63" s="63">
        <v>0</v>
      </c>
      <c r="AP63" s="63">
        <v>0</v>
      </c>
      <c r="AQ63" s="63">
        <v>258.19</v>
      </c>
      <c r="AR63" s="63">
        <f t="shared" si="2"/>
        <v>258.19</v>
      </c>
    </row>
    <row r="64" spans="1:48" x14ac:dyDescent="0.25">
      <c r="A64" s="98">
        <v>5</v>
      </c>
      <c r="B64" s="98">
        <v>30</v>
      </c>
      <c r="C64" s="63">
        <v>2.9166666666666665</v>
      </c>
      <c r="D64" s="63">
        <v>15398961</v>
      </c>
      <c r="E64" s="103">
        <v>11235079</v>
      </c>
      <c r="F64" s="63">
        <v>4163882</v>
      </c>
      <c r="G64" s="63">
        <v>9856.14</v>
      </c>
      <c r="H64" s="63">
        <v>149385.69000000003</v>
      </c>
      <c r="I64" s="63">
        <v>91341.18</v>
      </c>
      <c r="J64" s="63">
        <v>58044.51</v>
      </c>
      <c r="K64" s="63">
        <v>0</v>
      </c>
      <c r="L64" s="80"/>
      <c r="M64" s="98">
        <v>5</v>
      </c>
      <c r="N64" s="98">
        <v>30</v>
      </c>
      <c r="O64" s="63">
        <v>0</v>
      </c>
      <c r="P64" s="63">
        <v>28319</v>
      </c>
      <c r="Q64" s="63">
        <v>27911</v>
      </c>
      <c r="R64" s="63">
        <v>198716.46000000002</v>
      </c>
      <c r="S64" s="63">
        <v>0</v>
      </c>
      <c r="T64" s="63">
        <v>0</v>
      </c>
      <c r="U64" s="63">
        <v>997.02</v>
      </c>
      <c r="V64" s="63">
        <v>358955.31000000006</v>
      </c>
      <c r="X64" s="102">
        <v>5</v>
      </c>
      <c r="Y64" s="102">
        <v>30</v>
      </c>
      <c r="Z64" s="63">
        <v>0</v>
      </c>
      <c r="AA64" s="63">
        <v>-174010.64</v>
      </c>
      <c r="AB64" s="63">
        <v>0</v>
      </c>
      <c r="AC64" s="63">
        <v>483268.91000000003</v>
      </c>
      <c r="AD64" s="63">
        <v>307954.89999999997</v>
      </c>
      <c r="AE64" s="63">
        <v>175314.01</v>
      </c>
      <c r="AF64" s="63">
        <v>23767.23</v>
      </c>
      <c r="AG64" s="63">
        <v>93646.75</v>
      </c>
      <c r="AH64" s="80"/>
      <c r="AI64" s="98">
        <v>5</v>
      </c>
      <c r="AJ64" s="98">
        <v>30</v>
      </c>
      <c r="AK64" s="63">
        <v>26948.219999999998</v>
      </c>
      <c r="AL64" s="63">
        <v>0</v>
      </c>
      <c r="AM64" s="63">
        <v>8041.21</v>
      </c>
      <c r="AN64" s="63">
        <v>21041.46</v>
      </c>
      <c r="AO64" s="63">
        <v>0</v>
      </c>
      <c r="AP64" s="63">
        <v>32851.99</v>
      </c>
      <c r="AQ64" s="63">
        <v>841658.45000000007</v>
      </c>
      <c r="AR64" s="63">
        <f t="shared" si="2"/>
        <v>874510.44000000006</v>
      </c>
    </row>
    <row r="65" spans="1:44" x14ac:dyDescent="0.25">
      <c r="A65" s="98">
        <v>5</v>
      </c>
      <c r="B65" s="98">
        <v>46</v>
      </c>
      <c r="C65" s="63">
        <v>17</v>
      </c>
      <c r="D65" s="63">
        <v>100993916</v>
      </c>
      <c r="E65" s="103">
        <v>100993916</v>
      </c>
      <c r="F65" s="63">
        <v>0</v>
      </c>
      <c r="G65" s="63">
        <v>84857.7</v>
      </c>
      <c r="H65" s="63">
        <v>1004889.4299999998</v>
      </c>
      <c r="I65" s="63">
        <v>1004889.4299999998</v>
      </c>
      <c r="J65" s="63">
        <v>0</v>
      </c>
      <c r="K65" s="63">
        <v>-10891.84</v>
      </c>
      <c r="L65" s="80"/>
      <c r="M65" s="98">
        <v>5</v>
      </c>
      <c r="N65" s="98">
        <v>46</v>
      </c>
      <c r="O65" s="63">
        <v>351128</v>
      </c>
      <c r="P65" s="63">
        <v>0</v>
      </c>
      <c r="Q65" s="63">
        <v>0</v>
      </c>
      <c r="R65" s="63">
        <v>2416620.6400000006</v>
      </c>
      <c r="S65" s="63">
        <v>-140501.19999999998</v>
      </c>
      <c r="T65" s="63">
        <v>0</v>
      </c>
      <c r="U65" s="63">
        <v>15591.269999999999</v>
      </c>
      <c r="V65" s="63">
        <v>3370566</v>
      </c>
      <c r="X65" s="102">
        <v>5</v>
      </c>
      <c r="Y65" s="102">
        <v>46</v>
      </c>
      <c r="Z65" s="63">
        <v>0</v>
      </c>
      <c r="AA65" s="63">
        <v>-2191818.7199999997</v>
      </c>
      <c r="AB65" s="63">
        <v>0</v>
      </c>
      <c r="AC65" s="63">
        <v>3164133.1999999997</v>
      </c>
      <c r="AD65" s="63">
        <v>3164133.1999999997</v>
      </c>
      <c r="AE65" s="63">
        <v>0</v>
      </c>
      <c r="AF65" s="63">
        <v>291626.09000000003</v>
      </c>
      <c r="AG65" s="63">
        <v>1157647.5</v>
      </c>
      <c r="AH65" s="80"/>
      <c r="AI65" s="98">
        <v>5</v>
      </c>
      <c r="AJ65" s="98">
        <v>46</v>
      </c>
      <c r="AK65" s="63">
        <v>174820.44999999998</v>
      </c>
      <c r="AL65" s="63">
        <v>0</v>
      </c>
      <c r="AM65" s="63">
        <v>78929.040000000008</v>
      </c>
      <c r="AN65" s="63">
        <v>155022.98000000001</v>
      </c>
      <c r="AO65" s="63">
        <v>0</v>
      </c>
      <c r="AP65" s="63">
        <v>126886.19</v>
      </c>
      <c r="AQ65" s="63">
        <v>6200926.54</v>
      </c>
      <c r="AR65" s="63">
        <f t="shared" si="2"/>
        <v>6327812.7300000004</v>
      </c>
    </row>
    <row r="66" spans="1:44" x14ac:dyDescent="0.25">
      <c r="A66" s="98">
        <v>5</v>
      </c>
      <c r="B66" s="98">
        <v>47</v>
      </c>
      <c r="C66" s="63">
        <v>2</v>
      </c>
      <c r="D66" s="63">
        <v>323760</v>
      </c>
      <c r="E66" s="103">
        <v>323760</v>
      </c>
      <c r="F66" s="63">
        <v>0</v>
      </c>
      <c r="G66" s="63">
        <v>6694.7999999999993</v>
      </c>
      <c r="H66" s="63">
        <v>3221.4100000000003</v>
      </c>
      <c r="I66" s="63">
        <v>3221.4100000000003</v>
      </c>
      <c r="J66" s="63">
        <v>0</v>
      </c>
      <c r="K66" s="63">
        <v>0</v>
      </c>
      <c r="L66" s="80"/>
      <c r="M66" s="98">
        <v>5</v>
      </c>
      <c r="N66" s="98">
        <v>47</v>
      </c>
      <c r="O66" s="63">
        <v>1465</v>
      </c>
      <c r="P66" s="63">
        <v>0</v>
      </c>
      <c r="Q66" s="63">
        <v>0</v>
      </c>
      <c r="R66" s="63">
        <v>10189.280000000001</v>
      </c>
      <c r="S66" s="63">
        <v>0</v>
      </c>
      <c r="T66" s="63">
        <v>0</v>
      </c>
      <c r="U66" s="63">
        <v>0</v>
      </c>
      <c r="V66" s="63">
        <v>20105.489999999998</v>
      </c>
      <c r="X66" s="102">
        <v>5</v>
      </c>
      <c r="Y66" s="102">
        <v>47</v>
      </c>
      <c r="Z66" s="63">
        <v>0</v>
      </c>
      <c r="AA66" s="63">
        <v>-9241.4399999999987</v>
      </c>
      <c r="AB66" s="63">
        <v>0</v>
      </c>
      <c r="AC66" s="63">
        <v>10184.330000000002</v>
      </c>
      <c r="AD66" s="63">
        <v>10184.330000000002</v>
      </c>
      <c r="AE66" s="63">
        <v>0</v>
      </c>
      <c r="AF66" s="63">
        <v>1244.04</v>
      </c>
      <c r="AG66" s="63">
        <v>4948.09</v>
      </c>
      <c r="AH66" s="80"/>
      <c r="AI66" s="98">
        <v>5</v>
      </c>
      <c r="AJ66" s="98">
        <v>47</v>
      </c>
      <c r="AK66" s="63">
        <v>566.57999999999993</v>
      </c>
      <c r="AL66" s="63">
        <v>0</v>
      </c>
      <c r="AM66" s="63">
        <v>264.8</v>
      </c>
      <c r="AN66" s="63">
        <v>719.78</v>
      </c>
      <c r="AO66" s="63">
        <v>0</v>
      </c>
      <c r="AP66" s="63">
        <v>0</v>
      </c>
      <c r="AQ66" s="63">
        <v>28791.67</v>
      </c>
      <c r="AR66" s="63">
        <f t="shared" si="2"/>
        <v>28791.67</v>
      </c>
    </row>
    <row r="67" spans="1:44" x14ac:dyDescent="0.25">
      <c r="A67" s="98">
        <v>5</v>
      </c>
      <c r="B67" s="98">
        <v>50</v>
      </c>
      <c r="C67" s="63">
        <v>9.3333333333333339</v>
      </c>
      <c r="D67" s="63">
        <v>1856930</v>
      </c>
      <c r="E67" s="103">
        <v>1311328</v>
      </c>
      <c r="F67" s="63">
        <v>545602</v>
      </c>
      <c r="G67" s="63">
        <v>1958.0299999999997</v>
      </c>
      <c r="H67" s="63">
        <v>94565.35</v>
      </c>
      <c r="I67" s="63">
        <v>10897.199999999999</v>
      </c>
      <c r="J67" s="63">
        <v>83668.149999999994</v>
      </c>
      <c r="K67" s="63">
        <v>0</v>
      </c>
      <c r="L67" s="80"/>
      <c r="M67" s="98">
        <v>5</v>
      </c>
      <c r="N67" s="98">
        <v>50</v>
      </c>
      <c r="O67" s="63">
        <v>0</v>
      </c>
      <c r="P67" s="63">
        <v>421</v>
      </c>
      <c r="Q67" s="63">
        <v>400</v>
      </c>
      <c r="R67" s="63">
        <v>0</v>
      </c>
      <c r="S67" s="63">
        <v>0</v>
      </c>
      <c r="T67" s="63">
        <v>0</v>
      </c>
      <c r="U67" s="63">
        <v>0</v>
      </c>
      <c r="V67" s="63">
        <v>96523.38</v>
      </c>
      <c r="X67" s="102">
        <v>5</v>
      </c>
      <c r="Y67" s="102">
        <v>50</v>
      </c>
      <c r="Z67" s="63">
        <v>0</v>
      </c>
      <c r="AA67" s="63">
        <v>0</v>
      </c>
      <c r="AB67" s="63">
        <v>0</v>
      </c>
      <c r="AC67" s="63">
        <v>58137.67</v>
      </c>
      <c r="AD67" s="63">
        <v>35240.57</v>
      </c>
      <c r="AE67" s="63">
        <v>22897.1</v>
      </c>
      <c r="AF67" s="63">
        <v>4956.58</v>
      </c>
      <c r="AG67" s="63">
        <v>21390.02</v>
      </c>
      <c r="AH67" s="80"/>
      <c r="AI67" s="98">
        <v>5</v>
      </c>
      <c r="AJ67" s="98">
        <v>50</v>
      </c>
      <c r="AK67" s="63">
        <v>3334.84</v>
      </c>
      <c r="AL67" s="63">
        <v>0</v>
      </c>
      <c r="AM67" s="63">
        <v>2183.21</v>
      </c>
      <c r="AN67" s="63">
        <v>4782.6900000000005</v>
      </c>
      <c r="AO67" s="63">
        <v>0</v>
      </c>
      <c r="AP67" s="63">
        <v>2692.7299999999996</v>
      </c>
      <c r="AQ67" s="63">
        <v>191308.39</v>
      </c>
      <c r="AR67" s="63">
        <f t="shared" si="2"/>
        <v>194001.12000000002</v>
      </c>
    </row>
    <row r="68" spans="1:44" x14ac:dyDescent="0.25">
      <c r="A68" s="98">
        <v>5</v>
      </c>
      <c r="B68" s="98">
        <v>52</v>
      </c>
      <c r="C68" s="63">
        <v>2.5</v>
      </c>
      <c r="D68" s="63">
        <v>1001400</v>
      </c>
      <c r="E68" s="103">
        <v>725100</v>
      </c>
      <c r="F68" s="63">
        <v>276300</v>
      </c>
      <c r="G68" s="63">
        <v>4619.7000000000007</v>
      </c>
      <c r="H68" s="63">
        <v>48395.999999999993</v>
      </c>
      <c r="I68" s="63">
        <v>6025.54</v>
      </c>
      <c r="J68" s="63">
        <v>42370.46</v>
      </c>
      <c r="K68" s="63">
        <v>-483.92</v>
      </c>
      <c r="L68" s="80"/>
      <c r="M68" s="98">
        <v>5</v>
      </c>
      <c r="N68" s="98">
        <v>52</v>
      </c>
      <c r="O68" s="63">
        <v>0</v>
      </c>
      <c r="P68" s="63">
        <v>0</v>
      </c>
      <c r="Q68" s="63">
        <v>0</v>
      </c>
      <c r="R68" s="63">
        <v>0</v>
      </c>
      <c r="S68" s="63">
        <v>0</v>
      </c>
      <c r="T68" s="63">
        <v>0</v>
      </c>
      <c r="U68" s="63">
        <v>0</v>
      </c>
      <c r="V68" s="63">
        <v>52531.78</v>
      </c>
      <c r="X68" s="102">
        <v>5</v>
      </c>
      <c r="Y68" s="102">
        <v>52</v>
      </c>
      <c r="Z68" s="63">
        <v>0</v>
      </c>
      <c r="AA68" s="63">
        <v>0</v>
      </c>
      <c r="AB68" s="63">
        <v>0</v>
      </c>
      <c r="AC68" s="63">
        <v>30433.620000000003</v>
      </c>
      <c r="AD68" s="63">
        <v>19102.759999999998</v>
      </c>
      <c r="AE68" s="63">
        <v>11330.86</v>
      </c>
      <c r="AF68" s="63">
        <v>2653.8399999999997</v>
      </c>
      <c r="AG68" s="63">
        <v>11444.98</v>
      </c>
      <c r="AH68" s="80"/>
      <c r="AI68" s="98">
        <v>5</v>
      </c>
      <c r="AJ68" s="98">
        <v>52</v>
      </c>
      <c r="AK68" s="63">
        <v>1792.54</v>
      </c>
      <c r="AL68" s="63">
        <v>0</v>
      </c>
      <c r="AM68" s="63">
        <v>1179.42</v>
      </c>
      <c r="AN68" s="63">
        <v>2565.0299999999997</v>
      </c>
      <c r="AO68" s="63">
        <v>0</v>
      </c>
      <c r="AP68" s="63">
        <v>0</v>
      </c>
      <c r="AQ68" s="63">
        <v>102601.21</v>
      </c>
      <c r="AR68" s="63">
        <f t="shared" si="2"/>
        <v>102601.21</v>
      </c>
    </row>
    <row r="69" spans="1:44" x14ac:dyDescent="0.25">
      <c r="A69" s="98">
        <v>5</v>
      </c>
      <c r="B69" s="98">
        <v>53</v>
      </c>
      <c r="C69" s="63">
        <v>310.16666666666669</v>
      </c>
      <c r="D69" s="63">
        <v>613049324</v>
      </c>
      <c r="E69" s="103">
        <v>439602095</v>
      </c>
      <c r="F69" s="63">
        <v>173447229</v>
      </c>
      <c r="G69" s="63">
        <v>72886.87999999999</v>
      </c>
      <c r="H69" s="63">
        <v>12140315.050000001</v>
      </c>
      <c r="I69" s="63">
        <v>3622321.55</v>
      </c>
      <c r="J69" s="63">
        <v>8517993.5</v>
      </c>
      <c r="K69" s="63">
        <v>0</v>
      </c>
      <c r="L69" s="80"/>
      <c r="M69" s="98">
        <v>5</v>
      </c>
      <c r="N69" s="98">
        <v>53</v>
      </c>
      <c r="O69" s="63">
        <v>0</v>
      </c>
      <c r="P69" s="63">
        <v>1358815</v>
      </c>
      <c r="Q69" s="63">
        <v>1305997</v>
      </c>
      <c r="R69" s="63">
        <v>6586227.6899999985</v>
      </c>
      <c r="S69" s="63">
        <v>0</v>
      </c>
      <c r="T69" s="63">
        <v>0</v>
      </c>
      <c r="U69" s="63">
        <v>-9612.630000000001</v>
      </c>
      <c r="V69" s="63">
        <v>18789816.990000002</v>
      </c>
      <c r="X69" s="102">
        <v>5</v>
      </c>
      <c r="Y69" s="102">
        <v>53</v>
      </c>
      <c r="Z69" s="63">
        <v>0</v>
      </c>
      <c r="AA69" s="63">
        <v>0</v>
      </c>
      <c r="AB69" s="63">
        <v>0</v>
      </c>
      <c r="AC69" s="63">
        <v>19053135.009999998</v>
      </c>
      <c r="AD69" s="63">
        <v>11887235.810000001</v>
      </c>
      <c r="AE69" s="63">
        <v>7165899.2000000002</v>
      </c>
      <c r="AF69" s="63">
        <v>1329782.2500000002</v>
      </c>
      <c r="AG69" s="63">
        <v>5651081.4900000002</v>
      </c>
      <c r="AH69" s="80"/>
      <c r="AI69" s="98">
        <v>5</v>
      </c>
      <c r="AJ69" s="98">
        <v>53</v>
      </c>
      <c r="AK69" s="63">
        <v>1101370.81</v>
      </c>
      <c r="AL69" s="63">
        <v>0</v>
      </c>
      <c r="AM69" s="63">
        <v>654368.71000000008</v>
      </c>
      <c r="AN69" s="63">
        <v>1194346.7200000002</v>
      </c>
      <c r="AO69" s="63">
        <v>0</v>
      </c>
      <c r="AP69" s="63">
        <v>1618343.0099999998</v>
      </c>
      <c r="AQ69" s="63">
        <v>47773901.980000004</v>
      </c>
      <c r="AR69" s="63">
        <f t="shared" si="2"/>
        <v>49392244.990000002</v>
      </c>
    </row>
    <row r="70" spans="1:44" x14ac:dyDescent="0.25">
      <c r="A70" s="98">
        <v>5</v>
      </c>
      <c r="B70" s="98">
        <v>54</v>
      </c>
      <c r="C70" s="63">
        <v>28.333333333333332</v>
      </c>
      <c r="D70" s="63">
        <v>286437718</v>
      </c>
      <c r="E70" s="103">
        <v>208921328</v>
      </c>
      <c r="F70" s="63">
        <v>77516390</v>
      </c>
      <c r="G70" s="63">
        <v>51278.67</v>
      </c>
      <c r="H70" s="63">
        <v>5527385.46</v>
      </c>
      <c r="I70" s="63">
        <v>1711332.58</v>
      </c>
      <c r="J70" s="63">
        <v>3816052.8800000004</v>
      </c>
      <c r="K70" s="63">
        <v>-79465.600000000006</v>
      </c>
      <c r="L70" s="80"/>
      <c r="M70" s="98">
        <v>5</v>
      </c>
      <c r="N70" s="98">
        <v>54</v>
      </c>
      <c r="O70" s="63">
        <v>0</v>
      </c>
      <c r="P70" s="63">
        <v>545074</v>
      </c>
      <c r="Q70" s="63">
        <v>521482</v>
      </c>
      <c r="R70" s="63">
        <v>2636664.08</v>
      </c>
      <c r="S70" s="63">
        <v>-218029.6</v>
      </c>
      <c r="T70" s="63">
        <v>0</v>
      </c>
      <c r="U70" s="63">
        <v>2064.8000000000006</v>
      </c>
      <c r="V70" s="63">
        <v>7919897.8100000005</v>
      </c>
      <c r="X70" s="102">
        <v>5</v>
      </c>
      <c r="Y70" s="102">
        <v>54</v>
      </c>
      <c r="Z70" s="63">
        <v>0</v>
      </c>
      <c r="AA70" s="63">
        <v>0</v>
      </c>
      <c r="AB70" s="63">
        <v>0</v>
      </c>
      <c r="AC70" s="63">
        <v>8789875.9199999999</v>
      </c>
      <c r="AD70" s="63">
        <v>5599475.8499999996</v>
      </c>
      <c r="AE70" s="63">
        <v>3190400.0700000012</v>
      </c>
      <c r="AF70" s="63">
        <v>528381.09000000008</v>
      </c>
      <c r="AG70" s="63">
        <v>2245672.1100000003</v>
      </c>
      <c r="AH70" s="80"/>
      <c r="AI70" s="98">
        <v>5</v>
      </c>
      <c r="AJ70" s="98">
        <v>54</v>
      </c>
      <c r="AK70" s="63">
        <v>509086.99</v>
      </c>
      <c r="AL70" s="63">
        <v>0</v>
      </c>
      <c r="AM70" s="63">
        <v>300669.66000000003</v>
      </c>
      <c r="AN70" s="63">
        <v>520347.89</v>
      </c>
      <c r="AO70" s="63">
        <v>0</v>
      </c>
      <c r="AP70" s="63">
        <v>227158.54000000004</v>
      </c>
      <c r="AQ70" s="63">
        <v>20813931.469999995</v>
      </c>
      <c r="AR70" s="63">
        <f t="shared" si="2"/>
        <v>21041090.009999994</v>
      </c>
    </row>
    <row r="71" spans="1:44" x14ac:dyDescent="0.25">
      <c r="A71" s="98">
        <v>5</v>
      </c>
      <c r="B71" s="98">
        <v>55</v>
      </c>
      <c r="C71" s="63">
        <v>4.916666666666667</v>
      </c>
      <c r="D71" s="63">
        <v>303534168</v>
      </c>
      <c r="E71" s="103">
        <v>230528864</v>
      </c>
      <c r="F71" s="63">
        <v>73005304</v>
      </c>
      <c r="G71" s="63">
        <v>59415.600000000006</v>
      </c>
      <c r="H71" s="63">
        <v>2891893.54</v>
      </c>
      <c r="I71" s="63">
        <v>1874199.6600000001</v>
      </c>
      <c r="J71" s="63">
        <v>1017693.8799999999</v>
      </c>
      <c r="K71" s="63">
        <v>-50271.91</v>
      </c>
      <c r="L71" s="80"/>
      <c r="M71" s="98">
        <v>5</v>
      </c>
      <c r="N71" s="98">
        <v>55</v>
      </c>
      <c r="O71" s="63">
        <v>0</v>
      </c>
      <c r="P71" s="63">
        <v>613911</v>
      </c>
      <c r="Q71" s="63">
        <v>603342</v>
      </c>
      <c r="R71" s="63">
        <v>4301281.83</v>
      </c>
      <c r="S71" s="63">
        <v>-914727.3899999999</v>
      </c>
      <c r="T71" s="63">
        <v>0</v>
      </c>
      <c r="U71" s="63">
        <v>-4884.47</v>
      </c>
      <c r="V71" s="63">
        <v>6282707.2000000011</v>
      </c>
      <c r="X71" s="102">
        <v>5</v>
      </c>
      <c r="Y71" s="102">
        <v>55</v>
      </c>
      <c r="Z71" s="63">
        <v>0</v>
      </c>
      <c r="AA71" s="63">
        <v>-3764854.08</v>
      </c>
      <c r="AB71" s="63">
        <v>0</v>
      </c>
      <c r="AC71" s="63">
        <v>9052676.7999999989</v>
      </c>
      <c r="AD71" s="63">
        <v>6093923.8899999997</v>
      </c>
      <c r="AE71" s="63">
        <v>2958752.91</v>
      </c>
      <c r="AF71" s="63">
        <v>503407.02</v>
      </c>
      <c r="AG71" s="63">
        <v>2009540.3800000004</v>
      </c>
      <c r="AH71" s="80"/>
      <c r="AI71" s="98">
        <v>5</v>
      </c>
      <c r="AJ71" s="98">
        <v>55</v>
      </c>
      <c r="AK71" s="63">
        <v>522078.77000000014</v>
      </c>
      <c r="AL71" s="63">
        <v>0</v>
      </c>
      <c r="AM71" s="63">
        <v>244801.83</v>
      </c>
      <c r="AN71" s="63">
        <v>380778.03999999992</v>
      </c>
      <c r="AO71" s="63">
        <v>0</v>
      </c>
      <c r="AP71" s="63">
        <v>0</v>
      </c>
      <c r="AQ71" s="63">
        <v>15231135.960000001</v>
      </c>
      <c r="AR71" s="63">
        <f t="shared" si="2"/>
        <v>15231135.960000001</v>
      </c>
    </row>
    <row r="72" spans="1:44" x14ac:dyDescent="0.25">
      <c r="A72" s="98">
        <v>5</v>
      </c>
      <c r="B72" s="98">
        <v>57</v>
      </c>
      <c r="C72" s="63">
        <v>32.75</v>
      </c>
      <c r="D72" s="63">
        <v>749134669</v>
      </c>
      <c r="E72" s="103">
        <v>560058773</v>
      </c>
      <c r="F72" s="63">
        <v>189075896</v>
      </c>
      <c r="G72" s="63">
        <v>162913.12000000002</v>
      </c>
      <c r="H72" s="63">
        <v>7188995.6599999992</v>
      </c>
      <c r="I72" s="63">
        <v>4553277.7300000004</v>
      </c>
      <c r="J72" s="63">
        <v>2635717.9299999997</v>
      </c>
      <c r="K72" s="63">
        <v>-80708.48000000001</v>
      </c>
      <c r="L72" s="80"/>
      <c r="M72" s="98">
        <v>5</v>
      </c>
      <c r="N72" s="98">
        <v>57</v>
      </c>
      <c r="O72" s="63">
        <v>0</v>
      </c>
      <c r="P72" s="63">
        <v>1853030</v>
      </c>
      <c r="Q72" s="63">
        <v>1777088</v>
      </c>
      <c r="R72" s="63">
        <v>12632825.640000001</v>
      </c>
      <c r="S72" s="63">
        <v>-736340.17999999993</v>
      </c>
      <c r="T72" s="63">
        <v>0</v>
      </c>
      <c r="U72" s="63">
        <v>-18115.3</v>
      </c>
      <c r="V72" s="63">
        <v>19149570.460000001</v>
      </c>
      <c r="X72" s="102">
        <v>5</v>
      </c>
      <c r="Y72" s="102">
        <v>57</v>
      </c>
      <c r="Z72" s="63">
        <v>0</v>
      </c>
      <c r="AA72" s="63">
        <v>-11014635.139999999</v>
      </c>
      <c r="AB72" s="63">
        <v>0</v>
      </c>
      <c r="AC72" s="63">
        <v>22874557.660000004</v>
      </c>
      <c r="AD72" s="63">
        <v>15064416.219999999</v>
      </c>
      <c r="AE72" s="63">
        <v>7810141.4399999995</v>
      </c>
      <c r="AF72" s="63">
        <v>1527774.21</v>
      </c>
      <c r="AG72" s="63">
        <v>6062203.7999999998</v>
      </c>
      <c r="AH72" s="80"/>
      <c r="AI72" s="98">
        <v>5</v>
      </c>
      <c r="AJ72" s="98">
        <v>57</v>
      </c>
      <c r="AK72" s="63">
        <v>1294984.79</v>
      </c>
      <c r="AL72" s="63">
        <v>0</v>
      </c>
      <c r="AM72" s="63">
        <v>545121.6</v>
      </c>
      <c r="AN72" s="63">
        <v>1036911.2</v>
      </c>
      <c r="AO72" s="63">
        <v>0</v>
      </c>
      <c r="AP72" s="63">
        <v>137965.90000000002</v>
      </c>
      <c r="AQ72" s="63">
        <v>41476488.579999991</v>
      </c>
      <c r="AR72" s="63">
        <f t="shared" ref="AR72:AR135" si="3">AQ72+AP72</f>
        <v>41614454.479999989</v>
      </c>
    </row>
    <row r="73" spans="1:44" x14ac:dyDescent="0.25">
      <c r="A73" s="98">
        <v>5</v>
      </c>
      <c r="B73" s="98">
        <v>59</v>
      </c>
      <c r="C73" s="63">
        <v>1.0833333333333333</v>
      </c>
      <c r="D73" s="63">
        <v>256554</v>
      </c>
      <c r="E73" s="103">
        <v>190950</v>
      </c>
      <c r="F73" s="63">
        <v>65604</v>
      </c>
      <c r="G73" s="63">
        <v>12873.380000000001</v>
      </c>
      <c r="H73" s="63">
        <v>2466.92</v>
      </c>
      <c r="I73" s="63">
        <v>1552.41</v>
      </c>
      <c r="J73" s="63">
        <v>914.51</v>
      </c>
      <c r="K73" s="63">
        <v>-53.819999999999986</v>
      </c>
      <c r="L73" s="80"/>
      <c r="M73" s="98">
        <v>5</v>
      </c>
      <c r="N73" s="98">
        <v>59</v>
      </c>
      <c r="O73" s="63">
        <v>0</v>
      </c>
      <c r="P73" s="63">
        <v>472</v>
      </c>
      <c r="Q73" s="63">
        <v>461</v>
      </c>
      <c r="R73" s="63">
        <v>3289.7</v>
      </c>
      <c r="S73" s="63">
        <v>-188.8</v>
      </c>
      <c r="T73" s="63">
        <v>0</v>
      </c>
      <c r="U73" s="63">
        <v>0</v>
      </c>
      <c r="V73" s="63">
        <v>18387.379999999997</v>
      </c>
      <c r="X73" s="102">
        <v>5</v>
      </c>
      <c r="Y73" s="102">
        <v>59</v>
      </c>
      <c r="Z73" s="63">
        <v>0</v>
      </c>
      <c r="AA73" s="63">
        <v>-2876.6399999999994</v>
      </c>
      <c r="AB73" s="63">
        <v>0</v>
      </c>
      <c r="AC73" s="63">
        <v>7725.880000000001</v>
      </c>
      <c r="AD73" s="63">
        <v>5063.1900000000014</v>
      </c>
      <c r="AE73" s="63">
        <v>2662.69</v>
      </c>
      <c r="AF73" s="63">
        <v>387.03999999999996</v>
      </c>
      <c r="AG73" s="63">
        <v>1547.7600000000002</v>
      </c>
      <c r="AH73" s="80"/>
      <c r="AI73" s="98">
        <v>5</v>
      </c>
      <c r="AJ73" s="98">
        <v>59</v>
      </c>
      <c r="AK73" s="63">
        <v>441.28000000000003</v>
      </c>
      <c r="AL73" s="63">
        <v>0</v>
      </c>
      <c r="AM73" s="63">
        <v>197.98000000000002</v>
      </c>
      <c r="AN73" s="63">
        <v>661.81000000000006</v>
      </c>
      <c r="AO73" s="63">
        <v>0</v>
      </c>
      <c r="AP73" s="63">
        <v>0</v>
      </c>
      <c r="AQ73" s="63">
        <v>26472.490000000005</v>
      </c>
      <c r="AR73" s="63">
        <f t="shared" si="3"/>
        <v>26472.490000000005</v>
      </c>
    </row>
    <row r="74" spans="1:44" x14ac:dyDescent="0.25">
      <c r="A74" s="98">
        <v>5</v>
      </c>
      <c r="B74" s="98">
        <v>60</v>
      </c>
      <c r="C74" s="63">
        <v>833.66666666666663</v>
      </c>
      <c r="D74" s="63">
        <v>59522265</v>
      </c>
      <c r="E74" s="103">
        <v>59522265</v>
      </c>
      <c r="F74" s="63">
        <v>0</v>
      </c>
      <c r="G74" s="63">
        <v>116896.35</v>
      </c>
      <c r="H74" s="63">
        <v>3225804.13</v>
      </c>
      <c r="I74" s="63">
        <v>3225804.13</v>
      </c>
      <c r="J74" s="63">
        <v>0</v>
      </c>
      <c r="K74" s="63">
        <v>0</v>
      </c>
      <c r="L74" s="80"/>
      <c r="M74" s="98">
        <v>5</v>
      </c>
      <c r="N74" s="98">
        <v>60</v>
      </c>
      <c r="O74" s="63">
        <v>1403</v>
      </c>
      <c r="P74" s="63">
        <v>0</v>
      </c>
      <c r="Q74" s="63">
        <v>0</v>
      </c>
      <c r="R74" s="63">
        <v>0</v>
      </c>
      <c r="S74" s="63">
        <v>0</v>
      </c>
      <c r="T74" s="63">
        <v>0</v>
      </c>
      <c r="U74" s="63">
        <v>0</v>
      </c>
      <c r="V74" s="63">
        <v>3342700.4800000004</v>
      </c>
      <c r="X74" s="102">
        <v>5</v>
      </c>
      <c r="Y74" s="102">
        <v>60</v>
      </c>
      <c r="Z74" s="63">
        <v>0</v>
      </c>
      <c r="AA74" s="63">
        <v>0</v>
      </c>
      <c r="AB74" s="63">
        <v>0</v>
      </c>
      <c r="AC74" s="63">
        <v>1857517.87</v>
      </c>
      <c r="AD74" s="63">
        <v>1857517.87</v>
      </c>
      <c r="AE74" s="63">
        <v>0</v>
      </c>
      <c r="AF74" s="63">
        <v>159975.74000000002</v>
      </c>
      <c r="AG74" s="63">
        <v>689979.2300000001</v>
      </c>
      <c r="AH74" s="80"/>
      <c r="AI74" s="98">
        <v>5</v>
      </c>
      <c r="AJ74" s="98">
        <v>60</v>
      </c>
      <c r="AK74" s="63">
        <v>107899.11</v>
      </c>
      <c r="AL74" s="63">
        <v>0</v>
      </c>
      <c r="AM74" s="63">
        <v>73674.23</v>
      </c>
      <c r="AN74" s="63">
        <v>159790.27000000002</v>
      </c>
      <c r="AO74" s="63">
        <v>0</v>
      </c>
      <c r="AP74" s="63">
        <v>191758.91999999998</v>
      </c>
      <c r="AQ74" s="63">
        <v>6391536.9299999997</v>
      </c>
      <c r="AR74" s="63">
        <f t="shared" si="3"/>
        <v>6583295.8499999996</v>
      </c>
    </row>
    <row r="75" spans="1:44" x14ac:dyDescent="0.25">
      <c r="A75" s="98">
        <v>5</v>
      </c>
      <c r="B75" s="98">
        <v>62</v>
      </c>
      <c r="C75" s="63">
        <v>5.083333333333333</v>
      </c>
      <c r="D75" s="63">
        <v>2427540</v>
      </c>
      <c r="E75" s="103">
        <v>2427540</v>
      </c>
      <c r="F75" s="63">
        <v>0</v>
      </c>
      <c r="G75" s="63">
        <v>8944.9999999999982</v>
      </c>
      <c r="H75" s="63">
        <v>131159.85</v>
      </c>
      <c r="I75" s="63">
        <v>131159.85</v>
      </c>
      <c r="J75" s="63">
        <v>0</v>
      </c>
      <c r="K75" s="63">
        <v>-1311.62</v>
      </c>
      <c r="L75" s="80"/>
      <c r="M75" s="98">
        <v>5</v>
      </c>
      <c r="N75" s="98">
        <v>62</v>
      </c>
      <c r="O75" s="63">
        <v>0</v>
      </c>
      <c r="P75" s="63">
        <v>0</v>
      </c>
      <c r="Q75" s="63">
        <v>0</v>
      </c>
      <c r="R75" s="63">
        <v>0</v>
      </c>
      <c r="S75" s="63">
        <v>0</v>
      </c>
      <c r="T75" s="63">
        <v>0</v>
      </c>
      <c r="U75" s="63">
        <v>0</v>
      </c>
      <c r="V75" s="63">
        <v>138793.23000000001</v>
      </c>
      <c r="X75" s="102">
        <v>5</v>
      </c>
      <c r="Y75" s="102">
        <v>62</v>
      </c>
      <c r="Z75" s="63">
        <v>0</v>
      </c>
      <c r="AA75" s="63">
        <v>0</v>
      </c>
      <c r="AB75" s="63">
        <v>0</v>
      </c>
      <c r="AC75" s="63">
        <v>74836.489999999991</v>
      </c>
      <c r="AD75" s="63">
        <v>74836.489999999991</v>
      </c>
      <c r="AE75" s="63">
        <v>0</v>
      </c>
      <c r="AF75" s="63">
        <v>6431.7099999999982</v>
      </c>
      <c r="AG75" s="63">
        <v>27762.35</v>
      </c>
      <c r="AH75" s="80"/>
      <c r="AI75" s="98">
        <v>5</v>
      </c>
      <c r="AJ75" s="98">
        <v>62</v>
      </c>
      <c r="AK75" s="63">
        <v>4339.08</v>
      </c>
      <c r="AL75" s="63">
        <v>0</v>
      </c>
      <c r="AM75" s="63">
        <v>2905.8500000000004</v>
      </c>
      <c r="AN75" s="63">
        <v>6540.22</v>
      </c>
      <c r="AO75" s="63">
        <v>0</v>
      </c>
      <c r="AP75" s="63">
        <v>1580.0900000000001</v>
      </c>
      <c r="AQ75" s="63">
        <v>261608.93</v>
      </c>
      <c r="AR75" s="63">
        <f t="shared" si="3"/>
        <v>263189.02</v>
      </c>
    </row>
    <row r="76" spans="1:44" x14ac:dyDescent="0.25">
      <c r="A76" s="98">
        <v>5</v>
      </c>
      <c r="B76" s="98">
        <v>66</v>
      </c>
      <c r="C76" s="63">
        <v>2</v>
      </c>
      <c r="D76" s="63">
        <v>6636</v>
      </c>
      <c r="E76" s="103">
        <v>6636</v>
      </c>
      <c r="F76" s="63">
        <v>0</v>
      </c>
      <c r="G76" s="63">
        <v>156.96000000000004</v>
      </c>
      <c r="H76" s="63">
        <v>358.53</v>
      </c>
      <c r="I76" s="63">
        <v>358.53</v>
      </c>
      <c r="J76" s="63">
        <v>0</v>
      </c>
      <c r="K76" s="63">
        <v>0</v>
      </c>
      <c r="L76" s="80"/>
      <c r="M76" s="98">
        <v>5</v>
      </c>
      <c r="N76" s="98">
        <v>66</v>
      </c>
      <c r="O76" s="63">
        <v>0</v>
      </c>
      <c r="P76" s="63">
        <v>0</v>
      </c>
      <c r="Q76" s="63">
        <v>0</v>
      </c>
      <c r="R76" s="63">
        <v>0</v>
      </c>
      <c r="S76" s="63">
        <v>0</v>
      </c>
      <c r="T76" s="63">
        <v>0</v>
      </c>
      <c r="U76" s="63">
        <v>0</v>
      </c>
      <c r="V76" s="63">
        <v>515.4899999999999</v>
      </c>
      <c r="X76" s="102">
        <v>5</v>
      </c>
      <c r="Y76" s="102">
        <v>66</v>
      </c>
      <c r="Z76" s="63">
        <v>0</v>
      </c>
      <c r="AA76" s="63">
        <v>0</v>
      </c>
      <c r="AB76" s="63">
        <v>0</v>
      </c>
      <c r="AC76" s="63">
        <v>208.47</v>
      </c>
      <c r="AD76" s="63">
        <v>208.47</v>
      </c>
      <c r="AE76" s="63">
        <v>0</v>
      </c>
      <c r="AF76" s="63">
        <v>17.88</v>
      </c>
      <c r="AG76" s="63">
        <v>76.5</v>
      </c>
      <c r="AH76" s="80"/>
      <c r="AI76" s="98">
        <v>5</v>
      </c>
      <c r="AJ76" s="98">
        <v>66</v>
      </c>
      <c r="AK76" s="63">
        <v>12</v>
      </c>
      <c r="AL76" s="63">
        <v>0</v>
      </c>
      <c r="AM76" s="63">
        <v>7.3800000000000008</v>
      </c>
      <c r="AN76" s="63">
        <v>21.480000000000004</v>
      </c>
      <c r="AO76" s="63">
        <v>0</v>
      </c>
      <c r="AP76" s="63">
        <v>44.34</v>
      </c>
      <c r="AQ76" s="63">
        <v>859.2</v>
      </c>
      <c r="AR76" s="63">
        <f t="shared" si="3"/>
        <v>903.54000000000008</v>
      </c>
    </row>
    <row r="77" spans="1:44" x14ac:dyDescent="0.25">
      <c r="A77" s="98">
        <v>5</v>
      </c>
      <c r="B77" s="98">
        <v>70</v>
      </c>
      <c r="C77" s="63">
        <v>780.08333333333337</v>
      </c>
      <c r="D77" s="63">
        <v>234207701</v>
      </c>
      <c r="E77" s="103">
        <v>234207701</v>
      </c>
      <c r="F77" s="63">
        <v>0</v>
      </c>
      <c r="G77" s="63">
        <v>109079.65999999999</v>
      </c>
      <c r="H77" s="63">
        <v>5283725.7199999988</v>
      </c>
      <c r="I77" s="63">
        <v>5283725.7199999988</v>
      </c>
      <c r="J77" s="63">
        <v>0</v>
      </c>
      <c r="K77" s="63">
        <v>0</v>
      </c>
      <c r="L77" s="80"/>
      <c r="M77" s="98">
        <v>5</v>
      </c>
      <c r="N77" s="98">
        <v>70</v>
      </c>
      <c r="O77" s="63">
        <v>816546</v>
      </c>
      <c r="P77" s="63">
        <v>0</v>
      </c>
      <c r="Q77" s="63">
        <v>0</v>
      </c>
      <c r="R77" s="63">
        <v>4124970.1399999997</v>
      </c>
      <c r="S77" s="63">
        <v>0</v>
      </c>
      <c r="T77" s="63">
        <v>0</v>
      </c>
      <c r="U77" s="63">
        <v>-371.20000000000005</v>
      </c>
      <c r="V77" s="63">
        <v>9517404.3200000003</v>
      </c>
      <c r="X77" s="102">
        <v>5</v>
      </c>
      <c r="Y77" s="102">
        <v>70</v>
      </c>
      <c r="Z77" s="63">
        <v>0</v>
      </c>
      <c r="AA77" s="63">
        <v>0</v>
      </c>
      <c r="AB77" s="63">
        <v>0</v>
      </c>
      <c r="AC77" s="63">
        <v>7396114.1900000013</v>
      </c>
      <c r="AD77" s="63">
        <v>7396114.1900000013</v>
      </c>
      <c r="AE77" s="63">
        <v>0</v>
      </c>
      <c r="AF77" s="63">
        <v>798907.25999999989</v>
      </c>
      <c r="AG77" s="63">
        <v>3393890.1900000004</v>
      </c>
      <c r="AH77" s="80"/>
      <c r="AI77" s="98">
        <v>5</v>
      </c>
      <c r="AJ77" s="98">
        <v>70</v>
      </c>
      <c r="AK77" s="63">
        <v>420921.45999999996</v>
      </c>
      <c r="AL77" s="63">
        <v>0</v>
      </c>
      <c r="AM77" s="63">
        <v>246874.07999999996</v>
      </c>
      <c r="AN77" s="63">
        <v>558310.17000000004</v>
      </c>
      <c r="AO77" s="63">
        <v>0</v>
      </c>
      <c r="AP77" s="63">
        <v>621717.24</v>
      </c>
      <c r="AQ77" s="63">
        <v>22332421.670000002</v>
      </c>
      <c r="AR77" s="63">
        <f t="shared" si="3"/>
        <v>22954138.91</v>
      </c>
    </row>
    <row r="78" spans="1:44" x14ac:dyDescent="0.25">
      <c r="A78" s="98">
        <v>5</v>
      </c>
      <c r="B78" s="98">
        <v>72</v>
      </c>
      <c r="C78" s="63">
        <v>17.833333333333332</v>
      </c>
      <c r="D78" s="63">
        <v>15149798</v>
      </c>
      <c r="E78" s="103">
        <v>15149798</v>
      </c>
      <c r="F78" s="63">
        <v>0</v>
      </c>
      <c r="G78" s="63">
        <v>31070.720000000001</v>
      </c>
      <c r="H78" s="63">
        <v>341779.45999999996</v>
      </c>
      <c r="I78" s="63">
        <v>341779.45999999996</v>
      </c>
      <c r="J78" s="63">
        <v>0</v>
      </c>
      <c r="K78" s="63">
        <v>-5622.85</v>
      </c>
      <c r="L78" s="80"/>
      <c r="M78" s="98">
        <v>5</v>
      </c>
      <c r="N78" s="98">
        <v>72</v>
      </c>
      <c r="O78" s="63">
        <v>47320</v>
      </c>
      <c r="P78" s="63">
        <v>0</v>
      </c>
      <c r="Q78" s="63">
        <v>0</v>
      </c>
      <c r="R78" s="63">
        <v>239439.2</v>
      </c>
      <c r="S78" s="63">
        <v>-18928</v>
      </c>
      <c r="T78" s="63">
        <v>0</v>
      </c>
      <c r="U78" s="63">
        <v>0</v>
      </c>
      <c r="V78" s="63">
        <v>587738.52999999991</v>
      </c>
      <c r="X78" s="102">
        <v>5</v>
      </c>
      <c r="Y78" s="102">
        <v>72</v>
      </c>
      <c r="Z78" s="63">
        <v>0</v>
      </c>
      <c r="AA78" s="63">
        <v>0</v>
      </c>
      <c r="AB78" s="63">
        <v>0</v>
      </c>
      <c r="AC78" s="63">
        <v>473670.00999999995</v>
      </c>
      <c r="AD78" s="63">
        <v>473670.00999999995</v>
      </c>
      <c r="AE78" s="63">
        <v>0</v>
      </c>
      <c r="AF78" s="63">
        <v>45900.400000000009</v>
      </c>
      <c r="AG78" s="63">
        <v>195102.53999999998</v>
      </c>
      <c r="AH78" s="80"/>
      <c r="AI78" s="98">
        <v>5</v>
      </c>
      <c r="AJ78" s="98">
        <v>72</v>
      </c>
      <c r="AK78" s="63">
        <v>26925.550000000003</v>
      </c>
      <c r="AL78" s="63">
        <v>0</v>
      </c>
      <c r="AM78" s="63">
        <v>15770.760000000002</v>
      </c>
      <c r="AN78" s="63">
        <v>34490.01</v>
      </c>
      <c r="AO78" s="63">
        <v>0</v>
      </c>
      <c r="AP78" s="63">
        <v>37739.61</v>
      </c>
      <c r="AQ78" s="63">
        <v>1379597.8</v>
      </c>
      <c r="AR78" s="63">
        <f t="shared" si="3"/>
        <v>1417337.4100000001</v>
      </c>
    </row>
    <row r="79" spans="1:44" x14ac:dyDescent="0.25">
      <c r="A79" s="98">
        <v>5</v>
      </c>
      <c r="B79" s="98">
        <v>84</v>
      </c>
      <c r="C79" s="63">
        <v>1</v>
      </c>
      <c r="D79" s="63">
        <v>1892863</v>
      </c>
      <c r="E79" s="103">
        <v>1409219</v>
      </c>
      <c r="F79" s="63">
        <v>483644</v>
      </c>
      <c r="G79" s="63">
        <v>923.94</v>
      </c>
      <c r="H79" s="63">
        <v>35363.729999999996</v>
      </c>
      <c r="I79" s="63">
        <v>11611.970000000001</v>
      </c>
      <c r="J79" s="63">
        <v>23751.759999999998</v>
      </c>
      <c r="K79" s="63">
        <v>-547.67999999999995</v>
      </c>
      <c r="L79" s="80"/>
      <c r="M79" s="98">
        <v>5</v>
      </c>
      <c r="N79" s="98">
        <v>84</v>
      </c>
      <c r="O79" s="63">
        <v>0</v>
      </c>
      <c r="P79" s="63">
        <v>7391</v>
      </c>
      <c r="Q79" s="63">
        <v>5652</v>
      </c>
      <c r="R79" s="63">
        <v>30416.36</v>
      </c>
      <c r="S79" s="63">
        <v>-11012.59</v>
      </c>
      <c r="T79" s="63">
        <v>0</v>
      </c>
      <c r="U79" s="63">
        <v>1320.08</v>
      </c>
      <c r="V79" s="63">
        <v>56463.839999999997</v>
      </c>
      <c r="X79" s="102">
        <v>5</v>
      </c>
      <c r="Y79" s="102">
        <v>84</v>
      </c>
      <c r="Z79" s="63">
        <v>0</v>
      </c>
      <c r="AA79" s="63">
        <v>0</v>
      </c>
      <c r="AB79" s="63">
        <v>0</v>
      </c>
      <c r="AC79" s="63">
        <v>58904.069999999992</v>
      </c>
      <c r="AD79" s="63">
        <v>38492.299999999996</v>
      </c>
      <c r="AE79" s="63">
        <v>20411.770000000004</v>
      </c>
      <c r="AF79" s="63">
        <v>7169.27</v>
      </c>
      <c r="AG79" s="63">
        <v>29923.5</v>
      </c>
      <c r="AH79" s="80"/>
      <c r="AI79" s="98">
        <v>5</v>
      </c>
      <c r="AJ79" s="98">
        <v>84</v>
      </c>
      <c r="AK79" s="63">
        <v>3369.2900000000004</v>
      </c>
      <c r="AL79" s="63">
        <v>0</v>
      </c>
      <c r="AM79" s="63">
        <v>0</v>
      </c>
      <c r="AN79" s="63">
        <v>3995.63</v>
      </c>
      <c r="AO79" s="63">
        <v>0</v>
      </c>
      <c r="AP79" s="63">
        <v>0</v>
      </c>
      <c r="AQ79" s="63">
        <v>159825.59999999998</v>
      </c>
      <c r="AR79" s="63">
        <f t="shared" si="3"/>
        <v>159825.59999999998</v>
      </c>
    </row>
    <row r="80" spans="1:44" x14ac:dyDescent="0.25">
      <c r="A80" s="98">
        <v>5</v>
      </c>
      <c r="B80" s="98">
        <v>85</v>
      </c>
      <c r="C80" s="63">
        <v>1.2727272727272727</v>
      </c>
      <c r="D80" s="63">
        <v>53678033</v>
      </c>
      <c r="E80" s="103">
        <v>40513659</v>
      </c>
      <c r="F80" s="63">
        <v>13164374</v>
      </c>
      <c r="G80" s="63">
        <v>0</v>
      </c>
      <c r="H80" s="63">
        <v>690536.09</v>
      </c>
      <c r="I80" s="63">
        <v>331806.88999999996</v>
      </c>
      <c r="J80" s="63">
        <v>358729.19999999995</v>
      </c>
      <c r="K80" s="63">
        <v>-13570.19</v>
      </c>
      <c r="L80" s="80"/>
      <c r="M80" s="98">
        <v>5</v>
      </c>
      <c r="N80" s="98">
        <v>85</v>
      </c>
      <c r="O80" s="63">
        <v>0</v>
      </c>
      <c r="P80" s="63">
        <v>252326</v>
      </c>
      <c r="Q80" s="63">
        <v>211972</v>
      </c>
      <c r="R80" s="63">
        <v>1759442.3800000004</v>
      </c>
      <c r="S80" s="63">
        <v>-100930.4</v>
      </c>
      <c r="T80" s="63">
        <v>0</v>
      </c>
      <c r="U80" s="63">
        <v>-495.89999999999975</v>
      </c>
      <c r="V80" s="63">
        <v>2334981.98</v>
      </c>
      <c r="X80" s="102">
        <v>5</v>
      </c>
      <c r="Y80" s="102">
        <v>85</v>
      </c>
      <c r="Z80" s="63">
        <v>0</v>
      </c>
      <c r="AA80" s="63">
        <v>0</v>
      </c>
      <c r="AB80" s="63">
        <v>-992028.96</v>
      </c>
      <c r="AC80" s="63">
        <v>1647500.1099999999</v>
      </c>
      <c r="AD80" s="63">
        <v>1101737.75</v>
      </c>
      <c r="AE80" s="63">
        <v>545762.36</v>
      </c>
      <c r="AF80" s="63">
        <v>169232.53</v>
      </c>
      <c r="AG80" s="63">
        <v>621607.55000000005</v>
      </c>
      <c r="AH80" s="80"/>
      <c r="AI80" s="98">
        <v>5</v>
      </c>
      <c r="AJ80" s="98">
        <v>85</v>
      </c>
      <c r="AK80" s="63">
        <v>91600.03</v>
      </c>
      <c r="AL80" s="63">
        <v>0</v>
      </c>
      <c r="AM80" s="63">
        <v>36681.370000000003</v>
      </c>
      <c r="AN80" s="63">
        <v>100245.41</v>
      </c>
      <c r="AO80" s="63">
        <v>0</v>
      </c>
      <c r="AP80" s="63">
        <v>0</v>
      </c>
      <c r="AQ80" s="63">
        <v>4009820.02</v>
      </c>
      <c r="AR80" s="63">
        <f t="shared" si="3"/>
        <v>4009820.02</v>
      </c>
    </row>
    <row r="81" spans="1:48" x14ac:dyDescent="0.25">
      <c r="A81" s="98">
        <v>5</v>
      </c>
      <c r="B81" s="98">
        <v>95</v>
      </c>
      <c r="C81" s="63">
        <v>3</v>
      </c>
      <c r="D81" s="63">
        <v>0</v>
      </c>
      <c r="E81" s="103">
        <v>0</v>
      </c>
      <c r="F81" s="63">
        <v>0</v>
      </c>
      <c r="G81" s="63">
        <v>2923.5600000000004</v>
      </c>
      <c r="H81" s="63">
        <v>0</v>
      </c>
      <c r="I81" s="63">
        <v>0</v>
      </c>
      <c r="J81" s="63">
        <v>0</v>
      </c>
      <c r="K81" s="63">
        <v>0</v>
      </c>
      <c r="L81" s="80"/>
      <c r="M81" s="98">
        <v>5</v>
      </c>
      <c r="N81" s="98">
        <v>95</v>
      </c>
      <c r="O81" s="63">
        <v>0</v>
      </c>
      <c r="P81" s="63">
        <v>0</v>
      </c>
      <c r="Q81" s="63">
        <v>0</v>
      </c>
      <c r="R81" s="63">
        <v>0</v>
      </c>
      <c r="S81" s="63">
        <v>0</v>
      </c>
      <c r="T81" s="63">
        <v>0</v>
      </c>
      <c r="U81" s="63">
        <v>0</v>
      </c>
      <c r="V81" s="63">
        <v>2923.5600000000004</v>
      </c>
      <c r="X81" s="102">
        <v>5</v>
      </c>
      <c r="Y81" s="102">
        <v>95</v>
      </c>
      <c r="Z81" s="63">
        <v>0</v>
      </c>
      <c r="AA81" s="63">
        <v>0</v>
      </c>
      <c r="AB81" s="63">
        <v>0</v>
      </c>
      <c r="AC81" s="63">
        <v>0</v>
      </c>
      <c r="AD81" s="63">
        <v>0</v>
      </c>
      <c r="AE81" s="63">
        <v>0</v>
      </c>
      <c r="AF81" s="63">
        <v>0</v>
      </c>
      <c r="AG81" s="63">
        <v>0</v>
      </c>
      <c r="AH81" s="80"/>
      <c r="AI81" s="98">
        <v>5</v>
      </c>
      <c r="AJ81" s="98">
        <v>95</v>
      </c>
      <c r="AK81" s="63">
        <v>0</v>
      </c>
      <c r="AL81" s="63">
        <v>0</v>
      </c>
      <c r="AM81" s="63">
        <v>0</v>
      </c>
      <c r="AN81" s="63">
        <v>74.88</v>
      </c>
      <c r="AO81" s="63">
        <v>0</v>
      </c>
      <c r="AP81" s="63">
        <v>67.919999999999987</v>
      </c>
      <c r="AQ81" s="63">
        <v>2998.4399999999996</v>
      </c>
      <c r="AR81" s="63">
        <f t="shared" si="3"/>
        <v>3066.3599999999997</v>
      </c>
    </row>
    <row r="82" spans="1:48" x14ac:dyDescent="0.25">
      <c r="A82" s="98">
        <v>5</v>
      </c>
      <c r="B82" s="98">
        <v>96</v>
      </c>
      <c r="C82" s="63">
        <v>2</v>
      </c>
      <c r="D82" s="63">
        <v>0</v>
      </c>
      <c r="E82" s="103">
        <v>0</v>
      </c>
      <c r="F82" s="63">
        <v>0</v>
      </c>
      <c r="G82" s="63">
        <v>1949.0400000000002</v>
      </c>
      <c r="H82" s="63">
        <v>0</v>
      </c>
      <c r="I82" s="63">
        <v>0</v>
      </c>
      <c r="J82" s="63">
        <v>0</v>
      </c>
      <c r="K82" s="63">
        <v>0</v>
      </c>
      <c r="L82" s="80"/>
      <c r="M82" s="98">
        <v>5</v>
      </c>
      <c r="N82" s="98">
        <v>96</v>
      </c>
      <c r="O82" s="63">
        <v>0</v>
      </c>
      <c r="P82" s="63">
        <v>0</v>
      </c>
      <c r="Q82" s="63">
        <v>0</v>
      </c>
      <c r="R82" s="63">
        <v>0</v>
      </c>
      <c r="S82" s="63">
        <v>0</v>
      </c>
      <c r="T82" s="63">
        <v>0</v>
      </c>
      <c r="U82" s="63">
        <v>0</v>
      </c>
      <c r="V82" s="63">
        <v>1949.0400000000002</v>
      </c>
      <c r="X82" s="102">
        <v>5</v>
      </c>
      <c r="Y82" s="102">
        <v>96</v>
      </c>
      <c r="Z82" s="63">
        <v>0</v>
      </c>
      <c r="AA82" s="63">
        <v>0</v>
      </c>
      <c r="AB82" s="63">
        <v>0</v>
      </c>
      <c r="AC82" s="63">
        <v>0</v>
      </c>
      <c r="AD82" s="63">
        <v>0</v>
      </c>
      <c r="AE82" s="63">
        <v>0</v>
      </c>
      <c r="AF82" s="63">
        <v>0</v>
      </c>
      <c r="AG82" s="63">
        <v>0</v>
      </c>
      <c r="AH82" s="80"/>
      <c r="AI82" s="98">
        <v>5</v>
      </c>
      <c r="AJ82" s="98">
        <v>96</v>
      </c>
      <c r="AK82" s="63">
        <v>0</v>
      </c>
      <c r="AL82" s="63">
        <v>0</v>
      </c>
      <c r="AM82" s="63">
        <v>0</v>
      </c>
      <c r="AN82" s="63">
        <v>49.919999999999987</v>
      </c>
      <c r="AO82" s="63">
        <v>0</v>
      </c>
      <c r="AP82" s="63">
        <v>0</v>
      </c>
      <c r="AQ82" s="63">
        <v>1998.9599999999998</v>
      </c>
      <c r="AR82" s="63">
        <f t="shared" si="3"/>
        <v>1998.9599999999998</v>
      </c>
    </row>
    <row r="83" spans="1:48" x14ac:dyDescent="0.25">
      <c r="A83" s="98">
        <v>5</v>
      </c>
      <c r="B83" s="98">
        <v>100</v>
      </c>
      <c r="C83" s="63">
        <v>3.25</v>
      </c>
      <c r="D83" s="63">
        <v>1140094</v>
      </c>
      <c r="E83" s="103">
        <v>758174</v>
      </c>
      <c r="F83" s="63">
        <v>381920</v>
      </c>
      <c r="G83" s="63">
        <v>741.38999999999987</v>
      </c>
      <c r="H83" s="63">
        <v>64867.869999999988</v>
      </c>
      <c r="I83" s="63">
        <v>6300.42</v>
      </c>
      <c r="J83" s="63">
        <v>58567.450000000004</v>
      </c>
      <c r="K83" s="63">
        <v>0</v>
      </c>
      <c r="L83" s="80"/>
      <c r="M83" s="98">
        <v>5</v>
      </c>
      <c r="N83" s="98">
        <v>100</v>
      </c>
      <c r="O83" s="63">
        <v>0</v>
      </c>
      <c r="P83" s="63">
        <v>0</v>
      </c>
      <c r="Q83" s="63">
        <v>0</v>
      </c>
      <c r="R83" s="63">
        <v>0</v>
      </c>
      <c r="S83" s="63">
        <v>0</v>
      </c>
      <c r="T83" s="63">
        <v>0</v>
      </c>
      <c r="U83" s="63">
        <v>0</v>
      </c>
      <c r="V83" s="63">
        <v>65609.260000000009</v>
      </c>
      <c r="X83" s="102">
        <v>5</v>
      </c>
      <c r="Y83" s="102">
        <v>100</v>
      </c>
      <c r="Z83" s="63">
        <v>0</v>
      </c>
      <c r="AA83" s="63">
        <v>0</v>
      </c>
      <c r="AB83" s="63">
        <v>0</v>
      </c>
      <c r="AC83" s="63">
        <v>35909.72</v>
      </c>
      <c r="AD83" s="63">
        <v>20272.539999999997</v>
      </c>
      <c r="AE83" s="63">
        <v>15637.179999999997</v>
      </c>
      <c r="AF83" s="63">
        <v>3055.42</v>
      </c>
      <c r="AG83" s="63">
        <v>13161.840000000002</v>
      </c>
      <c r="AH83" s="80"/>
      <c r="AI83" s="98">
        <v>5</v>
      </c>
      <c r="AJ83" s="98">
        <v>100</v>
      </c>
      <c r="AK83" s="63">
        <v>2063.5899999999997</v>
      </c>
      <c r="AL83" s="63">
        <v>0</v>
      </c>
      <c r="AM83" s="63">
        <v>1310.72</v>
      </c>
      <c r="AN83" s="63">
        <v>3105.41</v>
      </c>
      <c r="AO83" s="63">
        <v>0</v>
      </c>
      <c r="AP83" s="63">
        <v>1069.71</v>
      </c>
      <c r="AQ83" s="63">
        <v>124215.95999999999</v>
      </c>
      <c r="AR83" s="63">
        <f t="shared" si="3"/>
        <v>125285.67</v>
      </c>
    </row>
    <row r="84" spans="1:48" x14ac:dyDescent="0.25">
      <c r="A84" s="98">
        <v>5</v>
      </c>
      <c r="B84" s="98">
        <v>115</v>
      </c>
      <c r="C84" s="63">
        <v>3.3636363636363638</v>
      </c>
      <c r="D84" s="63">
        <v>0</v>
      </c>
      <c r="E84" s="103">
        <v>0</v>
      </c>
      <c r="F84" s="63">
        <v>0</v>
      </c>
      <c r="G84" s="63">
        <v>0</v>
      </c>
      <c r="H84" s="63">
        <v>0</v>
      </c>
      <c r="I84" s="63">
        <v>0</v>
      </c>
      <c r="J84" s="63">
        <v>0</v>
      </c>
      <c r="K84" s="63">
        <v>0</v>
      </c>
      <c r="L84" s="80"/>
      <c r="M84" s="98">
        <v>5</v>
      </c>
      <c r="N84" s="98">
        <v>115</v>
      </c>
      <c r="O84" s="63">
        <v>0</v>
      </c>
      <c r="P84" s="63">
        <v>0</v>
      </c>
      <c r="Q84" s="63">
        <v>0</v>
      </c>
      <c r="R84" s="63">
        <v>0</v>
      </c>
      <c r="S84" s="63">
        <v>0</v>
      </c>
      <c r="T84" s="63">
        <v>0</v>
      </c>
      <c r="U84" s="63">
        <v>0</v>
      </c>
      <c r="V84" s="63">
        <v>0</v>
      </c>
      <c r="X84" s="102">
        <v>5</v>
      </c>
      <c r="Y84" s="102">
        <v>115</v>
      </c>
      <c r="Z84" s="63">
        <v>0</v>
      </c>
      <c r="AA84" s="63">
        <v>0</v>
      </c>
      <c r="AB84" s="63">
        <v>0</v>
      </c>
      <c r="AC84" s="63">
        <v>0</v>
      </c>
      <c r="AD84" s="63">
        <v>0</v>
      </c>
      <c r="AE84" s="63">
        <v>0</v>
      </c>
      <c r="AF84" s="63">
        <v>0</v>
      </c>
      <c r="AG84" s="63">
        <v>0</v>
      </c>
      <c r="AH84" s="80"/>
      <c r="AI84" s="98">
        <v>5</v>
      </c>
      <c r="AJ84" s="98">
        <v>115</v>
      </c>
      <c r="AK84" s="63">
        <v>0</v>
      </c>
      <c r="AL84" s="63">
        <v>0</v>
      </c>
      <c r="AM84" s="63">
        <v>0</v>
      </c>
      <c r="AN84" s="63">
        <v>0</v>
      </c>
      <c r="AO84" s="63">
        <v>0</v>
      </c>
      <c r="AP84" s="63">
        <v>0</v>
      </c>
      <c r="AQ84" s="63">
        <v>0</v>
      </c>
      <c r="AR84" s="63">
        <f t="shared" si="3"/>
        <v>0</v>
      </c>
    </row>
    <row r="85" spans="1:48" x14ac:dyDescent="0.25">
      <c r="A85" s="98">
        <v>5</v>
      </c>
      <c r="B85" s="98">
        <v>123</v>
      </c>
      <c r="C85" s="63">
        <v>1.1666666666666667</v>
      </c>
      <c r="D85" s="63">
        <v>88416868</v>
      </c>
      <c r="E85" s="103">
        <v>65120606</v>
      </c>
      <c r="F85" s="63">
        <v>23296262</v>
      </c>
      <c r="G85" s="63">
        <v>5264.16</v>
      </c>
      <c r="H85" s="63">
        <v>858527.75999999989</v>
      </c>
      <c r="I85" s="63">
        <v>632321.06999999983</v>
      </c>
      <c r="J85" s="63">
        <v>226206.69</v>
      </c>
      <c r="K85" s="63">
        <v>-8928</v>
      </c>
      <c r="L85" s="80"/>
      <c r="M85" s="98">
        <v>5</v>
      </c>
      <c r="N85" s="98">
        <v>123</v>
      </c>
      <c r="O85" s="63">
        <v>0</v>
      </c>
      <c r="P85" s="63">
        <v>225240</v>
      </c>
      <c r="Q85" s="63">
        <v>3431031</v>
      </c>
      <c r="R85" s="63">
        <v>0</v>
      </c>
      <c r="S85" s="63">
        <v>0</v>
      </c>
      <c r="T85" s="63">
        <v>1809597.9000000001</v>
      </c>
      <c r="U85" s="63">
        <v>0</v>
      </c>
      <c r="V85" s="63">
        <v>2664461.8200000003</v>
      </c>
      <c r="X85" s="102">
        <v>5</v>
      </c>
      <c r="Y85" s="102">
        <v>123</v>
      </c>
      <c r="Z85" s="63">
        <v>0</v>
      </c>
      <c r="AA85" s="63">
        <v>-1775325.1400000001</v>
      </c>
      <c r="AB85" s="63">
        <v>0</v>
      </c>
      <c r="AC85" s="63">
        <v>2706470.5599999996</v>
      </c>
      <c r="AD85" s="63">
        <v>1748232.68</v>
      </c>
      <c r="AE85" s="63">
        <v>958237.87999999989</v>
      </c>
      <c r="AF85" s="63">
        <v>157654.31</v>
      </c>
      <c r="AG85" s="63">
        <v>652858.24000000011</v>
      </c>
      <c r="AH85" s="80"/>
      <c r="AI85" s="98">
        <v>5</v>
      </c>
      <c r="AJ85" s="98">
        <v>123</v>
      </c>
      <c r="AK85" s="63">
        <v>152961.20000000004</v>
      </c>
      <c r="AL85" s="63">
        <v>0</v>
      </c>
      <c r="AM85" s="63">
        <v>63415.95</v>
      </c>
      <c r="AN85" s="63">
        <v>118525.45</v>
      </c>
      <c r="AO85" s="63">
        <v>0</v>
      </c>
      <c r="AP85" s="63">
        <v>0</v>
      </c>
      <c r="AQ85" s="63">
        <v>4741022.3899999997</v>
      </c>
      <c r="AR85" s="63">
        <f t="shared" si="3"/>
        <v>4741022.3899999997</v>
      </c>
    </row>
    <row r="86" spans="1:48" x14ac:dyDescent="0.25">
      <c r="A86" s="98">
        <v>5</v>
      </c>
      <c r="B86" s="98">
        <v>156</v>
      </c>
      <c r="C86" s="63">
        <v>3.0833333333333335</v>
      </c>
      <c r="D86" s="63">
        <v>215315522</v>
      </c>
      <c r="E86" s="103">
        <v>146836641</v>
      </c>
      <c r="F86" s="63">
        <v>68478881</v>
      </c>
      <c r="G86" s="63">
        <v>9934.5599999999977</v>
      </c>
      <c r="H86" s="63">
        <v>2148377.48</v>
      </c>
      <c r="I86" s="63">
        <v>1193781.8799999999</v>
      </c>
      <c r="J86" s="63">
        <v>954595.59999999986</v>
      </c>
      <c r="K86" s="63">
        <v>-16436.919999999998</v>
      </c>
      <c r="L86" s="80"/>
      <c r="M86" s="98">
        <v>5</v>
      </c>
      <c r="N86" s="98">
        <v>156</v>
      </c>
      <c r="O86" s="63">
        <v>0</v>
      </c>
      <c r="P86" s="63">
        <v>819676</v>
      </c>
      <c r="Q86" s="63">
        <v>803704</v>
      </c>
      <c r="R86" s="63">
        <v>5731744.9199999999</v>
      </c>
      <c r="S86" s="63">
        <v>-1221317.24</v>
      </c>
      <c r="T86" s="63">
        <v>0</v>
      </c>
      <c r="U86" s="63">
        <v>-7509.2600000000011</v>
      </c>
      <c r="V86" s="63">
        <v>6644793.54</v>
      </c>
      <c r="X86" s="102">
        <v>5</v>
      </c>
      <c r="Y86" s="102">
        <v>156</v>
      </c>
      <c r="Z86" s="63">
        <v>0</v>
      </c>
      <c r="AA86" s="63">
        <v>-5015112.96</v>
      </c>
      <c r="AB86" s="63">
        <v>0</v>
      </c>
      <c r="AC86" s="63">
        <v>6816916.4600000009</v>
      </c>
      <c r="AD86" s="63">
        <v>3974605.7099999995</v>
      </c>
      <c r="AE86" s="63">
        <v>2842310.7499999995</v>
      </c>
      <c r="AF86" s="63">
        <v>680331.08</v>
      </c>
      <c r="AG86" s="63">
        <v>2696857.11</v>
      </c>
      <c r="AH86" s="80"/>
      <c r="AI86" s="98">
        <v>5</v>
      </c>
      <c r="AJ86" s="98">
        <v>156</v>
      </c>
      <c r="AK86" s="63">
        <v>372495.87999999995</v>
      </c>
      <c r="AL86" s="63">
        <v>0</v>
      </c>
      <c r="AM86" s="63">
        <v>158651.71000000002</v>
      </c>
      <c r="AN86" s="63">
        <v>316792.82</v>
      </c>
      <c r="AO86" s="63">
        <v>0</v>
      </c>
      <c r="AP86" s="63">
        <v>0</v>
      </c>
      <c r="AQ86" s="63">
        <v>12671725.640000001</v>
      </c>
      <c r="AR86" s="63">
        <f t="shared" si="3"/>
        <v>12671725.640000001</v>
      </c>
    </row>
    <row r="87" spans="1:48" x14ac:dyDescent="0.25">
      <c r="A87" s="98">
        <v>5</v>
      </c>
      <c r="B87" s="98">
        <v>169</v>
      </c>
      <c r="C87" s="63">
        <v>4</v>
      </c>
      <c r="D87" s="63">
        <v>30384587</v>
      </c>
      <c r="E87" s="103">
        <v>21838953</v>
      </c>
      <c r="F87" s="63">
        <v>8545634</v>
      </c>
      <c r="G87" s="63">
        <v>912.4799999999999</v>
      </c>
      <c r="H87" s="63">
        <v>599629.05000000005</v>
      </c>
      <c r="I87" s="63">
        <v>179952.93</v>
      </c>
      <c r="J87" s="63">
        <v>419676.12</v>
      </c>
      <c r="K87" s="63">
        <v>0</v>
      </c>
      <c r="L87" s="80"/>
      <c r="M87" s="98">
        <v>5</v>
      </c>
      <c r="N87" s="98">
        <v>169</v>
      </c>
      <c r="O87" s="63">
        <v>0</v>
      </c>
      <c r="P87" s="63">
        <v>61406</v>
      </c>
      <c r="Q87" s="63">
        <v>60763</v>
      </c>
      <c r="R87" s="63">
        <v>304612.32</v>
      </c>
      <c r="S87" s="63">
        <v>0</v>
      </c>
      <c r="T87" s="63">
        <v>0</v>
      </c>
      <c r="U87" s="63">
        <v>-2541.85</v>
      </c>
      <c r="V87" s="63">
        <v>902612.00000000012</v>
      </c>
      <c r="X87" s="102">
        <v>5</v>
      </c>
      <c r="Y87" s="102">
        <v>169</v>
      </c>
      <c r="Z87" s="63">
        <v>-122691</v>
      </c>
      <c r="AA87" s="63">
        <v>0</v>
      </c>
      <c r="AB87" s="63">
        <v>0</v>
      </c>
      <c r="AC87" s="63">
        <v>942025.16999999993</v>
      </c>
      <c r="AD87" s="63">
        <v>589104.39</v>
      </c>
      <c r="AE87" s="63">
        <v>352920.78</v>
      </c>
      <c r="AF87" s="63">
        <v>60177.87999999999</v>
      </c>
      <c r="AG87" s="63">
        <v>255856.63999999996</v>
      </c>
      <c r="AH87" s="80"/>
      <c r="AI87" s="98">
        <v>5</v>
      </c>
      <c r="AJ87" s="98">
        <v>169</v>
      </c>
      <c r="AK87" s="63">
        <v>54692.259999999995</v>
      </c>
      <c r="AL87" s="63">
        <v>0</v>
      </c>
      <c r="AM87" s="63">
        <v>32047.43</v>
      </c>
      <c r="AN87" s="63">
        <v>54479.99</v>
      </c>
      <c r="AO87" s="63">
        <v>0</v>
      </c>
      <c r="AP87" s="63">
        <v>110931.53000000001</v>
      </c>
      <c r="AQ87" s="63">
        <v>2179200.37</v>
      </c>
      <c r="AR87" s="63">
        <f t="shared" si="3"/>
        <v>2290131.9</v>
      </c>
    </row>
    <row r="88" spans="1:48" x14ac:dyDescent="0.25">
      <c r="A88" s="98">
        <v>5</v>
      </c>
      <c r="B88" s="98">
        <v>230</v>
      </c>
      <c r="C88" s="63">
        <v>1</v>
      </c>
      <c r="D88" s="63">
        <v>11634800</v>
      </c>
      <c r="E88" s="103">
        <v>8662000</v>
      </c>
      <c r="F88" s="63">
        <v>2972800</v>
      </c>
      <c r="G88" s="63">
        <v>3356.6099999999992</v>
      </c>
      <c r="H88" s="63">
        <v>111862.92</v>
      </c>
      <c r="I88" s="63">
        <v>70422.069999999992</v>
      </c>
      <c r="J88" s="63">
        <v>41440.850000000006</v>
      </c>
      <c r="K88" s="63">
        <v>0</v>
      </c>
      <c r="L88" s="80"/>
      <c r="M88" s="98">
        <v>5</v>
      </c>
      <c r="N88" s="98">
        <v>230</v>
      </c>
      <c r="O88" s="63">
        <v>0</v>
      </c>
      <c r="P88" s="63">
        <v>19684</v>
      </c>
      <c r="Q88" s="63">
        <v>19480</v>
      </c>
      <c r="R88" s="63">
        <v>129182.15000000001</v>
      </c>
      <c r="S88" s="63">
        <v>0</v>
      </c>
      <c r="T88" s="63">
        <v>0</v>
      </c>
      <c r="U88" s="63">
        <v>-2121.09</v>
      </c>
      <c r="V88" s="63">
        <v>242280.59000000003</v>
      </c>
      <c r="X88" s="102">
        <v>5</v>
      </c>
      <c r="Y88" s="102">
        <v>230</v>
      </c>
      <c r="Z88" s="63">
        <v>0</v>
      </c>
      <c r="AA88" s="63">
        <v>-173969.36000000002</v>
      </c>
      <c r="AB88" s="63">
        <v>0</v>
      </c>
      <c r="AC88" s="63">
        <v>358129.88</v>
      </c>
      <c r="AD88" s="63">
        <v>234716.07</v>
      </c>
      <c r="AE88" s="63">
        <v>123413.80999999998</v>
      </c>
      <c r="AF88" s="63">
        <v>15407.119999999997</v>
      </c>
      <c r="AG88" s="63">
        <v>61035.26</v>
      </c>
      <c r="AH88" s="80"/>
      <c r="AI88" s="98">
        <v>5</v>
      </c>
      <c r="AJ88" s="98">
        <v>230</v>
      </c>
      <c r="AK88" s="63">
        <v>20360.899999999998</v>
      </c>
      <c r="AL88" s="63">
        <v>0</v>
      </c>
      <c r="AM88" s="63">
        <v>9042.7000000000007</v>
      </c>
      <c r="AN88" s="63">
        <v>13648.4</v>
      </c>
      <c r="AO88" s="63">
        <v>0</v>
      </c>
      <c r="AP88" s="63">
        <v>0</v>
      </c>
      <c r="AQ88" s="63">
        <v>545935.49</v>
      </c>
      <c r="AR88" s="63">
        <f t="shared" si="3"/>
        <v>545935.49</v>
      </c>
    </row>
    <row r="89" spans="1:48" x14ac:dyDescent="0.25">
      <c r="A89" s="98">
        <v>5</v>
      </c>
      <c r="B89" s="98">
        <v>246</v>
      </c>
      <c r="C89" s="63">
        <v>1</v>
      </c>
      <c r="D89" s="63">
        <v>13948800</v>
      </c>
      <c r="E89" s="103">
        <v>13948800</v>
      </c>
      <c r="F89" s="63">
        <v>0</v>
      </c>
      <c r="G89" s="63">
        <v>4967.2799999999988</v>
      </c>
      <c r="H89" s="63">
        <v>138790.56</v>
      </c>
      <c r="I89" s="63">
        <v>138790.56</v>
      </c>
      <c r="J89" s="63">
        <v>0</v>
      </c>
      <c r="K89" s="63">
        <v>-1074.8</v>
      </c>
      <c r="L89" s="80"/>
      <c r="M89" s="98">
        <v>5</v>
      </c>
      <c r="N89" s="98">
        <v>246</v>
      </c>
      <c r="O89" s="63">
        <v>27168</v>
      </c>
      <c r="P89" s="63">
        <v>0</v>
      </c>
      <c r="Q89" s="63">
        <v>0</v>
      </c>
      <c r="R89" s="63">
        <v>186915.84000000003</v>
      </c>
      <c r="S89" s="63">
        <v>-10867.199999999997</v>
      </c>
      <c r="T89" s="63">
        <v>0</v>
      </c>
      <c r="U89" s="63">
        <v>1692.73</v>
      </c>
      <c r="V89" s="63">
        <v>320424.41000000003</v>
      </c>
      <c r="X89" s="102">
        <v>5</v>
      </c>
      <c r="Y89" s="102">
        <v>246</v>
      </c>
      <c r="Z89" s="63">
        <v>0</v>
      </c>
      <c r="AA89" s="63">
        <v>-207358.53</v>
      </c>
      <c r="AB89" s="63">
        <v>0</v>
      </c>
      <c r="AC89" s="63">
        <v>439935.52</v>
      </c>
      <c r="AD89" s="63">
        <v>439935.52</v>
      </c>
      <c r="AE89" s="63">
        <v>0</v>
      </c>
      <c r="AF89" s="63">
        <v>22549.440000000002</v>
      </c>
      <c r="AG89" s="63">
        <v>88992.48000000001</v>
      </c>
      <c r="AH89" s="80"/>
      <c r="AI89" s="98">
        <v>5</v>
      </c>
      <c r="AJ89" s="98">
        <v>246</v>
      </c>
      <c r="AK89" s="63">
        <v>24131.41</v>
      </c>
      <c r="AL89" s="63">
        <v>0</v>
      </c>
      <c r="AM89" s="63">
        <v>8746.7000000000007</v>
      </c>
      <c r="AN89" s="63">
        <v>17882.600000000002</v>
      </c>
      <c r="AO89" s="63">
        <v>0</v>
      </c>
      <c r="AP89" s="63">
        <v>36873.939999999995</v>
      </c>
      <c r="AQ89" s="63">
        <v>715304.02999999991</v>
      </c>
      <c r="AR89" s="63">
        <f t="shared" si="3"/>
        <v>752177.96999999986</v>
      </c>
    </row>
    <row r="90" spans="1:48" x14ac:dyDescent="0.25">
      <c r="A90" s="98">
        <v>5</v>
      </c>
      <c r="B90" s="98">
        <v>247</v>
      </c>
      <c r="C90" s="63">
        <v>1</v>
      </c>
      <c r="D90" s="63">
        <v>2449270</v>
      </c>
      <c r="E90" s="103">
        <v>2449270</v>
      </c>
      <c r="F90" s="63">
        <v>0</v>
      </c>
      <c r="G90" s="63">
        <v>3347.3999999999992</v>
      </c>
      <c r="H90" s="63">
        <v>24370.22</v>
      </c>
      <c r="I90" s="63">
        <v>24370.22</v>
      </c>
      <c r="J90" s="63">
        <v>0</v>
      </c>
      <c r="K90" s="63">
        <v>0</v>
      </c>
      <c r="L90" s="80"/>
      <c r="M90" s="98">
        <v>5</v>
      </c>
      <c r="N90" s="98">
        <v>247</v>
      </c>
      <c r="O90" s="63">
        <v>9093</v>
      </c>
      <c r="P90" s="63">
        <v>0</v>
      </c>
      <c r="Q90" s="63">
        <v>0</v>
      </c>
      <c r="R90" s="63">
        <v>62559.840000000011</v>
      </c>
      <c r="S90" s="63">
        <v>0</v>
      </c>
      <c r="T90" s="63">
        <v>0</v>
      </c>
      <c r="U90" s="63">
        <v>0</v>
      </c>
      <c r="V90" s="63">
        <v>90277.46</v>
      </c>
      <c r="X90" s="102">
        <v>5</v>
      </c>
      <c r="Y90" s="102">
        <v>247</v>
      </c>
      <c r="Z90" s="63">
        <v>0</v>
      </c>
      <c r="AA90" s="63">
        <v>-36332.500000000007</v>
      </c>
      <c r="AB90" s="63">
        <v>0</v>
      </c>
      <c r="AC90" s="63">
        <v>77456.53</v>
      </c>
      <c r="AD90" s="63">
        <v>77456.53</v>
      </c>
      <c r="AE90" s="63">
        <v>0</v>
      </c>
      <c r="AF90" s="63">
        <v>7638.12</v>
      </c>
      <c r="AG90" s="63">
        <v>30261.27</v>
      </c>
      <c r="AH90" s="80"/>
      <c r="AI90" s="98">
        <v>5</v>
      </c>
      <c r="AJ90" s="98">
        <v>247</v>
      </c>
      <c r="AK90" s="63">
        <v>4286.24</v>
      </c>
      <c r="AL90" s="63">
        <v>0</v>
      </c>
      <c r="AM90" s="63">
        <v>2008.5199999999998</v>
      </c>
      <c r="AN90" s="63">
        <v>4502.43</v>
      </c>
      <c r="AO90" s="63">
        <v>0</v>
      </c>
      <c r="AP90" s="63">
        <v>10404.25</v>
      </c>
      <c r="AQ90" s="63">
        <v>180098.06999999998</v>
      </c>
      <c r="AR90" s="63">
        <f t="shared" si="3"/>
        <v>190502.31999999998</v>
      </c>
    </row>
    <row r="91" spans="1:48" x14ac:dyDescent="0.25">
      <c r="A91" s="98">
        <v>5</v>
      </c>
      <c r="B91" s="98">
        <v>257</v>
      </c>
      <c r="C91" s="63">
        <v>12.75</v>
      </c>
      <c r="D91" s="63">
        <v>227783600</v>
      </c>
      <c r="E91" s="103">
        <v>170673400</v>
      </c>
      <c r="F91" s="63">
        <v>57110200</v>
      </c>
      <c r="G91" s="63">
        <v>63332.820000000007</v>
      </c>
      <c r="H91" s="63">
        <v>2183691.04</v>
      </c>
      <c r="I91" s="63">
        <v>1387574.77</v>
      </c>
      <c r="J91" s="63">
        <v>796116.27</v>
      </c>
      <c r="K91" s="63">
        <v>-13646.430000000002</v>
      </c>
      <c r="L91" s="80"/>
      <c r="M91" s="98">
        <v>5</v>
      </c>
      <c r="N91" s="98">
        <v>257</v>
      </c>
      <c r="O91" s="63">
        <v>0</v>
      </c>
      <c r="P91" s="63">
        <v>445150</v>
      </c>
      <c r="Q91" s="63">
        <v>376876</v>
      </c>
      <c r="R91" s="63">
        <v>2754007.02</v>
      </c>
      <c r="S91" s="63">
        <v>-178060</v>
      </c>
      <c r="T91" s="63">
        <v>0</v>
      </c>
      <c r="U91" s="63">
        <v>-5517.2500000000009</v>
      </c>
      <c r="V91" s="63">
        <v>4803807.2000000011</v>
      </c>
      <c r="X91" s="102">
        <v>5</v>
      </c>
      <c r="Y91" s="102">
        <v>257</v>
      </c>
      <c r="Z91" s="63">
        <v>0</v>
      </c>
      <c r="AA91" s="63">
        <v>-3394998.2300000004</v>
      </c>
      <c r="AB91" s="63">
        <v>0</v>
      </c>
      <c r="AC91" s="63">
        <v>6915462.2700000014</v>
      </c>
      <c r="AD91" s="63">
        <v>4573409.25</v>
      </c>
      <c r="AE91" s="63">
        <v>2342053.02</v>
      </c>
      <c r="AF91" s="63">
        <v>369311.66000000003</v>
      </c>
      <c r="AG91" s="63">
        <v>1465739.48</v>
      </c>
      <c r="AH91" s="80"/>
      <c r="AI91" s="98">
        <v>5</v>
      </c>
      <c r="AJ91" s="98">
        <v>257</v>
      </c>
      <c r="AK91" s="63">
        <v>392793.93</v>
      </c>
      <c r="AL91" s="63">
        <v>0</v>
      </c>
      <c r="AM91" s="63">
        <v>185057.49</v>
      </c>
      <c r="AN91" s="63">
        <v>275311.93</v>
      </c>
      <c r="AO91" s="63">
        <v>0</v>
      </c>
      <c r="AP91" s="63">
        <v>116069.34999999998</v>
      </c>
      <c r="AQ91" s="63">
        <v>11012485.729999999</v>
      </c>
      <c r="AR91" s="63">
        <f t="shared" si="3"/>
        <v>11128555.079999998</v>
      </c>
    </row>
    <row r="92" spans="1:48" x14ac:dyDescent="0.25">
      <c r="A92" s="98">
        <v>5</v>
      </c>
      <c r="B92" s="98">
        <v>296</v>
      </c>
      <c r="C92" s="63">
        <v>1</v>
      </c>
      <c r="D92" s="63">
        <v>0</v>
      </c>
      <c r="E92" s="103">
        <v>0</v>
      </c>
      <c r="F92" s="63">
        <v>0</v>
      </c>
      <c r="G92" s="63">
        <v>1847.88</v>
      </c>
      <c r="H92" s="63">
        <v>0</v>
      </c>
      <c r="I92" s="63">
        <v>0</v>
      </c>
      <c r="J92" s="63">
        <v>0</v>
      </c>
      <c r="K92" s="63">
        <v>0</v>
      </c>
      <c r="L92" s="80"/>
      <c r="M92" s="98">
        <v>5</v>
      </c>
      <c r="N92" s="98">
        <v>296</v>
      </c>
      <c r="O92" s="63">
        <v>0</v>
      </c>
      <c r="P92" s="63">
        <v>0</v>
      </c>
      <c r="Q92" s="63">
        <v>0</v>
      </c>
      <c r="R92" s="63">
        <v>0</v>
      </c>
      <c r="S92" s="63">
        <v>0</v>
      </c>
      <c r="T92" s="63">
        <v>0</v>
      </c>
      <c r="U92" s="63">
        <v>0</v>
      </c>
      <c r="V92" s="63">
        <v>1847.88</v>
      </c>
      <c r="X92" s="102">
        <v>5</v>
      </c>
      <c r="Y92" s="102">
        <v>296</v>
      </c>
      <c r="Z92" s="63">
        <v>0</v>
      </c>
      <c r="AA92" s="63">
        <v>0</v>
      </c>
      <c r="AB92" s="63">
        <v>0</v>
      </c>
      <c r="AC92" s="63">
        <v>0</v>
      </c>
      <c r="AD92" s="63">
        <v>0</v>
      </c>
      <c r="AE92" s="63">
        <v>0</v>
      </c>
      <c r="AF92" s="63">
        <v>0</v>
      </c>
      <c r="AG92" s="63">
        <v>0</v>
      </c>
      <c r="AH92" s="80"/>
      <c r="AI92" s="98">
        <v>5</v>
      </c>
      <c r="AJ92" s="98">
        <v>296</v>
      </c>
      <c r="AK92" s="63">
        <v>0</v>
      </c>
      <c r="AL92" s="63">
        <v>0</v>
      </c>
      <c r="AM92" s="63">
        <v>0</v>
      </c>
      <c r="AN92" s="63">
        <v>47.400000000000006</v>
      </c>
      <c r="AO92" s="63">
        <v>0</v>
      </c>
      <c r="AP92" s="63">
        <v>0</v>
      </c>
      <c r="AQ92" s="63">
        <v>1895.2800000000004</v>
      </c>
      <c r="AR92" s="63">
        <f t="shared" si="3"/>
        <v>1895.2800000000004</v>
      </c>
    </row>
    <row r="93" spans="1:48" x14ac:dyDescent="0.25">
      <c r="A93" s="98">
        <v>5</v>
      </c>
      <c r="B93" s="98">
        <v>615</v>
      </c>
      <c r="C93" s="63" t="e">
        <v>#DIV/0!</v>
      </c>
      <c r="D93" s="63">
        <v>0</v>
      </c>
      <c r="E93" s="103">
        <v>0</v>
      </c>
      <c r="F93" s="63">
        <v>0</v>
      </c>
      <c r="G93" s="63">
        <v>0</v>
      </c>
      <c r="H93" s="63">
        <v>0</v>
      </c>
      <c r="I93" s="63">
        <v>0</v>
      </c>
      <c r="J93" s="63">
        <v>0</v>
      </c>
      <c r="K93" s="63">
        <v>0</v>
      </c>
      <c r="L93" s="80"/>
      <c r="M93" s="98">
        <v>5</v>
      </c>
      <c r="N93" s="98">
        <v>615</v>
      </c>
      <c r="O93" s="63">
        <v>0</v>
      </c>
      <c r="P93" s="63">
        <v>0</v>
      </c>
      <c r="Q93" s="63">
        <v>0</v>
      </c>
      <c r="R93" s="63">
        <v>0</v>
      </c>
      <c r="S93" s="63">
        <v>0</v>
      </c>
      <c r="T93" s="63">
        <v>0</v>
      </c>
      <c r="U93" s="63">
        <v>0</v>
      </c>
      <c r="V93" s="63">
        <v>0</v>
      </c>
      <c r="X93" s="102">
        <v>5</v>
      </c>
      <c r="Y93" s="102">
        <v>615</v>
      </c>
      <c r="Z93" s="63">
        <v>0</v>
      </c>
      <c r="AA93" s="63">
        <v>0</v>
      </c>
      <c r="AB93" s="63">
        <v>0</v>
      </c>
      <c r="AC93" s="63">
        <v>0</v>
      </c>
      <c r="AD93" s="63">
        <v>0</v>
      </c>
      <c r="AE93" s="63">
        <v>0</v>
      </c>
      <c r="AF93" s="63">
        <v>0</v>
      </c>
      <c r="AG93" s="63">
        <v>0</v>
      </c>
      <c r="AH93" s="80"/>
      <c r="AI93" s="98">
        <v>5</v>
      </c>
      <c r="AJ93" s="98">
        <v>615</v>
      </c>
      <c r="AK93" s="63">
        <v>0</v>
      </c>
      <c r="AL93" s="63">
        <v>0</v>
      </c>
      <c r="AM93" s="63">
        <v>0</v>
      </c>
      <c r="AN93" s="63">
        <v>0</v>
      </c>
      <c r="AO93" s="63">
        <v>0</v>
      </c>
      <c r="AP93" s="63">
        <v>0</v>
      </c>
      <c r="AQ93" s="63">
        <v>0</v>
      </c>
      <c r="AR93" s="63">
        <f t="shared" si="3"/>
        <v>0</v>
      </c>
    </row>
    <row r="94" spans="1:48" x14ac:dyDescent="0.25">
      <c r="A94" s="98">
        <v>5</v>
      </c>
      <c r="B94" s="98">
        <v>834</v>
      </c>
      <c r="C94" s="63">
        <v>3</v>
      </c>
      <c r="D94" s="63">
        <v>40957950</v>
      </c>
      <c r="E94" s="103">
        <v>30174904</v>
      </c>
      <c r="F94" s="63">
        <v>10783046</v>
      </c>
      <c r="G94" s="63">
        <v>684.35999999999979</v>
      </c>
      <c r="H94" s="63">
        <v>778196.61</v>
      </c>
      <c r="I94" s="63">
        <v>248641.24</v>
      </c>
      <c r="J94" s="63">
        <v>529555.37</v>
      </c>
      <c r="K94" s="63">
        <v>0</v>
      </c>
      <c r="L94" s="80"/>
      <c r="M94" s="98">
        <v>5</v>
      </c>
      <c r="N94" s="98">
        <v>834</v>
      </c>
      <c r="O94" s="63">
        <v>0</v>
      </c>
      <c r="P94" s="63">
        <v>66017</v>
      </c>
      <c r="Q94" s="63">
        <v>65361</v>
      </c>
      <c r="R94" s="63">
        <v>399576.97</v>
      </c>
      <c r="S94" s="63">
        <v>0</v>
      </c>
      <c r="T94" s="63">
        <v>0</v>
      </c>
      <c r="U94" s="63">
        <v>-5836.54</v>
      </c>
      <c r="V94" s="63">
        <v>1172621.3999999999</v>
      </c>
      <c r="W94" s="64" t="s">
        <v>105</v>
      </c>
      <c r="X94" s="102">
        <v>5</v>
      </c>
      <c r="Y94" s="102">
        <v>834</v>
      </c>
      <c r="Z94" s="63">
        <v>0</v>
      </c>
      <c r="AA94" s="63">
        <v>0</v>
      </c>
      <c r="AB94" s="63">
        <v>0</v>
      </c>
      <c r="AC94" s="63">
        <v>1254577.6000000001</v>
      </c>
      <c r="AD94" s="63">
        <v>811001.91</v>
      </c>
      <c r="AE94" s="63">
        <v>443575.69</v>
      </c>
      <c r="AF94" s="63">
        <v>64696.659999999996</v>
      </c>
      <c r="AG94" s="63">
        <v>275630.18</v>
      </c>
      <c r="AH94" s="80"/>
      <c r="AI94" s="98">
        <v>5</v>
      </c>
      <c r="AJ94" s="98">
        <v>834</v>
      </c>
      <c r="AK94" s="63">
        <v>73724.3</v>
      </c>
      <c r="AL94" s="63">
        <v>0</v>
      </c>
      <c r="AM94" s="63">
        <v>45423.99</v>
      </c>
      <c r="AN94" s="63">
        <v>74017.22</v>
      </c>
      <c r="AO94" s="63">
        <v>0</v>
      </c>
      <c r="AP94" s="63">
        <v>153647.81999999998</v>
      </c>
      <c r="AQ94" s="63">
        <v>2960691.3499999996</v>
      </c>
      <c r="AR94" s="63">
        <f t="shared" si="3"/>
        <v>3114339.1699999995</v>
      </c>
    </row>
    <row r="95" spans="1:48" x14ac:dyDescent="0.25">
      <c r="A95" s="98">
        <v>5</v>
      </c>
      <c r="B95" s="98">
        <v>835</v>
      </c>
      <c r="C95" s="63">
        <v>2</v>
      </c>
      <c r="D95" s="63">
        <v>17349134</v>
      </c>
      <c r="E95" s="103">
        <v>12435531</v>
      </c>
      <c r="F95" s="63">
        <v>4913603</v>
      </c>
      <c r="G95" s="63">
        <v>3695.76</v>
      </c>
      <c r="H95" s="63">
        <v>343775.79</v>
      </c>
      <c r="I95" s="63">
        <v>102468.76</v>
      </c>
      <c r="J95" s="63">
        <v>241307.02999999997</v>
      </c>
      <c r="K95" s="63">
        <v>-5267.04</v>
      </c>
      <c r="L95" s="80"/>
      <c r="M95" s="98">
        <v>5</v>
      </c>
      <c r="N95" s="98">
        <v>835</v>
      </c>
      <c r="O95" s="63">
        <v>0</v>
      </c>
      <c r="P95" s="63">
        <v>32470</v>
      </c>
      <c r="Q95" s="63">
        <v>31985</v>
      </c>
      <c r="R95" s="63">
        <v>195918.69999999998</v>
      </c>
      <c r="S95" s="63">
        <v>-12988</v>
      </c>
      <c r="T95" s="63">
        <v>0</v>
      </c>
      <c r="U95" s="63">
        <v>1316.02</v>
      </c>
      <c r="V95" s="63">
        <v>526451.23</v>
      </c>
      <c r="W95" s="104">
        <f>(V96-G96)/D96*1000</f>
        <v>29.069202171259782</v>
      </c>
      <c r="X95" s="102">
        <v>5</v>
      </c>
      <c r="Y95" s="102">
        <v>835</v>
      </c>
      <c r="Z95" s="63">
        <v>0</v>
      </c>
      <c r="AA95" s="63">
        <v>0</v>
      </c>
      <c r="AB95" s="63">
        <v>0</v>
      </c>
      <c r="AC95" s="63">
        <v>533365.74</v>
      </c>
      <c r="AD95" s="63">
        <v>332496.87</v>
      </c>
      <c r="AE95" s="63">
        <v>200868.87</v>
      </c>
      <c r="AF95" s="63">
        <v>31495.899999999998</v>
      </c>
      <c r="AG95" s="63">
        <v>134057.1</v>
      </c>
      <c r="AH95" s="80"/>
      <c r="AI95" s="98">
        <v>5</v>
      </c>
      <c r="AJ95" s="98">
        <v>835</v>
      </c>
      <c r="AK95" s="63">
        <v>30881.46</v>
      </c>
      <c r="AL95" s="63">
        <v>0</v>
      </c>
      <c r="AM95" s="63">
        <v>17947.47</v>
      </c>
      <c r="AN95" s="63">
        <v>32671.749999999996</v>
      </c>
      <c r="AO95" s="63">
        <v>0</v>
      </c>
      <c r="AP95" s="63">
        <v>13497.239999999998</v>
      </c>
      <c r="AQ95" s="63">
        <v>1306870.6500000001</v>
      </c>
      <c r="AR95" s="63">
        <f t="shared" si="3"/>
        <v>1320367.8900000001</v>
      </c>
    </row>
    <row r="96" spans="1:48" x14ac:dyDescent="0.25">
      <c r="A96" s="105">
        <v>5</v>
      </c>
      <c r="B96" s="105"/>
      <c r="C96" s="65">
        <v>2178.0833333333335</v>
      </c>
      <c r="D96" s="65">
        <v>3196546842</v>
      </c>
      <c r="E96" s="106">
        <v>2463498917</v>
      </c>
      <c r="F96" s="65">
        <v>733047925</v>
      </c>
      <c r="G96" s="65">
        <v>870423.89</v>
      </c>
      <c r="H96" s="65">
        <v>47108778.759999998</v>
      </c>
      <c r="I96" s="65">
        <v>27024221.230000004</v>
      </c>
      <c r="J96" s="65">
        <v>20084557.530000001</v>
      </c>
      <c r="K96" s="65">
        <v>-319694.80000000005</v>
      </c>
      <c r="L96" s="107"/>
      <c r="M96" s="105">
        <v>5</v>
      </c>
      <c r="N96" s="105"/>
      <c r="O96" s="65">
        <v>1254123</v>
      </c>
      <c r="P96" s="65">
        <v>6844651</v>
      </c>
      <c r="Q96" s="65">
        <v>13605351</v>
      </c>
      <c r="R96" s="65">
        <v>44704601.159999996</v>
      </c>
      <c r="S96" s="65">
        <v>-3737106.7599999988</v>
      </c>
      <c r="T96" s="65">
        <v>5198511.6100000003</v>
      </c>
      <c r="U96" s="65">
        <v>-34023.57</v>
      </c>
      <c r="V96" s="65">
        <v>93791490.290000007</v>
      </c>
      <c r="W96" s="108">
        <f>(V96-G96+AN96)/D96*1000</f>
        <v>30.723364825948639</v>
      </c>
      <c r="X96" s="109">
        <v>5</v>
      </c>
      <c r="Y96" s="109"/>
      <c r="Z96" s="65">
        <v>-122691</v>
      </c>
      <c r="AA96" s="65">
        <v>-28066319.389999997</v>
      </c>
      <c r="AB96" s="65">
        <v>-1962920.8399999999</v>
      </c>
      <c r="AC96" s="65">
        <v>98327032.640000001</v>
      </c>
      <c r="AD96" s="65">
        <v>68148002.929999992</v>
      </c>
      <c r="AE96" s="65">
        <v>30179029.710000001</v>
      </c>
      <c r="AF96" s="65">
        <v>7028724.2700000005</v>
      </c>
      <c r="AG96" s="65">
        <v>28772966.609999999</v>
      </c>
      <c r="AH96" s="107"/>
      <c r="AI96" s="105">
        <v>5</v>
      </c>
      <c r="AJ96" s="105"/>
      <c r="AK96" s="65">
        <v>5606692.3599999994</v>
      </c>
      <c r="AL96" s="65">
        <v>-16.41</v>
      </c>
      <c r="AM96" s="65">
        <v>2841913.59</v>
      </c>
      <c r="AN96" s="65">
        <v>5287608.41</v>
      </c>
      <c r="AO96" s="65">
        <v>0</v>
      </c>
      <c r="AP96" s="65">
        <v>3611028.9499999997</v>
      </c>
      <c r="AQ96" s="65">
        <v>211504478.68999997</v>
      </c>
      <c r="AR96" s="65">
        <f t="shared" si="3"/>
        <v>215115507.63999996</v>
      </c>
      <c r="AS96" s="107">
        <f>AR96/D96</f>
        <v>6.7296216283634219E-2</v>
      </c>
      <c r="AT96" s="66">
        <f>G96/$V96</f>
        <v>9.2804143244624836E-3</v>
      </c>
      <c r="AU96" s="66">
        <f>H96/$V96</f>
        <v>0.50227135334283846</v>
      </c>
      <c r="AV96" s="66">
        <f>R96/$V96</f>
        <v>0.47663813659186921</v>
      </c>
    </row>
    <row r="97" spans="1:48" x14ac:dyDescent="0.25">
      <c r="A97" s="98">
        <v>6</v>
      </c>
      <c r="B97" s="98">
        <v>16</v>
      </c>
      <c r="C97" s="63">
        <v>214.91666666666666</v>
      </c>
      <c r="D97" s="63">
        <v>2297206</v>
      </c>
      <c r="E97" s="103">
        <v>2297206</v>
      </c>
      <c r="F97" s="63">
        <v>0</v>
      </c>
      <c r="G97" s="63">
        <v>8888.33</v>
      </c>
      <c r="H97" s="63">
        <v>48976.350000000006</v>
      </c>
      <c r="I97" s="63">
        <v>48976.350000000006</v>
      </c>
      <c r="J97" s="63">
        <v>0</v>
      </c>
      <c r="K97" s="63">
        <v>0</v>
      </c>
      <c r="L97" s="80"/>
      <c r="M97" s="98">
        <v>6</v>
      </c>
      <c r="N97" s="98">
        <v>16</v>
      </c>
      <c r="O97" s="63">
        <v>0</v>
      </c>
      <c r="P97" s="63">
        <v>0</v>
      </c>
      <c r="Q97" s="63">
        <v>0</v>
      </c>
      <c r="R97" s="63">
        <v>0</v>
      </c>
      <c r="S97" s="63">
        <v>0</v>
      </c>
      <c r="T97" s="63">
        <v>0</v>
      </c>
      <c r="U97" s="63">
        <v>0</v>
      </c>
      <c r="V97" s="63">
        <v>57864.679999999993</v>
      </c>
      <c r="W97" s="67" t="s">
        <v>106</v>
      </c>
      <c r="X97" s="102">
        <v>6</v>
      </c>
      <c r="Y97" s="102">
        <v>16</v>
      </c>
      <c r="Z97" s="63">
        <v>0</v>
      </c>
      <c r="AA97" s="63">
        <v>0</v>
      </c>
      <c r="AB97" s="63">
        <v>0</v>
      </c>
      <c r="AC97" s="63">
        <v>68826.87</v>
      </c>
      <c r="AD97" s="63">
        <v>68826.87</v>
      </c>
      <c r="AE97" s="63">
        <v>0</v>
      </c>
      <c r="AF97" s="63">
        <v>2480.0100000000002</v>
      </c>
      <c r="AG97" s="63">
        <v>5249.71</v>
      </c>
      <c r="AH97" s="80"/>
      <c r="AI97" s="98">
        <v>6</v>
      </c>
      <c r="AJ97" s="98">
        <v>16</v>
      </c>
      <c r="AK97" s="63">
        <v>3967.49</v>
      </c>
      <c r="AL97" s="63">
        <v>0</v>
      </c>
      <c r="AM97" s="63">
        <v>493.83000000000004</v>
      </c>
      <c r="AN97" s="63">
        <v>3561.2200000000003</v>
      </c>
      <c r="AO97" s="63">
        <v>0</v>
      </c>
      <c r="AP97" s="63">
        <v>4033.22</v>
      </c>
      <c r="AQ97" s="63">
        <v>142443.81</v>
      </c>
      <c r="AR97" s="63">
        <f t="shared" si="3"/>
        <v>146477.03</v>
      </c>
    </row>
    <row r="98" spans="1:48" x14ac:dyDescent="0.25">
      <c r="A98" s="98">
        <v>6</v>
      </c>
      <c r="B98" s="98">
        <v>17</v>
      </c>
      <c r="C98" s="63">
        <v>1294.0833333333333</v>
      </c>
      <c r="D98" s="63">
        <v>20173009</v>
      </c>
      <c r="E98" s="103">
        <v>20173009</v>
      </c>
      <c r="F98" s="63">
        <v>0</v>
      </c>
      <c r="G98" s="63">
        <v>18460.370000000003</v>
      </c>
      <c r="H98" s="63">
        <v>430098.02</v>
      </c>
      <c r="I98" s="63">
        <v>-1225.28</v>
      </c>
      <c r="J98" s="63">
        <v>431323.29999999993</v>
      </c>
      <c r="K98" s="63">
        <v>0</v>
      </c>
      <c r="L98" s="80"/>
      <c r="M98" s="98">
        <v>6</v>
      </c>
      <c r="N98" s="98">
        <v>17</v>
      </c>
      <c r="O98" s="63">
        <v>0</v>
      </c>
      <c r="P98" s="63">
        <v>0</v>
      </c>
      <c r="Q98" s="63">
        <v>0</v>
      </c>
      <c r="R98" s="63">
        <v>0</v>
      </c>
      <c r="S98" s="63">
        <v>0</v>
      </c>
      <c r="T98" s="63">
        <v>0</v>
      </c>
      <c r="U98" s="63">
        <v>0</v>
      </c>
      <c r="V98" s="63">
        <v>448558.39</v>
      </c>
      <c r="X98" s="102">
        <v>6</v>
      </c>
      <c r="Y98" s="102">
        <v>17</v>
      </c>
      <c r="Z98" s="63">
        <v>0</v>
      </c>
      <c r="AA98" s="63">
        <v>0</v>
      </c>
      <c r="AB98" s="63">
        <v>0</v>
      </c>
      <c r="AC98" s="63">
        <v>601491.28999999992</v>
      </c>
      <c r="AD98" s="63">
        <v>601491.28999999992</v>
      </c>
      <c r="AE98" s="63">
        <v>0</v>
      </c>
      <c r="AF98" s="63">
        <v>21785.66</v>
      </c>
      <c r="AG98" s="63">
        <v>46196.369999999995</v>
      </c>
      <c r="AH98" s="80"/>
      <c r="AI98" s="98">
        <v>6</v>
      </c>
      <c r="AJ98" s="98">
        <v>17</v>
      </c>
      <c r="AK98" s="63">
        <v>34895.35</v>
      </c>
      <c r="AL98" s="63">
        <v>0</v>
      </c>
      <c r="AM98" s="63">
        <v>4429.38</v>
      </c>
      <c r="AN98" s="63">
        <v>29678.579999999994</v>
      </c>
      <c r="AO98" s="63">
        <v>0</v>
      </c>
      <c r="AP98" s="63">
        <v>25656.790000000005</v>
      </c>
      <c r="AQ98" s="63">
        <v>1187034.4700000002</v>
      </c>
      <c r="AR98" s="63">
        <f t="shared" si="3"/>
        <v>1212691.2600000002</v>
      </c>
    </row>
    <row r="99" spans="1:48" x14ac:dyDescent="0.25">
      <c r="A99" s="98">
        <v>6</v>
      </c>
      <c r="B99" s="98">
        <v>28</v>
      </c>
      <c r="C99" s="63">
        <v>3</v>
      </c>
      <c r="D99" s="63">
        <v>18723</v>
      </c>
      <c r="E99" s="103">
        <v>18723</v>
      </c>
      <c r="F99" s="63">
        <v>0</v>
      </c>
      <c r="G99" s="63">
        <v>417.61999999999995</v>
      </c>
      <c r="H99" s="63">
        <v>383.46</v>
      </c>
      <c r="I99" s="63">
        <v>383.46</v>
      </c>
      <c r="J99" s="63">
        <v>0</v>
      </c>
      <c r="K99" s="63">
        <v>0</v>
      </c>
      <c r="L99" s="80"/>
      <c r="M99" s="98">
        <v>6</v>
      </c>
      <c r="N99" s="98">
        <v>28</v>
      </c>
      <c r="O99" s="63">
        <v>0</v>
      </c>
      <c r="P99" s="63">
        <v>0</v>
      </c>
      <c r="Q99" s="63">
        <v>0</v>
      </c>
      <c r="R99" s="63">
        <v>0</v>
      </c>
      <c r="S99" s="63">
        <v>0</v>
      </c>
      <c r="T99" s="63">
        <v>0</v>
      </c>
      <c r="U99" s="63">
        <v>0</v>
      </c>
      <c r="V99" s="63">
        <v>801.08</v>
      </c>
      <c r="X99" s="102">
        <v>6</v>
      </c>
      <c r="Y99" s="102">
        <v>28</v>
      </c>
      <c r="Z99" s="63">
        <v>0</v>
      </c>
      <c r="AA99" s="63">
        <v>0</v>
      </c>
      <c r="AB99" s="63">
        <v>0</v>
      </c>
      <c r="AC99" s="63">
        <v>589.6400000000001</v>
      </c>
      <c r="AD99" s="63">
        <v>589.6400000000001</v>
      </c>
      <c r="AE99" s="63">
        <v>0</v>
      </c>
      <c r="AF99" s="63">
        <v>39.33</v>
      </c>
      <c r="AG99" s="63">
        <v>153.72999999999999</v>
      </c>
      <c r="AH99" s="80"/>
      <c r="AI99" s="98">
        <v>6</v>
      </c>
      <c r="AJ99" s="98">
        <v>28</v>
      </c>
      <c r="AK99" s="63">
        <v>33.33</v>
      </c>
      <c r="AL99" s="63">
        <v>0</v>
      </c>
      <c r="AM99" s="63">
        <v>14.81</v>
      </c>
      <c r="AN99" s="63">
        <v>41.83</v>
      </c>
      <c r="AO99" s="63">
        <v>0</v>
      </c>
      <c r="AP99" s="63">
        <v>73.59</v>
      </c>
      <c r="AQ99" s="63">
        <v>1673.75</v>
      </c>
      <c r="AR99" s="63">
        <f t="shared" si="3"/>
        <v>1747.34</v>
      </c>
    </row>
    <row r="100" spans="1:48" x14ac:dyDescent="0.25">
      <c r="A100" s="98">
        <v>6</v>
      </c>
      <c r="B100" s="98">
        <v>60</v>
      </c>
      <c r="C100" s="63">
        <v>8.9166666666666661</v>
      </c>
      <c r="D100" s="63">
        <v>59998</v>
      </c>
      <c r="E100" s="103">
        <v>59998</v>
      </c>
      <c r="F100" s="63">
        <v>0</v>
      </c>
      <c r="G100" s="63">
        <v>1240.1299999999997</v>
      </c>
      <c r="H100" s="63">
        <v>3241.56</v>
      </c>
      <c r="I100" s="63">
        <v>3241.56</v>
      </c>
      <c r="J100" s="63">
        <v>0</v>
      </c>
      <c r="K100" s="63">
        <v>0</v>
      </c>
      <c r="L100" s="80"/>
      <c r="M100" s="98">
        <v>6</v>
      </c>
      <c r="N100" s="98">
        <v>60</v>
      </c>
      <c r="O100" s="63">
        <v>0</v>
      </c>
      <c r="P100" s="63">
        <v>0</v>
      </c>
      <c r="Q100" s="63">
        <v>0</v>
      </c>
      <c r="R100" s="63">
        <v>0</v>
      </c>
      <c r="S100" s="63">
        <v>0</v>
      </c>
      <c r="T100" s="63">
        <v>0</v>
      </c>
      <c r="U100" s="63">
        <v>0</v>
      </c>
      <c r="V100" s="63">
        <v>4481.6899999999996</v>
      </c>
      <c r="X100" s="102">
        <v>6</v>
      </c>
      <c r="Y100" s="102">
        <v>60</v>
      </c>
      <c r="Z100" s="63">
        <v>0</v>
      </c>
      <c r="AA100" s="63">
        <v>0</v>
      </c>
      <c r="AB100" s="63">
        <v>0</v>
      </c>
      <c r="AC100" s="63">
        <v>1880.7200000000003</v>
      </c>
      <c r="AD100" s="63">
        <v>1880.7200000000003</v>
      </c>
      <c r="AE100" s="63">
        <v>0</v>
      </c>
      <c r="AF100" s="63">
        <v>160.82</v>
      </c>
      <c r="AG100" s="63">
        <v>692.42</v>
      </c>
      <c r="AH100" s="80"/>
      <c r="AI100" s="98">
        <v>6</v>
      </c>
      <c r="AJ100" s="98">
        <v>60</v>
      </c>
      <c r="AK100" s="63">
        <v>108.63000000000001</v>
      </c>
      <c r="AL100" s="63">
        <v>0</v>
      </c>
      <c r="AM100" s="63">
        <v>67.419999999999987</v>
      </c>
      <c r="AN100" s="63">
        <v>189.53999999999996</v>
      </c>
      <c r="AO100" s="63">
        <v>0</v>
      </c>
      <c r="AP100" s="63">
        <v>328.77000000000004</v>
      </c>
      <c r="AQ100" s="63">
        <v>7581.2400000000007</v>
      </c>
      <c r="AR100" s="63">
        <f t="shared" si="3"/>
        <v>7910.0100000000011</v>
      </c>
    </row>
    <row r="101" spans="1:48" x14ac:dyDescent="0.25">
      <c r="A101" s="98">
        <v>6</v>
      </c>
      <c r="B101" s="98">
        <v>116</v>
      </c>
      <c r="C101" s="63">
        <v>11</v>
      </c>
      <c r="D101" s="63">
        <v>1857084</v>
      </c>
      <c r="E101" s="103">
        <v>1857084</v>
      </c>
      <c r="F101" s="63">
        <v>0</v>
      </c>
      <c r="G101" s="63">
        <v>157.08000000000001</v>
      </c>
      <c r="H101" s="63">
        <v>39593.19</v>
      </c>
      <c r="I101" s="63">
        <v>39593.19</v>
      </c>
      <c r="J101" s="63">
        <v>0</v>
      </c>
      <c r="K101" s="63">
        <v>0</v>
      </c>
      <c r="L101" s="80"/>
      <c r="M101" s="98">
        <v>6</v>
      </c>
      <c r="N101" s="98">
        <v>116</v>
      </c>
      <c r="O101" s="63">
        <v>0</v>
      </c>
      <c r="P101" s="63">
        <v>0</v>
      </c>
      <c r="Q101" s="63">
        <v>0</v>
      </c>
      <c r="R101" s="63">
        <v>0</v>
      </c>
      <c r="S101" s="63">
        <v>0</v>
      </c>
      <c r="T101" s="63">
        <v>0</v>
      </c>
      <c r="U101" s="63">
        <v>0</v>
      </c>
      <c r="V101" s="63">
        <v>39750.269999999997</v>
      </c>
      <c r="X101" s="102">
        <v>6</v>
      </c>
      <c r="Y101" s="102">
        <v>116</v>
      </c>
      <c r="Z101" s="63">
        <v>0</v>
      </c>
      <c r="AA101" s="63">
        <v>0</v>
      </c>
      <c r="AB101" s="63">
        <v>0</v>
      </c>
      <c r="AC101" s="63">
        <v>55382.87999999999</v>
      </c>
      <c r="AD101" s="63">
        <v>55382.87999999999</v>
      </c>
      <c r="AE101" s="63">
        <v>0</v>
      </c>
      <c r="AF101" s="63">
        <v>2005.6799999999994</v>
      </c>
      <c r="AG101" s="63">
        <v>4252.7400000000007</v>
      </c>
      <c r="AH101" s="80"/>
      <c r="AI101" s="98">
        <v>6</v>
      </c>
      <c r="AJ101" s="98">
        <v>116</v>
      </c>
      <c r="AK101" s="63">
        <v>3212.6400000000012</v>
      </c>
      <c r="AL101" s="63">
        <v>0</v>
      </c>
      <c r="AM101" s="63">
        <v>408.6</v>
      </c>
      <c r="AN101" s="63">
        <v>2692.5899999999997</v>
      </c>
      <c r="AO101" s="63">
        <v>0</v>
      </c>
      <c r="AP101" s="63">
        <v>6360.2099999999991</v>
      </c>
      <c r="AQ101" s="63">
        <v>107705.4</v>
      </c>
      <c r="AR101" s="63">
        <f t="shared" si="3"/>
        <v>114065.60999999999</v>
      </c>
    </row>
    <row r="102" spans="1:48" x14ac:dyDescent="0.25">
      <c r="A102" s="105">
        <v>6</v>
      </c>
      <c r="B102" s="105"/>
      <c r="C102" s="65">
        <v>1531.9166666666667</v>
      </c>
      <c r="D102" s="65">
        <v>24406020</v>
      </c>
      <c r="E102" s="106">
        <v>24406020</v>
      </c>
      <c r="F102" s="65">
        <v>0</v>
      </c>
      <c r="G102" s="65">
        <v>29163.53</v>
      </c>
      <c r="H102" s="65">
        <v>522292.57999999996</v>
      </c>
      <c r="I102" s="65">
        <v>90969.279999999999</v>
      </c>
      <c r="J102" s="65">
        <v>431323.29999999993</v>
      </c>
      <c r="K102" s="65">
        <v>0</v>
      </c>
      <c r="L102" s="107"/>
      <c r="M102" s="105">
        <v>6</v>
      </c>
      <c r="N102" s="105"/>
      <c r="O102" s="65">
        <v>0</v>
      </c>
      <c r="P102" s="65">
        <v>0</v>
      </c>
      <c r="Q102" s="65">
        <v>0</v>
      </c>
      <c r="R102" s="65">
        <v>0</v>
      </c>
      <c r="S102" s="65">
        <v>0</v>
      </c>
      <c r="T102" s="65">
        <v>0</v>
      </c>
      <c r="U102" s="65">
        <v>0</v>
      </c>
      <c r="V102" s="65">
        <v>551456.11</v>
      </c>
      <c r="W102" s="105"/>
      <c r="X102" s="109">
        <v>6</v>
      </c>
      <c r="Y102" s="109"/>
      <c r="Z102" s="65">
        <v>0</v>
      </c>
      <c r="AA102" s="65">
        <v>0</v>
      </c>
      <c r="AB102" s="65">
        <v>0</v>
      </c>
      <c r="AC102" s="65">
        <v>728171.4</v>
      </c>
      <c r="AD102" s="65">
        <v>728171.4</v>
      </c>
      <c r="AE102" s="65">
        <v>0</v>
      </c>
      <c r="AF102" s="65">
        <v>26471.5</v>
      </c>
      <c r="AG102" s="65">
        <v>56544.969999999994</v>
      </c>
      <c r="AH102" s="107"/>
      <c r="AI102" s="105">
        <v>6</v>
      </c>
      <c r="AJ102" s="105"/>
      <c r="AK102" s="65">
        <v>42217.440000000002</v>
      </c>
      <c r="AL102" s="65">
        <v>0</v>
      </c>
      <c r="AM102" s="65">
        <v>5414.04</v>
      </c>
      <c r="AN102" s="65">
        <v>36163.760000000002</v>
      </c>
      <c r="AO102" s="65">
        <v>0</v>
      </c>
      <c r="AP102" s="65">
        <v>36452.58</v>
      </c>
      <c r="AQ102" s="65">
        <v>1446438.6699999997</v>
      </c>
      <c r="AR102" s="65">
        <f t="shared" si="3"/>
        <v>1482891.2499999998</v>
      </c>
      <c r="AS102" s="107">
        <f>AR102/D102</f>
        <v>6.0759240957763687E-2</v>
      </c>
      <c r="AT102" s="66">
        <f>G102/$V102</f>
        <v>5.2884589491627901E-2</v>
      </c>
      <c r="AU102" s="66">
        <f>H102/$V102</f>
        <v>0.947115410508372</v>
      </c>
      <c r="AV102" s="66">
        <f>R102/$V102</f>
        <v>0</v>
      </c>
    </row>
    <row r="103" spans="1:48" x14ac:dyDescent="0.25">
      <c r="A103" s="98">
        <v>7</v>
      </c>
      <c r="B103" s="98">
        <v>16</v>
      </c>
      <c r="C103" s="63">
        <v>804.16666666666663</v>
      </c>
      <c r="D103" s="63">
        <v>23626873</v>
      </c>
      <c r="E103" s="103">
        <v>23626873</v>
      </c>
      <c r="F103" s="63">
        <v>0</v>
      </c>
      <c r="G103" s="63">
        <v>33008.92</v>
      </c>
      <c r="H103" s="63">
        <v>503727.89000000007</v>
      </c>
      <c r="I103" s="63">
        <v>503727.89000000007</v>
      </c>
      <c r="J103" s="63">
        <v>0</v>
      </c>
      <c r="K103" s="63">
        <v>0</v>
      </c>
      <c r="L103" s="80"/>
      <c r="M103" s="98">
        <v>7</v>
      </c>
      <c r="N103" s="98">
        <v>16</v>
      </c>
      <c r="O103" s="63">
        <v>62</v>
      </c>
      <c r="P103" s="63">
        <v>0</v>
      </c>
      <c r="Q103" s="63">
        <v>0</v>
      </c>
      <c r="R103" s="63">
        <v>0</v>
      </c>
      <c r="S103" s="63">
        <v>0</v>
      </c>
      <c r="T103" s="63">
        <v>0</v>
      </c>
      <c r="U103" s="63">
        <v>0</v>
      </c>
      <c r="V103" s="63">
        <v>536736.81000000006</v>
      </c>
      <c r="X103" s="102">
        <v>7</v>
      </c>
      <c r="Y103" s="102">
        <v>16</v>
      </c>
      <c r="Z103" s="63">
        <v>0</v>
      </c>
      <c r="AA103" s="63">
        <v>0</v>
      </c>
      <c r="AB103" s="63">
        <v>0</v>
      </c>
      <c r="AC103" s="63">
        <v>709456.9800000001</v>
      </c>
      <c r="AD103" s="63">
        <v>709456.9800000001</v>
      </c>
      <c r="AE103" s="63">
        <v>0</v>
      </c>
      <c r="AF103" s="63">
        <v>25507.589999999997</v>
      </c>
      <c r="AG103" s="63">
        <v>53945.520000000004</v>
      </c>
      <c r="AH103" s="80"/>
      <c r="AI103" s="98">
        <v>7</v>
      </c>
      <c r="AJ103" s="98">
        <v>16</v>
      </c>
      <c r="AK103" s="63">
        <v>40795.490000000005</v>
      </c>
      <c r="AL103" s="63">
        <v>0</v>
      </c>
      <c r="AM103" s="63">
        <v>5125.0599999999995</v>
      </c>
      <c r="AN103" s="63">
        <v>35168.15</v>
      </c>
      <c r="AO103" s="63">
        <v>0</v>
      </c>
      <c r="AP103" s="63">
        <v>36509.51</v>
      </c>
      <c r="AQ103" s="63">
        <v>1406735.6</v>
      </c>
      <c r="AR103" s="63">
        <f t="shared" si="3"/>
        <v>1443245.11</v>
      </c>
    </row>
    <row r="104" spans="1:48" x14ac:dyDescent="0.25">
      <c r="A104" s="98">
        <v>7</v>
      </c>
      <c r="B104" s="98">
        <v>17</v>
      </c>
      <c r="C104" s="63">
        <v>3584.1666666666665</v>
      </c>
      <c r="D104" s="63">
        <v>146437607</v>
      </c>
      <c r="E104" s="103">
        <v>146437607</v>
      </c>
      <c r="F104" s="63">
        <v>0</v>
      </c>
      <c r="G104" s="63">
        <v>62674.979999999989</v>
      </c>
      <c r="H104" s="63">
        <v>3124253.6500000004</v>
      </c>
      <c r="I104" s="63">
        <v>-426008.23</v>
      </c>
      <c r="J104" s="63">
        <v>3550261.88</v>
      </c>
      <c r="K104" s="63">
        <v>0</v>
      </c>
      <c r="L104" s="80"/>
      <c r="M104" s="98">
        <v>7</v>
      </c>
      <c r="N104" s="98">
        <v>17</v>
      </c>
      <c r="O104" s="63">
        <v>0</v>
      </c>
      <c r="P104" s="63">
        <v>0</v>
      </c>
      <c r="Q104" s="63">
        <v>0</v>
      </c>
      <c r="R104" s="63">
        <v>0</v>
      </c>
      <c r="S104" s="63">
        <v>0</v>
      </c>
      <c r="T104" s="63">
        <v>0</v>
      </c>
      <c r="U104" s="63">
        <v>0</v>
      </c>
      <c r="V104" s="63">
        <v>3186928.63</v>
      </c>
      <c r="X104" s="102">
        <v>7</v>
      </c>
      <c r="Y104" s="102">
        <v>17</v>
      </c>
      <c r="Z104" s="63">
        <v>0</v>
      </c>
      <c r="AA104" s="63">
        <v>0</v>
      </c>
      <c r="AB104" s="63">
        <v>0</v>
      </c>
      <c r="AC104" s="63">
        <v>4364606.5999999996</v>
      </c>
      <c r="AD104" s="63">
        <v>4364606.5999999996</v>
      </c>
      <c r="AE104" s="63">
        <v>0</v>
      </c>
      <c r="AF104" s="63">
        <v>158110.43</v>
      </c>
      <c r="AG104" s="63">
        <v>335262.42000000004</v>
      </c>
      <c r="AH104" s="80"/>
      <c r="AI104" s="98">
        <v>7</v>
      </c>
      <c r="AJ104" s="98">
        <v>17</v>
      </c>
      <c r="AK104" s="63">
        <v>252727.03</v>
      </c>
      <c r="AL104" s="63">
        <v>-280.72000000000003</v>
      </c>
      <c r="AM104" s="63">
        <v>32030.35</v>
      </c>
      <c r="AN104" s="63">
        <v>213566.97</v>
      </c>
      <c r="AO104" s="63">
        <v>0</v>
      </c>
      <c r="AP104" s="63">
        <v>281828.99</v>
      </c>
      <c r="AQ104" s="63">
        <v>8542913.7299999986</v>
      </c>
      <c r="AR104" s="63">
        <f t="shared" si="3"/>
        <v>8824742.7199999988</v>
      </c>
    </row>
    <row r="105" spans="1:48" x14ac:dyDescent="0.25">
      <c r="A105" s="98">
        <v>7</v>
      </c>
      <c r="B105" s="98">
        <v>21</v>
      </c>
      <c r="C105" s="63">
        <v>1.0833333333333333</v>
      </c>
      <c r="D105" s="63">
        <v>5542123</v>
      </c>
      <c r="E105" s="103">
        <v>4069890</v>
      </c>
      <c r="F105" s="63">
        <v>1472233</v>
      </c>
      <c r="G105" s="63">
        <v>2828.28</v>
      </c>
      <c r="H105" s="63">
        <v>54423.639999999992</v>
      </c>
      <c r="I105" s="63">
        <v>39966.32</v>
      </c>
      <c r="J105" s="63">
        <v>14457.32</v>
      </c>
      <c r="K105" s="63">
        <v>-2954.23</v>
      </c>
      <c r="L105" s="80"/>
      <c r="M105" s="98">
        <v>7</v>
      </c>
      <c r="N105" s="98">
        <v>21</v>
      </c>
      <c r="O105" s="63">
        <v>0</v>
      </c>
      <c r="P105" s="63">
        <v>64502</v>
      </c>
      <c r="Q105" s="63">
        <v>224181</v>
      </c>
      <c r="R105" s="63">
        <v>0</v>
      </c>
      <c r="S105" s="63">
        <v>-23760</v>
      </c>
      <c r="T105" s="63">
        <v>264758.5</v>
      </c>
      <c r="U105" s="63">
        <v>0</v>
      </c>
      <c r="V105" s="63">
        <v>295296.19</v>
      </c>
      <c r="X105" s="102">
        <v>7</v>
      </c>
      <c r="Y105" s="102">
        <v>21</v>
      </c>
      <c r="Z105" s="63">
        <v>0</v>
      </c>
      <c r="AA105" s="63">
        <v>0</v>
      </c>
      <c r="AB105" s="63">
        <v>0</v>
      </c>
      <c r="AC105" s="63">
        <v>172809.18</v>
      </c>
      <c r="AD105" s="63">
        <v>110861.02000000002</v>
      </c>
      <c r="AE105" s="63">
        <v>61948.159999999996</v>
      </c>
      <c r="AF105" s="63">
        <v>11596.849999999999</v>
      </c>
      <c r="AG105" s="63">
        <v>47922.109999999993</v>
      </c>
      <c r="AH105" s="80"/>
      <c r="AI105" s="98">
        <v>7</v>
      </c>
      <c r="AJ105" s="98">
        <v>21</v>
      </c>
      <c r="AK105" s="63">
        <v>9864.9700000000012</v>
      </c>
      <c r="AL105" s="63">
        <v>0</v>
      </c>
      <c r="AM105" s="63">
        <v>4579.03</v>
      </c>
      <c r="AN105" s="63">
        <v>13899.160000000002</v>
      </c>
      <c r="AO105" s="63">
        <v>0</v>
      </c>
      <c r="AP105" s="63">
        <v>0</v>
      </c>
      <c r="AQ105" s="63">
        <v>555967.49</v>
      </c>
      <c r="AR105" s="63">
        <f t="shared" si="3"/>
        <v>555967.49</v>
      </c>
    </row>
    <row r="106" spans="1:48" x14ac:dyDescent="0.25">
      <c r="A106" s="98">
        <v>7</v>
      </c>
      <c r="B106" s="98">
        <v>22</v>
      </c>
      <c r="C106" s="63">
        <v>2</v>
      </c>
      <c r="D106" s="63">
        <v>797821</v>
      </c>
      <c r="E106" s="103">
        <v>605992</v>
      </c>
      <c r="F106" s="63">
        <v>191829</v>
      </c>
      <c r="G106" s="63">
        <v>1949.0400000000002</v>
      </c>
      <c r="H106" s="63">
        <v>7834.58</v>
      </c>
      <c r="I106" s="63">
        <v>5950.82</v>
      </c>
      <c r="J106" s="63">
        <v>1883.7600000000002</v>
      </c>
      <c r="K106" s="63">
        <v>-3914.8499999999995</v>
      </c>
      <c r="L106" s="80"/>
      <c r="M106" s="98">
        <v>7</v>
      </c>
      <c r="N106" s="98">
        <v>22</v>
      </c>
      <c r="O106" s="63">
        <v>0</v>
      </c>
      <c r="P106" s="63">
        <v>33543</v>
      </c>
      <c r="Q106" s="63">
        <v>31535</v>
      </c>
      <c r="R106" s="63">
        <v>0</v>
      </c>
      <c r="S106" s="63">
        <v>0</v>
      </c>
      <c r="T106" s="63">
        <v>187908.95999999996</v>
      </c>
      <c r="U106" s="63">
        <v>0</v>
      </c>
      <c r="V106" s="63">
        <v>193777.73000000004</v>
      </c>
      <c r="X106" s="102">
        <v>7</v>
      </c>
      <c r="Y106" s="102">
        <v>22</v>
      </c>
      <c r="Z106" s="63">
        <v>0</v>
      </c>
      <c r="AA106" s="63">
        <v>0</v>
      </c>
      <c r="AB106" s="63">
        <v>0</v>
      </c>
      <c r="AC106" s="63">
        <v>22743.55</v>
      </c>
      <c r="AD106" s="63">
        <v>15381.149999999998</v>
      </c>
      <c r="AE106" s="63">
        <v>7362.4</v>
      </c>
      <c r="AF106" s="63">
        <v>15927.360000000002</v>
      </c>
      <c r="AG106" s="63">
        <v>67225.319999999978</v>
      </c>
      <c r="AH106" s="80"/>
      <c r="AI106" s="98">
        <v>7</v>
      </c>
      <c r="AJ106" s="98">
        <v>22</v>
      </c>
      <c r="AK106" s="63">
        <v>1404.1799999999998</v>
      </c>
      <c r="AL106" s="63">
        <v>0</v>
      </c>
      <c r="AM106" s="63">
        <v>1459.2</v>
      </c>
      <c r="AN106" s="63">
        <v>7757.3499999999995</v>
      </c>
      <c r="AO106" s="63">
        <v>0</v>
      </c>
      <c r="AP106" s="63">
        <v>0</v>
      </c>
      <c r="AQ106" s="63">
        <v>310294.69</v>
      </c>
      <c r="AR106" s="63">
        <f t="shared" si="3"/>
        <v>310294.69</v>
      </c>
    </row>
    <row r="107" spans="1:48" x14ac:dyDescent="0.25">
      <c r="A107" s="98">
        <v>7</v>
      </c>
      <c r="B107" s="98">
        <v>26</v>
      </c>
      <c r="C107" s="63">
        <v>1</v>
      </c>
      <c r="D107" s="63">
        <v>3459300</v>
      </c>
      <c r="E107" s="103">
        <v>2586300</v>
      </c>
      <c r="F107" s="63">
        <v>873000</v>
      </c>
      <c r="G107" s="63">
        <v>3347.3999999999992</v>
      </c>
      <c r="H107" s="63">
        <v>33196.230000000003</v>
      </c>
      <c r="I107" s="63">
        <v>21026.600000000002</v>
      </c>
      <c r="J107" s="63">
        <v>12169.63</v>
      </c>
      <c r="K107" s="63">
        <v>-386.22999999999996</v>
      </c>
      <c r="L107" s="80"/>
      <c r="M107" s="98">
        <v>7</v>
      </c>
      <c r="N107" s="98">
        <v>26</v>
      </c>
      <c r="O107" s="63">
        <v>0</v>
      </c>
      <c r="P107" s="63">
        <v>6219</v>
      </c>
      <c r="Q107" s="63">
        <v>6144</v>
      </c>
      <c r="R107" s="63">
        <v>43765.59</v>
      </c>
      <c r="S107" s="63">
        <v>0</v>
      </c>
      <c r="T107" s="63">
        <v>0</v>
      </c>
      <c r="U107" s="63">
        <v>0</v>
      </c>
      <c r="V107" s="63">
        <v>79922.990000000005</v>
      </c>
      <c r="X107" s="102">
        <v>7</v>
      </c>
      <c r="Y107" s="102">
        <v>26</v>
      </c>
      <c r="Z107" s="63">
        <v>0</v>
      </c>
      <c r="AA107" s="63">
        <v>-38338.559999999998</v>
      </c>
      <c r="AB107" s="63">
        <v>0</v>
      </c>
      <c r="AC107" s="63">
        <v>105321.51000000001</v>
      </c>
      <c r="AD107" s="63">
        <v>69395.87</v>
      </c>
      <c r="AE107" s="63">
        <v>35925.64</v>
      </c>
      <c r="AF107" s="63">
        <v>5161.7700000000004</v>
      </c>
      <c r="AG107" s="63">
        <v>20520.84</v>
      </c>
      <c r="AH107" s="80"/>
      <c r="AI107" s="98">
        <v>7</v>
      </c>
      <c r="AJ107" s="98">
        <v>26</v>
      </c>
      <c r="AK107" s="63">
        <v>5984.59</v>
      </c>
      <c r="AL107" s="63">
        <v>0</v>
      </c>
      <c r="AM107" s="63">
        <v>2530.92</v>
      </c>
      <c r="AN107" s="63">
        <v>4643.6900000000005</v>
      </c>
      <c r="AO107" s="63">
        <v>0</v>
      </c>
      <c r="AP107" s="63">
        <v>10699.06</v>
      </c>
      <c r="AQ107" s="63">
        <v>185747.75</v>
      </c>
      <c r="AR107" s="63">
        <f t="shared" si="3"/>
        <v>196446.81</v>
      </c>
    </row>
    <row r="108" spans="1:48" x14ac:dyDescent="0.25">
      <c r="A108" s="98">
        <v>7</v>
      </c>
      <c r="B108" s="98">
        <v>27</v>
      </c>
      <c r="C108" s="63">
        <v>1762.3333333333333</v>
      </c>
      <c r="D108" s="63">
        <v>8374998</v>
      </c>
      <c r="E108" s="103">
        <v>8374998</v>
      </c>
      <c r="F108" s="63">
        <v>0</v>
      </c>
      <c r="G108" s="63">
        <v>248640.69</v>
      </c>
      <c r="H108" s="63">
        <v>171518.86</v>
      </c>
      <c r="I108" s="63">
        <v>171518.86</v>
      </c>
      <c r="J108" s="63">
        <v>0</v>
      </c>
      <c r="K108" s="63">
        <v>0</v>
      </c>
      <c r="L108" s="80"/>
      <c r="M108" s="98">
        <v>7</v>
      </c>
      <c r="N108" s="98">
        <v>27</v>
      </c>
      <c r="O108" s="63">
        <v>0</v>
      </c>
      <c r="P108" s="63">
        <v>0</v>
      </c>
      <c r="Q108" s="63">
        <v>0</v>
      </c>
      <c r="R108" s="63">
        <v>0</v>
      </c>
      <c r="S108" s="63">
        <v>0</v>
      </c>
      <c r="T108" s="63">
        <v>0</v>
      </c>
      <c r="U108" s="63">
        <v>0</v>
      </c>
      <c r="V108" s="63">
        <v>420159.55000000005</v>
      </c>
      <c r="X108" s="102">
        <v>7</v>
      </c>
      <c r="Y108" s="102">
        <v>27</v>
      </c>
      <c r="Z108" s="63">
        <v>0</v>
      </c>
      <c r="AA108" s="63">
        <v>0</v>
      </c>
      <c r="AB108" s="63">
        <v>0</v>
      </c>
      <c r="AC108" s="63">
        <v>263117.48</v>
      </c>
      <c r="AD108" s="63">
        <v>263117.48</v>
      </c>
      <c r="AE108" s="63">
        <v>0</v>
      </c>
      <c r="AF108" s="63">
        <v>17583.669999999998</v>
      </c>
      <c r="AG108" s="63">
        <v>68765.62999999999</v>
      </c>
      <c r="AH108" s="80"/>
      <c r="AI108" s="98">
        <v>7</v>
      </c>
      <c r="AJ108" s="98">
        <v>27</v>
      </c>
      <c r="AK108" s="63">
        <v>14877.000000000002</v>
      </c>
      <c r="AL108" s="63">
        <v>0</v>
      </c>
      <c r="AM108" s="63">
        <v>6770.9</v>
      </c>
      <c r="AN108" s="63">
        <v>20290.47</v>
      </c>
      <c r="AO108" s="63">
        <v>0</v>
      </c>
      <c r="AP108" s="63">
        <v>26497.34</v>
      </c>
      <c r="AQ108" s="63">
        <v>811564.7</v>
      </c>
      <c r="AR108" s="63">
        <f t="shared" si="3"/>
        <v>838062.03999999992</v>
      </c>
    </row>
    <row r="109" spans="1:48" x14ac:dyDescent="0.25">
      <c r="A109" s="98">
        <v>7</v>
      </c>
      <c r="B109" s="98">
        <v>28</v>
      </c>
      <c r="C109" s="63">
        <v>609.5</v>
      </c>
      <c r="D109" s="63">
        <v>2964061</v>
      </c>
      <c r="E109" s="103">
        <v>2964061</v>
      </c>
      <c r="F109" s="63">
        <v>0</v>
      </c>
      <c r="G109" s="63">
        <v>84575.32</v>
      </c>
      <c r="H109" s="63">
        <v>60703.85</v>
      </c>
      <c r="I109" s="63">
        <v>60703.85</v>
      </c>
      <c r="J109" s="63">
        <v>0</v>
      </c>
      <c r="K109" s="63">
        <v>0</v>
      </c>
      <c r="L109" s="80"/>
      <c r="M109" s="98">
        <v>7</v>
      </c>
      <c r="N109" s="98">
        <v>28</v>
      </c>
      <c r="O109" s="63">
        <v>0</v>
      </c>
      <c r="P109" s="63">
        <v>0</v>
      </c>
      <c r="Q109" s="63">
        <v>0</v>
      </c>
      <c r="R109" s="63">
        <v>0</v>
      </c>
      <c r="S109" s="63">
        <v>0</v>
      </c>
      <c r="T109" s="63">
        <v>0</v>
      </c>
      <c r="U109" s="63">
        <v>0</v>
      </c>
      <c r="V109" s="63">
        <v>145279.16999999998</v>
      </c>
      <c r="X109" s="102">
        <v>7</v>
      </c>
      <c r="Y109" s="102">
        <v>28</v>
      </c>
      <c r="Z109" s="63">
        <v>0</v>
      </c>
      <c r="AA109" s="63">
        <v>0</v>
      </c>
      <c r="AB109" s="63">
        <v>0</v>
      </c>
      <c r="AC109" s="63">
        <v>93206.669999999984</v>
      </c>
      <c r="AD109" s="63">
        <v>93206.669999999984</v>
      </c>
      <c r="AE109" s="63">
        <v>0</v>
      </c>
      <c r="AF109" s="63">
        <v>6223.24</v>
      </c>
      <c r="AG109" s="63">
        <v>24333.969999999998</v>
      </c>
      <c r="AH109" s="80"/>
      <c r="AI109" s="98">
        <v>7</v>
      </c>
      <c r="AJ109" s="98">
        <v>28</v>
      </c>
      <c r="AK109" s="63">
        <v>5267.1</v>
      </c>
      <c r="AL109" s="63">
        <v>0</v>
      </c>
      <c r="AM109" s="63">
        <v>2392.06</v>
      </c>
      <c r="AN109" s="63">
        <v>7095.449999999998</v>
      </c>
      <c r="AO109" s="63">
        <v>0</v>
      </c>
      <c r="AP109" s="63">
        <v>2195.8999999999996</v>
      </c>
      <c r="AQ109" s="63">
        <v>283797.65999999997</v>
      </c>
      <c r="AR109" s="63">
        <f t="shared" si="3"/>
        <v>285993.56</v>
      </c>
    </row>
    <row r="110" spans="1:48" x14ac:dyDescent="0.25">
      <c r="A110" s="98">
        <v>7</v>
      </c>
      <c r="B110" s="98">
        <v>44</v>
      </c>
      <c r="C110" s="63">
        <v>1</v>
      </c>
      <c r="D110" s="63">
        <v>1058700</v>
      </c>
      <c r="E110" s="103">
        <v>1058700</v>
      </c>
      <c r="F110" s="63">
        <v>0</v>
      </c>
      <c r="G110" s="63">
        <v>3347.3999999999992</v>
      </c>
      <c r="H110" s="63">
        <v>10534.04</v>
      </c>
      <c r="I110" s="63">
        <v>10534.04</v>
      </c>
      <c r="J110" s="63">
        <v>0</v>
      </c>
      <c r="K110" s="63">
        <v>-130.31</v>
      </c>
      <c r="L110" s="80"/>
      <c r="M110" s="98">
        <v>7</v>
      </c>
      <c r="N110" s="98">
        <v>44</v>
      </c>
      <c r="O110" s="63">
        <v>3903</v>
      </c>
      <c r="P110" s="63">
        <v>0</v>
      </c>
      <c r="Q110" s="63">
        <v>0</v>
      </c>
      <c r="R110" s="63">
        <v>26852.639999999999</v>
      </c>
      <c r="S110" s="63">
        <v>0</v>
      </c>
      <c r="T110" s="63">
        <v>0</v>
      </c>
      <c r="U110" s="63">
        <v>0</v>
      </c>
      <c r="V110" s="63">
        <v>40603.769999999997</v>
      </c>
      <c r="X110" s="102">
        <v>7</v>
      </c>
      <c r="Y110" s="102">
        <v>44</v>
      </c>
      <c r="Z110" s="63">
        <v>0</v>
      </c>
      <c r="AA110" s="63">
        <v>-24354.720000000001</v>
      </c>
      <c r="AB110" s="63">
        <v>0</v>
      </c>
      <c r="AC110" s="63">
        <v>32650.649999999994</v>
      </c>
      <c r="AD110" s="63">
        <v>32650.649999999994</v>
      </c>
      <c r="AE110" s="63">
        <v>0</v>
      </c>
      <c r="AF110" s="63">
        <v>3239.4900000000002</v>
      </c>
      <c r="AG110" s="63">
        <v>12924.330000000002</v>
      </c>
      <c r="AH110" s="80"/>
      <c r="AI110" s="98">
        <v>7</v>
      </c>
      <c r="AJ110" s="98">
        <v>44</v>
      </c>
      <c r="AK110" s="63">
        <v>1831.57</v>
      </c>
      <c r="AL110" s="63">
        <v>0</v>
      </c>
      <c r="AM110" s="63">
        <v>1026.3400000000001</v>
      </c>
      <c r="AN110" s="63">
        <v>1741.56</v>
      </c>
      <c r="AO110" s="63">
        <v>0</v>
      </c>
      <c r="AP110" s="63">
        <v>0</v>
      </c>
      <c r="AQ110" s="63">
        <v>69662.989999999991</v>
      </c>
      <c r="AR110" s="63">
        <f t="shared" si="3"/>
        <v>69662.989999999991</v>
      </c>
    </row>
    <row r="111" spans="1:48" x14ac:dyDescent="0.25">
      <c r="A111" s="98">
        <v>7</v>
      </c>
      <c r="B111" s="98">
        <v>46</v>
      </c>
      <c r="C111" s="63">
        <v>7.666666666666667</v>
      </c>
      <c r="D111" s="63">
        <v>19809500</v>
      </c>
      <c r="E111" s="103">
        <v>19809500</v>
      </c>
      <c r="F111" s="63">
        <v>0</v>
      </c>
      <c r="G111" s="63">
        <v>39324.300000000003</v>
      </c>
      <c r="H111" s="63">
        <v>197104.50000000003</v>
      </c>
      <c r="I111" s="63">
        <v>197104.50000000003</v>
      </c>
      <c r="J111" s="63">
        <v>0</v>
      </c>
      <c r="K111" s="63">
        <v>-2159.09</v>
      </c>
      <c r="L111" s="80"/>
      <c r="M111" s="98">
        <v>7</v>
      </c>
      <c r="N111" s="98">
        <v>46</v>
      </c>
      <c r="O111" s="63">
        <v>77598</v>
      </c>
      <c r="P111" s="63">
        <v>0</v>
      </c>
      <c r="Q111" s="63">
        <v>0</v>
      </c>
      <c r="R111" s="63">
        <v>538972.32000000007</v>
      </c>
      <c r="S111" s="63">
        <v>-31335.599999999999</v>
      </c>
      <c r="T111" s="63">
        <v>0</v>
      </c>
      <c r="U111" s="63">
        <v>-674.25000000000011</v>
      </c>
      <c r="V111" s="63">
        <v>741232.18</v>
      </c>
      <c r="X111" s="102">
        <v>7</v>
      </c>
      <c r="Y111" s="102">
        <v>46</v>
      </c>
      <c r="Z111" s="63">
        <v>0</v>
      </c>
      <c r="AA111" s="63">
        <v>-488835.36</v>
      </c>
      <c r="AB111" s="63">
        <v>0</v>
      </c>
      <c r="AC111" s="63">
        <v>616740.28</v>
      </c>
      <c r="AD111" s="63">
        <v>616740.28</v>
      </c>
      <c r="AE111" s="63">
        <v>0</v>
      </c>
      <c r="AF111" s="63">
        <v>65013.630000000005</v>
      </c>
      <c r="AG111" s="63">
        <v>258519.56999999998</v>
      </c>
      <c r="AH111" s="80"/>
      <c r="AI111" s="98">
        <v>7</v>
      </c>
      <c r="AJ111" s="98">
        <v>46</v>
      </c>
      <c r="AK111" s="63">
        <v>34235.69</v>
      </c>
      <c r="AL111" s="63">
        <v>0</v>
      </c>
      <c r="AM111" s="63">
        <v>17060.88</v>
      </c>
      <c r="AN111" s="63">
        <v>31896.559999999998</v>
      </c>
      <c r="AO111" s="63">
        <v>0</v>
      </c>
      <c r="AP111" s="63">
        <v>34943.100000000006</v>
      </c>
      <c r="AQ111" s="63">
        <v>1275863.43</v>
      </c>
      <c r="AR111" s="63">
        <f t="shared" si="3"/>
        <v>1310806.53</v>
      </c>
    </row>
    <row r="112" spans="1:48" x14ac:dyDescent="0.25">
      <c r="A112" s="98">
        <v>7</v>
      </c>
      <c r="B112" s="98">
        <v>47</v>
      </c>
      <c r="C112" s="63">
        <v>8</v>
      </c>
      <c r="D112" s="63">
        <v>8141016</v>
      </c>
      <c r="E112" s="103">
        <v>8141016</v>
      </c>
      <c r="F112" s="63">
        <v>0</v>
      </c>
      <c r="G112" s="63">
        <v>26779.199999999993</v>
      </c>
      <c r="H112" s="63">
        <v>81003.02</v>
      </c>
      <c r="I112" s="63">
        <v>81003.02</v>
      </c>
      <c r="J112" s="63">
        <v>0</v>
      </c>
      <c r="K112" s="63">
        <v>0</v>
      </c>
      <c r="L112" s="80"/>
      <c r="M112" s="98">
        <v>7</v>
      </c>
      <c r="N112" s="98">
        <v>47</v>
      </c>
      <c r="O112" s="63">
        <v>32391</v>
      </c>
      <c r="P112" s="63">
        <v>0</v>
      </c>
      <c r="Q112" s="63">
        <v>0</v>
      </c>
      <c r="R112" s="63">
        <v>222850.08000000002</v>
      </c>
      <c r="S112" s="63">
        <v>0</v>
      </c>
      <c r="T112" s="63">
        <v>0</v>
      </c>
      <c r="U112" s="63">
        <v>0</v>
      </c>
      <c r="V112" s="63">
        <v>330632.29999999993</v>
      </c>
      <c r="X112" s="102">
        <v>7</v>
      </c>
      <c r="Y112" s="102">
        <v>47</v>
      </c>
      <c r="Z112" s="63">
        <v>0</v>
      </c>
      <c r="AA112" s="63">
        <v>-202119.84000000005</v>
      </c>
      <c r="AB112" s="63">
        <v>0</v>
      </c>
      <c r="AC112" s="63">
        <v>256929.88999999998</v>
      </c>
      <c r="AD112" s="63">
        <v>256929.88999999998</v>
      </c>
      <c r="AE112" s="63">
        <v>0</v>
      </c>
      <c r="AF112" s="63">
        <v>27208.440000000002</v>
      </c>
      <c r="AG112" s="63">
        <v>107749.48999999999</v>
      </c>
      <c r="AH112" s="80"/>
      <c r="AI112" s="98">
        <v>7</v>
      </c>
      <c r="AJ112" s="98">
        <v>47</v>
      </c>
      <c r="AK112" s="63">
        <v>14246.9</v>
      </c>
      <c r="AL112" s="63">
        <v>0</v>
      </c>
      <c r="AM112" s="63">
        <v>6714.96</v>
      </c>
      <c r="AN112" s="63">
        <v>13881.05</v>
      </c>
      <c r="AO112" s="63">
        <v>0</v>
      </c>
      <c r="AP112" s="63">
        <v>3203.9500000000003</v>
      </c>
      <c r="AQ112" s="63">
        <v>555243.19000000006</v>
      </c>
      <c r="AR112" s="63">
        <f t="shared" si="3"/>
        <v>558447.14</v>
      </c>
    </row>
    <row r="113" spans="1:44" x14ac:dyDescent="0.25">
      <c r="A113" s="98">
        <v>7</v>
      </c>
      <c r="B113" s="98">
        <v>50</v>
      </c>
      <c r="C113" s="63">
        <v>222.83333333333334</v>
      </c>
      <c r="D113" s="63">
        <v>31216999</v>
      </c>
      <c r="E113" s="103">
        <v>24605894</v>
      </c>
      <c r="F113" s="63">
        <v>6611105</v>
      </c>
      <c r="G113" s="63">
        <v>50840.970000000008</v>
      </c>
      <c r="H113" s="63">
        <v>1218282.8800000001</v>
      </c>
      <c r="I113" s="63">
        <v>202396.33</v>
      </c>
      <c r="J113" s="63">
        <v>1015886.55</v>
      </c>
      <c r="K113" s="63">
        <v>0</v>
      </c>
      <c r="L113" s="80"/>
      <c r="M113" s="98">
        <v>7</v>
      </c>
      <c r="N113" s="98">
        <v>50</v>
      </c>
      <c r="O113" s="63">
        <v>0</v>
      </c>
      <c r="P113" s="63">
        <v>358</v>
      </c>
      <c r="Q113" s="63">
        <v>353</v>
      </c>
      <c r="R113" s="63">
        <v>0</v>
      </c>
      <c r="S113" s="63">
        <v>0</v>
      </c>
      <c r="T113" s="63">
        <v>0</v>
      </c>
      <c r="U113" s="63">
        <v>0</v>
      </c>
      <c r="V113" s="63">
        <v>1269123.8500000001</v>
      </c>
      <c r="X113" s="102">
        <v>7</v>
      </c>
      <c r="Y113" s="102">
        <v>50</v>
      </c>
      <c r="Z113" s="63">
        <v>-28.25</v>
      </c>
      <c r="AA113" s="63">
        <v>0</v>
      </c>
      <c r="AB113" s="63">
        <v>0</v>
      </c>
      <c r="AC113" s="63">
        <v>923497.51</v>
      </c>
      <c r="AD113" s="63">
        <v>653354.18999999994</v>
      </c>
      <c r="AE113" s="63">
        <v>270143.32000000007</v>
      </c>
      <c r="AF113" s="63">
        <v>83630.090000000011</v>
      </c>
      <c r="AG113" s="63">
        <v>360548.31999999995</v>
      </c>
      <c r="AH113" s="80"/>
      <c r="AI113" s="98">
        <v>7</v>
      </c>
      <c r="AJ113" s="98">
        <v>50</v>
      </c>
      <c r="AK113" s="63">
        <v>56337.740000000005</v>
      </c>
      <c r="AL113" s="63">
        <v>0</v>
      </c>
      <c r="AM113" s="63">
        <v>40404.67</v>
      </c>
      <c r="AN113" s="63">
        <v>70091.010000000009</v>
      </c>
      <c r="AO113" s="63">
        <v>0</v>
      </c>
      <c r="AP113" s="63">
        <v>77762.709999999992</v>
      </c>
      <c r="AQ113" s="63">
        <v>2803604.9400000004</v>
      </c>
      <c r="AR113" s="63">
        <f t="shared" si="3"/>
        <v>2881367.6500000004</v>
      </c>
    </row>
    <row r="114" spans="1:44" x14ac:dyDescent="0.25">
      <c r="A114" s="98">
        <v>7</v>
      </c>
      <c r="B114" s="98">
        <v>52</v>
      </c>
      <c r="C114" s="63">
        <v>2</v>
      </c>
      <c r="D114" s="63">
        <v>1864440</v>
      </c>
      <c r="E114" s="103">
        <v>1316820</v>
      </c>
      <c r="F114" s="63">
        <v>547620</v>
      </c>
      <c r="G114" s="63">
        <v>3695.76</v>
      </c>
      <c r="H114" s="63">
        <v>94920.22</v>
      </c>
      <c r="I114" s="63">
        <v>10942.73</v>
      </c>
      <c r="J114" s="63">
        <v>83977.49</v>
      </c>
      <c r="K114" s="63">
        <v>-949.18</v>
      </c>
      <c r="L114" s="80"/>
      <c r="M114" s="98">
        <v>7</v>
      </c>
      <c r="N114" s="98">
        <v>52</v>
      </c>
      <c r="O114" s="63">
        <v>0</v>
      </c>
      <c r="P114" s="63">
        <v>0</v>
      </c>
      <c r="Q114" s="63">
        <v>0</v>
      </c>
      <c r="R114" s="63">
        <v>0</v>
      </c>
      <c r="S114" s="63">
        <v>0</v>
      </c>
      <c r="T114" s="63">
        <v>0</v>
      </c>
      <c r="U114" s="63">
        <v>0</v>
      </c>
      <c r="V114" s="63">
        <v>97666.800000000017</v>
      </c>
      <c r="X114" s="102">
        <v>7</v>
      </c>
      <c r="Y114" s="102">
        <v>52</v>
      </c>
      <c r="Z114" s="63">
        <v>0</v>
      </c>
      <c r="AA114" s="63">
        <v>0</v>
      </c>
      <c r="AB114" s="63">
        <v>0</v>
      </c>
      <c r="AC114" s="63">
        <v>56702.05</v>
      </c>
      <c r="AD114" s="63">
        <v>34693.71</v>
      </c>
      <c r="AE114" s="63">
        <v>22008.34</v>
      </c>
      <c r="AF114" s="63">
        <v>4940.84</v>
      </c>
      <c r="AG114" s="63">
        <v>21337.79</v>
      </c>
      <c r="AH114" s="80"/>
      <c r="AI114" s="98">
        <v>7</v>
      </c>
      <c r="AJ114" s="98">
        <v>52</v>
      </c>
      <c r="AK114" s="63">
        <v>3337.35</v>
      </c>
      <c r="AL114" s="63">
        <v>0</v>
      </c>
      <c r="AM114" s="63">
        <v>2153.59</v>
      </c>
      <c r="AN114" s="63">
        <v>4772.7700000000004</v>
      </c>
      <c r="AO114" s="63">
        <v>0</v>
      </c>
      <c r="AP114" s="63">
        <v>9577.17</v>
      </c>
      <c r="AQ114" s="63">
        <v>190911.19</v>
      </c>
      <c r="AR114" s="63">
        <f t="shared" si="3"/>
        <v>200488.36000000002</v>
      </c>
    </row>
    <row r="115" spans="1:44" x14ac:dyDescent="0.25">
      <c r="A115" s="98">
        <v>7</v>
      </c>
      <c r="B115" s="98">
        <v>53</v>
      </c>
      <c r="C115" s="63">
        <v>1399.25</v>
      </c>
      <c r="D115" s="63">
        <v>759407724</v>
      </c>
      <c r="E115" s="103">
        <v>540596247</v>
      </c>
      <c r="F115" s="63">
        <v>218811477</v>
      </c>
      <c r="G115" s="63">
        <v>320068.83999999997</v>
      </c>
      <c r="H115" s="63">
        <v>15200335.109999998</v>
      </c>
      <c r="I115" s="63">
        <v>4454456.0199999996</v>
      </c>
      <c r="J115" s="63">
        <v>10745879.09</v>
      </c>
      <c r="K115" s="63">
        <v>0</v>
      </c>
      <c r="L115" s="80"/>
      <c r="M115" s="98">
        <v>7</v>
      </c>
      <c r="N115" s="98">
        <v>53</v>
      </c>
      <c r="O115" s="63">
        <v>0</v>
      </c>
      <c r="P115" s="63">
        <v>2069582</v>
      </c>
      <c r="Q115" s="63">
        <v>1964421</v>
      </c>
      <c r="R115" s="63">
        <v>9951768.9000000022</v>
      </c>
      <c r="S115" s="63">
        <v>0</v>
      </c>
      <c r="T115" s="63">
        <v>0</v>
      </c>
      <c r="U115" s="63">
        <v>-6295.61</v>
      </c>
      <c r="V115" s="63">
        <v>25465877.239999998</v>
      </c>
      <c r="X115" s="102">
        <v>7</v>
      </c>
      <c r="Y115" s="102">
        <v>53</v>
      </c>
      <c r="Z115" s="63">
        <v>0</v>
      </c>
      <c r="AA115" s="63">
        <v>0</v>
      </c>
      <c r="AB115" s="63">
        <v>0</v>
      </c>
      <c r="AC115" s="63">
        <v>23682315.520000003</v>
      </c>
      <c r="AD115" s="63">
        <v>14639447.91</v>
      </c>
      <c r="AE115" s="63">
        <v>9042867.6099999994</v>
      </c>
      <c r="AF115" s="63">
        <v>2025557.7000000002</v>
      </c>
      <c r="AG115" s="63">
        <v>8613346.4199999999</v>
      </c>
      <c r="AH115" s="80"/>
      <c r="AI115" s="98">
        <v>7</v>
      </c>
      <c r="AJ115" s="98">
        <v>53</v>
      </c>
      <c r="AK115" s="63">
        <v>1360741.5100000002</v>
      </c>
      <c r="AL115" s="63">
        <v>0</v>
      </c>
      <c r="AM115" s="63">
        <v>845647.96</v>
      </c>
      <c r="AN115" s="63">
        <v>1589575.6599999997</v>
      </c>
      <c r="AO115" s="63">
        <v>0</v>
      </c>
      <c r="AP115" s="63">
        <v>2054901.1</v>
      </c>
      <c r="AQ115" s="63">
        <v>63583062.00999999</v>
      </c>
      <c r="AR115" s="63">
        <f t="shared" si="3"/>
        <v>65637963.109999992</v>
      </c>
    </row>
    <row r="116" spans="1:44" x14ac:dyDescent="0.25">
      <c r="A116" s="98">
        <v>7</v>
      </c>
      <c r="B116" s="98">
        <v>54</v>
      </c>
      <c r="C116" s="63">
        <v>48.75</v>
      </c>
      <c r="D116" s="63">
        <v>443167599</v>
      </c>
      <c r="E116" s="103">
        <v>326890469</v>
      </c>
      <c r="F116" s="63">
        <v>116277130</v>
      </c>
      <c r="G116" s="63">
        <v>85926.420000000013</v>
      </c>
      <c r="H116" s="63">
        <v>8403947.4700000007</v>
      </c>
      <c r="I116" s="63">
        <v>2693577.51</v>
      </c>
      <c r="J116" s="63">
        <v>5710369.96</v>
      </c>
      <c r="K116" s="63">
        <v>-126250.87</v>
      </c>
      <c r="L116" s="80"/>
      <c r="M116" s="98">
        <v>7</v>
      </c>
      <c r="N116" s="98">
        <v>54</v>
      </c>
      <c r="O116" s="63">
        <v>0</v>
      </c>
      <c r="P116" s="63">
        <v>975826</v>
      </c>
      <c r="Q116" s="63">
        <v>904638</v>
      </c>
      <c r="R116" s="63">
        <v>4611463.12</v>
      </c>
      <c r="S116" s="63">
        <v>-390330.39999999997</v>
      </c>
      <c r="T116" s="63">
        <v>0</v>
      </c>
      <c r="U116" s="63">
        <v>-37659.69</v>
      </c>
      <c r="V116" s="63">
        <v>12547096.050000001</v>
      </c>
      <c r="X116" s="102">
        <v>7</v>
      </c>
      <c r="Y116" s="102">
        <v>54</v>
      </c>
      <c r="Z116" s="63">
        <v>0</v>
      </c>
      <c r="AA116" s="63">
        <v>0</v>
      </c>
      <c r="AB116" s="63">
        <v>0</v>
      </c>
      <c r="AC116" s="63">
        <v>13469549.24</v>
      </c>
      <c r="AD116" s="63">
        <v>8725311.5099999998</v>
      </c>
      <c r="AE116" s="63">
        <v>4744237.7299999995</v>
      </c>
      <c r="AF116" s="63">
        <v>946551.2200000002</v>
      </c>
      <c r="AG116" s="63">
        <v>4028067.2099999995</v>
      </c>
      <c r="AH116" s="80"/>
      <c r="AI116" s="98">
        <v>7</v>
      </c>
      <c r="AJ116" s="98">
        <v>54</v>
      </c>
      <c r="AK116" s="63">
        <v>788170.77</v>
      </c>
      <c r="AL116" s="63">
        <v>0</v>
      </c>
      <c r="AM116" s="63">
        <v>482611.98000000004</v>
      </c>
      <c r="AN116" s="63">
        <v>827231.19000000006</v>
      </c>
      <c r="AO116" s="63">
        <v>0</v>
      </c>
      <c r="AP116" s="63">
        <v>320404.81999999995</v>
      </c>
      <c r="AQ116" s="63">
        <v>33089277.660000004</v>
      </c>
      <c r="AR116" s="63">
        <f t="shared" si="3"/>
        <v>33409682.480000004</v>
      </c>
    </row>
    <row r="117" spans="1:44" x14ac:dyDescent="0.25">
      <c r="A117" s="98">
        <v>7</v>
      </c>
      <c r="B117" s="98">
        <v>57</v>
      </c>
      <c r="C117" s="63">
        <v>3</v>
      </c>
      <c r="D117" s="63">
        <v>20924700</v>
      </c>
      <c r="E117" s="103">
        <v>15466500</v>
      </c>
      <c r="F117" s="63">
        <v>5458200</v>
      </c>
      <c r="G117" s="63">
        <v>14901.839999999998</v>
      </c>
      <c r="H117" s="63">
        <v>201829.97</v>
      </c>
      <c r="I117" s="63">
        <v>125742.61</v>
      </c>
      <c r="J117" s="63">
        <v>76087.360000000001</v>
      </c>
      <c r="K117" s="63">
        <v>-2201.5700000000002</v>
      </c>
      <c r="L117" s="80"/>
      <c r="M117" s="98">
        <v>7</v>
      </c>
      <c r="N117" s="98">
        <v>57</v>
      </c>
      <c r="O117" s="63">
        <v>0</v>
      </c>
      <c r="P117" s="63">
        <v>38547</v>
      </c>
      <c r="Q117" s="63">
        <v>37584</v>
      </c>
      <c r="R117" s="63">
        <v>268271.91000000003</v>
      </c>
      <c r="S117" s="63">
        <v>-15418.8</v>
      </c>
      <c r="T117" s="63">
        <v>0</v>
      </c>
      <c r="U117" s="63">
        <v>-880.73000000000013</v>
      </c>
      <c r="V117" s="63">
        <v>466502.62</v>
      </c>
      <c r="X117" s="102">
        <v>7</v>
      </c>
      <c r="Y117" s="102">
        <v>57</v>
      </c>
      <c r="Z117" s="63">
        <v>0</v>
      </c>
      <c r="AA117" s="63">
        <v>-234524.15999999997</v>
      </c>
      <c r="AB117" s="63">
        <v>0</v>
      </c>
      <c r="AC117" s="63">
        <v>636118.14999999991</v>
      </c>
      <c r="AD117" s="63">
        <v>413297.72</v>
      </c>
      <c r="AE117" s="63">
        <v>222820.42999999996</v>
      </c>
      <c r="AF117" s="63">
        <v>31994.009999999995</v>
      </c>
      <c r="AG117" s="63">
        <v>127471.92000000001</v>
      </c>
      <c r="AH117" s="80"/>
      <c r="AI117" s="98">
        <v>7</v>
      </c>
      <c r="AJ117" s="98">
        <v>57</v>
      </c>
      <c r="AK117" s="63">
        <v>36199.74</v>
      </c>
      <c r="AL117" s="63">
        <v>0</v>
      </c>
      <c r="AM117" s="63">
        <v>16462.510000000002</v>
      </c>
      <c r="AN117" s="63">
        <v>27698.05</v>
      </c>
      <c r="AO117" s="63">
        <v>0</v>
      </c>
      <c r="AP117" s="63">
        <v>68203.73</v>
      </c>
      <c r="AQ117" s="63">
        <v>1107922.8399999999</v>
      </c>
      <c r="AR117" s="63">
        <f t="shared" si="3"/>
        <v>1176126.5699999998</v>
      </c>
    </row>
    <row r="118" spans="1:44" x14ac:dyDescent="0.25">
      <c r="A118" s="98">
        <v>7</v>
      </c>
      <c r="B118" s="98">
        <v>60</v>
      </c>
      <c r="C118" s="63">
        <v>12692.083333333334</v>
      </c>
      <c r="D118" s="63">
        <v>340268738</v>
      </c>
      <c r="E118" s="103">
        <v>340268738</v>
      </c>
      <c r="F118" s="63">
        <v>0</v>
      </c>
      <c r="G118" s="63">
        <v>1768204.6199999999</v>
      </c>
      <c r="H118" s="63">
        <v>18384871.579999998</v>
      </c>
      <c r="I118" s="63">
        <v>18384871.579999998</v>
      </c>
      <c r="J118" s="63">
        <v>0</v>
      </c>
      <c r="K118" s="63">
        <v>0</v>
      </c>
      <c r="L118" s="80"/>
      <c r="M118" s="98">
        <v>7</v>
      </c>
      <c r="N118" s="98">
        <v>60</v>
      </c>
      <c r="O118" s="63">
        <v>1067</v>
      </c>
      <c r="P118" s="63">
        <v>0</v>
      </c>
      <c r="Q118" s="63">
        <v>0</v>
      </c>
      <c r="R118" s="63">
        <v>0</v>
      </c>
      <c r="S118" s="63">
        <v>0</v>
      </c>
      <c r="T118" s="63">
        <v>0</v>
      </c>
      <c r="U118" s="63">
        <v>0</v>
      </c>
      <c r="V118" s="63">
        <v>20153076.199999999</v>
      </c>
      <c r="X118" s="102">
        <v>7</v>
      </c>
      <c r="Y118" s="102">
        <v>60</v>
      </c>
      <c r="Z118" s="63">
        <v>0</v>
      </c>
      <c r="AA118" s="63">
        <v>0</v>
      </c>
      <c r="AB118" s="63">
        <v>0</v>
      </c>
      <c r="AC118" s="63">
        <v>10583310.350000001</v>
      </c>
      <c r="AD118" s="63">
        <v>10583310.350000001</v>
      </c>
      <c r="AE118" s="63">
        <v>0</v>
      </c>
      <c r="AF118" s="63">
        <v>911655.39000000013</v>
      </c>
      <c r="AG118" s="63">
        <v>3932605.9400000004</v>
      </c>
      <c r="AH118" s="80"/>
      <c r="AI118" s="98">
        <v>7</v>
      </c>
      <c r="AJ118" s="98">
        <v>60</v>
      </c>
      <c r="AK118" s="63">
        <v>614714.94000000006</v>
      </c>
      <c r="AL118" s="63">
        <v>0</v>
      </c>
      <c r="AM118" s="63">
        <v>420047.94999999995</v>
      </c>
      <c r="AN118" s="63">
        <v>938887.44</v>
      </c>
      <c r="AO118" s="63">
        <v>0</v>
      </c>
      <c r="AP118" s="63">
        <v>1152839.3399999999</v>
      </c>
      <c r="AQ118" s="63">
        <v>37554298.210000001</v>
      </c>
      <c r="AR118" s="63">
        <f t="shared" si="3"/>
        <v>38707137.549999997</v>
      </c>
    </row>
    <row r="119" spans="1:44" x14ac:dyDescent="0.25">
      <c r="A119" s="98">
        <v>7</v>
      </c>
      <c r="B119" s="98">
        <v>61</v>
      </c>
      <c r="C119" s="63">
        <v>2</v>
      </c>
      <c r="D119" s="63">
        <v>69098</v>
      </c>
      <c r="E119" s="103">
        <v>69098</v>
      </c>
      <c r="F119" s="63">
        <v>0</v>
      </c>
      <c r="G119" s="63">
        <v>278.16000000000003</v>
      </c>
      <c r="H119" s="63">
        <v>3733.4100000000008</v>
      </c>
      <c r="I119" s="63">
        <v>3733.4100000000008</v>
      </c>
      <c r="J119" s="63">
        <v>0</v>
      </c>
      <c r="K119" s="63">
        <v>0</v>
      </c>
      <c r="L119" s="80"/>
      <c r="M119" s="98">
        <v>7</v>
      </c>
      <c r="N119" s="98">
        <v>61</v>
      </c>
      <c r="O119" s="63">
        <v>0</v>
      </c>
      <c r="P119" s="63">
        <v>0</v>
      </c>
      <c r="Q119" s="63">
        <v>0</v>
      </c>
      <c r="R119" s="63">
        <v>0</v>
      </c>
      <c r="S119" s="63">
        <v>0</v>
      </c>
      <c r="T119" s="63">
        <v>0</v>
      </c>
      <c r="U119" s="63">
        <v>0</v>
      </c>
      <c r="V119" s="63">
        <v>4011.57</v>
      </c>
      <c r="X119" s="102">
        <v>7</v>
      </c>
      <c r="Y119" s="102">
        <v>61</v>
      </c>
      <c r="Z119" s="63">
        <v>-275.86</v>
      </c>
      <c r="AA119" s="63">
        <v>0</v>
      </c>
      <c r="AB119" s="63">
        <v>0</v>
      </c>
      <c r="AC119" s="63">
        <v>2123.2799999999997</v>
      </c>
      <c r="AD119" s="63">
        <v>2123.2799999999997</v>
      </c>
      <c r="AE119" s="63">
        <v>0</v>
      </c>
      <c r="AF119" s="63">
        <v>185.17000000000002</v>
      </c>
      <c r="AG119" s="63">
        <v>801.87000000000012</v>
      </c>
      <c r="AH119" s="80"/>
      <c r="AI119" s="98">
        <v>7</v>
      </c>
      <c r="AJ119" s="98">
        <v>61</v>
      </c>
      <c r="AK119" s="63">
        <v>125.07000000000001</v>
      </c>
      <c r="AL119" s="63">
        <v>0</v>
      </c>
      <c r="AM119" s="63">
        <v>99.850000000000009</v>
      </c>
      <c r="AN119" s="63">
        <v>181.31</v>
      </c>
      <c r="AO119" s="63">
        <v>0</v>
      </c>
      <c r="AP119" s="63">
        <v>418.35999999999996</v>
      </c>
      <c r="AQ119" s="63">
        <v>7252.26</v>
      </c>
      <c r="AR119" s="63">
        <f t="shared" si="3"/>
        <v>7670.62</v>
      </c>
    </row>
    <row r="120" spans="1:44" x14ac:dyDescent="0.25">
      <c r="A120" s="98">
        <v>7</v>
      </c>
      <c r="B120" s="98">
        <v>62</v>
      </c>
      <c r="C120" s="63">
        <v>18.416666666666668</v>
      </c>
      <c r="D120" s="63">
        <v>2326982</v>
      </c>
      <c r="E120" s="103">
        <v>2326982</v>
      </c>
      <c r="F120" s="63">
        <v>0</v>
      </c>
      <c r="G120" s="63">
        <v>32477.700000000004</v>
      </c>
      <c r="H120" s="63">
        <v>125726.43</v>
      </c>
      <c r="I120" s="63">
        <v>125726.43</v>
      </c>
      <c r="J120" s="63">
        <v>0</v>
      </c>
      <c r="K120" s="63">
        <v>-1257.2</v>
      </c>
      <c r="L120" s="80"/>
      <c r="M120" s="98">
        <v>7</v>
      </c>
      <c r="N120" s="98">
        <v>62</v>
      </c>
      <c r="O120" s="63">
        <v>0</v>
      </c>
      <c r="P120" s="63">
        <v>0</v>
      </c>
      <c r="Q120" s="63">
        <v>0</v>
      </c>
      <c r="R120" s="63">
        <v>0</v>
      </c>
      <c r="S120" s="63">
        <v>0</v>
      </c>
      <c r="T120" s="63">
        <v>0</v>
      </c>
      <c r="U120" s="63">
        <v>0</v>
      </c>
      <c r="V120" s="63">
        <v>156946.93</v>
      </c>
      <c r="X120" s="102">
        <v>7</v>
      </c>
      <c r="Y120" s="102">
        <v>62</v>
      </c>
      <c r="Z120" s="63">
        <v>0</v>
      </c>
      <c r="AA120" s="63">
        <v>0</v>
      </c>
      <c r="AB120" s="63">
        <v>0</v>
      </c>
      <c r="AC120" s="63">
        <v>71629.58</v>
      </c>
      <c r="AD120" s="63">
        <v>71629.58</v>
      </c>
      <c r="AE120" s="63">
        <v>0</v>
      </c>
      <c r="AF120" s="63">
        <v>6166.3600000000006</v>
      </c>
      <c r="AG120" s="63">
        <v>26635.67</v>
      </c>
      <c r="AH120" s="80"/>
      <c r="AI120" s="98">
        <v>7</v>
      </c>
      <c r="AJ120" s="98">
        <v>62</v>
      </c>
      <c r="AK120" s="63">
        <v>4163.68</v>
      </c>
      <c r="AL120" s="63">
        <v>0</v>
      </c>
      <c r="AM120" s="63">
        <v>2749.12</v>
      </c>
      <c r="AN120" s="63">
        <v>6879.2800000000007</v>
      </c>
      <c r="AO120" s="63">
        <v>0</v>
      </c>
      <c r="AP120" s="63">
        <v>16004.04</v>
      </c>
      <c r="AQ120" s="63">
        <v>275170.62</v>
      </c>
      <c r="AR120" s="63">
        <f t="shared" si="3"/>
        <v>291174.65999999997</v>
      </c>
    </row>
    <row r="121" spans="1:44" x14ac:dyDescent="0.25">
      <c r="A121" s="98">
        <v>7</v>
      </c>
      <c r="B121" s="98">
        <v>66</v>
      </c>
      <c r="C121" s="63">
        <v>242.25</v>
      </c>
      <c r="D121" s="63">
        <v>204998</v>
      </c>
      <c r="E121" s="103">
        <v>204998</v>
      </c>
      <c r="F121" s="63">
        <v>0</v>
      </c>
      <c r="G121" s="63">
        <v>19240.679999999997</v>
      </c>
      <c r="H121" s="63">
        <v>11080.56</v>
      </c>
      <c r="I121" s="63">
        <v>11080.56</v>
      </c>
      <c r="J121" s="63">
        <v>0</v>
      </c>
      <c r="K121" s="63">
        <v>0</v>
      </c>
      <c r="L121" s="80"/>
      <c r="M121" s="98">
        <v>7</v>
      </c>
      <c r="N121" s="98">
        <v>66</v>
      </c>
      <c r="O121" s="63">
        <v>0</v>
      </c>
      <c r="P121" s="63">
        <v>0</v>
      </c>
      <c r="Q121" s="63">
        <v>0</v>
      </c>
      <c r="R121" s="63">
        <v>0</v>
      </c>
      <c r="S121" s="63">
        <v>0</v>
      </c>
      <c r="T121" s="63">
        <v>0</v>
      </c>
      <c r="U121" s="63">
        <v>0</v>
      </c>
      <c r="V121" s="63">
        <v>30321.240000000005</v>
      </c>
      <c r="X121" s="102">
        <v>7</v>
      </c>
      <c r="Y121" s="102">
        <v>66</v>
      </c>
      <c r="Z121" s="63">
        <v>0</v>
      </c>
      <c r="AA121" s="63">
        <v>0</v>
      </c>
      <c r="AB121" s="63">
        <v>0</v>
      </c>
      <c r="AC121" s="63">
        <v>6442.08</v>
      </c>
      <c r="AD121" s="63">
        <v>6442.08</v>
      </c>
      <c r="AE121" s="63">
        <v>0</v>
      </c>
      <c r="AF121" s="63">
        <v>547.61999999999989</v>
      </c>
      <c r="AG121" s="63">
        <v>2363.5700000000002</v>
      </c>
      <c r="AH121" s="80"/>
      <c r="AI121" s="98">
        <v>7</v>
      </c>
      <c r="AJ121" s="98">
        <v>66</v>
      </c>
      <c r="AK121" s="63">
        <v>369.36</v>
      </c>
      <c r="AL121" s="63">
        <v>0</v>
      </c>
      <c r="AM121" s="63">
        <v>224.87999999999997</v>
      </c>
      <c r="AN121" s="63">
        <v>1032.49</v>
      </c>
      <c r="AO121" s="63">
        <v>0</v>
      </c>
      <c r="AP121" s="63">
        <v>2032.2600000000007</v>
      </c>
      <c r="AQ121" s="63">
        <v>41301.239999999991</v>
      </c>
      <c r="AR121" s="63">
        <f t="shared" si="3"/>
        <v>43333.499999999993</v>
      </c>
    </row>
    <row r="122" spans="1:44" x14ac:dyDescent="0.25">
      <c r="A122" s="98">
        <v>7</v>
      </c>
      <c r="B122" s="98">
        <v>67</v>
      </c>
      <c r="C122" s="63">
        <v>432.91666666666669</v>
      </c>
      <c r="D122" s="63">
        <v>2347151</v>
      </c>
      <c r="E122" s="103">
        <v>2347151</v>
      </c>
      <c r="F122" s="63">
        <v>0</v>
      </c>
      <c r="G122" s="63">
        <v>35576.07</v>
      </c>
      <c r="H122" s="63">
        <v>48069.520000000011</v>
      </c>
      <c r="I122" s="63">
        <v>48069.520000000011</v>
      </c>
      <c r="J122" s="63">
        <v>0</v>
      </c>
      <c r="K122" s="63">
        <v>0</v>
      </c>
      <c r="L122" s="80"/>
      <c r="M122" s="98">
        <v>7</v>
      </c>
      <c r="N122" s="98">
        <v>67</v>
      </c>
      <c r="O122" s="63">
        <v>0</v>
      </c>
      <c r="P122" s="63">
        <v>0</v>
      </c>
      <c r="Q122" s="63">
        <v>0</v>
      </c>
      <c r="R122" s="63">
        <v>0</v>
      </c>
      <c r="S122" s="63">
        <v>0</v>
      </c>
      <c r="T122" s="63">
        <v>0</v>
      </c>
      <c r="U122" s="63">
        <v>0</v>
      </c>
      <c r="V122" s="63">
        <v>83645.59</v>
      </c>
      <c r="X122" s="102">
        <v>7</v>
      </c>
      <c r="Y122" s="102">
        <v>67</v>
      </c>
      <c r="Z122" s="63">
        <v>0</v>
      </c>
      <c r="AA122" s="63">
        <v>0</v>
      </c>
      <c r="AB122" s="63">
        <v>0</v>
      </c>
      <c r="AC122" s="63">
        <v>73764.029999999984</v>
      </c>
      <c r="AD122" s="63">
        <v>73764.029999999984</v>
      </c>
      <c r="AE122" s="63">
        <v>0</v>
      </c>
      <c r="AF122" s="63">
        <v>4929.2</v>
      </c>
      <c r="AG122" s="63">
        <v>19283.47</v>
      </c>
      <c r="AH122" s="80"/>
      <c r="AI122" s="98">
        <v>7</v>
      </c>
      <c r="AJ122" s="98">
        <v>67</v>
      </c>
      <c r="AK122" s="63">
        <v>4178.5200000000004</v>
      </c>
      <c r="AL122" s="63">
        <v>0</v>
      </c>
      <c r="AM122" s="63">
        <v>1845.5900000000001</v>
      </c>
      <c r="AN122" s="63">
        <v>4812.84</v>
      </c>
      <c r="AO122" s="63">
        <v>0</v>
      </c>
      <c r="AP122" s="63">
        <v>11654.349999999999</v>
      </c>
      <c r="AQ122" s="63">
        <v>192459.24</v>
      </c>
      <c r="AR122" s="63">
        <f t="shared" si="3"/>
        <v>204113.59</v>
      </c>
    </row>
    <row r="123" spans="1:44" x14ac:dyDescent="0.25">
      <c r="A123" s="98">
        <v>7</v>
      </c>
      <c r="B123" s="98">
        <v>69</v>
      </c>
      <c r="C123" s="63">
        <v>1</v>
      </c>
      <c r="D123" s="63">
        <v>3740200</v>
      </c>
      <c r="E123" s="103">
        <v>2689400</v>
      </c>
      <c r="F123" s="63">
        <v>1050800</v>
      </c>
      <c r="G123" s="63">
        <v>228.11999999999998</v>
      </c>
      <c r="H123" s="63">
        <v>73765.459999999992</v>
      </c>
      <c r="I123" s="63">
        <v>22160.649999999998</v>
      </c>
      <c r="J123" s="63">
        <v>51604.810000000005</v>
      </c>
      <c r="K123" s="63">
        <v>0</v>
      </c>
      <c r="L123" s="80"/>
      <c r="M123" s="98">
        <v>7</v>
      </c>
      <c r="N123" s="98">
        <v>69</v>
      </c>
      <c r="O123" s="63">
        <v>0</v>
      </c>
      <c r="P123" s="63">
        <v>7106</v>
      </c>
      <c r="Q123" s="63">
        <v>7086</v>
      </c>
      <c r="R123" s="63">
        <v>35454.800000000003</v>
      </c>
      <c r="S123" s="63">
        <v>0</v>
      </c>
      <c r="T123" s="63">
        <v>0</v>
      </c>
      <c r="U123" s="63">
        <v>0</v>
      </c>
      <c r="V123" s="63">
        <v>109448.38</v>
      </c>
      <c r="X123" s="102">
        <v>7</v>
      </c>
      <c r="Y123" s="102">
        <v>69</v>
      </c>
      <c r="Z123" s="63">
        <v>-14788.860000000002</v>
      </c>
      <c r="AA123" s="63">
        <v>0</v>
      </c>
      <c r="AB123" s="63">
        <v>0</v>
      </c>
      <c r="AC123" s="63">
        <v>117035.69</v>
      </c>
      <c r="AD123" s="63">
        <v>73045.649999999994</v>
      </c>
      <c r="AE123" s="63">
        <v>43990.04</v>
      </c>
      <c r="AF123" s="63">
        <v>6963.88</v>
      </c>
      <c r="AG123" s="63">
        <v>29584.040000000005</v>
      </c>
      <c r="AH123" s="80"/>
      <c r="AI123" s="98">
        <v>7</v>
      </c>
      <c r="AJ123" s="98">
        <v>69</v>
      </c>
      <c r="AK123" s="63">
        <v>6732.3600000000006</v>
      </c>
      <c r="AL123" s="63">
        <v>0</v>
      </c>
      <c r="AM123" s="63">
        <v>3646.08</v>
      </c>
      <c r="AN123" s="63">
        <v>6631.31</v>
      </c>
      <c r="AO123" s="63">
        <v>0</v>
      </c>
      <c r="AP123" s="63">
        <v>16328.96</v>
      </c>
      <c r="AQ123" s="63">
        <v>265252.88</v>
      </c>
      <c r="AR123" s="63">
        <f t="shared" si="3"/>
        <v>281581.84000000003</v>
      </c>
    </row>
    <row r="124" spans="1:44" x14ac:dyDescent="0.25">
      <c r="A124" s="98">
        <v>7</v>
      </c>
      <c r="B124" s="98">
        <v>70</v>
      </c>
      <c r="C124" s="63">
        <v>2274.9166666666665</v>
      </c>
      <c r="D124" s="63">
        <v>589015590</v>
      </c>
      <c r="E124" s="103">
        <v>589015590</v>
      </c>
      <c r="F124" s="63">
        <v>0</v>
      </c>
      <c r="G124" s="63">
        <v>318480.49</v>
      </c>
      <c r="H124" s="63">
        <v>13288191.189999998</v>
      </c>
      <c r="I124" s="63">
        <v>13288191.189999998</v>
      </c>
      <c r="J124" s="63">
        <v>0</v>
      </c>
      <c r="K124" s="63">
        <v>0</v>
      </c>
      <c r="L124" s="80"/>
      <c r="M124" s="98">
        <v>7</v>
      </c>
      <c r="N124" s="98">
        <v>70</v>
      </c>
      <c r="O124" s="63">
        <v>2186550</v>
      </c>
      <c r="P124" s="63">
        <v>0</v>
      </c>
      <c r="Q124" s="63">
        <v>0</v>
      </c>
      <c r="R124" s="63">
        <v>11066248.469999999</v>
      </c>
      <c r="S124" s="63">
        <v>0</v>
      </c>
      <c r="T124" s="63">
        <v>0</v>
      </c>
      <c r="U124" s="63">
        <v>-4392.92</v>
      </c>
      <c r="V124" s="63">
        <v>24668527.230000004</v>
      </c>
      <c r="X124" s="102">
        <v>7</v>
      </c>
      <c r="Y124" s="102">
        <v>70</v>
      </c>
      <c r="Z124" s="63">
        <v>0</v>
      </c>
      <c r="AA124" s="63">
        <v>0</v>
      </c>
      <c r="AB124" s="63">
        <v>0</v>
      </c>
      <c r="AC124" s="63">
        <v>18639557.189999998</v>
      </c>
      <c r="AD124" s="63">
        <v>18639557.189999998</v>
      </c>
      <c r="AE124" s="63">
        <v>0</v>
      </c>
      <c r="AF124" s="63">
        <v>2142693.36</v>
      </c>
      <c r="AG124" s="63">
        <v>9096242.9299999997</v>
      </c>
      <c r="AH124" s="80"/>
      <c r="AI124" s="98">
        <v>7</v>
      </c>
      <c r="AJ124" s="98">
        <v>70</v>
      </c>
      <c r="AK124" s="63">
        <v>1057847.72</v>
      </c>
      <c r="AL124" s="63">
        <v>0</v>
      </c>
      <c r="AM124" s="63">
        <v>619802.82999999996</v>
      </c>
      <c r="AN124" s="63">
        <v>1441657.15</v>
      </c>
      <c r="AO124" s="63">
        <v>0</v>
      </c>
      <c r="AP124" s="63">
        <v>1517863.55</v>
      </c>
      <c r="AQ124" s="63">
        <v>57666328.409999996</v>
      </c>
      <c r="AR124" s="63">
        <f t="shared" si="3"/>
        <v>59184191.959999993</v>
      </c>
    </row>
    <row r="125" spans="1:44" x14ac:dyDescent="0.25">
      <c r="A125" s="98">
        <v>7</v>
      </c>
      <c r="B125" s="98">
        <v>72</v>
      </c>
      <c r="C125" s="63">
        <v>18.25</v>
      </c>
      <c r="D125" s="63">
        <v>39284622</v>
      </c>
      <c r="E125" s="103">
        <v>39284622</v>
      </c>
      <c r="F125" s="63">
        <v>0</v>
      </c>
      <c r="G125" s="63">
        <v>31847.490000000009</v>
      </c>
      <c r="H125" s="63">
        <v>886261.05</v>
      </c>
      <c r="I125" s="63">
        <v>886261.05</v>
      </c>
      <c r="J125" s="63">
        <v>0</v>
      </c>
      <c r="K125" s="63">
        <v>-15014.25</v>
      </c>
      <c r="L125" s="80"/>
      <c r="M125" s="98">
        <v>7</v>
      </c>
      <c r="N125" s="98">
        <v>72</v>
      </c>
      <c r="O125" s="63">
        <v>131791</v>
      </c>
      <c r="P125" s="63">
        <v>0</v>
      </c>
      <c r="Q125" s="63">
        <v>0</v>
      </c>
      <c r="R125" s="63">
        <v>667963.01</v>
      </c>
      <c r="S125" s="63">
        <v>-52803.4</v>
      </c>
      <c r="T125" s="63">
        <v>0</v>
      </c>
      <c r="U125" s="63">
        <v>-636.54999999999995</v>
      </c>
      <c r="V125" s="63">
        <v>1517617.35</v>
      </c>
      <c r="X125" s="102">
        <v>7</v>
      </c>
      <c r="Y125" s="102">
        <v>72</v>
      </c>
      <c r="Z125" s="63">
        <v>0</v>
      </c>
      <c r="AA125" s="63">
        <v>0</v>
      </c>
      <c r="AB125" s="63">
        <v>0</v>
      </c>
      <c r="AC125" s="63">
        <v>1233534.46</v>
      </c>
      <c r="AD125" s="63">
        <v>1233534.46</v>
      </c>
      <c r="AE125" s="63">
        <v>0</v>
      </c>
      <c r="AF125" s="63">
        <v>128048.25</v>
      </c>
      <c r="AG125" s="63">
        <v>544388.10000000009</v>
      </c>
      <c r="AH125" s="80"/>
      <c r="AI125" s="98">
        <v>7</v>
      </c>
      <c r="AJ125" s="98">
        <v>72</v>
      </c>
      <c r="AK125" s="63">
        <v>69926.67</v>
      </c>
      <c r="AL125" s="63">
        <v>0</v>
      </c>
      <c r="AM125" s="63">
        <v>37737.689999999995</v>
      </c>
      <c r="AN125" s="63">
        <v>90544.84</v>
      </c>
      <c r="AO125" s="63">
        <v>0</v>
      </c>
      <c r="AP125" s="63">
        <v>111101.62</v>
      </c>
      <c r="AQ125" s="63">
        <v>3621797.3599999994</v>
      </c>
      <c r="AR125" s="63">
        <f t="shared" si="3"/>
        <v>3732898.9799999995</v>
      </c>
    </row>
    <row r="126" spans="1:44" x14ac:dyDescent="0.25">
      <c r="A126" s="98">
        <v>7</v>
      </c>
      <c r="B126" s="98">
        <v>76</v>
      </c>
      <c r="C126" s="63">
        <v>134.33333333333334</v>
      </c>
      <c r="D126" s="63">
        <v>213408</v>
      </c>
      <c r="E126" s="103">
        <v>213408</v>
      </c>
      <c r="F126" s="63">
        <v>0</v>
      </c>
      <c r="G126" s="63">
        <v>9490.9799999999977</v>
      </c>
      <c r="H126" s="63">
        <v>4753.72</v>
      </c>
      <c r="I126" s="63">
        <v>4753.72</v>
      </c>
      <c r="J126" s="63">
        <v>0</v>
      </c>
      <c r="K126" s="63">
        <v>0</v>
      </c>
      <c r="L126" s="80"/>
      <c r="M126" s="98">
        <v>7</v>
      </c>
      <c r="N126" s="98">
        <v>76</v>
      </c>
      <c r="O126" s="63">
        <v>-5040</v>
      </c>
      <c r="P126" s="63">
        <v>0</v>
      </c>
      <c r="Q126" s="63">
        <v>0</v>
      </c>
      <c r="R126" s="63">
        <v>0</v>
      </c>
      <c r="S126" s="63">
        <v>0</v>
      </c>
      <c r="T126" s="63">
        <v>0</v>
      </c>
      <c r="U126" s="63">
        <v>0</v>
      </c>
      <c r="V126" s="63">
        <v>14244.699999999999</v>
      </c>
      <c r="X126" s="102">
        <v>7</v>
      </c>
      <c r="Y126" s="102">
        <v>76</v>
      </c>
      <c r="Z126" s="63">
        <v>0</v>
      </c>
      <c r="AA126" s="63">
        <v>0</v>
      </c>
      <c r="AB126" s="63">
        <v>0</v>
      </c>
      <c r="AC126" s="63">
        <v>5220.95</v>
      </c>
      <c r="AD126" s="63">
        <v>5220.95</v>
      </c>
      <c r="AE126" s="63">
        <v>0</v>
      </c>
      <c r="AF126" s="63">
        <v>487.62999999999988</v>
      </c>
      <c r="AG126" s="63">
        <v>1798.8499999999995</v>
      </c>
      <c r="AH126" s="80"/>
      <c r="AI126" s="98">
        <v>7</v>
      </c>
      <c r="AJ126" s="98">
        <v>76</v>
      </c>
      <c r="AK126" s="63">
        <v>328.13000000000005</v>
      </c>
      <c r="AL126" s="63">
        <v>-35.450000000000003</v>
      </c>
      <c r="AM126" s="63">
        <v>245.01999999999998</v>
      </c>
      <c r="AN126" s="63">
        <v>572.51</v>
      </c>
      <c r="AO126" s="63">
        <v>0</v>
      </c>
      <c r="AP126" s="63">
        <v>670.61999999999989</v>
      </c>
      <c r="AQ126" s="63">
        <v>22850.079999999994</v>
      </c>
      <c r="AR126" s="63">
        <f t="shared" si="3"/>
        <v>23520.699999999993</v>
      </c>
    </row>
    <row r="127" spans="1:44" x14ac:dyDescent="0.25">
      <c r="A127" s="98">
        <v>7</v>
      </c>
      <c r="B127" s="98">
        <v>85</v>
      </c>
      <c r="C127" s="63">
        <v>2</v>
      </c>
      <c r="D127" s="63">
        <v>16225090</v>
      </c>
      <c r="E127" s="103">
        <v>12355287</v>
      </c>
      <c r="F127" s="63">
        <v>3869803</v>
      </c>
      <c r="G127" s="63">
        <v>5062.32</v>
      </c>
      <c r="H127" s="63">
        <v>206641.92000000001</v>
      </c>
      <c r="I127" s="63">
        <v>101189.80999999998</v>
      </c>
      <c r="J127" s="63">
        <v>105452.11</v>
      </c>
      <c r="K127" s="63">
        <v>-3299.9699999999993</v>
      </c>
      <c r="L127" s="80"/>
      <c r="M127" s="98">
        <v>7</v>
      </c>
      <c r="N127" s="98">
        <v>85</v>
      </c>
      <c r="O127" s="63">
        <v>0</v>
      </c>
      <c r="P127" s="63">
        <v>36910</v>
      </c>
      <c r="Q127" s="63">
        <v>33855</v>
      </c>
      <c r="R127" s="63">
        <v>276906.39999999997</v>
      </c>
      <c r="S127" s="63">
        <v>-14764</v>
      </c>
      <c r="T127" s="63">
        <v>0</v>
      </c>
      <c r="U127" s="63">
        <v>-171.68000000000004</v>
      </c>
      <c r="V127" s="63">
        <v>470374.99</v>
      </c>
      <c r="X127" s="102">
        <v>7</v>
      </c>
      <c r="Y127" s="102">
        <v>85</v>
      </c>
      <c r="Z127" s="63">
        <v>0</v>
      </c>
      <c r="AA127" s="63">
        <v>0</v>
      </c>
      <c r="AB127" s="63">
        <v>-138785.4</v>
      </c>
      <c r="AC127" s="63">
        <v>489227.1</v>
      </c>
      <c r="AD127" s="63">
        <v>330345.86000000004</v>
      </c>
      <c r="AE127" s="63">
        <v>158881.24000000002</v>
      </c>
      <c r="AF127" s="63">
        <v>24360.600000000002</v>
      </c>
      <c r="AG127" s="63">
        <v>89667.45</v>
      </c>
      <c r="AH127" s="80"/>
      <c r="AI127" s="98">
        <v>7</v>
      </c>
      <c r="AJ127" s="98">
        <v>85</v>
      </c>
      <c r="AK127" s="63">
        <v>27744.9</v>
      </c>
      <c r="AL127" s="63">
        <v>0</v>
      </c>
      <c r="AM127" s="63">
        <v>10450.44</v>
      </c>
      <c r="AN127" s="63">
        <v>24949.759999999998</v>
      </c>
      <c r="AO127" s="63">
        <v>0</v>
      </c>
      <c r="AP127" s="63">
        <v>0</v>
      </c>
      <c r="AQ127" s="63">
        <v>997989.84000000008</v>
      </c>
      <c r="AR127" s="63">
        <f t="shared" si="3"/>
        <v>997989.84000000008</v>
      </c>
    </row>
    <row r="128" spans="1:44" x14ac:dyDescent="0.25">
      <c r="A128" s="98">
        <v>7</v>
      </c>
      <c r="B128" s="98">
        <v>100</v>
      </c>
      <c r="C128" s="63">
        <v>13.416666666666666</v>
      </c>
      <c r="D128" s="63">
        <v>766043</v>
      </c>
      <c r="E128" s="103">
        <v>545341</v>
      </c>
      <c r="F128" s="63">
        <v>220702</v>
      </c>
      <c r="G128" s="63">
        <v>3070.12</v>
      </c>
      <c r="H128" s="63">
        <v>38376.419999999991</v>
      </c>
      <c r="I128" s="63">
        <v>4531.74</v>
      </c>
      <c r="J128" s="63">
        <v>33844.679999999993</v>
      </c>
      <c r="K128" s="63">
        <v>0</v>
      </c>
      <c r="L128" s="80"/>
      <c r="M128" s="98">
        <v>7</v>
      </c>
      <c r="N128" s="98">
        <v>100</v>
      </c>
      <c r="O128" s="63">
        <v>0</v>
      </c>
      <c r="P128" s="63">
        <v>101</v>
      </c>
      <c r="Q128" s="63">
        <v>80</v>
      </c>
      <c r="R128" s="63">
        <v>0</v>
      </c>
      <c r="S128" s="63">
        <v>0</v>
      </c>
      <c r="T128" s="63">
        <v>0</v>
      </c>
      <c r="U128" s="63">
        <v>0</v>
      </c>
      <c r="V128" s="63">
        <v>41446.54</v>
      </c>
      <c r="X128" s="102">
        <v>7</v>
      </c>
      <c r="Y128" s="102">
        <v>100</v>
      </c>
      <c r="Z128" s="63">
        <v>0</v>
      </c>
      <c r="AA128" s="63">
        <v>0</v>
      </c>
      <c r="AB128" s="63">
        <v>0</v>
      </c>
      <c r="AC128" s="63">
        <v>23546.05</v>
      </c>
      <c r="AD128" s="63">
        <v>14547.15</v>
      </c>
      <c r="AE128" s="63">
        <v>8998.9</v>
      </c>
      <c r="AF128" s="63">
        <v>2051.9399999999996</v>
      </c>
      <c r="AG128" s="63">
        <v>8838</v>
      </c>
      <c r="AH128" s="80"/>
      <c r="AI128" s="98">
        <v>7</v>
      </c>
      <c r="AJ128" s="98">
        <v>100</v>
      </c>
      <c r="AK128" s="63">
        <v>1381.59</v>
      </c>
      <c r="AL128" s="63">
        <v>0</v>
      </c>
      <c r="AM128" s="63">
        <v>988.09000000000015</v>
      </c>
      <c r="AN128" s="63">
        <v>2006.52</v>
      </c>
      <c r="AO128" s="63">
        <v>0</v>
      </c>
      <c r="AP128" s="63">
        <v>3482.7200000000007</v>
      </c>
      <c r="AQ128" s="63">
        <v>80258.73</v>
      </c>
      <c r="AR128" s="63">
        <f t="shared" si="3"/>
        <v>83741.45</v>
      </c>
    </row>
    <row r="129" spans="1:48" x14ac:dyDescent="0.25">
      <c r="A129" s="98">
        <v>7</v>
      </c>
      <c r="B129" s="98">
        <v>115</v>
      </c>
      <c r="C129" s="63">
        <v>3.75</v>
      </c>
      <c r="D129" s="63">
        <v>0</v>
      </c>
      <c r="E129" s="103">
        <v>0</v>
      </c>
      <c r="F129" s="63">
        <v>0</v>
      </c>
      <c r="G129" s="63">
        <v>0</v>
      </c>
      <c r="H129" s="63">
        <v>0</v>
      </c>
      <c r="I129" s="63">
        <v>0</v>
      </c>
      <c r="J129" s="63">
        <v>0</v>
      </c>
      <c r="K129" s="63">
        <v>0</v>
      </c>
      <c r="L129" s="80"/>
      <c r="M129" s="98">
        <v>7</v>
      </c>
      <c r="N129" s="98">
        <v>115</v>
      </c>
      <c r="O129" s="63">
        <v>0</v>
      </c>
      <c r="P129" s="63">
        <v>0</v>
      </c>
      <c r="Q129" s="63">
        <v>0</v>
      </c>
      <c r="R129" s="63">
        <v>0</v>
      </c>
      <c r="S129" s="63">
        <v>0</v>
      </c>
      <c r="T129" s="63">
        <v>0</v>
      </c>
      <c r="U129" s="63">
        <v>0</v>
      </c>
      <c r="V129" s="63">
        <v>0</v>
      </c>
      <c r="X129" s="102">
        <v>7</v>
      </c>
      <c r="Y129" s="102">
        <v>115</v>
      </c>
      <c r="Z129" s="63">
        <v>0</v>
      </c>
      <c r="AA129" s="63">
        <v>0</v>
      </c>
      <c r="AB129" s="63">
        <v>0</v>
      </c>
      <c r="AC129" s="63">
        <v>0</v>
      </c>
      <c r="AD129" s="63">
        <v>0</v>
      </c>
      <c r="AE129" s="63">
        <v>0</v>
      </c>
      <c r="AF129" s="63">
        <v>0</v>
      </c>
      <c r="AG129" s="63">
        <v>0</v>
      </c>
      <c r="AH129" s="80"/>
      <c r="AI129" s="98">
        <v>7</v>
      </c>
      <c r="AJ129" s="98">
        <v>115</v>
      </c>
      <c r="AK129" s="63">
        <v>0</v>
      </c>
      <c r="AL129" s="63">
        <v>0</v>
      </c>
      <c r="AM129" s="63">
        <v>0</v>
      </c>
      <c r="AN129" s="63">
        <v>0</v>
      </c>
      <c r="AO129" s="63">
        <v>0</v>
      </c>
      <c r="AP129" s="63">
        <v>0</v>
      </c>
      <c r="AQ129" s="63">
        <v>0</v>
      </c>
      <c r="AR129" s="63">
        <f t="shared" si="3"/>
        <v>0</v>
      </c>
    </row>
    <row r="130" spans="1:48" x14ac:dyDescent="0.25">
      <c r="A130" s="98">
        <v>7</v>
      </c>
      <c r="B130" s="98">
        <v>116</v>
      </c>
      <c r="C130" s="63">
        <v>82.083333333333329</v>
      </c>
      <c r="D130" s="63">
        <v>1977450</v>
      </c>
      <c r="E130" s="103">
        <v>1977450</v>
      </c>
      <c r="F130" s="63">
        <v>0</v>
      </c>
      <c r="G130" s="63">
        <v>1141.21</v>
      </c>
      <c r="H130" s="63">
        <v>42159.619999999995</v>
      </c>
      <c r="I130" s="63">
        <v>42159.619999999995</v>
      </c>
      <c r="J130" s="63">
        <v>0</v>
      </c>
      <c r="K130" s="63">
        <v>0</v>
      </c>
      <c r="L130" s="80"/>
      <c r="M130" s="98">
        <v>7</v>
      </c>
      <c r="N130" s="98">
        <v>116</v>
      </c>
      <c r="O130" s="63">
        <v>0</v>
      </c>
      <c r="P130" s="63">
        <v>0</v>
      </c>
      <c r="Q130" s="63">
        <v>0</v>
      </c>
      <c r="R130" s="63">
        <v>0</v>
      </c>
      <c r="S130" s="63">
        <v>0</v>
      </c>
      <c r="T130" s="63">
        <v>0</v>
      </c>
      <c r="U130" s="63">
        <v>0</v>
      </c>
      <c r="V130" s="63">
        <v>43300.829999999994</v>
      </c>
      <c r="X130" s="102">
        <v>7</v>
      </c>
      <c r="Y130" s="102">
        <v>116</v>
      </c>
      <c r="Z130" s="63">
        <v>0</v>
      </c>
      <c r="AA130" s="63">
        <v>0</v>
      </c>
      <c r="AB130" s="63">
        <v>0</v>
      </c>
      <c r="AC130" s="63">
        <v>58830.820000000007</v>
      </c>
      <c r="AD130" s="63">
        <v>58830.820000000007</v>
      </c>
      <c r="AE130" s="63">
        <v>0</v>
      </c>
      <c r="AF130" s="63">
        <v>2133.1999999999998</v>
      </c>
      <c r="AG130" s="63">
        <v>4528.0000000000009</v>
      </c>
      <c r="AH130" s="80"/>
      <c r="AI130" s="98">
        <v>7</v>
      </c>
      <c r="AJ130" s="98">
        <v>116</v>
      </c>
      <c r="AK130" s="63">
        <v>3421.9100000000003</v>
      </c>
      <c r="AL130" s="63">
        <v>0</v>
      </c>
      <c r="AM130" s="63">
        <v>437.58000000000004</v>
      </c>
      <c r="AN130" s="63">
        <v>2888.3500000000004</v>
      </c>
      <c r="AO130" s="63">
        <v>0</v>
      </c>
      <c r="AP130" s="63">
        <v>6055.3099999999995</v>
      </c>
      <c r="AQ130" s="63">
        <v>115540.68999999999</v>
      </c>
      <c r="AR130" s="63">
        <f t="shared" si="3"/>
        <v>121595.99999999999</v>
      </c>
    </row>
    <row r="131" spans="1:48" x14ac:dyDescent="0.25">
      <c r="A131" s="98">
        <v>7</v>
      </c>
      <c r="B131" s="98">
        <v>145</v>
      </c>
      <c r="C131" s="63">
        <v>11</v>
      </c>
      <c r="D131" s="63">
        <v>542619240</v>
      </c>
      <c r="E131" s="103">
        <v>398103933</v>
      </c>
      <c r="F131" s="63">
        <v>144515307</v>
      </c>
      <c r="G131" s="63">
        <v>19905.21</v>
      </c>
      <c r="H131" s="63">
        <v>10377523.24</v>
      </c>
      <c r="I131" s="63">
        <v>3280376.419999999</v>
      </c>
      <c r="J131" s="63">
        <v>7097146.8199999994</v>
      </c>
      <c r="K131" s="63">
        <v>-148041.44</v>
      </c>
      <c r="L131" s="80"/>
      <c r="M131" s="98">
        <v>7</v>
      </c>
      <c r="N131" s="98">
        <v>145</v>
      </c>
      <c r="O131" s="63">
        <v>0</v>
      </c>
      <c r="P131" s="63">
        <v>982798</v>
      </c>
      <c r="Q131" s="63">
        <v>957733</v>
      </c>
      <c r="R131" s="63">
        <v>4819745.5999999996</v>
      </c>
      <c r="S131" s="63">
        <v>-393119.2</v>
      </c>
      <c r="T131" s="63">
        <v>0</v>
      </c>
      <c r="U131" s="63">
        <v>-26931.429999999997</v>
      </c>
      <c r="V131" s="63">
        <v>14649081.979999999</v>
      </c>
      <c r="X131" s="102">
        <v>7</v>
      </c>
      <c r="Y131" s="102">
        <v>145</v>
      </c>
      <c r="Z131" s="63">
        <v>-1112249</v>
      </c>
      <c r="AA131" s="63">
        <v>0</v>
      </c>
      <c r="AB131" s="63">
        <v>0</v>
      </c>
      <c r="AC131" s="63">
        <v>16513866.819999998</v>
      </c>
      <c r="AD131" s="63">
        <v>10621592.18</v>
      </c>
      <c r="AE131" s="63">
        <v>5892274.6400000006</v>
      </c>
      <c r="AF131" s="63">
        <v>953314.06000000017</v>
      </c>
      <c r="AG131" s="63">
        <v>4059851.4</v>
      </c>
      <c r="AH131" s="80"/>
      <c r="AI131" s="98">
        <v>7</v>
      </c>
      <c r="AJ131" s="98">
        <v>145</v>
      </c>
      <c r="AK131" s="63">
        <v>965862.21999999986</v>
      </c>
      <c r="AL131" s="63">
        <v>0</v>
      </c>
      <c r="AM131" s="63">
        <v>588410.24</v>
      </c>
      <c r="AN131" s="63">
        <v>938925.67999999993</v>
      </c>
      <c r="AO131" s="63">
        <v>0</v>
      </c>
      <c r="AP131" s="63">
        <v>186089.61</v>
      </c>
      <c r="AQ131" s="63">
        <v>37557063.399999999</v>
      </c>
      <c r="AR131" s="63">
        <f t="shared" si="3"/>
        <v>37743153.009999998</v>
      </c>
    </row>
    <row r="132" spans="1:48" x14ac:dyDescent="0.25">
      <c r="A132" s="98">
        <v>7</v>
      </c>
      <c r="B132" s="98">
        <v>169</v>
      </c>
      <c r="C132" s="63">
        <v>52.166666666666664</v>
      </c>
      <c r="D132" s="63">
        <v>105560291</v>
      </c>
      <c r="E132" s="103">
        <v>78119103</v>
      </c>
      <c r="F132" s="63">
        <v>27441188</v>
      </c>
      <c r="G132" s="63">
        <v>11684.16</v>
      </c>
      <c r="H132" s="63">
        <v>1991338.29</v>
      </c>
      <c r="I132" s="63">
        <v>643701.31000000006</v>
      </c>
      <c r="J132" s="63">
        <v>1347636.98</v>
      </c>
      <c r="K132" s="63">
        <v>0</v>
      </c>
      <c r="L132" s="80"/>
      <c r="M132" s="98">
        <v>7</v>
      </c>
      <c r="N132" s="98">
        <v>169</v>
      </c>
      <c r="O132" s="63">
        <v>0</v>
      </c>
      <c r="P132" s="63">
        <v>234413</v>
      </c>
      <c r="Q132" s="63">
        <v>217305</v>
      </c>
      <c r="R132" s="63">
        <v>1109133.9200000002</v>
      </c>
      <c r="S132" s="63">
        <v>0</v>
      </c>
      <c r="T132" s="63">
        <v>0</v>
      </c>
      <c r="U132" s="63">
        <v>-238.37999999999997</v>
      </c>
      <c r="V132" s="63">
        <v>3111917.9899999998</v>
      </c>
      <c r="X132" s="102">
        <v>7</v>
      </c>
      <c r="Y132" s="102">
        <v>169</v>
      </c>
      <c r="Z132" s="63">
        <v>-671097</v>
      </c>
      <c r="AA132" s="63">
        <v>0</v>
      </c>
      <c r="AB132" s="63">
        <v>0</v>
      </c>
      <c r="AC132" s="63">
        <v>3246984.3</v>
      </c>
      <c r="AD132" s="63">
        <v>2111353.87</v>
      </c>
      <c r="AE132" s="63">
        <v>1135630.43</v>
      </c>
      <c r="AF132" s="63">
        <v>229998.16000000003</v>
      </c>
      <c r="AG132" s="63">
        <v>977926.76</v>
      </c>
      <c r="AH132" s="80"/>
      <c r="AI132" s="98">
        <v>7</v>
      </c>
      <c r="AJ132" s="98">
        <v>169</v>
      </c>
      <c r="AK132" s="63">
        <v>189866.30000000002</v>
      </c>
      <c r="AL132" s="63">
        <v>0</v>
      </c>
      <c r="AM132" s="63">
        <v>110614.92</v>
      </c>
      <c r="AN132" s="63">
        <v>184518.12</v>
      </c>
      <c r="AO132" s="63">
        <v>0</v>
      </c>
      <c r="AP132" s="63">
        <v>270407.28999999998</v>
      </c>
      <c r="AQ132" s="63">
        <v>7380729.5499999998</v>
      </c>
      <c r="AR132" s="63">
        <f t="shared" si="3"/>
        <v>7651136.8399999999</v>
      </c>
    </row>
    <row r="133" spans="1:48" x14ac:dyDescent="0.25">
      <c r="A133" s="98">
        <v>7</v>
      </c>
      <c r="B133" s="98">
        <v>171</v>
      </c>
      <c r="C133" s="63">
        <v>13.833333333333334</v>
      </c>
      <c r="D133" s="63">
        <v>17699283</v>
      </c>
      <c r="E133" s="103">
        <v>17699283</v>
      </c>
      <c r="F133" s="63">
        <v>0</v>
      </c>
      <c r="G133" s="63">
        <v>1923.9399999999998</v>
      </c>
      <c r="H133" s="63">
        <v>399295.83999999991</v>
      </c>
      <c r="I133" s="63">
        <v>399295.83999999991</v>
      </c>
      <c r="J133" s="63">
        <v>0</v>
      </c>
      <c r="K133" s="63">
        <v>0</v>
      </c>
      <c r="L133" s="80"/>
      <c r="M133" s="98">
        <v>7</v>
      </c>
      <c r="N133" s="98">
        <v>171</v>
      </c>
      <c r="O133" s="63">
        <v>47781</v>
      </c>
      <c r="P133" s="63">
        <v>0</v>
      </c>
      <c r="Q133" s="63">
        <v>0</v>
      </c>
      <c r="R133" s="63">
        <v>241771.86000000004</v>
      </c>
      <c r="S133" s="63">
        <v>0</v>
      </c>
      <c r="T133" s="63">
        <v>0</v>
      </c>
      <c r="U133" s="63">
        <v>0</v>
      </c>
      <c r="V133" s="63">
        <v>642991.64</v>
      </c>
      <c r="X133" s="102">
        <v>7</v>
      </c>
      <c r="Y133" s="102">
        <v>171</v>
      </c>
      <c r="Z133" s="63">
        <v>-118100</v>
      </c>
      <c r="AA133" s="63">
        <v>0</v>
      </c>
      <c r="AB133" s="63">
        <v>0</v>
      </c>
      <c r="AC133" s="63">
        <v>558839.87999999989</v>
      </c>
      <c r="AD133" s="63">
        <v>558839.87999999989</v>
      </c>
      <c r="AE133" s="63">
        <v>0</v>
      </c>
      <c r="AF133" s="63">
        <v>46825.38</v>
      </c>
      <c r="AG133" s="63">
        <v>199403.63999999998</v>
      </c>
      <c r="AH133" s="80"/>
      <c r="AI133" s="98">
        <v>7</v>
      </c>
      <c r="AJ133" s="98">
        <v>171</v>
      </c>
      <c r="AK133" s="63">
        <v>31858.700000000004</v>
      </c>
      <c r="AL133" s="63">
        <v>0</v>
      </c>
      <c r="AM133" s="63">
        <v>18901.759999999998</v>
      </c>
      <c r="AN133" s="63">
        <v>35403.1</v>
      </c>
      <c r="AO133" s="63">
        <v>0</v>
      </c>
      <c r="AP133" s="63">
        <v>52142.099999999991</v>
      </c>
      <c r="AQ133" s="63">
        <v>1416124.1</v>
      </c>
      <c r="AR133" s="63">
        <f t="shared" si="3"/>
        <v>1468266.2000000002</v>
      </c>
    </row>
    <row r="134" spans="1:48" x14ac:dyDescent="0.25">
      <c r="A134" s="98">
        <v>7</v>
      </c>
      <c r="B134" s="98">
        <v>230</v>
      </c>
      <c r="C134" s="63">
        <v>2</v>
      </c>
      <c r="D134" s="63">
        <v>7016800</v>
      </c>
      <c r="E134" s="103">
        <v>5180800</v>
      </c>
      <c r="F134" s="63">
        <v>1836000</v>
      </c>
      <c r="G134" s="63">
        <v>6694.7999999999984</v>
      </c>
      <c r="H134" s="63">
        <v>67713.679999999993</v>
      </c>
      <c r="I134" s="63">
        <v>42119.88</v>
      </c>
      <c r="J134" s="63">
        <v>25593.799999999996</v>
      </c>
      <c r="K134" s="63">
        <v>0</v>
      </c>
      <c r="L134" s="80"/>
      <c r="M134" s="98">
        <v>7</v>
      </c>
      <c r="N134" s="98">
        <v>230</v>
      </c>
      <c r="O134" s="63">
        <v>0</v>
      </c>
      <c r="P134" s="63">
        <v>12274</v>
      </c>
      <c r="Q134" s="63">
        <v>11226</v>
      </c>
      <c r="R134" s="63">
        <v>80959.179999999993</v>
      </c>
      <c r="S134" s="63">
        <v>0</v>
      </c>
      <c r="T134" s="63">
        <v>0</v>
      </c>
      <c r="U134" s="63">
        <v>0</v>
      </c>
      <c r="V134" s="63">
        <v>155367.66</v>
      </c>
      <c r="X134" s="102">
        <v>7</v>
      </c>
      <c r="Y134" s="102">
        <v>230</v>
      </c>
      <c r="Z134" s="63">
        <v>0</v>
      </c>
      <c r="AA134" s="63">
        <v>-104567.45</v>
      </c>
      <c r="AB134" s="63">
        <v>0</v>
      </c>
      <c r="AC134" s="63">
        <v>216844.71999999997</v>
      </c>
      <c r="AD134" s="63">
        <v>140593.49000000002</v>
      </c>
      <c r="AE134" s="63">
        <v>76251.23000000001</v>
      </c>
      <c r="AF134" s="63">
        <v>10310.16</v>
      </c>
      <c r="AG134" s="63">
        <v>40841.86</v>
      </c>
      <c r="AH134" s="80"/>
      <c r="AI134" s="98">
        <v>7</v>
      </c>
      <c r="AJ134" s="98">
        <v>230</v>
      </c>
      <c r="AK134" s="63">
        <v>12279.470000000001</v>
      </c>
      <c r="AL134" s="63">
        <v>0</v>
      </c>
      <c r="AM134" s="63">
        <v>5380.2199999999993</v>
      </c>
      <c r="AN134" s="63">
        <v>8627.07</v>
      </c>
      <c r="AO134" s="63">
        <v>0</v>
      </c>
      <c r="AP134" s="63">
        <v>0</v>
      </c>
      <c r="AQ134" s="63">
        <v>345083.70999999996</v>
      </c>
      <c r="AR134" s="63">
        <f t="shared" si="3"/>
        <v>345083.70999999996</v>
      </c>
    </row>
    <row r="135" spans="1:48" x14ac:dyDescent="0.25">
      <c r="A135" s="98">
        <v>7</v>
      </c>
      <c r="B135" s="98">
        <v>247</v>
      </c>
      <c r="C135" s="63">
        <v>3</v>
      </c>
      <c r="D135" s="63">
        <v>5790400</v>
      </c>
      <c r="E135" s="103">
        <v>5790400</v>
      </c>
      <c r="F135" s="63">
        <v>0</v>
      </c>
      <c r="G135" s="63">
        <v>10042.200000000003</v>
      </c>
      <c r="H135" s="63">
        <v>57614.45</v>
      </c>
      <c r="I135" s="63">
        <v>57614.45</v>
      </c>
      <c r="J135" s="63">
        <v>0</v>
      </c>
      <c r="K135" s="63">
        <v>0</v>
      </c>
      <c r="L135" s="80"/>
      <c r="M135" s="98">
        <v>7</v>
      </c>
      <c r="N135" s="98">
        <v>247</v>
      </c>
      <c r="O135" s="63">
        <v>28142</v>
      </c>
      <c r="P135" s="63">
        <v>0</v>
      </c>
      <c r="Q135" s="63">
        <v>0</v>
      </c>
      <c r="R135" s="63">
        <v>193616.96</v>
      </c>
      <c r="S135" s="63">
        <v>0</v>
      </c>
      <c r="T135" s="63">
        <v>0</v>
      </c>
      <c r="U135" s="63">
        <v>-132.82000000000002</v>
      </c>
      <c r="V135" s="63">
        <v>261140.79</v>
      </c>
      <c r="X135" s="102">
        <v>7</v>
      </c>
      <c r="Y135" s="102">
        <v>247</v>
      </c>
      <c r="Z135" s="63">
        <v>0</v>
      </c>
      <c r="AA135" s="63">
        <v>-86351.170000000013</v>
      </c>
      <c r="AB135" s="63">
        <v>0</v>
      </c>
      <c r="AC135" s="63">
        <v>182072.46999999997</v>
      </c>
      <c r="AD135" s="63">
        <v>182072.46999999997</v>
      </c>
      <c r="AE135" s="63">
        <v>0</v>
      </c>
      <c r="AF135" s="63">
        <v>23639.280000000002</v>
      </c>
      <c r="AG135" s="63">
        <v>93737.87999999999</v>
      </c>
      <c r="AH135" s="80"/>
      <c r="AI135" s="98">
        <v>7</v>
      </c>
      <c r="AJ135" s="98">
        <v>247</v>
      </c>
      <c r="AK135" s="63">
        <v>10133.23</v>
      </c>
      <c r="AL135" s="63">
        <v>0</v>
      </c>
      <c r="AM135" s="63">
        <v>4881.9000000000005</v>
      </c>
      <c r="AN135" s="63">
        <v>12544.95</v>
      </c>
      <c r="AO135" s="63">
        <v>0</v>
      </c>
      <c r="AP135" s="63">
        <v>0</v>
      </c>
      <c r="AQ135" s="63">
        <v>501799.33</v>
      </c>
      <c r="AR135" s="63">
        <f t="shared" si="3"/>
        <v>501799.33</v>
      </c>
    </row>
    <row r="136" spans="1:48" x14ac:dyDescent="0.25">
      <c r="A136" s="98">
        <v>7</v>
      </c>
      <c r="B136" s="98">
        <v>257</v>
      </c>
      <c r="C136" s="63">
        <v>4</v>
      </c>
      <c r="D136" s="63">
        <v>41911223</v>
      </c>
      <c r="E136" s="103">
        <v>31096929</v>
      </c>
      <c r="F136" s="63">
        <v>10814294</v>
      </c>
      <c r="G136" s="63">
        <v>19869.119999999995</v>
      </c>
      <c r="H136" s="63">
        <v>403569.29</v>
      </c>
      <c r="I136" s="63">
        <v>252818.06</v>
      </c>
      <c r="J136" s="63">
        <v>150751.23000000001</v>
      </c>
      <c r="K136" s="63">
        <v>-2712.92</v>
      </c>
      <c r="L136" s="80"/>
      <c r="M136" s="98">
        <v>7</v>
      </c>
      <c r="N136" s="98">
        <v>257</v>
      </c>
      <c r="O136" s="63">
        <v>0</v>
      </c>
      <c r="P136" s="63">
        <v>81641</v>
      </c>
      <c r="Q136" s="63">
        <v>72786</v>
      </c>
      <c r="R136" s="63">
        <v>527160.41</v>
      </c>
      <c r="S136" s="63">
        <v>-32656.400000000001</v>
      </c>
      <c r="T136" s="63">
        <v>0</v>
      </c>
      <c r="U136" s="63">
        <v>-3292.6600000000003</v>
      </c>
      <c r="V136" s="63">
        <v>911936.84000000008</v>
      </c>
      <c r="W136" s="110" t="s">
        <v>109</v>
      </c>
      <c r="X136" s="102">
        <v>7</v>
      </c>
      <c r="Y136" s="102">
        <v>257</v>
      </c>
      <c r="Z136" s="63">
        <v>0</v>
      </c>
      <c r="AA136" s="63">
        <v>-626779.68999999994</v>
      </c>
      <c r="AB136" s="63">
        <v>0</v>
      </c>
      <c r="AC136" s="63">
        <v>1273390.2100000002</v>
      </c>
      <c r="AD136" s="63">
        <v>830935.3899999999</v>
      </c>
      <c r="AE136" s="63">
        <v>442454.82</v>
      </c>
      <c r="AF136" s="63">
        <v>67762.03</v>
      </c>
      <c r="AG136" s="63">
        <v>269596.51</v>
      </c>
      <c r="AH136" s="80"/>
      <c r="AI136" s="98">
        <v>7</v>
      </c>
      <c r="AJ136" s="98">
        <v>257</v>
      </c>
      <c r="AK136" s="63">
        <v>72506.41</v>
      </c>
      <c r="AL136" s="63">
        <v>0</v>
      </c>
      <c r="AM136" s="63">
        <v>34257.870000000003</v>
      </c>
      <c r="AN136" s="63">
        <v>51350.450000000004</v>
      </c>
      <c r="AO136" s="63">
        <v>0</v>
      </c>
      <c r="AP136" s="63">
        <v>0</v>
      </c>
      <c r="AQ136" s="63">
        <v>2054020.63</v>
      </c>
      <c r="AR136" s="63">
        <f t="shared" ref="AR136:AR139" si="4">AQ136+AP136</f>
        <v>2054020.63</v>
      </c>
    </row>
    <row r="137" spans="1:48" x14ac:dyDescent="0.25">
      <c r="A137" s="98">
        <v>7</v>
      </c>
      <c r="B137" s="98">
        <v>615</v>
      </c>
      <c r="C137" s="63" t="e">
        <v>#DIV/0!</v>
      </c>
      <c r="D137" s="63">
        <v>0</v>
      </c>
      <c r="E137" s="103">
        <v>0</v>
      </c>
      <c r="F137" s="63">
        <v>0</v>
      </c>
      <c r="G137" s="63">
        <v>0</v>
      </c>
      <c r="H137" s="63">
        <v>0</v>
      </c>
      <c r="I137" s="63">
        <v>0</v>
      </c>
      <c r="J137" s="63">
        <v>0</v>
      </c>
      <c r="K137" s="63">
        <v>0</v>
      </c>
      <c r="L137" s="80"/>
      <c r="M137" s="98">
        <v>7</v>
      </c>
      <c r="N137" s="98">
        <v>615</v>
      </c>
      <c r="O137" s="63">
        <v>0</v>
      </c>
      <c r="P137" s="63">
        <v>0</v>
      </c>
      <c r="Q137" s="63">
        <v>0</v>
      </c>
      <c r="R137" s="63">
        <v>0</v>
      </c>
      <c r="S137" s="63">
        <v>0</v>
      </c>
      <c r="T137" s="63">
        <v>0</v>
      </c>
      <c r="U137" s="63">
        <v>0</v>
      </c>
      <c r="V137" s="63">
        <v>0</v>
      </c>
      <c r="W137" s="104">
        <f>(V138-G138)/D138*1000</f>
        <v>34.305240180987617</v>
      </c>
      <c r="X137" s="102">
        <v>7</v>
      </c>
      <c r="Y137" s="102">
        <v>615</v>
      </c>
      <c r="Z137" s="63">
        <v>0</v>
      </c>
      <c r="AA137" s="63">
        <v>0</v>
      </c>
      <c r="AB137" s="63">
        <v>0</v>
      </c>
      <c r="AC137" s="63">
        <v>0</v>
      </c>
      <c r="AD137" s="63">
        <v>0</v>
      </c>
      <c r="AE137" s="63">
        <v>0</v>
      </c>
      <c r="AF137" s="63">
        <v>0</v>
      </c>
      <c r="AG137" s="63">
        <v>0</v>
      </c>
      <c r="AH137" s="80"/>
      <c r="AI137" s="98">
        <v>7</v>
      </c>
      <c r="AJ137" s="98">
        <v>615</v>
      </c>
      <c r="AK137" s="63">
        <v>0</v>
      </c>
      <c r="AL137" s="63">
        <v>0</v>
      </c>
      <c r="AM137" s="63">
        <v>0</v>
      </c>
      <c r="AN137" s="63">
        <v>0</v>
      </c>
      <c r="AO137" s="63">
        <v>0</v>
      </c>
      <c r="AP137" s="63">
        <v>0</v>
      </c>
      <c r="AQ137" s="63">
        <v>0</v>
      </c>
      <c r="AR137" s="63">
        <f t="shared" si="4"/>
        <v>0</v>
      </c>
    </row>
    <row r="138" spans="1:48" x14ac:dyDescent="0.25">
      <c r="A138" s="105">
        <v>7</v>
      </c>
      <c r="B138" s="105"/>
      <c r="C138" s="65">
        <v>24460.166666666668</v>
      </c>
      <c r="D138" s="65">
        <v>3193830068</v>
      </c>
      <c r="E138" s="106">
        <v>2653839380</v>
      </c>
      <c r="F138" s="65">
        <v>539990688</v>
      </c>
      <c r="G138" s="65">
        <v>3277126.7499999995</v>
      </c>
      <c r="H138" s="65">
        <v>75774301.579999983</v>
      </c>
      <c r="I138" s="65">
        <v>45751298.109999999</v>
      </c>
      <c r="J138" s="65">
        <v>30023003.469999999</v>
      </c>
      <c r="K138" s="65">
        <v>-309272.11</v>
      </c>
      <c r="L138" s="107"/>
      <c r="M138" s="105">
        <v>7</v>
      </c>
      <c r="N138" s="105"/>
      <c r="O138" s="65">
        <v>2504245</v>
      </c>
      <c r="P138" s="65">
        <v>4543820</v>
      </c>
      <c r="Q138" s="65">
        <v>4468927</v>
      </c>
      <c r="R138" s="65">
        <v>34682905.170000002</v>
      </c>
      <c r="S138" s="65">
        <v>-954187.8</v>
      </c>
      <c r="T138" s="65">
        <v>452667.46</v>
      </c>
      <c r="U138" s="65">
        <v>-81306.720000000001</v>
      </c>
      <c r="V138" s="65">
        <v>112842234.33</v>
      </c>
      <c r="W138" s="108">
        <f>(V138-G138+AN138)/D138*1000</f>
        <v>36.378525897201868</v>
      </c>
      <c r="X138" s="109">
        <v>7</v>
      </c>
      <c r="Y138" s="109"/>
      <c r="Z138" s="65">
        <v>-1916538.9699999995</v>
      </c>
      <c r="AA138" s="65">
        <v>-1805870.9500000002</v>
      </c>
      <c r="AB138" s="65">
        <v>-138785.4</v>
      </c>
      <c r="AC138" s="65">
        <v>98701985.239999995</v>
      </c>
      <c r="AD138" s="65">
        <v>76536190.310000002</v>
      </c>
      <c r="AE138" s="65">
        <v>22165794.930000003</v>
      </c>
      <c r="AF138" s="65">
        <v>7990318.0000000009</v>
      </c>
      <c r="AG138" s="65">
        <v>33546036.799999997</v>
      </c>
      <c r="AH138" s="107"/>
      <c r="AI138" s="105">
        <v>7</v>
      </c>
      <c r="AJ138" s="105"/>
      <c r="AK138" s="65">
        <v>5699462.8099999987</v>
      </c>
      <c r="AL138" s="65">
        <v>-316.17</v>
      </c>
      <c r="AM138" s="65">
        <v>3327692.4400000004</v>
      </c>
      <c r="AN138" s="65">
        <v>6621722.2599999998</v>
      </c>
      <c r="AO138" s="65">
        <v>0</v>
      </c>
      <c r="AP138" s="65">
        <v>6273817.5099999998</v>
      </c>
      <c r="AQ138" s="65">
        <v>264867890.15000001</v>
      </c>
      <c r="AR138" s="65">
        <f t="shared" si="4"/>
        <v>271141707.66000003</v>
      </c>
      <c r="AS138" s="107">
        <f t="shared" ref="AS138:AS139" si="5">AR138/D138</f>
        <v>8.4895470919588087E-2</v>
      </c>
      <c r="AT138" s="66">
        <f t="shared" ref="AT138:AU139" si="6">G138/$V138</f>
        <v>2.9041668391785375E-2</v>
      </c>
      <c r="AU138" s="66">
        <f t="shared" si="6"/>
        <v>0.67150656870549741</v>
      </c>
      <c r="AV138" s="66">
        <f t="shared" ref="AV138:AV139" si="7">R138/$V138</f>
        <v>0.30735748344517916</v>
      </c>
    </row>
    <row r="139" spans="1:48" ht="13.8" thickBot="1" x14ac:dyDescent="0.3">
      <c r="A139" s="105" t="s">
        <v>107</v>
      </c>
      <c r="B139" s="105"/>
      <c r="C139" s="68">
        <v>1743136.5</v>
      </c>
      <c r="D139" s="68">
        <v>38773960911</v>
      </c>
      <c r="E139" s="106">
        <v>35493114609</v>
      </c>
      <c r="F139" s="65">
        <v>3280846302</v>
      </c>
      <c r="G139" s="65">
        <v>191097032.45000002</v>
      </c>
      <c r="H139" s="65">
        <v>1509353190.73</v>
      </c>
      <c r="I139" s="65">
        <v>1357502222.1100001</v>
      </c>
      <c r="J139" s="65">
        <v>151850968.61999997</v>
      </c>
      <c r="K139" s="65">
        <v>-893759.27</v>
      </c>
      <c r="L139" s="107"/>
      <c r="M139" s="105"/>
      <c r="N139" s="105"/>
      <c r="O139" s="65">
        <v>14002453</v>
      </c>
      <c r="P139" s="65">
        <v>26671893</v>
      </c>
      <c r="Q139" s="65">
        <v>33216456</v>
      </c>
      <c r="R139" s="65">
        <v>205532150.83000004</v>
      </c>
      <c r="S139" s="65">
        <v>-5436685.0700000003</v>
      </c>
      <c r="T139" s="65">
        <v>5980605.830000001</v>
      </c>
      <c r="U139" s="65">
        <v>-239801.34999999998</v>
      </c>
      <c r="V139" s="65">
        <v>1905392734.1500001</v>
      </c>
      <c r="W139" s="69" t="s">
        <v>110</v>
      </c>
      <c r="X139" s="109"/>
      <c r="Y139" s="109"/>
      <c r="Z139" s="65">
        <v>-29872134.759999998</v>
      </c>
      <c r="AA139" s="65">
        <v>-31001481.780000005</v>
      </c>
      <c r="AB139" s="65">
        <v>-2181818.67</v>
      </c>
      <c r="AC139" s="65">
        <v>1204806897.21</v>
      </c>
      <c r="AD139" s="65">
        <v>1070066040.78</v>
      </c>
      <c r="AE139" s="65">
        <v>134740856.43000001</v>
      </c>
      <c r="AF139" s="65">
        <v>110139442.22</v>
      </c>
      <c r="AG139" s="65">
        <v>490342227.07999992</v>
      </c>
      <c r="AH139" s="107"/>
      <c r="AI139" s="105"/>
      <c r="AJ139" s="105"/>
      <c r="AK139" s="65">
        <v>70301125.220000014</v>
      </c>
      <c r="AL139" s="65">
        <v>-407.92</v>
      </c>
      <c r="AM139" s="65">
        <v>52024718.909999996</v>
      </c>
      <c r="AN139" s="65">
        <v>96665657.970000014</v>
      </c>
      <c r="AO139" s="65">
        <v>0</v>
      </c>
      <c r="AP139" s="65">
        <v>98487603.319999993</v>
      </c>
      <c r="AQ139" s="65">
        <v>3866617402.5099998</v>
      </c>
      <c r="AR139" s="65">
        <f t="shared" si="4"/>
        <v>3965105005.8299999</v>
      </c>
      <c r="AS139" s="107">
        <f t="shared" si="5"/>
        <v>0.10226205712981769</v>
      </c>
      <c r="AT139" s="66">
        <f t="shared" si="6"/>
        <v>0.10029272654660816</v>
      </c>
      <c r="AU139" s="66">
        <f t="shared" si="6"/>
        <v>0.79214807723265823</v>
      </c>
      <c r="AV139" s="66">
        <f t="shared" si="7"/>
        <v>0.10786865465910805</v>
      </c>
    </row>
    <row r="140" spans="1:48" x14ac:dyDescent="0.25">
      <c r="W140" s="111" t="s">
        <v>105</v>
      </c>
      <c r="AR140" s="65"/>
    </row>
    <row r="141" spans="1:48" x14ac:dyDescent="0.25">
      <c r="W141" s="112">
        <f>(V139-G139)/D139*1000</f>
        <v>44.212550418434603</v>
      </c>
    </row>
    <row r="142" spans="1:48" x14ac:dyDescent="0.25">
      <c r="W142" s="113">
        <f>(V139-G139+AN139)/D139*1000</f>
        <v>46.705606472003183</v>
      </c>
    </row>
    <row r="143" spans="1:48" ht="13.8" thickBot="1" x14ac:dyDescent="0.3">
      <c r="W143" s="114" t="s">
        <v>106</v>
      </c>
    </row>
  </sheetData>
  <pageMargins left="0.75" right="0.75"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5FA08-FF51-445C-A1C0-9F9C7B32F222}">
  <dimension ref="A1:O196"/>
  <sheetViews>
    <sheetView workbookViewId="0"/>
  </sheetViews>
  <sheetFormatPr defaultRowHeight="13.2" x14ac:dyDescent="0.25"/>
  <cols>
    <col min="15" max="15" width="13" style="57" bestFit="1" customWidth="1"/>
  </cols>
  <sheetData>
    <row r="1" spans="1:9" x14ac:dyDescent="0.25">
      <c r="A1" s="50" t="s">
        <v>24</v>
      </c>
      <c r="B1" s="51"/>
      <c r="C1" s="51"/>
      <c r="D1" s="52"/>
      <c r="E1" s="52"/>
      <c r="F1" s="52"/>
      <c r="G1" s="53"/>
      <c r="H1" s="53"/>
      <c r="I1" s="53"/>
    </row>
    <row r="2" spans="1:9" x14ac:dyDescent="0.25">
      <c r="A2" s="54"/>
      <c r="B2" s="55" t="s">
        <v>25</v>
      </c>
      <c r="C2" s="56"/>
      <c r="D2" s="52"/>
      <c r="E2" s="52"/>
      <c r="F2" s="52"/>
    </row>
    <row r="22" spans="13:15" x14ac:dyDescent="0.25">
      <c r="M22" t="s">
        <v>26</v>
      </c>
      <c r="O22" s="57">
        <v>1573260</v>
      </c>
    </row>
    <row r="80" spans="13:15" x14ac:dyDescent="0.25">
      <c r="M80" t="s">
        <v>27</v>
      </c>
      <c r="O80" s="57">
        <v>173695</v>
      </c>
    </row>
    <row r="136" spans="13:15" x14ac:dyDescent="0.25">
      <c r="M136" t="s">
        <v>28</v>
      </c>
      <c r="O136" s="57">
        <v>2137</v>
      </c>
    </row>
    <row r="143" spans="13:15" x14ac:dyDescent="0.25">
      <c r="M143" t="s">
        <v>29</v>
      </c>
      <c r="O143" s="57">
        <v>1518</v>
      </c>
    </row>
    <row r="194" spans="13:15" x14ac:dyDescent="0.25">
      <c r="M194" t="s">
        <v>30</v>
      </c>
      <c r="O194" s="57">
        <v>24717</v>
      </c>
    </row>
    <row r="196" spans="13:15" x14ac:dyDescent="0.25">
      <c r="O196" s="57">
        <f>SUM(O22:O194)</f>
        <v>1775327</v>
      </c>
    </row>
  </sheetData>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C1BEB-E199-4BD7-9EDF-4399B36E0F1F}">
  <sheetPr>
    <tabColor theme="4" tint="-0.499984740745262"/>
  </sheetPr>
  <dimension ref="A1:AD112"/>
  <sheetViews>
    <sheetView tabSelected="1" topLeftCell="A76" zoomScale="90" zoomScaleNormal="90" workbookViewId="0">
      <selection activeCell="H38" sqref="H38"/>
    </sheetView>
  </sheetViews>
  <sheetFormatPr defaultColWidth="11.33203125" defaultRowHeight="13.2" x14ac:dyDescent="0.25"/>
  <cols>
    <col min="1" max="1" width="40.44140625" customWidth="1"/>
    <col min="2" max="2" width="8.6640625" bestFit="1" customWidth="1"/>
    <col min="3" max="3" width="11.6640625" customWidth="1"/>
    <col min="4" max="4" width="6.33203125" customWidth="1"/>
    <col min="5" max="5" width="6.44140625" customWidth="1"/>
    <col min="6" max="6" width="5.77734375" customWidth="1"/>
    <col min="7" max="7" width="8.6640625" customWidth="1"/>
    <col min="8" max="8" width="7.77734375" customWidth="1"/>
    <col min="9" max="9" width="10.77734375" customWidth="1"/>
    <col min="10" max="10" width="12" customWidth="1"/>
    <col min="11" max="11" width="13.33203125" customWidth="1"/>
    <col min="12" max="12" width="12.77734375" customWidth="1"/>
    <col min="15" max="16384" width="11.33203125" style="145"/>
  </cols>
  <sheetData>
    <row r="1" spans="15:30" x14ac:dyDescent="0.25">
      <c r="O1" s="172" t="s">
        <v>288</v>
      </c>
      <c r="P1" s="172" t="s">
        <v>618</v>
      </c>
      <c r="Q1" s="172"/>
      <c r="R1" s="172"/>
      <c r="S1" s="172"/>
      <c r="T1" s="172"/>
      <c r="U1" s="172"/>
      <c r="V1" s="172"/>
      <c r="W1" s="172"/>
      <c r="X1" s="172"/>
      <c r="Y1" s="172"/>
      <c r="Z1" s="172"/>
      <c r="AA1" s="172"/>
      <c r="AB1" s="172"/>
      <c r="AC1" s="177"/>
      <c r="AD1" s="177"/>
    </row>
    <row r="2" spans="15:30" x14ac:dyDescent="0.25">
      <c r="O2" s="172" t="s">
        <v>290</v>
      </c>
      <c r="P2" s="172" t="s">
        <v>619</v>
      </c>
      <c r="Q2" s="172"/>
      <c r="R2" s="172"/>
      <c r="S2" s="172"/>
      <c r="T2" s="172"/>
      <c r="U2" s="172"/>
      <c r="V2" s="172"/>
      <c r="W2" s="172"/>
      <c r="X2" s="172"/>
      <c r="Y2" s="172"/>
      <c r="Z2" s="172"/>
      <c r="AA2" s="172"/>
      <c r="AB2" s="172"/>
      <c r="AC2" s="177"/>
      <c r="AD2" s="177"/>
    </row>
    <row r="3" spans="15:30" x14ac:dyDescent="0.25">
      <c r="O3" s="172" t="s">
        <v>293</v>
      </c>
      <c r="P3" s="172" t="s">
        <v>297</v>
      </c>
      <c r="Q3" s="172"/>
      <c r="R3" s="172"/>
      <c r="S3" s="172"/>
      <c r="T3" s="172"/>
      <c r="U3" s="172"/>
      <c r="V3" s="172"/>
      <c r="W3" s="172"/>
      <c r="X3" s="172"/>
      <c r="Y3" s="172"/>
      <c r="Z3" s="172"/>
      <c r="AA3" s="172"/>
      <c r="AB3" s="172"/>
      <c r="AC3" s="177"/>
      <c r="AD3" s="177"/>
    </row>
    <row r="27" spans="15:15" x14ac:dyDescent="0.25">
      <c r="O27" s="145" t="s">
        <v>7</v>
      </c>
    </row>
    <row r="70" spans="16:16" x14ac:dyDescent="0.25">
      <c r="P70"/>
    </row>
    <row r="73" spans="16:16" x14ac:dyDescent="0.25">
      <c r="P73" s="243"/>
    </row>
    <row r="112" spans="13:13" x14ac:dyDescent="0.25">
      <c r="M112" s="53">
        <v>10290</v>
      </c>
    </row>
  </sheetData>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70E4F-CC07-4E2B-8766-7D55F221D45B}">
  <sheetPr>
    <tabColor rgb="FF002060"/>
  </sheetPr>
  <dimension ref="A1:AD81"/>
  <sheetViews>
    <sheetView tabSelected="1" workbookViewId="0">
      <selection activeCell="H38" sqref="H38"/>
    </sheetView>
  </sheetViews>
  <sheetFormatPr defaultColWidth="11.33203125" defaultRowHeight="13.2" x14ac:dyDescent="0.25"/>
  <cols>
    <col min="1" max="1" width="40.44140625" customWidth="1"/>
    <col min="2" max="2" width="8.6640625" bestFit="1" customWidth="1"/>
    <col min="3" max="3" width="11.6640625" customWidth="1"/>
    <col min="4" max="4" width="6.33203125" customWidth="1"/>
    <col min="5" max="5" width="6.44140625" customWidth="1"/>
    <col min="6" max="6" width="5.77734375" customWidth="1"/>
    <col min="7" max="7" width="8.6640625" customWidth="1"/>
    <col min="8" max="8" width="7.77734375" customWidth="1"/>
    <col min="9" max="9" width="10.77734375" customWidth="1"/>
    <col min="10" max="10" width="12" customWidth="1"/>
    <col min="11" max="11" width="13.33203125" customWidth="1"/>
    <col min="12" max="12" width="12.77734375" customWidth="1"/>
    <col min="15" max="16384" width="11.33203125" style="145"/>
  </cols>
  <sheetData>
    <row r="1" spans="15:30" x14ac:dyDescent="0.25">
      <c r="O1" s="172" t="s">
        <v>288</v>
      </c>
      <c r="P1" s="172" t="s">
        <v>544</v>
      </c>
      <c r="Q1" s="172"/>
      <c r="R1" s="172"/>
      <c r="S1" s="172"/>
      <c r="T1" s="172"/>
      <c r="U1" s="172"/>
      <c r="V1" s="172"/>
      <c r="W1" s="172"/>
      <c r="X1" s="172"/>
      <c r="Y1" s="172"/>
      <c r="Z1" s="172"/>
      <c r="AA1" s="172"/>
      <c r="AB1" s="172"/>
      <c r="AC1" s="177"/>
      <c r="AD1" s="177"/>
    </row>
    <row r="2" spans="15:30" x14ac:dyDescent="0.25">
      <c r="O2" s="172" t="s">
        <v>290</v>
      </c>
      <c r="P2" s="172" t="s">
        <v>545</v>
      </c>
      <c r="Q2" s="172"/>
      <c r="R2" s="172"/>
      <c r="S2" s="172"/>
      <c r="T2" s="172"/>
      <c r="U2" s="172"/>
      <c r="V2" s="172"/>
      <c r="W2" s="172"/>
      <c r="X2" s="172"/>
      <c r="Y2" s="172"/>
      <c r="Z2" s="172"/>
      <c r="AA2" s="172"/>
      <c r="AB2" s="172"/>
      <c r="AC2" s="177"/>
      <c r="AD2" s="177"/>
    </row>
    <row r="3" spans="15:30" x14ac:dyDescent="0.25">
      <c r="O3" s="172" t="s">
        <v>293</v>
      </c>
      <c r="P3" s="172" t="s">
        <v>297</v>
      </c>
      <c r="Q3" s="172"/>
      <c r="R3" s="172"/>
      <c r="S3" s="172"/>
      <c r="T3" s="172"/>
      <c r="U3" s="172"/>
      <c r="V3" s="172"/>
      <c r="W3" s="172"/>
      <c r="X3" s="172"/>
      <c r="Y3" s="172"/>
      <c r="Z3" s="172"/>
      <c r="AA3" s="172"/>
      <c r="AB3" s="172"/>
      <c r="AC3" s="177"/>
      <c r="AD3" s="177"/>
    </row>
    <row r="27" spans="15:15" x14ac:dyDescent="0.25">
      <c r="O27" s="145" t="s">
        <v>7</v>
      </c>
    </row>
    <row r="73" spans="16:16" x14ac:dyDescent="0.25">
      <c r="P73" s="243"/>
    </row>
    <row r="81" spans="16:16" x14ac:dyDescent="0.25">
      <c r="P81" s="242">
        <v>10122</v>
      </c>
    </row>
  </sheetData>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8BAD5-E2F8-434C-81C1-18869C50C718}">
  <sheetPr>
    <tabColor theme="4" tint="-0.499984740745262"/>
  </sheetPr>
  <dimension ref="A1:O93"/>
  <sheetViews>
    <sheetView tabSelected="1" workbookViewId="0">
      <selection activeCell="H38" sqref="H38"/>
    </sheetView>
  </sheetViews>
  <sheetFormatPr defaultColWidth="11.33203125" defaultRowHeight="12" x14ac:dyDescent="0.25"/>
  <cols>
    <col min="1" max="1" width="40.44140625" style="152" customWidth="1"/>
    <col min="2" max="2" width="8.6640625" style="152" bestFit="1" customWidth="1"/>
    <col min="3" max="3" width="11.6640625" style="152" customWidth="1"/>
    <col min="4" max="4" width="6.33203125" style="152" customWidth="1"/>
    <col min="5" max="5" width="6.44140625" style="152" customWidth="1"/>
    <col min="6" max="6" width="5.77734375" style="152" customWidth="1"/>
    <col min="7" max="7" width="8.6640625" style="152" customWidth="1"/>
    <col min="8" max="8" width="7.77734375" style="152" customWidth="1"/>
    <col min="9" max="9" width="10.77734375" style="152" customWidth="1"/>
    <col min="10" max="10" width="12" style="280" customWidth="1"/>
    <col min="11" max="11" width="13.33203125" style="280" customWidth="1"/>
    <col min="12" max="12" width="12.77734375" style="152" customWidth="1"/>
    <col min="13" max="16384" width="11.33203125" style="152"/>
  </cols>
  <sheetData>
    <row r="1" spans="1:14" x14ac:dyDescent="0.25">
      <c r="A1" s="445" t="s">
        <v>123</v>
      </c>
      <c r="B1" s="445"/>
      <c r="C1" s="445"/>
      <c r="D1" s="445"/>
      <c r="E1" s="445"/>
      <c r="F1" s="445"/>
      <c r="G1" s="445"/>
      <c r="H1" s="445"/>
      <c r="I1" s="445"/>
      <c r="J1" s="445"/>
      <c r="K1" s="445"/>
      <c r="L1" s="445"/>
      <c r="M1" s="445"/>
      <c r="N1" s="445"/>
    </row>
    <row r="2" spans="1:14" x14ac:dyDescent="0.25">
      <c r="A2" s="446" t="s">
        <v>7</v>
      </c>
      <c r="B2" s="446"/>
      <c r="C2" s="446"/>
      <c r="D2" s="446"/>
      <c r="E2" s="446"/>
      <c r="F2" s="446"/>
      <c r="G2" s="446"/>
      <c r="H2" s="446"/>
      <c r="I2" s="446"/>
      <c r="J2" s="446"/>
      <c r="K2" s="446"/>
      <c r="L2" s="446"/>
      <c r="M2" s="446"/>
      <c r="N2" s="446"/>
    </row>
    <row r="3" spans="1:14" x14ac:dyDescent="0.25">
      <c r="A3" s="445" t="s">
        <v>124</v>
      </c>
      <c r="B3" s="445"/>
      <c r="C3" s="445"/>
      <c r="D3" s="445"/>
      <c r="E3" s="445"/>
      <c r="F3" s="445"/>
      <c r="G3" s="445"/>
      <c r="H3" s="445"/>
      <c r="I3" s="445"/>
      <c r="J3" s="445"/>
      <c r="K3" s="445"/>
      <c r="L3" s="445"/>
      <c r="M3" s="445"/>
      <c r="N3" s="445"/>
    </row>
    <row r="4" spans="1:14" x14ac:dyDescent="0.25">
      <c r="A4" s="447" t="s">
        <v>125</v>
      </c>
      <c r="B4" s="447"/>
      <c r="C4" s="447"/>
      <c r="D4" s="447"/>
      <c r="E4" s="447"/>
      <c r="F4" s="447"/>
      <c r="G4" s="447"/>
      <c r="H4" s="447"/>
      <c r="I4" s="447"/>
      <c r="J4" s="447"/>
      <c r="K4" s="447"/>
      <c r="L4" s="447"/>
      <c r="M4" s="447"/>
      <c r="N4" s="447"/>
    </row>
    <row r="5" spans="1:14" x14ac:dyDescent="0.25">
      <c r="A5" s="146"/>
      <c r="B5" s="146"/>
      <c r="C5" s="146"/>
      <c r="D5" s="146"/>
      <c r="E5" s="146"/>
      <c r="F5" s="146"/>
      <c r="G5" s="146"/>
      <c r="H5" s="146"/>
      <c r="I5" s="146"/>
      <c r="J5" s="146"/>
      <c r="K5" s="146"/>
      <c r="L5" s="146"/>
      <c r="M5" s="146"/>
      <c r="N5" s="146"/>
    </row>
    <row r="6" spans="1:14" x14ac:dyDescent="0.25">
      <c r="A6" s="447" t="s">
        <v>601</v>
      </c>
      <c r="B6" s="447"/>
      <c r="C6" s="447"/>
      <c r="D6" s="447"/>
      <c r="E6" s="447"/>
      <c r="F6" s="447"/>
      <c r="G6" s="447"/>
      <c r="H6" s="447"/>
      <c r="I6" s="447"/>
      <c r="J6" s="447"/>
      <c r="K6" s="447"/>
      <c r="L6" s="447"/>
      <c r="M6" s="447"/>
      <c r="N6" s="447"/>
    </row>
    <row r="7" spans="1:14" x14ac:dyDescent="0.25">
      <c r="A7" s="280"/>
      <c r="B7" s="280"/>
      <c r="C7" s="280"/>
      <c r="D7" s="280"/>
      <c r="E7" s="280"/>
      <c r="F7" s="280"/>
      <c r="G7" s="280"/>
      <c r="H7" s="280"/>
      <c r="I7" s="280"/>
      <c r="J7" s="284"/>
      <c r="K7" s="284"/>
      <c r="L7" s="280"/>
      <c r="M7" s="280"/>
      <c r="N7" s="280"/>
    </row>
    <row r="8" spans="1:14" x14ac:dyDescent="0.25">
      <c r="A8" s="280" t="s">
        <v>126</v>
      </c>
      <c r="B8" s="280" t="s">
        <v>127</v>
      </c>
      <c r="C8" s="280" t="s">
        <v>128</v>
      </c>
      <c r="D8" s="280" t="s">
        <v>129</v>
      </c>
      <c r="E8" s="280" t="s">
        <v>130</v>
      </c>
      <c r="F8" s="280" t="s">
        <v>131</v>
      </c>
      <c r="G8" s="280" t="s">
        <v>132</v>
      </c>
      <c r="H8" s="280" t="s">
        <v>133</v>
      </c>
      <c r="I8" s="280" t="s">
        <v>134</v>
      </c>
      <c r="J8" s="280" t="s">
        <v>135</v>
      </c>
      <c r="K8" s="280" t="s">
        <v>136</v>
      </c>
      <c r="L8" s="280" t="s">
        <v>137</v>
      </c>
      <c r="M8" s="280" t="s">
        <v>138</v>
      </c>
      <c r="N8" s="280" t="s">
        <v>139</v>
      </c>
    </row>
    <row r="9" spans="1:14" x14ac:dyDescent="0.25">
      <c r="A9" s="280"/>
      <c r="B9" s="280"/>
      <c r="C9" s="280"/>
      <c r="D9" s="280"/>
      <c r="E9" s="279"/>
      <c r="F9" s="279"/>
      <c r="G9" s="279"/>
      <c r="H9" s="279"/>
      <c r="I9" s="280"/>
      <c r="J9" s="280" t="s">
        <v>140</v>
      </c>
      <c r="K9" s="280" t="s">
        <v>141</v>
      </c>
      <c r="L9" s="280" t="s">
        <v>142</v>
      </c>
      <c r="M9" s="444" t="s">
        <v>143</v>
      </c>
      <c r="N9" s="444"/>
    </row>
    <row r="10" spans="1:14" x14ac:dyDescent="0.25">
      <c r="A10" s="280"/>
      <c r="B10" s="280" t="s">
        <v>144</v>
      </c>
      <c r="C10" s="280" t="s">
        <v>145</v>
      </c>
      <c r="D10" s="280" t="s">
        <v>144</v>
      </c>
      <c r="E10" s="444" t="s">
        <v>146</v>
      </c>
      <c r="F10" s="444"/>
      <c r="G10" s="444" t="s">
        <v>147</v>
      </c>
      <c r="H10" s="444"/>
      <c r="I10" s="280" t="s">
        <v>148</v>
      </c>
      <c r="J10" s="280" t="s">
        <v>58</v>
      </c>
      <c r="K10" s="280" t="s">
        <v>149</v>
      </c>
      <c r="L10" s="280" t="s">
        <v>150</v>
      </c>
      <c r="M10" s="280" t="s">
        <v>151</v>
      </c>
      <c r="N10" s="280" t="s">
        <v>152</v>
      </c>
    </row>
    <row r="11" spans="1:14" x14ac:dyDescent="0.25">
      <c r="A11" s="150" t="s">
        <v>153</v>
      </c>
      <c r="B11" s="279" t="s">
        <v>154</v>
      </c>
      <c r="C11" s="279" t="s">
        <v>155</v>
      </c>
      <c r="D11" s="279" t="s">
        <v>156</v>
      </c>
      <c r="E11" s="279" t="s">
        <v>157</v>
      </c>
      <c r="F11" s="279" t="s">
        <v>158</v>
      </c>
      <c r="G11" s="279" t="s">
        <v>157</v>
      </c>
      <c r="H11" s="279" t="s">
        <v>158</v>
      </c>
      <c r="I11" s="279" t="s">
        <v>159</v>
      </c>
      <c r="J11" s="279" t="s">
        <v>160</v>
      </c>
      <c r="K11" s="279" t="s">
        <v>160</v>
      </c>
      <c r="L11" s="279" t="s">
        <v>161</v>
      </c>
      <c r="M11" s="279" t="s">
        <v>162</v>
      </c>
      <c r="N11" s="279" t="s">
        <v>162</v>
      </c>
    </row>
    <row r="12" spans="1:14" x14ac:dyDescent="0.25">
      <c r="A12" s="279" t="s">
        <v>163</v>
      </c>
      <c r="B12" s="279"/>
      <c r="C12" s="279"/>
      <c r="D12" s="279"/>
      <c r="E12" s="279"/>
      <c r="F12" s="279"/>
      <c r="G12" s="279"/>
      <c r="H12" s="279"/>
      <c r="I12" s="279"/>
      <c r="J12" s="279"/>
      <c r="K12" s="279"/>
      <c r="L12" s="279"/>
      <c r="M12" s="279"/>
      <c r="N12" s="279"/>
    </row>
    <row r="13" spans="1:14" x14ac:dyDescent="0.25">
      <c r="A13" s="151" t="s">
        <v>164</v>
      </c>
      <c r="B13" s="152" t="s">
        <v>165</v>
      </c>
      <c r="C13" s="152" t="s">
        <v>166</v>
      </c>
      <c r="D13" s="152" t="s">
        <v>167</v>
      </c>
      <c r="E13" s="152" t="s">
        <v>168</v>
      </c>
      <c r="F13" s="152" t="s">
        <v>7</v>
      </c>
      <c r="G13" s="152" t="s">
        <v>169</v>
      </c>
      <c r="H13" s="152" t="s">
        <v>7</v>
      </c>
      <c r="I13" s="152" t="s">
        <v>7</v>
      </c>
      <c r="J13" s="280" t="s">
        <v>170</v>
      </c>
      <c r="K13" s="285"/>
      <c r="L13" s="154">
        <v>556200</v>
      </c>
      <c r="M13" s="154">
        <v>508</v>
      </c>
      <c r="N13" s="154">
        <v>521</v>
      </c>
    </row>
    <row r="14" spans="1:14" x14ac:dyDescent="0.25">
      <c r="A14" s="151" t="s">
        <v>164</v>
      </c>
      <c r="B14" s="152" t="s">
        <v>171</v>
      </c>
      <c r="C14" s="152" t="s">
        <v>166</v>
      </c>
      <c r="D14" s="152" t="s">
        <v>167</v>
      </c>
      <c r="E14" s="152" t="s">
        <v>168</v>
      </c>
      <c r="F14" s="152" t="s">
        <v>7</v>
      </c>
      <c r="G14" s="152" t="s">
        <v>169</v>
      </c>
      <c r="H14" s="152" t="s">
        <v>7</v>
      </c>
      <c r="I14" s="152" t="s">
        <v>7</v>
      </c>
      <c r="J14" s="280" t="s">
        <v>172</v>
      </c>
      <c r="K14" s="285"/>
      <c r="L14" s="154">
        <v>556200</v>
      </c>
      <c r="M14" s="154">
        <v>505</v>
      </c>
      <c r="N14" s="154">
        <v>514</v>
      </c>
    </row>
    <row r="15" spans="1:14" x14ac:dyDescent="0.25">
      <c r="A15" s="151" t="s">
        <v>173</v>
      </c>
      <c r="B15" s="152" t="s">
        <v>178</v>
      </c>
      <c r="C15" s="152" t="s">
        <v>174</v>
      </c>
      <c r="D15" s="152" t="s">
        <v>167</v>
      </c>
      <c r="E15" s="152" t="s">
        <v>175</v>
      </c>
      <c r="G15" s="155" t="s">
        <v>177</v>
      </c>
      <c r="H15" s="155" t="s">
        <v>176</v>
      </c>
      <c r="I15" s="284"/>
      <c r="J15" s="280" t="s">
        <v>179</v>
      </c>
      <c r="K15" s="285"/>
      <c r="L15" s="154">
        <v>739260</v>
      </c>
      <c r="M15" s="154">
        <v>712</v>
      </c>
      <c r="N15" s="154">
        <v>721</v>
      </c>
    </row>
    <row r="16" spans="1:14" x14ac:dyDescent="0.25">
      <c r="A16" s="151" t="s">
        <v>173</v>
      </c>
      <c r="B16" s="152" t="s">
        <v>180</v>
      </c>
      <c r="C16" s="152" t="s">
        <v>174</v>
      </c>
      <c r="D16" s="152" t="s">
        <v>167</v>
      </c>
      <c r="E16" s="152" t="s">
        <v>175</v>
      </c>
      <c r="G16" s="155" t="s">
        <v>177</v>
      </c>
      <c r="H16" s="155" t="s">
        <v>176</v>
      </c>
      <c r="I16" s="284"/>
      <c r="J16" s="280" t="s">
        <v>181</v>
      </c>
      <c r="K16" s="285"/>
      <c r="L16" s="154">
        <v>739260</v>
      </c>
      <c r="M16" s="156">
        <v>698</v>
      </c>
      <c r="N16" s="156">
        <v>709</v>
      </c>
    </row>
    <row r="17" spans="1:14" x14ac:dyDescent="0.25">
      <c r="A17" s="152" t="s">
        <v>7</v>
      </c>
      <c r="I17" s="284"/>
      <c r="K17" s="285"/>
      <c r="L17" s="157" t="s">
        <v>184</v>
      </c>
      <c r="M17" s="158">
        <f>SUM(M13:M16)</f>
        <v>2423</v>
      </c>
      <c r="N17" s="158">
        <f>SUM(N13:N16)</f>
        <v>2465</v>
      </c>
    </row>
    <row r="18" spans="1:14" x14ac:dyDescent="0.25">
      <c r="A18" s="284"/>
      <c r="I18" s="284"/>
      <c r="K18" s="285"/>
      <c r="L18" s="154"/>
      <c r="M18" s="158"/>
      <c r="N18" s="154"/>
    </row>
    <row r="19" spans="1:14" x14ac:dyDescent="0.25">
      <c r="A19" s="159" t="s">
        <v>185</v>
      </c>
      <c r="I19" s="284"/>
      <c r="K19" s="285"/>
      <c r="L19" s="154"/>
      <c r="M19" s="160"/>
      <c r="N19" s="154"/>
    </row>
    <row r="20" spans="1:14" x14ac:dyDescent="0.25">
      <c r="A20" s="151" t="s">
        <v>256</v>
      </c>
      <c r="B20" s="152">
        <v>4</v>
      </c>
      <c r="C20" s="152" t="s">
        <v>187</v>
      </c>
      <c r="D20" s="152" t="s">
        <v>188</v>
      </c>
      <c r="E20" s="152" t="s">
        <v>168</v>
      </c>
      <c r="F20" s="152" t="s">
        <v>189</v>
      </c>
      <c r="G20" s="152" t="s">
        <v>169</v>
      </c>
      <c r="H20" s="152" t="s">
        <v>190</v>
      </c>
      <c r="I20" s="152" t="s">
        <v>243</v>
      </c>
      <c r="J20" s="280" t="s">
        <v>191</v>
      </c>
      <c r="K20" s="285"/>
      <c r="L20" s="154">
        <v>1254200</v>
      </c>
      <c r="M20" s="154">
        <v>1112</v>
      </c>
      <c r="N20" s="154">
        <v>1259</v>
      </c>
    </row>
    <row r="21" spans="1:14" x14ac:dyDescent="0.25">
      <c r="A21" s="151" t="s">
        <v>257</v>
      </c>
      <c r="B21" s="152" t="s">
        <v>258</v>
      </c>
      <c r="C21" s="152" t="s">
        <v>174</v>
      </c>
      <c r="D21" s="152" t="s">
        <v>188</v>
      </c>
      <c r="E21" s="152" t="s">
        <v>168</v>
      </c>
      <c r="G21" s="152" t="s">
        <v>169</v>
      </c>
      <c r="I21" s="152" t="s">
        <v>7</v>
      </c>
      <c r="J21" s="280" t="s">
        <v>259</v>
      </c>
      <c r="K21" s="285"/>
      <c r="L21" s="154">
        <v>985150</v>
      </c>
      <c r="M21" s="154">
        <v>807</v>
      </c>
      <c r="N21" s="154">
        <v>941</v>
      </c>
    </row>
    <row r="22" spans="1:14" x14ac:dyDescent="0.25">
      <c r="A22" s="151" t="s">
        <v>257</v>
      </c>
      <c r="B22" s="152" t="s">
        <v>260</v>
      </c>
      <c r="C22" s="152" t="s">
        <v>174</v>
      </c>
      <c r="D22" s="152" t="s">
        <v>188</v>
      </c>
      <c r="E22" s="152" t="s">
        <v>168</v>
      </c>
      <c r="G22" s="152" t="s">
        <v>169</v>
      </c>
      <c r="I22" s="152" t="s">
        <v>7</v>
      </c>
      <c r="J22" s="280" t="s">
        <v>261</v>
      </c>
      <c r="K22" s="285"/>
      <c r="L22" s="154">
        <v>985150</v>
      </c>
      <c r="M22" s="154">
        <v>803</v>
      </c>
      <c r="N22" s="154">
        <v>943</v>
      </c>
    </row>
    <row r="23" spans="1:14" x14ac:dyDescent="0.25">
      <c r="A23" s="151" t="s">
        <v>192</v>
      </c>
      <c r="B23" s="152">
        <v>1</v>
      </c>
      <c r="C23" s="152" t="s">
        <v>193</v>
      </c>
      <c r="D23" s="152" t="s">
        <v>188</v>
      </c>
      <c r="E23" s="152" t="s">
        <v>168</v>
      </c>
      <c r="F23" s="152" t="s">
        <v>7</v>
      </c>
      <c r="G23" s="152" t="s">
        <v>169</v>
      </c>
      <c r="H23" s="152" t="s">
        <v>7</v>
      </c>
      <c r="I23" s="152" t="s">
        <v>7</v>
      </c>
      <c r="J23" s="280" t="s">
        <v>194</v>
      </c>
      <c r="K23" s="285"/>
      <c r="L23" s="154">
        <v>546500</v>
      </c>
      <c r="M23" s="154">
        <v>490</v>
      </c>
      <c r="N23" s="154">
        <v>521</v>
      </c>
    </row>
    <row r="24" spans="1:14" x14ac:dyDescent="0.25">
      <c r="A24" s="151" t="s">
        <v>192</v>
      </c>
      <c r="B24" s="152">
        <v>2</v>
      </c>
      <c r="C24" s="152" t="s">
        <v>193</v>
      </c>
      <c r="D24" s="152" t="s">
        <v>188</v>
      </c>
      <c r="E24" s="152" t="s">
        <v>168</v>
      </c>
      <c r="F24" s="152" t="s">
        <v>189</v>
      </c>
      <c r="G24" s="152" t="s">
        <v>169</v>
      </c>
      <c r="H24" s="152" t="s">
        <v>190</v>
      </c>
      <c r="I24" s="152" t="s">
        <v>243</v>
      </c>
      <c r="J24" s="280" t="s">
        <v>195</v>
      </c>
      <c r="K24" s="285"/>
      <c r="L24" s="154">
        <v>548250</v>
      </c>
      <c r="M24" s="154">
        <v>532</v>
      </c>
      <c r="N24" s="154">
        <v>549</v>
      </c>
    </row>
    <row r="25" spans="1:14" x14ac:dyDescent="0.25">
      <c r="A25" s="151" t="s">
        <v>192</v>
      </c>
      <c r="B25" s="152">
        <v>3</v>
      </c>
      <c r="C25" s="152" t="s">
        <v>193</v>
      </c>
      <c r="D25" s="152" t="s">
        <v>188</v>
      </c>
      <c r="E25" s="152" t="s">
        <v>168</v>
      </c>
      <c r="F25" s="152" t="s">
        <v>189</v>
      </c>
      <c r="G25" s="152" t="s">
        <v>169</v>
      </c>
      <c r="H25" s="152" t="s">
        <v>190</v>
      </c>
      <c r="I25" s="152" t="s">
        <v>243</v>
      </c>
      <c r="J25" s="280" t="s">
        <v>196</v>
      </c>
      <c r="K25" s="285"/>
      <c r="L25" s="154">
        <v>561000</v>
      </c>
      <c r="M25" s="154">
        <v>523</v>
      </c>
      <c r="N25" s="154">
        <v>555</v>
      </c>
    </row>
    <row r="26" spans="1:14" x14ac:dyDescent="0.25">
      <c r="A26" s="151" t="s">
        <v>192</v>
      </c>
      <c r="B26" s="152">
        <v>4</v>
      </c>
      <c r="C26" s="152" t="s">
        <v>193</v>
      </c>
      <c r="D26" s="152" t="s">
        <v>188</v>
      </c>
      <c r="E26" s="152" t="s">
        <v>168</v>
      </c>
      <c r="F26" s="152" t="s">
        <v>189</v>
      </c>
      <c r="G26" s="152" t="s">
        <v>169</v>
      </c>
      <c r="H26" s="152" t="s">
        <v>190</v>
      </c>
      <c r="I26" s="152" t="s">
        <v>243</v>
      </c>
      <c r="J26" s="280" t="s">
        <v>197</v>
      </c>
      <c r="K26" s="285"/>
      <c r="L26" s="154">
        <v>610500</v>
      </c>
      <c r="M26" s="154">
        <v>516</v>
      </c>
      <c r="N26" s="154">
        <v>544</v>
      </c>
    </row>
    <row r="27" spans="1:14" x14ac:dyDescent="0.25">
      <c r="A27" s="151" t="s">
        <v>262</v>
      </c>
      <c r="B27" s="152">
        <v>1</v>
      </c>
      <c r="C27" s="152" t="s">
        <v>193</v>
      </c>
      <c r="D27" s="152" t="s">
        <v>188</v>
      </c>
      <c r="E27" s="152" t="s">
        <v>168</v>
      </c>
      <c r="G27" s="152" t="s">
        <v>169</v>
      </c>
      <c r="I27" s="152" t="s">
        <v>7</v>
      </c>
      <c r="J27" s="280" t="s">
        <v>244</v>
      </c>
      <c r="K27" s="285"/>
      <c r="L27" s="154">
        <v>644300</v>
      </c>
      <c r="M27" s="154">
        <v>245</v>
      </c>
      <c r="N27" s="154">
        <v>245</v>
      </c>
    </row>
    <row r="28" spans="1:14" x14ac:dyDescent="0.25">
      <c r="A28" s="151" t="s">
        <v>198</v>
      </c>
      <c r="B28" s="152" t="s">
        <v>165</v>
      </c>
      <c r="C28" s="152" t="s">
        <v>193</v>
      </c>
      <c r="D28" s="152" t="s">
        <v>188</v>
      </c>
      <c r="E28" s="152" t="s">
        <v>168</v>
      </c>
      <c r="G28" s="152" t="s">
        <v>169</v>
      </c>
      <c r="I28" s="284"/>
      <c r="J28" s="280" t="s">
        <v>199</v>
      </c>
      <c r="K28" s="286"/>
      <c r="L28" s="154">
        <v>278100</v>
      </c>
      <c r="M28" s="156">
        <v>193</v>
      </c>
      <c r="N28" s="156">
        <v>224</v>
      </c>
    </row>
    <row r="29" spans="1:14" x14ac:dyDescent="0.25">
      <c r="A29" s="152" t="s">
        <v>7</v>
      </c>
      <c r="I29" s="284"/>
      <c r="K29" s="284"/>
      <c r="L29" s="157" t="s">
        <v>200</v>
      </c>
      <c r="M29" s="158">
        <f>SUM(M20:M28)</f>
        <v>5221</v>
      </c>
      <c r="N29" s="158">
        <f>SUM(N20:N28)</f>
        <v>5781</v>
      </c>
    </row>
    <row r="30" spans="1:14" x14ac:dyDescent="0.25">
      <c r="A30" s="284"/>
      <c r="I30" s="284"/>
      <c r="K30" s="284"/>
      <c r="L30" s="154"/>
      <c r="M30" s="158"/>
      <c r="N30" s="158"/>
    </row>
    <row r="31" spans="1:14" x14ac:dyDescent="0.25">
      <c r="A31" s="159" t="s">
        <v>201</v>
      </c>
      <c r="I31" s="284"/>
      <c r="K31" s="284"/>
      <c r="L31" s="154"/>
      <c r="M31" s="154"/>
      <c r="N31" s="154"/>
    </row>
    <row r="32" spans="1:14" x14ac:dyDescent="0.25">
      <c r="A32" s="151" t="s">
        <v>186</v>
      </c>
      <c r="B32" s="152" t="s">
        <v>203</v>
      </c>
      <c r="C32" s="152" t="s">
        <v>187</v>
      </c>
      <c r="D32" s="152" t="s">
        <v>602</v>
      </c>
      <c r="E32" s="152" t="s">
        <v>189</v>
      </c>
      <c r="G32" s="152" t="s">
        <v>177</v>
      </c>
      <c r="I32" s="152" t="s">
        <v>243</v>
      </c>
      <c r="J32" s="280" t="s">
        <v>208</v>
      </c>
      <c r="K32" s="287" t="s">
        <v>263</v>
      </c>
      <c r="L32" s="154">
        <v>55400</v>
      </c>
      <c r="M32" s="154">
        <v>41</v>
      </c>
      <c r="N32" s="154">
        <v>48</v>
      </c>
    </row>
    <row r="33" spans="1:14" x14ac:dyDescent="0.25">
      <c r="A33" s="151" t="s">
        <v>186</v>
      </c>
      <c r="B33" s="152" t="s">
        <v>207</v>
      </c>
      <c r="C33" s="152" t="s">
        <v>187</v>
      </c>
      <c r="D33" s="152" t="s">
        <v>602</v>
      </c>
      <c r="E33" s="152" t="s">
        <v>168</v>
      </c>
      <c r="F33" s="152" t="s">
        <v>189</v>
      </c>
      <c r="G33" s="152" t="s">
        <v>169</v>
      </c>
      <c r="H33" s="152" t="s">
        <v>177</v>
      </c>
      <c r="I33" s="152" t="s">
        <v>243</v>
      </c>
      <c r="J33" s="280" t="s">
        <v>209</v>
      </c>
      <c r="K33" s="287"/>
      <c r="L33" s="154">
        <v>55400</v>
      </c>
      <c r="M33" s="154">
        <v>41</v>
      </c>
      <c r="N33" s="154">
        <v>50</v>
      </c>
    </row>
    <row r="34" spans="1:14" x14ac:dyDescent="0.25">
      <c r="A34" s="151" t="s">
        <v>186</v>
      </c>
      <c r="B34" s="152" t="s">
        <v>210</v>
      </c>
      <c r="C34" s="152" t="s">
        <v>187</v>
      </c>
      <c r="D34" s="152" t="s">
        <v>602</v>
      </c>
      <c r="E34" s="152" t="s">
        <v>189</v>
      </c>
      <c r="G34" s="152" t="s">
        <v>177</v>
      </c>
      <c r="I34" s="152" t="s">
        <v>243</v>
      </c>
      <c r="J34" s="280" t="s">
        <v>209</v>
      </c>
      <c r="K34" s="287" t="s">
        <v>263</v>
      </c>
      <c r="L34" s="154">
        <v>55400</v>
      </c>
      <c r="M34" s="154">
        <v>41</v>
      </c>
      <c r="N34" s="154">
        <v>53</v>
      </c>
    </row>
    <row r="35" spans="1:14" x14ac:dyDescent="0.25">
      <c r="A35" s="151" t="s">
        <v>186</v>
      </c>
      <c r="B35" s="152" t="s">
        <v>211</v>
      </c>
      <c r="C35" s="152" t="s">
        <v>187</v>
      </c>
      <c r="D35" s="152" t="s">
        <v>602</v>
      </c>
      <c r="E35" s="152" t="s">
        <v>168</v>
      </c>
      <c r="F35" s="152" t="s">
        <v>189</v>
      </c>
      <c r="G35" s="152" t="s">
        <v>169</v>
      </c>
      <c r="H35" s="152" t="s">
        <v>177</v>
      </c>
      <c r="I35" s="152" t="s">
        <v>243</v>
      </c>
      <c r="J35" s="280" t="s">
        <v>209</v>
      </c>
      <c r="K35" s="287"/>
      <c r="L35" s="154">
        <v>55400</v>
      </c>
      <c r="M35" s="154">
        <v>45</v>
      </c>
      <c r="N35" s="154">
        <v>58</v>
      </c>
    </row>
    <row r="36" spans="1:14" x14ac:dyDescent="0.25">
      <c r="A36" s="151" t="s">
        <v>212</v>
      </c>
      <c r="B36" s="152" t="s">
        <v>203</v>
      </c>
      <c r="C36" s="152" t="s">
        <v>187</v>
      </c>
      <c r="D36" s="152" t="s">
        <v>602</v>
      </c>
      <c r="E36" s="152" t="s">
        <v>189</v>
      </c>
      <c r="G36" s="152" t="s">
        <v>177</v>
      </c>
      <c r="I36" s="152" t="s">
        <v>243</v>
      </c>
      <c r="J36" s="280" t="s">
        <v>213</v>
      </c>
      <c r="K36" s="287" t="s">
        <v>264</v>
      </c>
      <c r="L36" s="154">
        <v>56700</v>
      </c>
      <c r="M36" s="154">
        <v>44</v>
      </c>
      <c r="N36" s="154">
        <v>58</v>
      </c>
    </row>
    <row r="37" spans="1:14" x14ac:dyDescent="0.25">
      <c r="A37" s="151" t="s">
        <v>212</v>
      </c>
      <c r="B37" s="152" t="s">
        <v>207</v>
      </c>
      <c r="C37" s="152" t="s">
        <v>187</v>
      </c>
      <c r="D37" s="152" t="s">
        <v>602</v>
      </c>
      <c r="E37" s="152" t="s">
        <v>189</v>
      </c>
      <c r="G37" s="152" t="s">
        <v>177</v>
      </c>
      <c r="I37" s="152" t="s">
        <v>243</v>
      </c>
      <c r="J37" s="280" t="s">
        <v>213</v>
      </c>
      <c r="K37" s="287" t="s">
        <v>264</v>
      </c>
      <c r="L37" s="154">
        <v>56700</v>
      </c>
      <c r="M37" s="154">
        <v>41</v>
      </c>
      <c r="N37" s="154">
        <v>55</v>
      </c>
    </row>
    <row r="38" spans="1:14" x14ac:dyDescent="0.25">
      <c r="A38" s="151" t="s">
        <v>212</v>
      </c>
      <c r="B38" s="152" t="s">
        <v>210</v>
      </c>
      <c r="C38" s="152" t="s">
        <v>187</v>
      </c>
      <c r="D38" s="152" t="s">
        <v>602</v>
      </c>
      <c r="E38" s="152" t="s">
        <v>189</v>
      </c>
      <c r="G38" s="152" t="s">
        <v>177</v>
      </c>
      <c r="I38" s="152" t="s">
        <v>243</v>
      </c>
      <c r="J38" s="280" t="s">
        <v>213</v>
      </c>
      <c r="K38" s="287" t="s">
        <v>264</v>
      </c>
      <c r="L38" s="154">
        <v>56700</v>
      </c>
      <c r="M38" s="154">
        <v>43</v>
      </c>
      <c r="N38" s="154">
        <v>57</v>
      </c>
    </row>
    <row r="39" spans="1:14" x14ac:dyDescent="0.25">
      <c r="A39" s="151" t="s">
        <v>212</v>
      </c>
      <c r="B39" s="152" t="s">
        <v>211</v>
      </c>
      <c r="C39" s="152" t="s">
        <v>187</v>
      </c>
      <c r="D39" s="152" t="s">
        <v>602</v>
      </c>
      <c r="E39" s="152" t="s">
        <v>189</v>
      </c>
      <c r="G39" s="152" t="s">
        <v>177</v>
      </c>
      <c r="I39" s="152" t="s">
        <v>243</v>
      </c>
      <c r="J39" s="280" t="s">
        <v>213</v>
      </c>
      <c r="K39" s="287" t="s">
        <v>264</v>
      </c>
      <c r="L39" s="154">
        <v>56700</v>
      </c>
      <c r="M39" s="154">
        <v>43</v>
      </c>
      <c r="N39" s="154">
        <v>56</v>
      </c>
    </row>
    <row r="40" spans="1:14" x14ac:dyDescent="0.25">
      <c r="A40" s="151" t="s">
        <v>214</v>
      </c>
      <c r="B40" s="152" t="s">
        <v>207</v>
      </c>
      <c r="C40" s="152" t="s">
        <v>215</v>
      </c>
      <c r="D40" s="152" t="s">
        <v>602</v>
      </c>
      <c r="E40" s="152" t="s">
        <v>189</v>
      </c>
      <c r="G40" s="152" t="s">
        <v>190</v>
      </c>
      <c r="I40" s="152" t="s">
        <v>243</v>
      </c>
      <c r="J40" s="280" t="s">
        <v>216</v>
      </c>
      <c r="K40" s="287" t="s">
        <v>263</v>
      </c>
      <c r="L40" s="154">
        <v>73440</v>
      </c>
      <c r="M40" s="154">
        <v>45</v>
      </c>
      <c r="N40" s="154">
        <v>57</v>
      </c>
    </row>
    <row r="41" spans="1:14" x14ac:dyDescent="0.25">
      <c r="A41" s="151" t="s">
        <v>214</v>
      </c>
      <c r="B41" s="152" t="s">
        <v>210</v>
      </c>
      <c r="C41" s="152" t="s">
        <v>215</v>
      </c>
      <c r="D41" s="152" t="s">
        <v>602</v>
      </c>
      <c r="E41" s="152" t="s">
        <v>189</v>
      </c>
      <c r="G41" s="152" t="s">
        <v>190</v>
      </c>
      <c r="I41" s="152" t="s">
        <v>243</v>
      </c>
      <c r="J41" s="280" t="s">
        <v>216</v>
      </c>
      <c r="K41" s="287" t="s">
        <v>263</v>
      </c>
      <c r="L41" s="154">
        <v>73440</v>
      </c>
      <c r="M41" s="154">
        <v>45</v>
      </c>
      <c r="N41" s="154">
        <v>59</v>
      </c>
    </row>
    <row r="42" spans="1:14" x14ac:dyDescent="0.25">
      <c r="A42" s="151" t="s">
        <v>214</v>
      </c>
      <c r="B42" s="152" t="s">
        <v>211</v>
      </c>
      <c r="C42" s="152" t="s">
        <v>215</v>
      </c>
      <c r="D42" s="152" t="s">
        <v>602</v>
      </c>
      <c r="E42" s="152" t="s">
        <v>189</v>
      </c>
      <c r="G42" s="152" t="s">
        <v>190</v>
      </c>
      <c r="I42" s="152" t="s">
        <v>243</v>
      </c>
      <c r="J42" s="280" t="s">
        <v>216</v>
      </c>
      <c r="K42" s="287" t="s">
        <v>263</v>
      </c>
      <c r="L42" s="154">
        <v>73440</v>
      </c>
      <c r="M42" s="154">
        <v>46</v>
      </c>
      <c r="N42" s="154">
        <v>59</v>
      </c>
    </row>
    <row r="43" spans="1:14" x14ac:dyDescent="0.25">
      <c r="A43" s="151" t="s">
        <v>214</v>
      </c>
      <c r="B43" s="152" t="s">
        <v>217</v>
      </c>
      <c r="C43" s="152" t="s">
        <v>215</v>
      </c>
      <c r="D43" s="152" t="s">
        <v>602</v>
      </c>
      <c r="E43" s="152" t="s">
        <v>189</v>
      </c>
      <c r="G43" s="152" t="s">
        <v>190</v>
      </c>
      <c r="I43" s="152" t="s">
        <v>243</v>
      </c>
      <c r="J43" s="280" t="s">
        <v>216</v>
      </c>
      <c r="K43" s="287" t="s">
        <v>263</v>
      </c>
      <c r="L43" s="154">
        <v>73440</v>
      </c>
      <c r="M43" s="154">
        <v>45</v>
      </c>
      <c r="N43" s="154">
        <v>58</v>
      </c>
    </row>
    <row r="44" spans="1:14" x14ac:dyDescent="0.25">
      <c r="A44" s="151" t="s">
        <v>214</v>
      </c>
      <c r="B44" s="152" t="s">
        <v>218</v>
      </c>
      <c r="C44" s="152" t="s">
        <v>215</v>
      </c>
      <c r="D44" s="152" t="s">
        <v>602</v>
      </c>
      <c r="E44" s="152" t="s">
        <v>189</v>
      </c>
      <c r="G44" s="152" t="s">
        <v>190</v>
      </c>
      <c r="I44" s="152" t="s">
        <v>243</v>
      </c>
      <c r="J44" s="280" t="s">
        <v>216</v>
      </c>
      <c r="K44" s="287" t="s">
        <v>263</v>
      </c>
      <c r="L44" s="154">
        <v>73440</v>
      </c>
      <c r="M44" s="154">
        <v>46</v>
      </c>
      <c r="N44" s="154">
        <v>59</v>
      </c>
    </row>
    <row r="45" spans="1:14" x14ac:dyDescent="0.25">
      <c r="A45" s="151" t="s">
        <v>214</v>
      </c>
      <c r="B45" s="152" t="s">
        <v>219</v>
      </c>
      <c r="C45" s="152" t="s">
        <v>215</v>
      </c>
      <c r="D45" s="152" t="s">
        <v>602</v>
      </c>
      <c r="E45" s="152" t="s">
        <v>168</v>
      </c>
      <c r="F45" s="152" t="s">
        <v>189</v>
      </c>
      <c r="G45" s="152" t="s">
        <v>169</v>
      </c>
      <c r="H45" s="152" t="s">
        <v>190</v>
      </c>
      <c r="I45" s="152" t="s">
        <v>243</v>
      </c>
      <c r="J45" s="280" t="s">
        <v>220</v>
      </c>
      <c r="K45" s="287"/>
      <c r="L45" s="154">
        <v>103500</v>
      </c>
      <c r="M45" s="154">
        <v>74</v>
      </c>
      <c r="N45" s="154">
        <v>93</v>
      </c>
    </row>
    <row r="46" spans="1:14" x14ac:dyDescent="0.25">
      <c r="A46" s="151" t="s">
        <v>214</v>
      </c>
      <c r="B46" s="152" t="s">
        <v>221</v>
      </c>
      <c r="C46" s="152" t="s">
        <v>215</v>
      </c>
      <c r="D46" s="152" t="s">
        <v>602</v>
      </c>
      <c r="E46" s="152" t="s">
        <v>168</v>
      </c>
      <c r="F46" s="152" t="s">
        <v>189</v>
      </c>
      <c r="G46" s="152" t="s">
        <v>169</v>
      </c>
      <c r="H46" s="152" t="s">
        <v>190</v>
      </c>
      <c r="I46" s="152" t="s">
        <v>243</v>
      </c>
      <c r="J46" s="280" t="s">
        <v>220</v>
      </c>
      <c r="K46" s="287"/>
      <c r="L46" s="154">
        <v>103500</v>
      </c>
      <c r="M46" s="154">
        <v>75</v>
      </c>
      <c r="N46" s="154">
        <v>94</v>
      </c>
    </row>
    <row r="47" spans="1:14" x14ac:dyDescent="0.25">
      <c r="A47" s="151" t="s">
        <v>214</v>
      </c>
      <c r="B47" s="152" t="s">
        <v>222</v>
      </c>
      <c r="C47" s="152" t="s">
        <v>215</v>
      </c>
      <c r="D47" s="152" t="s">
        <v>602</v>
      </c>
      <c r="E47" s="152" t="s">
        <v>168</v>
      </c>
      <c r="F47" s="152" t="s">
        <v>189</v>
      </c>
      <c r="G47" s="152" t="s">
        <v>169</v>
      </c>
      <c r="H47" s="152" t="s">
        <v>190</v>
      </c>
      <c r="I47" s="152" t="s">
        <v>243</v>
      </c>
      <c r="J47" s="280" t="s">
        <v>220</v>
      </c>
      <c r="K47" s="287"/>
      <c r="L47" s="154">
        <v>103500</v>
      </c>
      <c r="M47" s="154">
        <v>76</v>
      </c>
      <c r="N47" s="154">
        <v>94</v>
      </c>
    </row>
    <row r="48" spans="1:14" x14ac:dyDescent="0.25">
      <c r="A48" s="151" t="s">
        <v>214</v>
      </c>
      <c r="B48" s="152" t="s">
        <v>223</v>
      </c>
      <c r="C48" s="152" t="s">
        <v>215</v>
      </c>
      <c r="D48" s="152" t="s">
        <v>602</v>
      </c>
      <c r="E48" s="152" t="s">
        <v>189</v>
      </c>
      <c r="G48" s="152" t="s">
        <v>190</v>
      </c>
      <c r="I48" s="152" t="s">
        <v>243</v>
      </c>
      <c r="J48" s="280" t="s">
        <v>220</v>
      </c>
      <c r="K48" s="287"/>
      <c r="L48" s="154">
        <v>103500</v>
      </c>
      <c r="M48" s="154">
        <v>72</v>
      </c>
      <c r="N48" s="154">
        <v>88</v>
      </c>
    </row>
    <row r="49" spans="1:14" x14ac:dyDescent="0.25">
      <c r="A49" s="151" t="s">
        <v>225</v>
      </c>
      <c r="B49" s="152" t="s">
        <v>203</v>
      </c>
      <c r="C49" s="152" t="s">
        <v>226</v>
      </c>
      <c r="D49" s="152" t="s">
        <v>602</v>
      </c>
      <c r="E49" s="152" t="s">
        <v>189</v>
      </c>
      <c r="G49" s="152" t="s">
        <v>227</v>
      </c>
      <c r="I49" s="152" t="s">
        <v>243</v>
      </c>
      <c r="J49" s="280" t="s">
        <v>228</v>
      </c>
      <c r="K49" s="287"/>
      <c r="L49" s="154">
        <v>56700</v>
      </c>
      <c r="M49" s="154">
        <v>45</v>
      </c>
      <c r="N49" s="154">
        <v>61</v>
      </c>
    </row>
    <row r="50" spans="1:14" x14ac:dyDescent="0.25">
      <c r="A50" s="151" t="s">
        <v>225</v>
      </c>
      <c r="B50" s="152" t="s">
        <v>207</v>
      </c>
      <c r="C50" s="152" t="s">
        <v>226</v>
      </c>
      <c r="D50" s="152" t="s">
        <v>602</v>
      </c>
      <c r="E50" s="152" t="s">
        <v>189</v>
      </c>
      <c r="G50" s="152" t="s">
        <v>227</v>
      </c>
      <c r="I50" s="152" t="s">
        <v>243</v>
      </c>
      <c r="J50" s="280" t="s">
        <v>228</v>
      </c>
      <c r="K50" s="287"/>
      <c r="L50" s="154">
        <v>56700</v>
      </c>
      <c r="M50" s="154">
        <v>46</v>
      </c>
      <c r="N50" s="154">
        <v>60</v>
      </c>
    </row>
    <row r="51" spans="1:14" x14ac:dyDescent="0.25">
      <c r="A51" s="151" t="s">
        <v>225</v>
      </c>
      <c r="B51" s="152" t="s">
        <v>210</v>
      </c>
      <c r="C51" s="152" t="s">
        <v>226</v>
      </c>
      <c r="D51" s="152" t="s">
        <v>602</v>
      </c>
      <c r="E51" s="152" t="s">
        <v>189</v>
      </c>
      <c r="G51" s="152" t="s">
        <v>227</v>
      </c>
      <c r="I51" s="152" t="s">
        <v>243</v>
      </c>
      <c r="J51" s="280" t="s">
        <v>228</v>
      </c>
      <c r="K51" s="287"/>
      <c r="L51" s="154">
        <v>56700</v>
      </c>
      <c r="M51" s="154">
        <v>46</v>
      </c>
      <c r="N51" s="154">
        <v>61</v>
      </c>
    </row>
    <row r="52" spans="1:14" x14ac:dyDescent="0.25">
      <c r="A52" s="151" t="s">
        <v>225</v>
      </c>
      <c r="B52" s="152" t="s">
        <v>211</v>
      </c>
      <c r="C52" s="152" t="s">
        <v>226</v>
      </c>
      <c r="D52" s="152" t="s">
        <v>602</v>
      </c>
      <c r="E52" s="152" t="s">
        <v>189</v>
      </c>
      <c r="G52" s="152" t="s">
        <v>227</v>
      </c>
      <c r="I52" s="152" t="s">
        <v>243</v>
      </c>
      <c r="J52" s="280" t="s">
        <v>228</v>
      </c>
      <c r="K52" s="287"/>
      <c r="L52" s="154">
        <v>56700</v>
      </c>
      <c r="M52" s="154">
        <v>46</v>
      </c>
      <c r="N52" s="154">
        <v>62</v>
      </c>
    </row>
    <row r="53" spans="1:14" x14ac:dyDescent="0.25">
      <c r="A53" s="151" t="s">
        <v>225</v>
      </c>
      <c r="B53" s="152" t="s">
        <v>217</v>
      </c>
      <c r="C53" s="152" t="s">
        <v>226</v>
      </c>
      <c r="D53" s="152" t="s">
        <v>602</v>
      </c>
      <c r="E53" s="152" t="s">
        <v>189</v>
      </c>
      <c r="G53" s="152" t="s">
        <v>227</v>
      </c>
      <c r="I53" s="152" t="s">
        <v>243</v>
      </c>
      <c r="J53" s="280" t="s">
        <v>228</v>
      </c>
      <c r="K53" s="287"/>
      <c r="L53" s="154">
        <v>56700</v>
      </c>
      <c r="M53" s="154">
        <v>45</v>
      </c>
      <c r="N53" s="154">
        <v>59</v>
      </c>
    </row>
    <row r="54" spans="1:14" x14ac:dyDescent="0.25">
      <c r="A54" s="151" t="s">
        <v>225</v>
      </c>
      <c r="B54" s="152" t="s">
        <v>218</v>
      </c>
      <c r="C54" s="152" t="s">
        <v>226</v>
      </c>
      <c r="D54" s="152" t="s">
        <v>602</v>
      </c>
      <c r="E54" s="152" t="s">
        <v>189</v>
      </c>
      <c r="G54" s="152" t="s">
        <v>227</v>
      </c>
      <c r="I54" s="152" t="s">
        <v>243</v>
      </c>
      <c r="J54" s="280" t="s">
        <v>228</v>
      </c>
      <c r="K54" s="287"/>
      <c r="L54" s="154">
        <v>56700</v>
      </c>
      <c r="M54" s="154">
        <v>47</v>
      </c>
      <c r="N54" s="154">
        <v>60</v>
      </c>
    </row>
    <row r="55" spans="1:14" x14ac:dyDescent="0.25">
      <c r="A55" s="151" t="s">
        <v>225</v>
      </c>
      <c r="B55" s="152" t="s">
        <v>219</v>
      </c>
      <c r="C55" s="152" t="s">
        <v>226</v>
      </c>
      <c r="D55" s="152" t="s">
        <v>602</v>
      </c>
      <c r="E55" s="152" t="s">
        <v>168</v>
      </c>
      <c r="F55" s="152" t="s">
        <v>189</v>
      </c>
      <c r="G55" s="152" t="s">
        <v>169</v>
      </c>
      <c r="H55" s="152" t="s">
        <v>227</v>
      </c>
      <c r="I55" s="152" t="s">
        <v>243</v>
      </c>
      <c r="J55" s="280" t="s">
        <v>229</v>
      </c>
      <c r="K55" s="287"/>
      <c r="L55" s="154">
        <v>103500</v>
      </c>
      <c r="M55" s="154">
        <v>78</v>
      </c>
      <c r="N55" s="154">
        <v>95</v>
      </c>
    </row>
    <row r="56" spans="1:14" x14ac:dyDescent="0.25">
      <c r="A56" s="151" t="s">
        <v>225</v>
      </c>
      <c r="B56" s="152" t="s">
        <v>221</v>
      </c>
      <c r="C56" s="152" t="s">
        <v>226</v>
      </c>
      <c r="D56" s="152" t="s">
        <v>602</v>
      </c>
      <c r="E56" s="152" t="s">
        <v>168</v>
      </c>
      <c r="F56" s="152" t="s">
        <v>189</v>
      </c>
      <c r="G56" s="152" t="s">
        <v>169</v>
      </c>
      <c r="H56" s="152" t="s">
        <v>227</v>
      </c>
      <c r="I56" s="152" t="s">
        <v>243</v>
      </c>
      <c r="J56" s="280" t="s">
        <v>229</v>
      </c>
      <c r="K56" s="287"/>
      <c r="L56" s="154">
        <v>103500</v>
      </c>
      <c r="M56" s="154">
        <v>77</v>
      </c>
      <c r="N56" s="154">
        <v>95</v>
      </c>
    </row>
    <row r="57" spans="1:14" x14ac:dyDescent="0.25">
      <c r="A57" s="151" t="s">
        <v>225</v>
      </c>
      <c r="B57" s="152" t="s">
        <v>222</v>
      </c>
      <c r="C57" s="152" t="s">
        <v>226</v>
      </c>
      <c r="D57" s="152" t="s">
        <v>602</v>
      </c>
      <c r="E57" s="152" t="s">
        <v>168</v>
      </c>
      <c r="F57" s="152" t="s">
        <v>189</v>
      </c>
      <c r="G57" s="152" t="s">
        <v>169</v>
      </c>
      <c r="H57" s="152" t="s">
        <v>227</v>
      </c>
      <c r="I57" s="152" t="s">
        <v>243</v>
      </c>
      <c r="J57" s="280" t="s">
        <v>229</v>
      </c>
      <c r="K57" s="287"/>
      <c r="L57" s="154">
        <v>103500</v>
      </c>
      <c r="M57" s="154">
        <v>77</v>
      </c>
      <c r="N57" s="154">
        <v>95</v>
      </c>
    </row>
    <row r="58" spans="1:14" x14ac:dyDescent="0.25">
      <c r="A58" s="151" t="s">
        <v>225</v>
      </c>
      <c r="B58" s="152" t="s">
        <v>230</v>
      </c>
      <c r="C58" s="152" t="s">
        <v>226</v>
      </c>
      <c r="D58" s="152" t="s">
        <v>602</v>
      </c>
      <c r="E58" s="152" t="s">
        <v>168</v>
      </c>
      <c r="F58" s="152" t="s">
        <v>189</v>
      </c>
      <c r="G58" s="152" t="s">
        <v>169</v>
      </c>
      <c r="H58" s="152" t="s">
        <v>227</v>
      </c>
      <c r="I58" s="152" t="s">
        <v>243</v>
      </c>
      <c r="J58" s="280" t="s">
        <v>229</v>
      </c>
      <c r="K58" s="287"/>
      <c r="L58" s="154">
        <v>103500</v>
      </c>
      <c r="M58" s="154">
        <v>74</v>
      </c>
      <c r="N58" s="154">
        <v>94</v>
      </c>
    </row>
    <row r="59" spans="1:14" x14ac:dyDescent="0.25">
      <c r="A59" s="151" t="s">
        <v>225</v>
      </c>
      <c r="B59" s="152" t="s">
        <v>245</v>
      </c>
      <c r="C59" s="152" t="s">
        <v>226</v>
      </c>
      <c r="D59" s="152" t="s">
        <v>602</v>
      </c>
      <c r="E59" s="152" t="s">
        <v>189</v>
      </c>
      <c r="G59" s="152" t="s">
        <v>227</v>
      </c>
      <c r="I59" s="152" t="s">
        <v>243</v>
      </c>
      <c r="J59" s="280" t="s">
        <v>231</v>
      </c>
      <c r="K59" s="287"/>
      <c r="L59" s="154">
        <v>148500</v>
      </c>
      <c r="M59" s="154">
        <v>140</v>
      </c>
      <c r="N59" s="154">
        <v>161</v>
      </c>
    </row>
    <row r="60" spans="1:14" x14ac:dyDescent="0.25">
      <c r="A60" s="151" t="s">
        <v>225</v>
      </c>
      <c r="B60" s="152" t="s">
        <v>232</v>
      </c>
      <c r="C60" s="152" t="s">
        <v>226</v>
      </c>
      <c r="D60" s="152" t="s">
        <v>602</v>
      </c>
      <c r="E60" s="152" t="s">
        <v>168</v>
      </c>
      <c r="F60" s="152" t="s">
        <v>189</v>
      </c>
      <c r="G60" s="152" t="s">
        <v>169</v>
      </c>
      <c r="H60" s="152" t="s">
        <v>227</v>
      </c>
      <c r="I60" s="152" t="s">
        <v>243</v>
      </c>
      <c r="J60" s="280" t="s">
        <v>233</v>
      </c>
      <c r="K60" s="287"/>
      <c r="L60" s="154">
        <v>98260</v>
      </c>
      <c r="M60" s="154">
        <v>69</v>
      </c>
      <c r="N60" s="154">
        <v>89</v>
      </c>
    </row>
    <row r="61" spans="1:14" x14ac:dyDescent="0.25">
      <c r="A61" s="151" t="s">
        <v>225</v>
      </c>
      <c r="B61" s="152" t="s">
        <v>234</v>
      </c>
      <c r="C61" s="152" t="s">
        <v>226</v>
      </c>
      <c r="D61" s="152" t="s">
        <v>602</v>
      </c>
      <c r="E61" s="152" t="s">
        <v>168</v>
      </c>
      <c r="F61" s="152" t="s">
        <v>189</v>
      </c>
      <c r="G61" s="152" t="s">
        <v>169</v>
      </c>
      <c r="H61" s="152" t="s">
        <v>227</v>
      </c>
      <c r="I61" s="152" t="s">
        <v>243</v>
      </c>
      <c r="J61" s="280" t="s">
        <v>233</v>
      </c>
      <c r="K61" s="287"/>
      <c r="L61" s="154">
        <v>98260</v>
      </c>
      <c r="M61" s="154">
        <v>71</v>
      </c>
      <c r="N61" s="154">
        <v>91</v>
      </c>
    </row>
    <row r="62" spans="1:14" x14ac:dyDescent="0.25">
      <c r="A62" s="151" t="s">
        <v>225</v>
      </c>
      <c r="B62" s="152" t="s">
        <v>235</v>
      </c>
      <c r="C62" s="152" t="s">
        <v>226</v>
      </c>
      <c r="D62" s="152" t="s">
        <v>602</v>
      </c>
      <c r="E62" s="152" t="s">
        <v>168</v>
      </c>
      <c r="F62" s="152" t="s">
        <v>189</v>
      </c>
      <c r="G62" s="152" t="s">
        <v>169</v>
      </c>
      <c r="H62" s="152" t="s">
        <v>227</v>
      </c>
      <c r="I62" s="152" t="s">
        <v>243</v>
      </c>
      <c r="J62" s="280" t="s">
        <v>233</v>
      </c>
      <c r="K62" s="287"/>
      <c r="L62" s="154">
        <v>98260</v>
      </c>
      <c r="M62" s="154">
        <v>70</v>
      </c>
      <c r="N62" s="154">
        <v>90</v>
      </c>
    </row>
    <row r="63" spans="1:14" x14ac:dyDescent="0.25">
      <c r="A63" s="151" t="s">
        <v>182</v>
      </c>
      <c r="B63" s="152" t="s">
        <v>203</v>
      </c>
      <c r="C63" s="152" t="s">
        <v>183</v>
      </c>
      <c r="D63" s="152" t="s">
        <v>602</v>
      </c>
      <c r="E63" s="152" t="s">
        <v>168</v>
      </c>
      <c r="F63" s="152" t="s">
        <v>189</v>
      </c>
      <c r="G63" s="152" t="s">
        <v>169</v>
      </c>
      <c r="H63" s="152" t="s">
        <v>190</v>
      </c>
      <c r="I63" s="152" t="s">
        <v>243</v>
      </c>
      <c r="J63" s="280" t="s">
        <v>237</v>
      </c>
      <c r="K63" s="287"/>
      <c r="L63" s="154">
        <v>65999</v>
      </c>
      <c r="M63" s="154">
        <v>48</v>
      </c>
      <c r="N63" s="154">
        <v>65</v>
      </c>
    </row>
    <row r="64" spans="1:14" x14ac:dyDescent="0.25">
      <c r="A64" s="151" t="s">
        <v>182</v>
      </c>
      <c r="B64" s="152" t="s">
        <v>207</v>
      </c>
      <c r="C64" s="152" t="s">
        <v>183</v>
      </c>
      <c r="D64" s="152" t="s">
        <v>602</v>
      </c>
      <c r="E64" s="152" t="s">
        <v>189</v>
      </c>
      <c r="G64" s="152" t="s">
        <v>190</v>
      </c>
      <c r="I64" s="152" t="s">
        <v>243</v>
      </c>
      <c r="J64" s="280" t="s">
        <v>237</v>
      </c>
      <c r="K64" s="287"/>
      <c r="L64" s="154">
        <v>65999</v>
      </c>
      <c r="M64" s="154">
        <v>48</v>
      </c>
      <c r="N64" s="154">
        <v>64</v>
      </c>
    </row>
    <row r="65" spans="1:15" x14ac:dyDescent="0.25">
      <c r="A65" s="151" t="s">
        <v>182</v>
      </c>
      <c r="B65" s="152" t="s">
        <v>210</v>
      </c>
      <c r="C65" s="152" t="s">
        <v>183</v>
      </c>
      <c r="D65" s="152" t="s">
        <v>602</v>
      </c>
      <c r="E65" s="152" t="s">
        <v>168</v>
      </c>
      <c r="F65" s="152" t="s">
        <v>189</v>
      </c>
      <c r="G65" s="152" t="s">
        <v>169</v>
      </c>
      <c r="H65" s="152" t="s">
        <v>190</v>
      </c>
      <c r="I65" s="152" t="s">
        <v>243</v>
      </c>
      <c r="J65" s="280" t="s">
        <v>238</v>
      </c>
      <c r="K65" s="287"/>
      <c r="L65" s="154">
        <v>65999</v>
      </c>
      <c r="M65" s="154">
        <v>49</v>
      </c>
      <c r="N65" s="154">
        <v>65</v>
      </c>
    </row>
    <row r="66" spans="1:15" x14ac:dyDescent="0.25">
      <c r="A66" s="151" t="s">
        <v>265</v>
      </c>
      <c r="B66" s="152" t="s">
        <v>203</v>
      </c>
      <c r="C66" s="152" t="s">
        <v>239</v>
      </c>
      <c r="D66" s="152" t="s">
        <v>205</v>
      </c>
      <c r="E66" s="152" t="s">
        <v>168</v>
      </c>
      <c r="G66" s="152" t="s">
        <v>169</v>
      </c>
      <c r="I66" s="284"/>
      <c r="J66" s="280" t="s">
        <v>240</v>
      </c>
      <c r="K66" s="287" t="s">
        <v>281</v>
      </c>
      <c r="L66" s="154">
        <v>43000</v>
      </c>
      <c r="M66" s="156">
        <v>44</v>
      </c>
      <c r="N66" s="156">
        <v>50</v>
      </c>
    </row>
    <row r="67" spans="1:15" x14ac:dyDescent="0.25">
      <c r="A67" s="152" t="s">
        <v>7</v>
      </c>
      <c r="I67" s="284"/>
      <c r="K67" s="287"/>
      <c r="L67" s="157" t="s">
        <v>241</v>
      </c>
      <c r="M67" s="158">
        <f>SUM(M32:M66)</f>
        <v>1983</v>
      </c>
      <c r="N67" s="158">
        <f>SUM(N32:N66)</f>
        <v>2513</v>
      </c>
    </row>
    <row r="68" spans="1:15" x14ac:dyDescent="0.25">
      <c r="A68" s="159" t="s">
        <v>246</v>
      </c>
      <c r="I68" s="284"/>
      <c r="K68" s="287"/>
      <c r="L68" s="157"/>
      <c r="M68" s="158"/>
      <c r="N68" s="158"/>
    </row>
    <row r="69" spans="1:15" x14ac:dyDescent="0.25">
      <c r="A69" s="151" t="s">
        <v>266</v>
      </c>
      <c r="B69" s="152" t="s">
        <v>267</v>
      </c>
      <c r="C69" s="152" t="s">
        <v>226</v>
      </c>
      <c r="D69" s="152" t="s">
        <v>247</v>
      </c>
      <c r="E69" s="152" t="s">
        <v>248</v>
      </c>
      <c r="J69" s="280" t="s">
        <v>249</v>
      </c>
      <c r="K69" s="287"/>
      <c r="L69" s="154">
        <v>3800</v>
      </c>
      <c r="M69" s="154">
        <f>L69/1000*0.45*(1-0.5/100)^(2022-2017)</f>
        <v>1.6676753678384064</v>
      </c>
      <c r="N69" s="154">
        <v>0</v>
      </c>
    </row>
    <row r="70" spans="1:15" x14ac:dyDescent="0.25">
      <c r="A70" s="151" t="s">
        <v>268</v>
      </c>
      <c r="B70" s="152" t="s">
        <v>267</v>
      </c>
      <c r="C70" s="152" t="s">
        <v>251</v>
      </c>
      <c r="D70" s="152" t="s">
        <v>247</v>
      </c>
      <c r="E70" s="152" t="s">
        <v>248</v>
      </c>
      <c r="J70" s="280" t="s">
        <v>252</v>
      </c>
      <c r="K70" s="287"/>
      <c r="L70" s="154">
        <v>5100</v>
      </c>
      <c r="M70" s="154">
        <f>L70/1000*0.45*(1-0.5/100)^(2022-2017)</f>
        <v>2.2381958884147033</v>
      </c>
      <c r="N70" s="154">
        <v>0</v>
      </c>
    </row>
    <row r="71" spans="1:15" x14ac:dyDescent="0.25">
      <c r="A71" s="151" t="s">
        <v>269</v>
      </c>
      <c r="B71" s="152" t="s">
        <v>267</v>
      </c>
      <c r="C71" s="152" t="s">
        <v>183</v>
      </c>
      <c r="D71" s="152" t="s">
        <v>247</v>
      </c>
      <c r="E71" s="152" t="s">
        <v>248</v>
      </c>
      <c r="J71" s="280" t="s">
        <v>253</v>
      </c>
      <c r="K71" s="287"/>
      <c r="L71" s="154">
        <v>8800</v>
      </c>
      <c r="M71" s="154">
        <f>L71/1000*0.45*(1-0.5/100)^(2022-2018)</f>
        <v>3.8813920224750005</v>
      </c>
      <c r="N71" s="154">
        <v>0</v>
      </c>
      <c r="O71" s="288"/>
    </row>
    <row r="72" spans="1:15" x14ac:dyDescent="0.25">
      <c r="A72" s="151" t="s">
        <v>603</v>
      </c>
      <c r="B72" s="152" t="s">
        <v>267</v>
      </c>
      <c r="C72" s="152" t="s">
        <v>271</v>
      </c>
      <c r="D72" s="152" t="s">
        <v>247</v>
      </c>
      <c r="E72" s="152" t="s">
        <v>248</v>
      </c>
      <c r="J72" s="280" t="s">
        <v>272</v>
      </c>
      <c r="K72" s="287"/>
      <c r="L72" s="154">
        <v>74900</v>
      </c>
      <c r="M72" s="154">
        <f>L72/1000*0.57*(1-0.5/100)^(2022-2019)</f>
        <v>42.055801638375002</v>
      </c>
      <c r="N72" s="154">
        <v>0</v>
      </c>
    </row>
    <row r="73" spans="1:15" x14ac:dyDescent="0.25">
      <c r="A73" s="151" t="s">
        <v>604</v>
      </c>
      <c r="B73" s="152" t="s">
        <v>267</v>
      </c>
      <c r="C73" s="152" t="s">
        <v>283</v>
      </c>
      <c r="D73" s="152" t="s">
        <v>247</v>
      </c>
      <c r="E73" s="152" t="s">
        <v>248</v>
      </c>
      <c r="J73" s="280" t="s">
        <v>284</v>
      </c>
      <c r="K73" s="287"/>
      <c r="L73" s="154">
        <v>74900</v>
      </c>
      <c r="M73" s="154">
        <f>L73/1000*0.57*(1-0.5/100)^(2022-2020)</f>
        <v>42.267137325</v>
      </c>
      <c r="N73" s="154">
        <v>0</v>
      </c>
    </row>
    <row r="74" spans="1:15" x14ac:dyDescent="0.25">
      <c r="A74" s="151" t="s">
        <v>605</v>
      </c>
      <c r="B74" s="152" t="s">
        <v>267</v>
      </c>
      <c r="C74" s="152" t="s">
        <v>204</v>
      </c>
      <c r="D74" s="152" t="s">
        <v>247</v>
      </c>
      <c r="E74" s="152" t="s">
        <v>248</v>
      </c>
      <c r="J74" s="280" t="s">
        <v>284</v>
      </c>
      <c r="K74" s="287"/>
      <c r="L74" s="154">
        <v>45000</v>
      </c>
      <c r="M74" s="154">
        <f>L74/1000*0.57*(1-0.5/100)^(2022-2020)</f>
        <v>25.394141250000001</v>
      </c>
      <c r="N74" s="154">
        <v>0</v>
      </c>
    </row>
    <row r="75" spans="1:15" x14ac:dyDescent="0.25">
      <c r="A75" s="151" t="s">
        <v>606</v>
      </c>
      <c r="B75" s="152" t="s">
        <v>267</v>
      </c>
      <c r="C75" s="152" t="s">
        <v>187</v>
      </c>
      <c r="D75" s="152" t="s">
        <v>247</v>
      </c>
      <c r="E75" s="152" t="s">
        <v>248</v>
      </c>
      <c r="J75" s="280" t="s">
        <v>284</v>
      </c>
      <c r="K75" s="287"/>
      <c r="L75" s="154">
        <v>350</v>
      </c>
      <c r="M75" s="154">
        <f>L75/1000*0.45*(1-0.5/100)^(2022-2020)</f>
        <v>0.1559289375</v>
      </c>
      <c r="N75" s="154">
        <v>0</v>
      </c>
    </row>
    <row r="76" spans="1:15" x14ac:dyDescent="0.25">
      <c r="A76" s="151" t="s">
        <v>607</v>
      </c>
      <c r="B76" s="152" t="s">
        <v>267</v>
      </c>
      <c r="C76" s="152" t="s">
        <v>608</v>
      </c>
      <c r="D76" s="152" t="s">
        <v>247</v>
      </c>
      <c r="E76" s="152" t="s">
        <v>248</v>
      </c>
      <c r="J76" s="289" t="s">
        <v>609</v>
      </c>
      <c r="K76" s="287"/>
      <c r="L76" s="154">
        <f>74.9*1000</f>
        <v>74900</v>
      </c>
      <c r="M76" s="154">
        <f>L76/1000*0.57*(1-0.5/100)^(2022-2021)</f>
        <v>42.479534999999998</v>
      </c>
      <c r="N76" s="154">
        <v>0</v>
      </c>
    </row>
    <row r="77" spans="1:15" x14ac:dyDescent="0.25">
      <c r="A77" s="151" t="s">
        <v>610</v>
      </c>
      <c r="B77" s="152" t="s">
        <v>267</v>
      </c>
      <c r="C77" s="152" t="s">
        <v>215</v>
      </c>
      <c r="D77" s="152" t="s">
        <v>247</v>
      </c>
      <c r="E77" s="152" t="s">
        <v>248</v>
      </c>
      <c r="J77" s="289" t="s">
        <v>611</v>
      </c>
      <c r="K77" s="287"/>
      <c r="L77" s="154">
        <f>74.5*1000</f>
        <v>74500</v>
      </c>
      <c r="M77" s="154">
        <f>L77/1000*0.45*(1-0.5/100)^(2022-2021)</f>
        <v>33.357374999999998</v>
      </c>
      <c r="N77" s="154">
        <v>0</v>
      </c>
    </row>
    <row r="78" spans="1:15" x14ac:dyDescent="0.25">
      <c r="A78" s="151" t="s">
        <v>612</v>
      </c>
      <c r="B78" s="152" t="s">
        <v>267</v>
      </c>
      <c r="C78" s="152" t="s">
        <v>608</v>
      </c>
      <c r="D78" s="152" t="s">
        <v>247</v>
      </c>
      <c r="E78" s="152" t="s">
        <v>248</v>
      </c>
      <c r="J78" s="289" t="s">
        <v>613</v>
      </c>
      <c r="K78" s="287"/>
      <c r="L78" s="154">
        <f>74.9*1000</f>
        <v>74900</v>
      </c>
      <c r="M78" s="154">
        <f>(L78/1000*0.57*(1-0.5/100)^(2022-2022))</f>
        <v>42.692999999999998</v>
      </c>
      <c r="N78" s="154">
        <v>0</v>
      </c>
    </row>
    <row r="79" spans="1:15" x14ac:dyDescent="0.25">
      <c r="A79" s="151" t="s">
        <v>614</v>
      </c>
      <c r="B79" s="152" t="s">
        <v>267</v>
      </c>
      <c r="C79" s="152" t="s">
        <v>271</v>
      </c>
      <c r="D79" s="152" t="s">
        <v>247</v>
      </c>
      <c r="E79" s="152" t="s">
        <v>248</v>
      </c>
      <c r="J79" s="289" t="s">
        <v>613</v>
      </c>
      <c r="K79" s="287"/>
      <c r="L79" s="154">
        <f>74.9*1000</f>
        <v>74900</v>
      </c>
      <c r="M79" s="154">
        <f>(L79/1000*0.57*(1-0.5/100)^(2022-2022))</f>
        <v>42.692999999999998</v>
      </c>
      <c r="N79" s="154">
        <v>0</v>
      </c>
    </row>
    <row r="80" spans="1:15" x14ac:dyDescent="0.25">
      <c r="A80" s="151" t="s">
        <v>615</v>
      </c>
      <c r="B80" s="152" t="s">
        <v>267</v>
      </c>
      <c r="C80" s="152" t="s">
        <v>616</v>
      </c>
      <c r="D80" s="152" t="s">
        <v>247</v>
      </c>
      <c r="E80" s="152" t="s">
        <v>248</v>
      </c>
      <c r="J80" s="289" t="s">
        <v>617</v>
      </c>
      <c r="K80" s="287"/>
      <c r="L80" s="154">
        <f>74.5*1000</f>
        <v>74500</v>
      </c>
      <c r="M80" s="154">
        <f>(L80/1000*0.57*(1-0.5/100)^(2022-2022))</f>
        <v>42.464999999999996</v>
      </c>
      <c r="N80" s="156">
        <v>0</v>
      </c>
    </row>
    <row r="81" spans="1:14" x14ac:dyDescent="0.25">
      <c r="A81" s="154" t="s">
        <v>7</v>
      </c>
      <c r="B81" s="284"/>
      <c r="C81" s="284"/>
      <c r="D81" s="284"/>
      <c r="E81" s="284"/>
      <c r="F81" s="284"/>
      <c r="G81" s="284"/>
      <c r="H81" s="284"/>
      <c r="I81" s="284"/>
      <c r="J81" s="284"/>
      <c r="K81" s="152"/>
      <c r="L81" s="157" t="s">
        <v>254</v>
      </c>
      <c r="M81" s="290">
        <f>SUM(M69:M80)</f>
        <v>321.34818242960307</v>
      </c>
      <c r="N81" s="291">
        <f>SUM(N69:N80)</f>
        <v>0</v>
      </c>
    </row>
    <row r="82" spans="1:14" x14ac:dyDescent="0.25">
      <c r="A82" s="154"/>
      <c r="B82" s="284"/>
      <c r="C82" s="284"/>
      <c r="D82" s="284"/>
      <c r="E82" s="284"/>
      <c r="F82" s="284"/>
      <c r="G82" s="284"/>
      <c r="H82" s="284"/>
      <c r="I82" s="284"/>
      <c r="J82" s="284"/>
      <c r="K82" s="152"/>
      <c r="L82" s="154"/>
      <c r="M82" s="154"/>
      <c r="N82" s="154"/>
    </row>
    <row r="83" spans="1:14" ht="12.6" thickBot="1" x14ac:dyDescent="0.3">
      <c r="A83" s="154"/>
      <c r="B83" s="284"/>
      <c r="C83" s="284"/>
      <c r="D83" s="284"/>
      <c r="E83" s="284"/>
      <c r="F83" s="284"/>
      <c r="G83" s="284"/>
      <c r="H83" s="284"/>
      <c r="I83" s="284"/>
      <c r="J83" s="284"/>
      <c r="K83" s="152"/>
      <c r="M83" s="163"/>
      <c r="N83" s="163"/>
    </row>
    <row r="84" spans="1:14" ht="12.6" thickTop="1" x14ac:dyDescent="0.25">
      <c r="A84" s="154"/>
      <c r="B84" s="284"/>
      <c r="C84" s="284"/>
      <c r="D84" s="284"/>
      <c r="E84" s="284"/>
      <c r="F84" s="284"/>
      <c r="G84" s="284"/>
      <c r="H84" s="284"/>
      <c r="I84" s="284"/>
      <c r="J84" s="284"/>
      <c r="K84" s="284"/>
      <c r="L84" s="164" t="s">
        <v>242</v>
      </c>
      <c r="M84" s="158">
        <f>M81+M67+M29+M17</f>
        <v>9948.3481824296032</v>
      </c>
      <c r="N84" s="158">
        <f>N81+N67+N29+N17</f>
        <v>10759</v>
      </c>
    </row>
    <row r="85" spans="1:14" x14ac:dyDescent="0.25">
      <c r="A85" s="284"/>
      <c r="B85" s="284"/>
      <c r="C85" s="284"/>
      <c r="D85" s="284"/>
      <c r="E85" s="284"/>
      <c r="F85" s="284"/>
      <c r="G85" s="284"/>
      <c r="H85" s="284"/>
      <c r="I85" s="284"/>
      <c r="J85" s="284"/>
      <c r="K85" s="284"/>
      <c r="L85" s="164"/>
      <c r="M85" s="158"/>
      <c r="N85" s="158"/>
    </row>
    <row r="86" spans="1:14" x14ac:dyDescent="0.25">
      <c r="J86" s="152"/>
      <c r="K86" s="152"/>
      <c r="M86" s="284"/>
      <c r="N86" s="292"/>
    </row>
    <row r="87" spans="1:14" x14ac:dyDescent="0.25">
      <c r="A87" s="166" t="s">
        <v>287</v>
      </c>
      <c r="B87" s="284"/>
      <c r="C87" s="284"/>
      <c r="D87" s="284"/>
      <c r="E87" s="284"/>
      <c r="F87" s="284"/>
      <c r="G87" s="284"/>
      <c r="H87" s="284"/>
      <c r="I87" s="284"/>
      <c r="J87" s="284"/>
      <c r="K87" s="284"/>
      <c r="L87" s="284"/>
      <c r="M87" s="284"/>
      <c r="N87" s="284"/>
    </row>
    <row r="88" spans="1:14" x14ac:dyDescent="0.25">
      <c r="A88" s="166" t="s">
        <v>255</v>
      </c>
      <c r="B88" s="284"/>
      <c r="C88" s="284"/>
      <c r="D88" s="284"/>
      <c r="E88" s="284"/>
      <c r="F88" s="284"/>
      <c r="G88" s="284"/>
      <c r="H88" s="284"/>
      <c r="I88" s="284"/>
      <c r="J88" s="284"/>
      <c r="K88" s="284"/>
      <c r="L88" s="284"/>
      <c r="M88" s="284"/>
      <c r="N88" s="284"/>
    </row>
    <row r="89" spans="1:14" x14ac:dyDescent="0.25">
      <c r="A89" s="167"/>
    </row>
    <row r="90" spans="1:14" x14ac:dyDescent="0.25">
      <c r="A90" s="166"/>
      <c r="B90" s="284"/>
      <c r="C90" s="284"/>
      <c r="D90" s="284"/>
      <c r="E90" s="284"/>
      <c r="F90" s="284"/>
      <c r="G90" s="284"/>
      <c r="H90" s="284"/>
      <c r="I90" s="284"/>
      <c r="J90" s="284"/>
      <c r="K90" s="284"/>
      <c r="L90" s="284"/>
      <c r="M90" s="284"/>
      <c r="N90" s="284"/>
    </row>
    <row r="91" spans="1:14" x14ac:dyDescent="0.25">
      <c r="A91" s="166"/>
      <c r="B91" s="284"/>
      <c r="C91" s="284"/>
      <c r="D91" s="284"/>
      <c r="E91" s="284"/>
      <c r="F91" s="284"/>
      <c r="G91" s="284"/>
      <c r="H91" s="284"/>
      <c r="I91" s="284"/>
      <c r="J91" s="284"/>
      <c r="K91" s="284"/>
      <c r="L91" s="284"/>
      <c r="M91" s="284"/>
      <c r="N91" s="284"/>
    </row>
    <row r="92" spans="1:14" x14ac:dyDescent="0.25">
      <c r="A92" s="167"/>
      <c r="B92" s="284"/>
      <c r="C92" s="284"/>
      <c r="D92" s="284"/>
      <c r="E92" s="284"/>
      <c r="F92" s="284"/>
      <c r="G92" s="284"/>
      <c r="H92" s="284"/>
      <c r="I92" s="284"/>
      <c r="L92" s="284"/>
      <c r="M92" s="284"/>
      <c r="N92" s="284"/>
    </row>
    <row r="93" spans="1:14" x14ac:dyDescent="0.25">
      <c r="A93" s="167"/>
      <c r="B93" s="284"/>
      <c r="C93" s="284"/>
      <c r="D93" s="284"/>
      <c r="E93" s="284"/>
      <c r="F93" s="284"/>
      <c r="G93" s="284"/>
      <c r="H93" s="284"/>
      <c r="I93" s="284"/>
      <c r="L93" s="284"/>
      <c r="M93" s="284"/>
      <c r="N93" s="284"/>
    </row>
  </sheetData>
  <mergeCells count="8">
    <mergeCell ref="E10:F10"/>
    <mergeCell ref="G10:H10"/>
    <mergeCell ref="A1:N1"/>
    <mergeCell ref="A2:N2"/>
    <mergeCell ref="A3:N3"/>
    <mergeCell ref="A4:N4"/>
    <mergeCell ref="A6:N6"/>
    <mergeCell ref="M9:N9"/>
  </mergeCells>
  <pageMargins left="0.7" right="0.7" top="0.75" bottom="0.75" header="0.3" footer="0.3"/>
  <pageSetup orientation="portrait" r:id="rId1"/>
  <headerFooter>
    <oddHeader xml:space="preserve">&amp;RDEF’s Response to OPC POD 1 (1-26)
Q7
Page &amp;P of &amp;N
</oddHeader>
    <oddFooter>&amp;R20240025-OPCPOD1-00004264</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3B7DC-295D-46E7-B4C8-94B3833F2AD1}">
  <sheetPr>
    <tabColor rgb="FF002060"/>
  </sheetPr>
  <dimension ref="A1:AD73"/>
  <sheetViews>
    <sheetView tabSelected="1" workbookViewId="0">
      <selection activeCell="H38" sqref="H38"/>
    </sheetView>
  </sheetViews>
  <sheetFormatPr defaultColWidth="11.33203125" defaultRowHeight="13.2" x14ac:dyDescent="0.25"/>
  <cols>
    <col min="1" max="1" width="40.44140625" customWidth="1"/>
    <col min="2" max="2" width="8.6640625" bestFit="1" customWidth="1"/>
    <col min="3" max="3" width="11.6640625" customWidth="1"/>
    <col min="4" max="4" width="6.33203125" customWidth="1"/>
    <col min="5" max="5" width="6.44140625" customWidth="1"/>
    <col min="6" max="6" width="5.77734375" customWidth="1"/>
    <col min="7" max="7" width="8.6640625" customWidth="1"/>
    <col min="8" max="8" width="7.77734375" customWidth="1"/>
    <col min="9" max="9" width="10.77734375" customWidth="1"/>
    <col min="10" max="10" width="12" customWidth="1"/>
    <col min="11" max="11" width="13.33203125" customWidth="1"/>
    <col min="12" max="12" width="12.77734375" customWidth="1"/>
    <col min="15" max="16384" width="11.33203125" style="145"/>
  </cols>
  <sheetData>
    <row r="1" spans="15:30" x14ac:dyDescent="0.25">
      <c r="O1" s="172" t="s">
        <v>288</v>
      </c>
      <c r="P1" s="172" t="s">
        <v>294</v>
      </c>
      <c r="Q1" s="172"/>
      <c r="R1" s="172"/>
      <c r="S1" s="172"/>
      <c r="T1" s="172"/>
      <c r="U1" s="172"/>
      <c r="V1" s="172"/>
      <c r="W1" s="172"/>
      <c r="X1" s="172"/>
      <c r="Y1" s="172"/>
      <c r="Z1" s="172"/>
      <c r="AA1" s="172"/>
      <c r="AB1" s="172"/>
      <c r="AC1" s="177"/>
      <c r="AD1" s="177"/>
    </row>
    <row r="2" spans="15:30" x14ac:dyDescent="0.25">
      <c r="O2" s="172" t="s">
        <v>290</v>
      </c>
      <c r="P2" s="172" t="s">
        <v>335</v>
      </c>
      <c r="Q2" s="172"/>
      <c r="R2" s="172"/>
      <c r="S2" s="172"/>
      <c r="T2" s="172"/>
      <c r="U2" s="172"/>
      <c r="V2" s="172"/>
      <c r="W2" s="172"/>
      <c r="X2" s="172"/>
      <c r="Y2" s="172"/>
      <c r="Z2" s="172"/>
      <c r="AA2" s="172"/>
      <c r="AB2" s="172"/>
      <c r="AC2" s="177"/>
      <c r="AD2" s="177"/>
    </row>
    <row r="3" spans="15:30" x14ac:dyDescent="0.25">
      <c r="O3" s="172" t="s">
        <v>293</v>
      </c>
      <c r="P3" s="172" t="s">
        <v>297</v>
      </c>
      <c r="Q3" s="172"/>
      <c r="R3" s="172"/>
      <c r="S3" s="172"/>
      <c r="T3" s="172"/>
      <c r="U3" s="172"/>
      <c r="V3" s="172"/>
      <c r="W3" s="172"/>
      <c r="X3" s="172"/>
      <c r="Y3" s="172"/>
      <c r="Z3" s="172"/>
      <c r="AA3" s="172"/>
      <c r="AB3" s="172"/>
      <c r="AC3" s="177"/>
      <c r="AD3" s="177"/>
    </row>
    <row r="27" spans="15:15" x14ac:dyDescent="0.25">
      <c r="O27" s="145" t="s">
        <v>7</v>
      </c>
    </row>
    <row r="73" spans="16:16" x14ac:dyDescent="0.25">
      <c r="P73" s="197">
        <v>9891</v>
      </c>
    </row>
  </sheetData>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696FA-AA61-4CBA-A232-AE57E31CA041}">
  <sheetPr>
    <tabColor rgb="FF002060"/>
  </sheetPr>
  <dimension ref="A1"/>
  <sheetViews>
    <sheetView tabSelected="1" workbookViewId="0">
      <selection activeCell="H38" sqref="H38"/>
    </sheetView>
  </sheetViews>
  <sheetFormatPr defaultRowHeight="13.2" x14ac:dyDescent="0.25"/>
  <sheetData/>
  <pageMargins left="0.7" right="0.7" top="0.75" bottom="0.75" header="0.3" footer="0.3"/>
  <pageSetup orientation="portrait" r:id="rId1"/>
  <headerFooter>
    <oddHeader xml:space="preserve">&amp;RDEF’s Response to OPC POD 1 (1-26)
Q7
Page &amp;P of &amp;N
</oddHeader>
    <oddFooter>&amp;R20240025-OPCPOD1-00004264</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6D9FE-B670-4D16-A3CA-EBE4A5DDFE6D}">
  <sheetPr>
    <tabColor rgb="FF002060"/>
  </sheetPr>
  <dimension ref="A1:AD90"/>
  <sheetViews>
    <sheetView tabSelected="1" workbookViewId="0">
      <selection activeCell="H38" sqref="H38"/>
    </sheetView>
  </sheetViews>
  <sheetFormatPr defaultColWidth="11.33203125" defaultRowHeight="12" x14ac:dyDescent="0.25"/>
  <cols>
    <col min="1" max="1" width="40.44140625" style="145" customWidth="1"/>
    <col min="2" max="2" width="8.6640625" style="145" bestFit="1" customWidth="1"/>
    <col min="3" max="3" width="11.6640625" style="145" customWidth="1"/>
    <col min="4" max="4" width="6.33203125" style="145" customWidth="1"/>
    <col min="5" max="5" width="6.44140625" style="145" customWidth="1"/>
    <col min="6" max="6" width="5.77734375" style="145" customWidth="1"/>
    <col min="7" max="7" width="8.6640625" style="145" customWidth="1"/>
    <col min="8" max="8" width="7.77734375" style="145" customWidth="1"/>
    <col min="9" max="9" width="10.77734375" style="145" customWidth="1"/>
    <col min="10" max="10" width="12" style="169" customWidth="1"/>
    <col min="11" max="11" width="13.33203125" style="169" customWidth="1"/>
    <col min="12" max="12" width="12.77734375" style="145" customWidth="1"/>
    <col min="13" max="16384" width="11.33203125" style="145"/>
  </cols>
  <sheetData>
    <row r="1" spans="1:30" ht="13.2" x14ac:dyDescent="0.25">
      <c r="A1" s="445" t="s">
        <v>123</v>
      </c>
      <c r="B1" s="445"/>
      <c r="C1" s="445"/>
      <c r="D1" s="445"/>
      <c r="E1" s="445"/>
      <c r="F1" s="445"/>
      <c r="G1" s="445"/>
      <c r="H1" s="445"/>
      <c r="I1" s="445"/>
      <c r="J1" s="445"/>
      <c r="K1" s="445"/>
      <c r="L1" s="445"/>
      <c r="M1" s="445"/>
      <c r="N1" s="445"/>
      <c r="O1" s="172" t="s">
        <v>288</v>
      </c>
      <c r="P1" s="172" t="s">
        <v>294</v>
      </c>
      <c r="Q1" s="172"/>
      <c r="R1" s="172"/>
      <c r="S1" s="172"/>
      <c r="T1" s="172"/>
      <c r="U1" s="172"/>
      <c r="V1" s="172"/>
      <c r="W1" s="172"/>
      <c r="X1" s="172"/>
      <c r="Y1" s="172"/>
      <c r="Z1" s="172"/>
      <c r="AA1" s="172"/>
      <c r="AB1" s="172"/>
      <c r="AC1" s="177"/>
      <c r="AD1" s="177"/>
    </row>
    <row r="2" spans="1:30" ht="13.2" x14ac:dyDescent="0.25">
      <c r="A2" s="448" t="s">
        <v>7</v>
      </c>
      <c r="B2" s="448"/>
      <c r="C2" s="448"/>
      <c r="D2" s="448"/>
      <c r="E2" s="448"/>
      <c r="F2" s="448"/>
      <c r="G2" s="448"/>
      <c r="H2" s="448"/>
      <c r="I2" s="448"/>
      <c r="J2" s="448"/>
      <c r="K2" s="448"/>
      <c r="L2" s="448"/>
      <c r="M2" s="448"/>
      <c r="N2" s="448"/>
      <c r="O2" s="172" t="s">
        <v>290</v>
      </c>
      <c r="P2" s="172" t="s">
        <v>296</v>
      </c>
      <c r="Q2" s="172"/>
      <c r="R2" s="172"/>
      <c r="S2" s="172"/>
      <c r="T2" s="172"/>
      <c r="U2" s="172"/>
      <c r="V2" s="172"/>
      <c r="W2" s="172"/>
      <c r="X2" s="172"/>
      <c r="Y2" s="172"/>
      <c r="Z2" s="172"/>
      <c r="AA2" s="172"/>
      <c r="AB2" s="172"/>
      <c r="AC2" s="177"/>
      <c r="AD2" s="177"/>
    </row>
    <row r="3" spans="1:30" ht="13.2" x14ac:dyDescent="0.25">
      <c r="A3" s="447" t="s">
        <v>124</v>
      </c>
      <c r="B3" s="447"/>
      <c r="C3" s="447"/>
      <c r="D3" s="447"/>
      <c r="E3" s="447"/>
      <c r="F3" s="447"/>
      <c r="G3" s="447"/>
      <c r="H3" s="447"/>
      <c r="I3" s="447"/>
      <c r="J3" s="447"/>
      <c r="K3" s="447"/>
      <c r="L3" s="447"/>
      <c r="M3" s="447"/>
      <c r="N3" s="447"/>
      <c r="O3" s="172" t="s">
        <v>293</v>
      </c>
      <c r="P3" s="172" t="s">
        <v>297</v>
      </c>
      <c r="Q3" s="172"/>
      <c r="R3" s="172"/>
      <c r="S3" s="172"/>
      <c r="T3" s="172"/>
      <c r="U3" s="172"/>
      <c r="V3" s="172"/>
      <c r="W3" s="172"/>
      <c r="X3" s="172"/>
      <c r="Y3" s="172"/>
      <c r="Z3" s="172"/>
      <c r="AA3" s="172"/>
      <c r="AB3" s="172"/>
      <c r="AC3" s="177"/>
      <c r="AD3" s="177"/>
    </row>
    <row r="4" spans="1:30" x14ac:dyDescent="0.25">
      <c r="A4" s="447" t="s">
        <v>125</v>
      </c>
      <c r="B4" s="447"/>
      <c r="C4" s="447"/>
      <c r="D4" s="447"/>
      <c r="E4" s="447"/>
      <c r="F4" s="447"/>
      <c r="G4" s="447"/>
      <c r="H4" s="447"/>
      <c r="I4" s="447"/>
      <c r="J4" s="447"/>
      <c r="K4" s="447"/>
      <c r="L4" s="447"/>
      <c r="M4" s="447"/>
      <c r="N4" s="447"/>
    </row>
    <row r="5" spans="1:30" x14ac:dyDescent="0.25">
      <c r="A5" s="146"/>
      <c r="B5" s="146"/>
      <c r="C5" s="146"/>
      <c r="D5" s="146"/>
      <c r="E5" s="146"/>
      <c r="F5" s="146"/>
      <c r="G5" s="146"/>
      <c r="H5" s="146"/>
      <c r="I5" s="146"/>
      <c r="J5" s="146"/>
      <c r="K5" s="146"/>
      <c r="L5" s="146"/>
      <c r="M5" s="146"/>
      <c r="N5" s="146"/>
    </row>
    <row r="6" spans="1:30" x14ac:dyDescent="0.25">
      <c r="A6" s="447" t="s">
        <v>279</v>
      </c>
      <c r="B6" s="447"/>
      <c r="C6" s="447"/>
      <c r="D6" s="447"/>
      <c r="E6" s="447"/>
      <c r="F6" s="447"/>
      <c r="G6" s="447"/>
      <c r="H6" s="447"/>
      <c r="I6" s="447"/>
      <c r="J6" s="447"/>
      <c r="K6" s="447"/>
      <c r="L6" s="447"/>
      <c r="M6" s="447"/>
      <c r="N6" s="447"/>
    </row>
    <row r="7" spans="1:30" x14ac:dyDescent="0.25">
      <c r="A7" s="147"/>
      <c r="B7" s="147"/>
      <c r="C7" s="147"/>
      <c r="D7" s="147"/>
      <c r="E7" s="147"/>
      <c r="F7" s="147"/>
      <c r="G7" s="147"/>
      <c r="H7" s="147"/>
      <c r="I7" s="147"/>
      <c r="J7" s="148"/>
      <c r="K7" s="148"/>
      <c r="L7" s="147"/>
      <c r="M7" s="147"/>
      <c r="N7" s="147"/>
    </row>
    <row r="8" spans="1:30" x14ac:dyDescent="0.25">
      <c r="A8" s="147" t="s">
        <v>126</v>
      </c>
      <c r="B8" s="147" t="s">
        <v>127</v>
      </c>
      <c r="C8" s="147" t="s">
        <v>128</v>
      </c>
      <c r="D8" s="147" t="s">
        <v>129</v>
      </c>
      <c r="E8" s="147" t="s">
        <v>130</v>
      </c>
      <c r="F8" s="147" t="s">
        <v>131</v>
      </c>
      <c r="G8" s="147" t="s">
        <v>132</v>
      </c>
      <c r="H8" s="147" t="s">
        <v>133</v>
      </c>
      <c r="I8" s="147" t="s">
        <v>134</v>
      </c>
      <c r="J8" s="147" t="s">
        <v>135</v>
      </c>
      <c r="K8" s="147" t="s">
        <v>136</v>
      </c>
      <c r="L8" s="147" t="s">
        <v>137</v>
      </c>
      <c r="M8" s="147" t="s">
        <v>138</v>
      </c>
      <c r="N8" s="147" t="s">
        <v>139</v>
      </c>
    </row>
    <row r="9" spans="1:30" x14ac:dyDescent="0.25">
      <c r="A9" s="147"/>
      <c r="B9" s="147"/>
      <c r="C9" s="147"/>
      <c r="D9" s="147"/>
      <c r="E9" s="149"/>
      <c r="F9" s="149"/>
      <c r="G9" s="149"/>
      <c r="H9" s="149"/>
      <c r="I9" s="147"/>
      <c r="J9" s="147" t="s">
        <v>140</v>
      </c>
      <c r="K9" s="147" t="s">
        <v>141</v>
      </c>
      <c r="L9" s="147" t="s">
        <v>142</v>
      </c>
      <c r="M9" s="444" t="s">
        <v>143</v>
      </c>
      <c r="N9" s="444"/>
    </row>
    <row r="10" spans="1:30" x14ac:dyDescent="0.25">
      <c r="A10" s="147"/>
      <c r="B10" s="147" t="s">
        <v>144</v>
      </c>
      <c r="C10" s="147" t="s">
        <v>145</v>
      </c>
      <c r="D10" s="147" t="s">
        <v>144</v>
      </c>
      <c r="E10" s="444" t="s">
        <v>146</v>
      </c>
      <c r="F10" s="444"/>
      <c r="G10" s="444" t="s">
        <v>147</v>
      </c>
      <c r="H10" s="444"/>
      <c r="I10" s="147" t="s">
        <v>148</v>
      </c>
      <c r="J10" s="147" t="s">
        <v>58</v>
      </c>
      <c r="K10" s="147" t="s">
        <v>149</v>
      </c>
      <c r="L10" s="147" t="s">
        <v>150</v>
      </c>
      <c r="M10" s="147" t="s">
        <v>151</v>
      </c>
      <c r="N10" s="147" t="s">
        <v>152</v>
      </c>
    </row>
    <row r="11" spans="1:30" x14ac:dyDescent="0.25">
      <c r="A11" s="150" t="s">
        <v>153</v>
      </c>
      <c r="B11" s="149" t="s">
        <v>154</v>
      </c>
      <c r="C11" s="149" t="s">
        <v>155</v>
      </c>
      <c r="D11" s="149" t="s">
        <v>156</v>
      </c>
      <c r="E11" s="149" t="s">
        <v>157</v>
      </c>
      <c r="F11" s="149" t="s">
        <v>158</v>
      </c>
      <c r="G11" s="149" t="s">
        <v>157</v>
      </c>
      <c r="H11" s="149" t="s">
        <v>158</v>
      </c>
      <c r="I11" s="149" t="s">
        <v>159</v>
      </c>
      <c r="J11" s="149" t="s">
        <v>160</v>
      </c>
      <c r="K11" s="149" t="s">
        <v>160</v>
      </c>
      <c r="L11" s="149" t="s">
        <v>161</v>
      </c>
      <c r="M11" s="149" t="s">
        <v>162</v>
      </c>
      <c r="N11" s="149" t="s">
        <v>162</v>
      </c>
    </row>
    <row r="12" spans="1:30" x14ac:dyDescent="0.25">
      <c r="A12" s="149" t="s">
        <v>163</v>
      </c>
      <c r="B12" s="149"/>
      <c r="C12" s="149"/>
      <c r="D12" s="149"/>
      <c r="E12" s="149"/>
      <c r="F12" s="149"/>
      <c r="G12" s="149"/>
      <c r="H12" s="149"/>
      <c r="I12" s="149"/>
      <c r="J12" s="149"/>
      <c r="K12" s="149"/>
      <c r="L12" s="149"/>
      <c r="M12" s="149"/>
      <c r="N12" s="149"/>
    </row>
    <row r="13" spans="1:30" x14ac:dyDescent="0.25">
      <c r="A13" s="151" t="s">
        <v>164</v>
      </c>
      <c r="B13" s="152" t="s">
        <v>165</v>
      </c>
      <c r="C13" s="152" t="s">
        <v>166</v>
      </c>
      <c r="D13" s="152" t="s">
        <v>167</v>
      </c>
      <c r="E13" s="152" t="s">
        <v>168</v>
      </c>
      <c r="F13" s="152" t="s">
        <v>7</v>
      </c>
      <c r="G13" s="152" t="s">
        <v>169</v>
      </c>
      <c r="H13" s="152" t="s">
        <v>7</v>
      </c>
      <c r="I13" s="152" t="s">
        <v>7</v>
      </c>
      <c r="J13" s="147" t="s">
        <v>170</v>
      </c>
      <c r="K13" s="153"/>
      <c r="L13" s="154">
        <v>556200</v>
      </c>
      <c r="M13" s="154">
        <v>498</v>
      </c>
      <c r="N13" s="154">
        <v>511</v>
      </c>
    </row>
    <row r="14" spans="1:30" x14ac:dyDescent="0.25">
      <c r="A14" s="151" t="s">
        <v>164</v>
      </c>
      <c r="B14" s="152" t="s">
        <v>171</v>
      </c>
      <c r="C14" s="152" t="s">
        <v>166</v>
      </c>
      <c r="D14" s="152" t="s">
        <v>167</v>
      </c>
      <c r="E14" s="152" t="s">
        <v>168</v>
      </c>
      <c r="F14" s="152" t="s">
        <v>7</v>
      </c>
      <c r="G14" s="152" t="s">
        <v>169</v>
      </c>
      <c r="H14" s="152" t="s">
        <v>7</v>
      </c>
      <c r="I14" s="152" t="s">
        <v>7</v>
      </c>
      <c r="J14" s="147" t="s">
        <v>172</v>
      </c>
      <c r="K14" s="153"/>
      <c r="L14" s="154">
        <v>556200</v>
      </c>
      <c r="M14" s="154">
        <v>505</v>
      </c>
      <c r="N14" s="154">
        <v>514</v>
      </c>
    </row>
    <row r="15" spans="1:30" x14ac:dyDescent="0.25">
      <c r="A15" s="151" t="s">
        <v>173</v>
      </c>
      <c r="B15" s="152" t="s">
        <v>178</v>
      </c>
      <c r="C15" s="152" t="s">
        <v>174</v>
      </c>
      <c r="D15" s="152" t="s">
        <v>167</v>
      </c>
      <c r="E15" s="152" t="s">
        <v>175</v>
      </c>
      <c r="F15" s="152"/>
      <c r="G15" s="155" t="s">
        <v>177</v>
      </c>
      <c r="H15" s="155" t="s">
        <v>176</v>
      </c>
      <c r="I15" s="148"/>
      <c r="J15" s="147" t="s">
        <v>179</v>
      </c>
      <c r="K15" s="153"/>
      <c r="L15" s="154">
        <v>739260</v>
      </c>
      <c r="M15" s="154">
        <v>712</v>
      </c>
      <c r="N15" s="154">
        <v>721</v>
      </c>
    </row>
    <row r="16" spans="1:30" x14ac:dyDescent="0.25">
      <c r="A16" s="151" t="s">
        <v>173</v>
      </c>
      <c r="B16" s="152" t="s">
        <v>180</v>
      </c>
      <c r="C16" s="152" t="s">
        <v>174</v>
      </c>
      <c r="D16" s="152" t="s">
        <v>167</v>
      </c>
      <c r="E16" s="152" t="s">
        <v>175</v>
      </c>
      <c r="F16" s="152"/>
      <c r="G16" s="155" t="s">
        <v>177</v>
      </c>
      <c r="H16" s="155" t="s">
        <v>176</v>
      </c>
      <c r="I16" s="148"/>
      <c r="J16" s="147" t="s">
        <v>181</v>
      </c>
      <c r="K16" s="153"/>
      <c r="L16" s="154">
        <v>739260</v>
      </c>
      <c r="M16" s="156">
        <v>710</v>
      </c>
      <c r="N16" s="156">
        <v>721</v>
      </c>
    </row>
    <row r="17" spans="1:15" x14ac:dyDescent="0.25">
      <c r="A17" s="152" t="s">
        <v>7</v>
      </c>
      <c r="B17" s="152"/>
      <c r="C17" s="152"/>
      <c r="D17" s="152"/>
      <c r="E17" s="152"/>
      <c r="F17" s="152"/>
      <c r="G17" s="152"/>
      <c r="H17" s="152"/>
      <c r="I17" s="148"/>
      <c r="J17" s="147"/>
      <c r="K17" s="153"/>
      <c r="L17" s="157" t="s">
        <v>184</v>
      </c>
      <c r="M17" s="158">
        <f>SUM(M13:M16)</f>
        <v>2425</v>
      </c>
      <c r="N17" s="158">
        <f>SUM(N13:N16)</f>
        <v>2467</v>
      </c>
    </row>
    <row r="18" spans="1:15" x14ac:dyDescent="0.25">
      <c r="A18" s="148"/>
      <c r="B18" s="152"/>
      <c r="C18" s="152"/>
      <c r="D18" s="152"/>
      <c r="E18" s="152"/>
      <c r="F18" s="152"/>
      <c r="G18" s="152"/>
      <c r="H18" s="152"/>
      <c r="I18" s="148"/>
      <c r="J18" s="147"/>
      <c r="K18" s="153"/>
      <c r="L18" s="154"/>
      <c r="M18" s="158"/>
      <c r="N18" s="158"/>
    </row>
    <row r="19" spans="1:15" x14ac:dyDescent="0.25">
      <c r="A19" s="159" t="s">
        <v>185</v>
      </c>
      <c r="B19" s="152"/>
      <c r="C19" s="152"/>
      <c r="D19" s="152"/>
      <c r="E19" s="152"/>
      <c r="F19" s="152"/>
      <c r="G19" s="152"/>
      <c r="H19" s="152"/>
      <c r="I19" s="148"/>
      <c r="J19" s="147"/>
      <c r="K19" s="153"/>
      <c r="L19" s="154"/>
      <c r="M19" s="160"/>
      <c r="N19" s="160"/>
    </row>
    <row r="20" spans="1:15" x14ac:dyDescent="0.25">
      <c r="A20" s="151" t="s">
        <v>256</v>
      </c>
      <c r="B20" s="152">
        <v>4</v>
      </c>
      <c r="C20" s="152" t="s">
        <v>187</v>
      </c>
      <c r="D20" s="152" t="s">
        <v>188</v>
      </c>
      <c r="E20" s="152" t="s">
        <v>168</v>
      </c>
      <c r="F20" s="152" t="s">
        <v>189</v>
      </c>
      <c r="G20" s="152" t="s">
        <v>169</v>
      </c>
      <c r="H20" s="152" t="s">
        <v>190</v>
      </c>
      <c r="I20" s="152" t="s">
        <v>243</v>
      </c>
      <c r="J20" s="147" t="s">
        <v>191</v>
      </c>
      <c r="K20" s="153"/>
      <c r="L20" s="154">
        <v>1254200</v>
      </c>
      <c r="M20" s="154">
        <v>1144</v>
      </c>
      <c r="N20" s="154">
        <v>1227</v>
      </c>
    </row>
    <row r="21" spans="1:15" x14ac:dyDescent="0.25">
      <c r="A21" s="151" t="s">
        <v>257</v>
      </c>
      <c r="B21" s="152" t="s">
        <v>258</v>
      </c>
      <c r="C21" s="152" t="s">
        <v>174</v>
      </c>
      <c r="D21" s="152" t="s">
        <v>188</v>
      </c>
      <c r="E21" s="152" t="s">
        <v>168</v>
      </c>
      <c r="F21" s="152"/>
      <c r="G21" s="152" t="s">
        <v>169</v>
      </c>
      <c r="H21" s="152"/>
      <c r="I21" s="152" t="s">
        <v>7</v>
      </c>
      <c r="J21" s="147" t="s">
        <v>259</v>
      </c>
      <c r="K21" s="153"/>
      <c r="L21" s="154">
        <v>985150</v>
      </c>
      <c r="M21" s="154">
        <v>816</v>
      </c>
      <c r="N21" s="154">
        <v>931</v>
      </c>
    </row>
    <row r="22" spans="1:15" x14ac:dyDescent="0.25">
      <c r="A22" s="151" t="s">
        <v>257</v>
      </c>
      <c r="B22" s="152" t="s">
        <v>260</v>
      </c>
      <c r="C22" s="152" t="s">
        <v>174</v>
      </c>
      <c r="D22" s="152" t="s">
        <v>188</v>
      </c>
      <c r="E22" s="152" t="s">
        <v>168</v>
      </c>
      <c r="F22" s="152"/>
      <c r="G22" s="152" t="s">
        <v>169</v>
      </c>
      <c r="H22" s="152"/>
      <c r="I22" s="152" t="s">
        <v>7</v>
      </c>
      <c r="J22" s="147" t="s">
        <v>261</v>
      </c>
      <c r="K22" s="153"/>
      <c r="L22" s="154">
        <v>985150</v>
      </c>
      <c r="M22" s="154">
        <v>816</v>
      </c>
      <c r="N22" s="154">
        <v>931</v>
      </c>
    </row>
    <row r="23" spans="1:15" x14ac:dyDescent="0.25">
      <c r="A23" s="151" t="s">
        <v>192</v>
      </c>
      <c r="B23" s="152">
        <v>1</v>
      </c>
      <c r="C23" s="152" t="s">
        <v>193</v>
      </c>
      <c r="D23" s="152" t="s">
        <v>188</v>
      </c>
      <c r="E23" s="152" t="s">
        <v>168</v>
      </c>
      <c r="F23" s="152" t="s">
        <v>7</v>
      </c>
      <c r="G23" s="152" t="s">
        <v>169</v>
      </c>
      <c r="H23" s="152" t="s">
        <v>7</v>
      </c>
      <c r="I23" s="152" t="s">
        <v>7</v>
      </c>
      <c r="J23" s="147" t="s">
        <v>194</v>
      </c>
      <c r="K23" s="153"/>
      <c r="L23" s="154">
        <v>546500</v>
      </c>
      <c r="M23" s="154">
        <v>490</v>
      </c>
      <c r="N23" s="154">
        <v>528</v>
      </c>
    </row>
    <row r="24" spans="1:15" x14ac:dyDescent="0.25">
      <c r="A24" s="151" t="s">
        <v>192</v>
      </c>
      <c r="B24" s="152">
        <v>2</v>
      </c>
      <c r="C24" s="152" t="s">
        <v>193</v>
      </c>
      <c r="D24" s="152" t="s">
        <v>188</v>
      </c>
      <c r="E24" s="152" t="s">
        <v>168</v>
      </c>
      <c r="F24" s="152" t="s">
        <v>189</v>
      </c>
      <c r="G24" s="152" t="s">
        <v>169</v>
      </c>
      <c r="H24" s="152" t="s">
        <v>190</v>
      </c>
      <c r="I24" s="152" t="s">
        <v>243</v>
      </c>
      <c r="J24" s="147" t="s">
        <v>195</v>
      </c>
      <c r="K24" s="153"/>
      <c r="L24" s="154">
        <v>548250</v>
      </c>
      <c r="M24" s="154">
        <v>524</v>
      </c>
      <c r="N24" s="154">
        <v>563</v>
      </c>
    </row>
    <row r="25" spans="1:15" x14ac:dyDescent="0.25">
      <c r="A25" s="151" t="s">
        <v>192</v>
      </c>
      <c r="B25" s="152">
        <v>3</v>
      </c>
      <c r="C25" s="152" t="s">
        <v>193</v>
      </c>
      <c r="D25" s="152" t="s">
        <v>188</v>
      </c>
      <c r="E25" s="152" t="s">
        <v>168</v>
      </c>
      <c r="F25" s="152" t="s">
        <v>189</v>
      </c>
      <c r="G25" s="152" t="s">
        <v>169</v>
      </c>
      <c r="H25" s="152" t="s">
        <v>190</v>
      </c>
      <c r="I25" s="152" t="s">
        <v>243</v>
      </c>
      <c r="J25" s="147" t="s">
        <v>196</v>
      </c>
      <c r="K25" s="153"/>
      <c r="L25" s="154">
        <v>561000</v>
      </c>
      <c r="M25" s="154">
        <v>515</v>
      </c>
      <c r="N25" s="154">
        <v>553</v>
      </c>
    </row>
    <row r="26" spans="1:15" x14ac:dyDescent="0.25">
      <c r="A26" s="151" t="s">
        <v>192</v>
      </c>
      <c r="B26" s="152">
        <v>4</v>
      </c>
      <c r="C26" s="152" t="s">
        <v>193</v>
      </c>
      <c r="D26" s="152" t="s">
        <v>188</v>
      </c>
      <c r="E26" s="152" t="s">
        <v>168</v>
      </c>
      <c r="F26" s="152" t="s">
        <v>189</v>
      </c>
      <c r="G26" s="152" t="s">
        <v>169</v>
      </c>
      <c r="H26" s="152" t="s">
        <v>190</v>
      </c>
      <c r="I26" s="152" t="s">
        <v>243</v>
      </c>
      <c r="J26" s="147" t="s">
        <v>197</v>
      </c>
      <c r="K26" s="153"/>
      <c r="L26" s="154">
        <v>610500</v>
      </c>
      <c r="M26" s="154">
        <v>516</v>
      </c>
      <c r="N26" s="154">
        <v>544</v>
      </c>
    </row>
    <row r="27" spans="1:15" x14ac:dyDescent="0.25">
      <c r="A27" s="151" t="s">
        <v>262</v>
      </c>
      <c r="B27" s="152">
        <v>1</v>
      </c>
      <c r="C27" s="152" t="s">
        <v>193</v>
      </c>
      <c r="D27" s="152" t="s">
        <v>188</v>
      </c>
      <c r="E27" s="152" t="s">
        <v>168</v>
      </c>
      <c r="F27" s="152"/>
      <c r="G27" s="152" t="s">
        <v>169</v>
      </c>
      <c r="H27" s="152"/>
      <c r="I27" s="152" t="s">
        <v>7</v>
      </c>
      <c r="J27" s="147" t="s">
        <v>244</v>
      </c>
      <c r="K27" s="153"/>
      <c r="L27" s="154">
        <v>644300</v>
      </c>
      <c r="M27" s="154">
        <v>245.4</v>
      </c>
      <c r="N27" s="154">
        <v>245.4</v>
      </c>
      <c r="O27" s="145" t="s">
        <v>7</v>
      </c>
    </row>
    <row r="28" spans="1:15" x14ac:dyDescent="0.25">
      <c r="A28" s="151" t="s">
        <v>198</v>
      </c>
      <c r="B28" s="152" t="s">
        <v>165</v>
      </c>
      <c r="C28" s="152" t="s">
        <v>193</v>
      </c>
      <c r="D28" s="152" t="s">
        <v>188</v>
      </c>
      <c r="E28" s="152" t="s">
        <v>168</v>
      </c>
      <c r="F28" s="152"/>
      <c r="G28" s="152" t="s">
        <v>169</v>
      </c>
      <c r="H28" s="152"/>
      <c r="I28" s="148"/>
      <c r="J28" s="147" t="s">
        <v>199</v>
      </c>
      <c r="K28" s="153"/>
      <c r="L28" s="154">
        <v>278100</v>
      </c>
      <c r="M28" s="156">
        <v>200</v>
      </c>
      <c r="N28" s="156">
        <v>231</v>
      </c>
    </row>
    <row r="29" spans="1:15" x14ac:dyDescent="0.25">
      <c r="A29" s="152" t="s">
        <v>7</v>
      </c>
      <c r="B29" s="152"/>
      <c r="C29" s="152"/>
      <c r="D29" s="152"/>
      <c r="E29" s="152"/>
      <c r="F29" s="152"/>
      <c r="G29" s="152"/>
      <c r="H29" s="152"/>
      <c r="I29" s="148"/>
      <c r="J29" s="147"/>
      <c r="K29" s="148"/>
      <c r="L29" s="157" t="s">
        <v>200</v>
      </c>
      <c r="M29" s="158">
        <f>SUM(M20:M28)</f>
        <v>5266.4</v>
      </c>
      <c r="N29" s="158">
        <f>SUM(N20:N28)</f>
        <v>5753.4</v>
      </c>
    </row>
    <row r="30" spans="1:15" x14ac:dyDescent="0.25">
      <c r="A30" s="148"/>
      <c r="B30" s="152"/>
      <c r="C30" s="152"/>
      <c r="D30" s="152"/>
      <c r="E30" s="152"/>
      <c r="F30" s="152"/>
      <c r="G30" s="152"/>
      <c r="H30" s="152"/>
      <c r="I30" s="148"/>
      <c r="J30" s="147"/>
      <c r="K30" s="148"/>
      <c r="L30" s="154"/>
      <c r="M30" s="158"/>
      <c r="N30" s="158"/>
    </row>
    <row r="31" spans="1:15" x14ac:dyDescent="0.25">
      <c r="A31" s="159" t="s">
        <v>201</v>
      </c>
      <c r="B31" s="152"/>
      <c r="C31" s="152"/>
      <c r="D31" s="152"/>
      <c r="E31" s="152"/>
      <c r="F31" s="152"/>
      <c r="G31" s="152"/>
      <c r="H31" s="152"/>
      <c r="I31" s="148"/>
      <c r="J31" s="147"/>
      <c r="K31" s="148"/>
      <c r="L31" s="154"/>
      <c r="M31" s="154"/>
      <c r="N31" s="154"/>
    </row>
    <row r="32" spans="1:15" x14ac:dyDescent="0.25">
      <c r="A32" s="151" t="s">
        <v>202</v>
      </c>
      <c r="B32" s="152" t="s">
        <v>203</v>
      </c>
      <c r="C32" s="152" t="s">
        <v>204</v>
      </c>
      <c r="D32" s="152" t="s">
        <v>205</v>
      </c>
      <c r="E32" s="152" t="s">
        <v>168</v>
      </c>
      <c r="F32" s="152" t="s">
        <v>189</v>
      </c>
      <c r="G32" s="152" t="s">
        <v>169</v>
      </c>
      <c r="H32" s="152" t="s">
        <v>190</v>
      </c>
      <c r="I32" s="152" t="s">
        <v>243</v>
      </c>
      <c r="J32" s="147" t="s">
        <v>206</v>
      </c>
      <c r="K32" s="161" t="s">
        <v>280</v>
      </c>
      <c r="L32" s="154">
        <v>33750</v>
      </c>
      <c r="M32" s="154">
        <v>24</v>
      </c>
      <c r="N32" s="154">
        <v>25</v>
      </c>
    </row>
    <row r="33" spans="1:14" x14ac:dyDescent="0.25">
      <c r="A33" s="151" t="s">
        <v>202</v>
      </c>
      <c r="B33" s="152" t="s">
        <v>207</v>
      </c>
      <c r="C33" s="152" t="s">
        <v>204</v>
      </c>
      <c r="D33" s="152" t="s">
        <v>205</v>
      </c>
      <c r="E33" s="152" t="s">
        <v>189</v>
      </c>
      <c r="F33" s="152"/>
      <c r="G33" s="152" t="s">
        <v>190</v>
      </c>
      <c r="H33" s="152"/>
      <c r="I33" s="152" t="s">
        <v>243</v>
      </c>
      <c r="J33" s="147" t="s">
        <v>206</v>
      </c>
      <c r="K33" s="161" t="s">
        <v>280</v>
      </c>
      <c r="L33" s="154">
        <v>33750</v>
      </c>
      <c r="M33" s="154">
        <v>24</v>
      </c>
      <c r="N33" s="154">
        <v>25</v>
      </c>
    </row>
    <row r="34" spans="1:14" x14ac:dyDescent="0.25">
      <c r="A34" s="151" t="s">
        <v>186</v>
      </c>
      <c r="B34" s="152" t="s">
        <v>203</v>
      </c>
      <c r="C34" s="152" t="s">
        <v>187</v>
      </c>
      <c r="D34" s="152" t="s">
        <v>205</v>
      </c>
      <c r="E34" s="152" t="s">
        <v>189</v>
      </c>
      <c r="F34" s="152"/>
      <c r="G34" s="152" t="s">
        <v>177</v>
      </c>
      <c r="H34" s="152"/>
      <c r="I34" s="152" t="s">
        <v>243</v>
      </c>
      <c r="J34" s="147" t="s">
        <v>208</v>
      </c>
      <c r="K34" s="161" t="s">
        <v>263</v>
      </c>
      <c r="L34" s="154">
        <v>55400</v>
      </c>
      <c r="M34" s="154">
        <v>41</v>
      </c>
      <c r="N34" s="154">
        <v>52</v>
      </c>
    </row>
    <row r="35" spans="1:14" x14ac:dyDescent="0.25">
      <c r="A35" s="151" t="s">
        <v>186</v>
      </c>
      <c r="B35" s="152" t="s">
        <v>207</v>
      </c>
      <c r="C35" s="152" t="s">
        <v>187</v>
      </c>
      <c r="D35" s="152" t="s">
        <v>205</v>
      </c>
      <c r="E35" s="152" t="s">
        <v>168</v>
      </c>
      <c r="F35" s="152" t="s">
        <v>189</v>
      </c>
      <c r="G35" s="152" t="s">
        <v>169</v>
      </c>
      <c r="H35" s="152" t="s">
        <v>177</v>
      </c>
      <c r="I35" s="152" t="s">
        <v>243</v>
      </c>
      <c r="J35" s="147" t="s">
        <v>209</v>
      </c>
      <c r="K35" s="161"/>
      <c r="L35" s="154">
        <v>55400</v>
      </c>
      <c r="M35" s="154">
        <v>41</v>
      </c>
      <c r="N35" s="154">
        <v>57</v>
      </c>
    </row>
    <row r="36" spans="1:14" x14ac:dyDescent="0.25">
      <c r="A36" s="151" t="s">
        <v>186</v>
      </c>
      <c r="B36" s="152" t="s">
        <v>210</v>
      </c>
      <c r="C36" s="152" t="s">
        <v>187</v>
      </c>
      <c r="D36" s="152" t="s">
        <v>205</v>
      </c>
      <c r="E36" s="152" t="s">
        <v>189</v>
      </c>
      <c r="F36" s="152"/>
      <c r="G36" s="152" t="s">
        <v>177</v>
      </c>
      <c r="H36" s="152"/>
      <c r="I36" s="152" t="s">
        <v>243</v>
      </c>
      <c r="J36" s="147" t="s">
        <v>209</v>
      </c>
      <c r="K36" s="161" t="s">
        <v>263</v>
      </c>
      <c r="L36" s="154">
        <v>55400</v>
      </c>
      <c r="M36" s="154">
        <v>41</v>
      </c>
      <c r="N36" s="154">
        <v>53</v>
      </c>
    </row>
    <row r="37" spans="1:14" x14ac:dyDescent="0.25">
      <c r="A37" s="151" t="s">
        <v>186</v>
      </c>
      <c r="B37" s="152" t="s">
        <v>211</v>
      </c>
      <c r="C37" s="152" t="s">
        <v>187</v>
      </c>
      <c r="D37" s="152" t="s">
        <v>205</v>
      </c>
      <c r="E37" s="152" t="s">
        <v>168</v>
      </c>
      <c r="F37" s="152" t="s">
        <v>189</v>
      </c>
      <c r="G37" s="152" t="s">
        <v>169</v>
      </c>
      <c r="H37" s="152" t="s">
        <v>177</v>
      </c>
      <c r="I37" s="152" t="s">
        <v>243</v>
      </c>
      <c r="J37" s="147" t="s">
        <v>209</v>
      </c>
      <c r="K37" s="161"/>
      <c r="L37" s="154">
        <v>55400</v>
      </c>
      <c r="M37" s="154">
        <v>45</v>
      </c>
      <c r="N37" s="154">
        <v>61</v>
      </c>
    </row>
    <row r="38" spans="1:14" x14ac:dyDescent="0.25">
      <c r="A38" s="151" t="s">
        <v>212</v>
      </c>
      <c r="B38" s="152" t="s">
        <v>203</v>
      </c>
      <c r="C38" s="152" t="s">
        <v>187</v>
      </c>
      <c r="D38" s="152" t="s">
        <v>205</v>
      </c>
      <c r="E38" s="152" t="s">
        <v>189</v>
      </c>
      <c r="F38" s="152"/>
      <c r="G38" s="152" t="s">
        <v>177</v>
      </c>
      <c r="H38" s="152"/>
      <c r="I38" s="152" t="s">
        <v>243</v>
      </c>
      <c r="J38" s="147" t="s">
        <v>213</v>
      </c>
      <c r="K38" s="161" t="s">
        <v>264</v>
      </c>
      <c r="L38" s="154">
        <v>56700</v>
      </c>
      <c r="M38" s="154">
        <v>44</v>
      </c>
      <c r="N38" s="154">
        <v>61</v>
      </c>
    </row>
    <row r="39" spans="1:14" x14ac:dyDescent="0.25">
      <c r="A39" s="151" t="s">
        <v>212</v>
      </c>
      <c r="B39" s="152" t="s">
        <v>207</v>
      </c>
      <c r="C39" s="152" t="s">
        <v>187</v>
      </c>
      <c r="D39" s="152" t="s">
        <v>205</v>
      </c>
      <c r="E39" s="152" t="s">
        <v>189</v>
      </c>
      <c r="F39" s="152"/>
      <c r="G39" s="152" t="s">
        <v>177</v>
      </c>
      <c r="H39" s="152"/>
      <c r="I39" s="152" t="s">
        <v>243</v>
      </c>
      <c r="J39" s="147" t="s">
        <v>213</v>
      </c>
      <c r="K39" s="161" t="s">
        <v>264</v>
      </c>
      <c r="L39" s="154">
        <v>56700</v>
      </c>
      <c r="M39" s="154">
        <v>41</v>
      </c>
      <c r="N39" s="154">
        <v>58</v>
      </c>
    </row>
    <row r="40" spans="1:14" x14ac:dyDescent="0.25">
      <c r="A40" s="151" t="s">
        <v>212</v>
      </c>
      <c r="B40" s="152" t="s">
        <v>210</v>
      </c>
      <c r="C40" s="152" t="s">
        <v>187</v>
      </c>
      <c r="D40" s="152" t="s">
        <v>205</v>
      </c>
      <c r="E40" s="152" t="s">
        <v>189</v>
      </c>
      <c r="F40" s="152"/>
      <c r="G40" s="152" t="s">
        <v>177</v>
      </c>
      <c r="H40" s="152"/>
      <c r="I40" s="152" t="s">
        <v>243</v>
      </c>
      <c r="J40" s="147" t="s">
        <v>213</v>
      </c>
      <c r="K40" s="161" t="s">
        <v>264</v>
      </c>
      <c r="L40" s="154">
        <v>56700</v>
      </c>
      <c r="M40" s="154">
        <v>43</v>
      </c>
      <c r="N40" s="154">
        <v>60</v>
      </c>
    </row>
    <row r="41" spans="1:14" x14ac:dyDescent="0.25">
      <c r="A41" s="151" t="s">
        <v>212</v>
      </c>
      <c r="B41" s="152" t="s">
        <v>211</v>
      </c>
      <c r="C41" s="152" t="s">
        <v>187</v>
      </c>
      <c r="D41" s="152" t="s">
        <v>205</v>
      </c>
      <c r="E41" s="152" t="s">
        <v>189</v>
      </c>
      <c r="F41" s="152"/>
      <c r="G41" s="152" t="s">
        <v>177</v>
      </c>
      <c r="H41" s="152"/>
      <c r="I41" s="152" t="s">
        <v>243</v>
      </c>
      <c r="J41" s="147" t="s">
        <v>213</v>
      </c>
      <c r="K41" s="161" t="s">
        <v>264</v>
      </c>
      <c r="L41" s="154">
        <v>56700</v>
      </c>
      <c r="M41" s="154">
        <v>43</v>
      </c>
      <c r="N41" s="154">
        <v>59</v>
      </c>
    </row>
    <row r="42" spans="1:14" x14ac:dyDescent="0.25">
      <c r="A42" s="151" t="s">
        <v>214</v>
      </c>
      <c r="B42" s="152" t="s">
        <v>207</v>
      </c>
      <c r="C42" s="152" t="s">
        <v>215</v>
      </c>
      <c r="D42" s="152" t="s">
        <v>205</v>
      </c>
      <c r="E42" s="152" t="s">
        <v>189</v>
      </c>
      <c r="F42" s="152"/>
      <c r="G42" s="152" t="s">
        <v>190</v>
      </c>
      <c r="H42" s="152"/>
      <c r="I42" s="152" t="s">
        <v>243</v>
      </c>
      <c r="J42" s="147" t="s">
        <v>216</v>
      </c>
      <c r="K42" s="161" t="s">
        <v>263</v>
      </c>
      <c r="L42" s="154">
        <v>73440</v>
      </c>
      <c r="M42" s="154">
        <v>48</v>
      </c>
      <c r="N42" s="154">
        <v>64</v>
      </c>
    </row>
    <row r="43" spans="1:14" x14ac:dyDescent="0.25">
      <c r="A43" s="151" t="s">
        <v>214</v>
      </c>
      <c r="B43" s="152" t="s">
        <v>210</v>
      </c>
      <c r="C43" s="152" t="s">
        <v>215</v>
      </c>
      <c r="D43" s="152" t="s">
        <v>205</v>
      </c>
      <c r="E43" s="152" t="s">
        <v>189</v>
      </c>
      <c r="F43" s="152"/>
      <c r="G43" s="152" t="s">
        <v>190</v>
      </c>
      <c r="H43" s="152"/>
      <c r="I43" s="152" t="s">
        <v>243</v>
      </c>
      <c r="J43" s="147" t="s">
        <v>216</v>
      </c>
      <c r="K43" s="161" t="s">
        <v>263</v>
      </c>
      <c r="L43" s="154">
        <v>73440</v>
      </c>
      <c r="M43" s="154">
        <v>50</v>
      </c>
      <c r="N43" s="154">
        <v>65</v>
      </c>
    </row>
    <row r="44" spans="1:14" x14ac:dyDescent="0.25">
      <c r="A44" s="151" t="s">
        <v>214</v>
      </c>
      <c r="B44" s="152" t="s">
        <v>211</v>
      </c>
      <c r="C44" s="152" t="s">
        <v>215</v>
      </c>
      <c r="D44" s="152" t="s">
        <v>205</v>
      </c>
      <c r="E44" s="152" t="s">
        <v>189</v>
      </c>
      <c r="F44" s="152"/>
      <c r="G44" s="152" t="s">
        <v>190</v>
      </c>
      <c r="H44" s="152"/>
      <c r="I44" s="152" t="s">
        <v>243</v>
      </c>
      <c r="J44" s="147" t="s">
        <v>216</v>
      </c>
      <c r="K44" s="161" t="s">
        <v>263</v>
      </c>
      <c r="L44" s="154">
        <v>73440</v>
      </c>
      <c r="M44" s="154">
        <v>50</v>
      </c>
      <c r="N44" s="154">
        <v>65</v>
      </c>
    </row>
    <row r="45" spans="1:14" x14ac:dyDescent="0.25">
      <c r="A45" s="151" t="s">
        <v>214</v>
      </c>
      <c r="B45" s="152" t="s">
        <v>217</v>
      </c>
      <c r="C45" s="152" t="s">
        <v>215</v>
      </c>
      <c r="D45" s="152" t="s">
        <v>205</v>
      </c>
      <c r="E45" s="152" t="s">
        <v>189</v>
      </c>
      <c r="F45" s="152"/>
      <c r="G45" s="152" t="s">
        <v>190</v>
      </c>
      <c r="H45" s="152"/>
      <c r="I45" s="152" t="s">
        <v>243</v>
      </c>
      <c r="J45" s="147" t="s">
        <v>216</v>
      </c>
      <c r="K45" s="161" t="s">
        <v>263</v>
      </c>
      <c r="L45" s="154">
        <v>73440</v>
      </c>
      <c r="M45" s="154">
        <v>50</v>
      </c>
      <c r="N45" s="154">
        <v>65</v>
      </c>
    </row>
    <row r="46" spans="1:14" x14ac:dyDescent="0.25">
      <c r="A46" s="151" t="s">
        <v>214</v>
      </c>
      <c r="B46" s="152" t="s">
        <v>218</v>
      </c>
      <c r="C46" s="152" t="s">
        <v>215</v>
      </c>
      <c r="D46" s="152" t="s">
        <v>205</v>
      </c>
      <c r="E46" s="152" t="s">
        <v>189</v>
      </c>
      <c r="F46" s="152"/>
      <c r="G46" s="152" t="s">
        <v>190</v>
      </c>
      <c r="H46" s="152"/>
      <c r="I46" s="152" t="s">
        <v>243</v>
      </c>
      <c r="J46" s="147" t="s">
        <v>216</v>
      </c>
      <c r="K46" s="161" t="s">
        <v>263</v>
      </c>
      <c r="L46" s="154">
        <v>73440</v>
      </c>
      <c r="M46" s="154">
        <v>51</v>
      </c>
      <c r="N46" s="154">
        <v>65</v>
      </c>
    </row>
    <row r="47" spans="1:14" x14ac:dyDescent="0.25">
      <c r="A47" s="151" t="s">
        <v>214</v>
      </c>
      <c r="B47" s="152" t="s">
        <v>219</v>
      </c>
      <c r="C47" s="152" t="s">
        <v>215</v>
      </c>
      <c r="D47" s="152" t="s">
        <v>205</v>
      </c>
      <c r="E47" s="152" t="s">
        <v>168</v>
      </c>
      <c r="F47" s="152" t="s">
        <v>189</v>
      </c>
      <c r="G47" s="152" t="s">
        <v>169</v>
      </c>
      <c r="H47" s="152" t="s">
        <v>190</v>
      </c>
      <c r="I47" s="152" t="s">
        <v>243</v>
      </c>
      <c r="J47" s="147" t="s">
        <v>220</v>
      </c>
      <c r="K47" s="161"/>
      <c r="L47" s="154">
        <v>103500</v>
      </c>
      <c r="M47" s="154">
        <v>79</v>
      </c>
      <c r="N47" s="154">
        <v>99</v>
      </c>
    </row>
    <row r="48" spans="1:14" x14ac:dyDescent="0.25">
      <c r="A48" s="151" t="s">
        <v>214</v>
      </c>
      <c r="B48" s="152" t="s">
        <v>221</v>
      </c>
      <c r="C48" s="152" t="s">
        <v>215</v>
      </c>
      <c r="D48" s="152" t="s">
        <v>205</v>
      </c>
      <c r="E48" s="152" t="s">
        <v>168</v>
      </c>
      <c r="F48" s="152" t="s">
        <v>189</v>
      </c>
      <c r="G48" s="152" t="s">
        <v>169</v>
      </c>
      <c r="H48" s="152" t="s">
        <v>190</v>
      </c>
      <c r="I48" s="152" t="s">
        <v>243</v>
      </c>
      <c r="J48" s="147" t="s">
        <v>220</v>
      </c>
      <c r="K48" s="161"/>
      <c r="L48" s="154">
        <v>103500</v>
      </c>
      <c r="M48" s="154">
        <v>78</v>
      </c>
      <c r="N48" s="154">
        <v>96</v>
      </c>
    </row>
    <row r="49" spans="1:14" x14ac:dyDescent="0.25">
      <c r="A49" s="151" t="s">
        <v>214</v>
      </c>
      <c r="B49" s="152" t="s">
        <v>222</v>
      </c>
      <c r="C49" s="152" t="s">
        <v>215</v>
      </c>
      <c r="D49" s="152" t="s">
        <v>205</v>
      </c>
      <c r="E49" s="152" t="s">
        <v>168</v>
      </c>
      <c r="F49" s="152" t="s">
        <v>189</v>
      </c>
      <c r="G49" s="152" t="s">
        <v>169</v>
      </c>
      <c r="H49" s="152" t="s">
        <v>190</v>
      </c>
      <c r="I49" s="152" t="s">
        <v>243</v>
      </c>
      <c r="J49" s="147" t="s">
        <v>220</v>
      </c>
      <c r="K49" s="161"/>
      <c r="L49" s="154">
        <v>103500</v>
      </c>
      <c r="M49" s="154">
        <v>80</v>
      </c>
      <c r="N49" s="154">
        <v>98</v>
      </c>
    </row>
    <row r="50" spans="1:14" x14ac:dyDescent="0.25">
      <c r="A50" s="151" t="s">
        <v>214</v>
      </c>
      <c r="B50" s="152" t="s">
        <v>223</v>
      </c>
      <c r="C50" s="152" t="s">
        <v>215</v>
      </c>
      <c r="D50" s="152" t="s">
        <v>205</v>
      </c>
      <c r="E50" s="152" t="s">
        <v>189</v>
      </c>
      <c r="F50" s="152"/>
      <c r="G50" s="152" t="s">
        <v>190</v>
      </c>
      <c r="H50" s="152"/>
      <c r="I50" s="152" t="s">
        <v>243</v>
      </c>
      <c r="J50" s="147" t="s">
        <v>220</v>
      </c>
      <c r="K50" s="161"/>
      <c r="L50" s="154">
        <v>103500</v>
      </c>
      <c r="M50" s="154">
        <v>75</v>
      </c>
      <c r="N50" s="154">
        <v>95</v>
      </c>
    </row>
    <row r="51" spans="1:14" x14ac:dyDescent="0.25">
      <c r="A51" s="151" t="s">
        <v>225</v>
      </c>
      <c r="B51" s="152" t="s">
        <v>203</v>
      </c>
      <c r="C51" s="152" t="s">
        <v>226</v>
      </c>
      <c r="D51" s="152" t="s">
        <v>205</v>
      </c>
      <c r="E51" s="152" t="s">
        <v>189</v>
      </c>
      <c r="F51" s="152"/>
      <c r="G51" s="152" t="s">
        <v>227</v>
      </c>
      <c r="H51" s="152"/>
      <c r="I51" s="152" t="s">
        <v>243</v>
      </c>
      <c r="J51" s="147" t="s">
        <v>228</v>
      </c>
      <c r="K51" s="161"/>
      <c r="L51" s="154">
        <v>56700</v>
      </c>
      <c r="M51" s="154">
        <v>47</v>
      </c>
      <c r="N51" s="154">
        <v>64</v>
      </c>
    </row>
    <row r="52" spans="1:14" x14ac:dyDescent="0.25">
      <c r="A52" s="151" t="s">
        <v>225</v>
      </c>
      <c r="B52" s="152" t="s">
        <v>207</v>
      </c>
      <c r="C52" s="152" t="s">
        <v>226</v>
      </c>
      <c r="D52" s="152" t="s">
        <v>205</v>
      </c>
      <c r="E52" s="152" t="s">
        <v>189</v>
      </c>
      <c r="F52" s="152"/>
      <c r="G52" s="152" t="s">
        <v>227</v>
      </c>
      <c r="H52" s="152"/>
      <c r="I52" s="152" t="s">
        <v>243</v>
      </c>
      <c r="J52" s="147" t="s">
        <v>228</v>
      </c>
      <c r="K52" s="161"/>
      <c r="L52" s="154">
        <v>56700</v>
      </c>
      <c r="M52" s="154">
        <v>46</v>
      </c>
      <c r="N52" s="154">
        <v>63</v>
      </c>
    </row>
    <row r="53" spans="1:14" x14ac:dyDescent="0.25">
      <c r="A53" s="151" t="s">
        <v>225</v>
      </c>
      <c r="B53" s="152" t="s">
        <v>210</v>
      </c>
      <c r="C53" s="152" t="s">
        <v>226</v>
      </c>
      <c r="D53" s="152" t="s">
        <v>205</v>
      </c>
      <c r="E53" s="152" t="s">
        <v>189</v>
      </c>
      <c r="F53" s="152"/>
      <c r="G53" s="152" t="s">
        <v>227</v>
      </c>
      <c r="H53" s="152"/>
      <c r="I53" s="152" t="s">
        <v>243</v>
      </c>
      <c r="J53" s="147" t="s">
        <v>228</v>
      </c>
      <c r="K53" s="161"/>
      <c r="L53" s="154">
        <v>56700</v>
      </c>
      <c r="M53" s="154">
        <v>46</v>
      </c>
      <c r="N53" s="154">
        <v>63</v>
      </c>
    </row>
    <row r="54" spans="1:14" x14ac:dyDescent="0.25">
      <c r="A54" s="151" t="s">
        <v>225</v>
      </c>
      <c r="B54" s="152" t="s">
        <v>211</v>
      </c>
      <c r="C54" s="152" t="s">
        <v>226</v>
      </c>
      <c r="D54" s="152" t="s">
        <v>205</v>
      </c>
      <c r="E54" s="152" t="s">
        <v>189</v>
      </c>
      <c r="F54" s="152"/>
      <c r="G54" s="152" t="s">
        <v>227</v>
      </c>
      <c r="H54" s="152"/>
      <c r="I54" s="152" t="s">
        <v>243</v>
      </c>
      <c r="J54" s="147" t="s">
        <v>228</v>
      </c>
      <c r="K54" s="161"/>
      <c r="L54" s="154">
        <v>56700</v>
      </c>
      <c r="M54" s="154">
        <v>46</v>
      </c>
      <c r="N54" s="154">
        <v>63</v>
      </c>
    </row>
    <row r="55" spans="1:14" x14ac:dyDescent="0.25">
      <c r="A55" s="151" t="s">
        <v>225</v>
      </c>
      <c r="B55" s="152" t="s">
        <v>217</v>
      </c>
      <c r="C55" s="152" t="s">
        <v>226</v>
      </c>
      <c r="D55" s="152" t="s">
        <v>205</v>
      </c>
      <c r="E55" s="152" t="s">
        <v>189</v>
      </c>
      <c r="F55" s="152"/>
      <c r="G55" s="152" t="s">
        <v>227</v>
      </c>
      <c r="H55" s="152"/>
      <c r="I55" s="152" t="s">
        <v>243</v>
      </c>
      <c r="J55" s="147" t="s">
        <v>228</v>
      </c>
      <c r="K55" s="161"/>
      <c r="L55" s="154">
        <v>56700</v>
      </c>
      <c r="M55" s="154">
        <v>45</v>
      </c>
      <c r="N55" s="154">
        <v>62</v>
      </c>
    </row>
    <row r="56" spans="1:14" x14ac:dyDescent="0.25">
      <c r="A56" s="151" t="s">
        <v>225</v>
      </c>
      <c r="B56" s="152" t="s">
        <v>218</v>
      </c>
      <c r="C56" s="152" t="s">
        <v>226</v>
      </c>
      <c r="D56" s="152" t="s">
        <v>205</v>
      </c>
      <c r="E56" s="152" t="s">
        <v>189</v>
      </c>
      <c r="F56" s="152"/>
      <c r="G56" s="152" t="s">
        <v>227</v>
      </c>
      <c r="H56" s="152"/>
      <c r="I56" s="152" t="s">
        <v>243</v>
      </c>
      <c r="J56" s="147" t="s">
        <v>228</v>
      </c>
      <c r="K56" s="161"/>
      <c r="L56" s="154">
        <v>56700</v>
      </c>
      <c r="M56" s="154">
        <v>47</v>
      </c>
      <c r="N56" s="154">
        <v>64</v>
      </c>
    </row>
    <row r="57" spans="1:14" x14ac:dyDescent="0.25">
      <c r="A57" s="151" t="s">
        <v>225</v>
      </c>
      <c r="B57" s="152" t="s">
        <v>219</v>
      </c>
      <c r="C57" s="152" t="s">
        <v>226</v>
      </c>
      <c r="D57" s="152" t="s">
        <v>205</v>
      </c>
      <c r="E57" s="152" t="s">
        <v>168</v>
      </c>
      <c r="F57" s="152" t="s">
        <v>189</v>
      </c>
      <c r="G57" s="152" t="s">
        <v>169</v>
      </c>
      <c r="H57" s="152" t="s">
        <v>227</v>
      </c>
      <c r="I57" s="152" t="s">
        <v>243</v>
      </c>
      <c r="J57" s="147" t="s">
        <v>229</v>
      </c>
      <c r="K57" s="161"/>
      <c r="L57" s="154">
        <v>103500</v>
      </c>
      <c r="M57" s="154">
        <v>78</v>
      </c>
      <c r="N57" s="154">
        <v>95</v>
      </c>
    </row>
    <row r="58" spans="1:14" x14ac:dyDescent="0.25">
      <c r="A58" s="151" t="s">
        <v>225</v>
      </c>
      <c r="B58" s="152" t="s">
        <v>221</v>
      </c>
      <c r="C58" s="152" t="s">
        <v>226</v>
      </c>
      <c r="D58" s="152" t="s">
        <v>205</v>
      </c>
      <c r="E58" s="152" t="s">
        <v>168</v>
      </c>
      <c r="F58" s="152" t="s">
        <v>189</v>
      </c>
      <c r="G58" s="152" t="s">
        <v>169</v>
      </c>
      <c r="H58" s="152" t="s">
        <v>227</v>
      </c>
      <c r="I58" s="152" t="s">
        <v>243</v>
      </c>
      <c r="J58" s="147" t="s">
        <v>229</v>
      </c>
      <c r="K58" s="161"/>
      <c r="L58" s="154">
        <v>103500</v>
      </c>
      <c r="M58" s="154">
        <v>79</v>
      </c>
      <c r="N58" s="154">
        <v>96</v>
      </c>
    </row>
    <row r="59" spans="1:14" x14ac:dyDescent="0.25">
      <c r="A59" s="151" t="s">
        <v>225</v>
      </c>
      <c r="B59" s="152" t="s">
        <v>222</v>
      </c>
      <c r="C59" s="152" t="s">
        <v>226</v>
      </c>
      <c r="D59" s="152" t="s">
        <v>205</v>
      </c>
      <c r="E59" s="152" t="s">
        <v>168</v>
      </c>
      <c r="F59" s="152" t="s">
        <v>189</v>
      </c>
      <c r="G59" s="152" t="s">
        <v>169</v>
      </c>
      <c r="H59" s="152" t="s">
        <v>227</v>
      </c>
      <c r="I59" s="152" t="s">
        <v>243</v>
      </c>
      <c r="J59" s="147" t="s">
        <v>229</v>
      </c>
      <c r="K59" s="161"/>
      <c r="L59" s="154">
        <v>103500</v>
      </c>
      <c r="M59" s="154">
        <v>79</v>
      </c>
      <c r="N59" s="154">
        <v>96</v>
      </c>
    </row>
    <row r="60" spans="1:14" x14ac:dyDescent="0.25">
      <c r="A60" s="151" t="s">
        <v>225</v>
      </c>
      <c r="B60" s="152" t="s">
        <v>230</v>
      </c>
      <c r="C60" s="152" t="s">
        <v>226</v>
      </c>
      <c r="D60" s="152" t="s">
        <v>205</v>
      </c>
      <c r="E60" s="152" t="s">
        <v>168</v>
      </c>
      <c r="F60" s="152" t="s">
        <v>189</v>
      </c>
      <c r="G60" s="152" t="s">
        <v>169</v>
      </c>
      <c r="H60" s="152" t="s">
        <v>227</v>
      </c>
      <c r="I60" s="152" t="s">
        <v>243</v>
      </c>
      <c r="J60" s="147" t="s">
        <v>229</v>
      </c>
      <c r="K60" s="161"/>
      <c r="L60" s="154">
        <v>103500</v>
      </c>
      <c r="M60" s="154">
        <v>78</v>
      </c>
      <c r="N60" s="154">
        <v>96</v>
      </c>
    </row>
    <row r="61" spans="1:14" x14ac:dyDescent="0.25">
      <c r="A61" s="151" t="s">
        <v>225</v>
      </c>
      <c r="B61" s="152" t="s">
        <v>245</v>
      </c>
      <c r="C61" s="152" t="s">
        <v>226</v>
      </c>
      <c r="D61" s="152" t="s">
        <v>205</v>
      </c>
      <c r="E61" s="152" t="s">
        <v>189</v>
      </c>
      <c r="F61" s="152"/>
      <c r="G61" s="152" t="s">
        <v>227</v>
      </c>
      <c r="H61" s="152"/>
      <c r="I61" s="152" t="s">
        <v>243</v>
      </c>
      <c r="J61" s="147" t="s">
        <v>231</v>
      </c>
      <c r="K61" s="161"/>
      <c r="L61" s="154">
        <v>148500</v>
      </c>
      <c r="M61" s="154">
        <v>140</v>
      </c>
      <c r="N61" s="154">
        <v>161</v>
      </c>
    </row>
    <row r="62" spans="1:14" x14ac:dyDescent="0.25">
      <c r="A62" s="151" t="s">
        <v>225</v>
      </c>
      <c r="B62" s="152" t="s">
        <v>232</v>
      </c>
      <c r="C62" s="152" t="s">
        <v>226</v>
      </c>
      <c r="D62" s="152" t="s">
        <v>205</v>
      </c>
      <c r="E62" s="152" t="s">
        <v>168</v>
      </c>
      <c r="F62" s="152" t="s">
        <v>189</v>
      </c>
      <c r="G62" s="152" t="s">
        <v>169</v>
      </c>
      <c r="H62" s="152" t="s">
        <v>227</v>
      </c>
      <c r="I62" s="152" t="s">
        <v>243</v>
      </c>
      <c r="J62" s="147" t="s">
        <v>233</v>
      </c>
      <c r="K62" s="161"/>
      <c r="L62" s="154">
        <v>98260</v>
      </c>
      <c r="M62" s="154">
        <v>73</v>
      </c>
      <c r="N62" s="154">
        <v>94</v>
      </c>
    </row>
    <row r="63" spans="1:14" x14ac:dyDescent="0.25">
      <c r="A63" s="151" t="s">
        <v>225</v>
      </c>
      <c r="B63" s="152" t="s">
        <v>234</v>
      </c>
      <c r="C63" s="152" t="s">
        <v>226</v>
      </c>
      <c r="D63" s="152" t="s">
        <v>205</v>
      </c>
      <c r="E63" s="152" t="s">
        <v>168</v>
      </c>
      <c r="F63" s="152" t="s">
        <v>189</v>
      </c>
      <c r="G63" s="152" t="s">
        <v>169</v>
      </c>
      <c r="H63" s="152" t="s">
        <v>227</v>
      </c>
      <c r="I63" s="152" t="s">
        <v>243</v>
      </c>
      <c r="J63" s="147" t="s">
        <v>233</v>
      </c>
      <c r="K63" s="161"/>
      <c r="L63" s="154">
        <v>98260</v>
      </c>
      <c r="M63" s="154">
        <v>75</v>
      </c>
      <c r="N63" s="154">
        <v>93</v>
      </c>
    </row>
    <row r="64" spans="1:14" x14ac:dyDescent="0.25">
      <c r="A64" s="151" t="s">
        <v>225</v>
      </c>
      <c r="B64" s="152" t="s">
        <v>235</v>
      </c>
      <c r="C64" s="152" t="s">
        <v>226</v>
      </c>
      <c r="D64" s="152" t="s">
        <v>205</v>
      </c>
      <c r="E64" s="152" t="s">
        <v>168</v>
      </c>
      <c r="F64" s="152" t="s">
        <v>189</v>
      </c>
      <c r="G64" s="152" t="s">
        <v>169</v>
      </c>
      <c r="H64" s="152" t="s">
        <v>227</v>
      </c>
      <c r="I64" s="152" t="s">
        <v>243</v>
      </c>
      <c r="J64" s="147" t="s">
        <v>233</v>
      </c>
      <c r="K64" s="161"/>
      <c r="L64" s="154">
        <v>98260</v>
      </c>
      <c r="M64" s="154">
        <v>72</v>
      </c>
      <c r="N64" s="154">
        <v>92</v>
      </c>
    </row>
    <row r="65" spans="1:14" x14ac:dyDescent="0.25">
      <c r="A65" s="151" t="s">
        <v>182</v>
      </c>
      <c r="B65" s="152" t="s">
        <v>203</v>
      </c>
      <c r="C65" s="152" t="s">
        <v>183</v>
      </c>
      <c r="D65" s="152" t="s">
        <v>205</v>
      </c>
      <c r="E65" s="152" t="s">
        <v>168</v>
      </c>
      <c r="F65" s="152" t="s">
        <v>189</v>
      </c>
      <c r="G65" s="152" t="s">
        <v>169</v>
      </c>
      <c r="H65" s="152" t="s">
        <v>190</v>
      </c>
      <c r="I65" s="152" t="s">
        <v>243</v>
      </c>
      <c r="J65" s="147" t="s">
        <v>237</v>
      </c>
      <c r="K65" s="161"/>
      <c r="L65" s="154">
        <v>65999</v>
      </c>
      <c r="M65" s="154">
        <v>49</v>
      </c>
      <c r="N65" s="154">
        <v>68</v>
      </c>
    </row>
    <row r="66" spans="1:14" x14ac:dyDescent="0.25">
      <c r="A66" s="151" t="s">
        <v>182</v>
      </c>
      <c r="B66" s="152" t="s">
        <v>207</v>
      </c>
      <c r="C66" s="152" t="s">
        <v>183</v>
      </c>
      <c r="D66" s="152" t="s">
        <v>205</v>
      </c>
      <c r="E66" s="152" t="s">
        <v>189</v>
      </c>
      <c r="F66" s="152"/>
      <c r="G66" s="152" t="s">
        <v>190</v>
      </c>
      <c r="H66" s="152"/>
      <c r="I66" s="152" t="s">
        <v>243</v>
      </c>
      <c r="J66" s="147" t="s">
        <v>237</v>
      </c>
      <c r="K66" s="161"/>
      <c r="L66" s="154">
        <v>65999</v>
      </c>
      <c r="M66" s="154">
        <v>50</v>
      </c>
      <c r="N66" s="154">
        <v>67</v>
      </c>
    </row>
    <row r="67" spans="1:14" x14ac:dyDescent="0.25">
      <c r="A67" s="151" t="s">
        <v>182</v>
      </c>
      <c r="B67" s="152" t="s">
        <v>210</v>
      </c>
      <c r="C67" s="152" t="s">
        <v>183</v>
      </c>
      <c r="D67" s="152" t="s">
        <v>205</v>
      </c>
      <c r="E67" s="152" t="s">
        <v>168</v>
      </c>
      <c r="F67" s="152" t="s">
        <v>189</v>
      </c>
      <c r="G67" s="152" t="s">
        <v>169</v>
      </c>
      <c r="H67" s="152" t="s">
        <v>190</v>
      </c>
      <c r="I67" s="152" t="s">
        <v>243</v>
      </c>
      <c r="J67" s="147" t="s">
        <v>238</v>
      </c>
      <c r="K67" s="161"/>
      <c r="L67" s="154">
        <v>65999</v>
      </c>
      <c r="M67" s="154">
        <v>50</v>
      </c>
      <c r="N67" s="154">
        <v>68</v>
      </c>
    </row>
    <row r="68" spans="1:14" x14ac:dyDescent="0.25">
      <c r="A68" s="151" t="s">
        <v>265</v>
      </c>
      <c r="B68" s="152" t="s">
        <v>203</v>
      </c>
      <c r="C68" s="152" t="s">
        <v>239</v>
      </c>
      <c r="D68" s="152" t="s">
        <v>205</v>
      </c>
      <c r="E68" s="152" t="s">
        <v>168</v>
      </c>
      <c r="F68" s="152"/>
      <c r="G68" s="152" t="s">
        <v>169</v>
      </c>
      <c r="H68" s="152"/>
      <c r="I68" s="148"/>
      <c r="J68" s="147" t="s">
        <v>240</v>
      </c>
      <c r="K68" s="161" t="s">
        <v>281</v>
      </c>
      <c r="L68" s="154">
        <v>43000</v>
      </c>
      <c r="M68" s="156">
        <v>44</v>
      </c>
      <c r="N68" s="156">
        <v>46</v>
      </c>
    </row>
    <row r="69" spans="1:14" x14ac:dyDescent="0.25">
      <c r="A69" s="152" t="s">
        <v>7</v>
      </c>
      <c r="B69" s="152"/>
      <c r="C69" s="152"/>
      <c r="D69" s="152"/>
      <c r="E69" s="152"/>
      <c r="F69" s="152"/>
      <c r="G69" s="152"/>
      <c r="H69" s="152"/>
      <c r="I69" s="148"/>
      <c r="J69" s="147"/>
      <c r="K69" s="161"/>
      <c r="L69" s="157" t="s">
        <v>241</v>
      </c>
      <c r="M69" s="158">
        <f>SUM(M32:M68)</f>
        <v>2092</v>
      </c>
      <c r="N69" s="158">
        <f>SUM(N32:N68)</f>
        <v>2674</v>
      </c>
    </row>
    <row r="70" spans="1:14" x14ac:dyDescent="0.25">
      <c r="A70" s="159" t="s">
        <v>246</v>
      </c>
      <c r="B70" s="152"/>
      <c r="C70" s="152"/>
      <c r="D70" s="152"/>
      <c r="E70" s="152"/>
      <c r="F70" s="152"/>
      <c r="G70" s="152"/>
      <c r="H70" s="152"/>
      <c r="I70" s="148"/>
      <c r="J70" s="147"/>
      <c r="K70" s="161"/>
      <c r="L70" s="157"/>
      <c r="M70" s="158"/>
      <c r="N70" s="158"/>
    </row>
    <row r="71" spans="1:14" x14ac:dyDescent="0.25">
      <c r="A71" s="151" t="s">
        <v>266</v>
      </c>
      <c r="B71" s="152" t="s">
        <v>267</v>
      </c>
      <c r="C71" s="152" t="s">
        <v>226</v>
      </c>
      <c r="D71" s="152" t="s">
        <v>247</v>
      </c>
      <c r="E71" s="152" t="s">
        <v>248</v>
      </c>
      <c r="F71" s="152"/>
      <c r="G71" s="152"/>
      <c r="H71" s="152"/>
      <c r="I71" s="152"/>
      <c r="J71" s="147" t="s">
        <v>249</v>
      </c>
      <c r="K71" s="161"/>
      <c r="L71" s="154">
        <v>3800</v>
      </c>
      <c r="M71" s="154">
        <v>1.68</v>
      </c>
      <c r="N71" s="154">
        <v>0</v>
      </c>
    </row>
    <row r="72" spans="1:14" x14ac:dyDescent="0.25">
      <c r="A72" s="151" t="s">
        <v>268</v>
      </c>
      <c r="B72" s="152" t="s">
        <v>267</v>
      </c>
      <c r="C72" s="152" t="s">
        <v>251</v>
      </c>
      <c r="D72" s="152" t="s">
        <v>247</v>
      </c>
      <c r="E72" s="152" t="s">
        <v>248</v>
      </c>
      <c r="F72" s="152"/>
      <c r="G72" s="152"/>
      <c r="H72" s="152"/>
      <c r="I72" s="152"/>
      <c r="J72" s="147" t="s">
        <v>252</v>
      </c>
      <c r="K72" s="161"/>
      <c r="L72" s="154">
        <v>5100</v>
      </c>
      <c r="M72" s="154">
        <v>2.25</v>
      </c>
      <c r="N72" s="154">
        <v>0</v>
      </c>
    </row>
    <row r="73" spans="1:14" x14ac:dyDescent="0.25">
      <c r="A73" s="151" t="s">
        <v>269</v>
      </c>
      <c r="B73" s="152" t="s">
        <v>267</v>
      </c>
      <c r="C73" s="152" t="s">
        <v>183</v>
      </c>
      <c r="D73" s="152" t="s">
        <v>247</v>
      </c>
      <c r="E73" s="152" t="s">
        <v>248</v>
      </c>
      <c r="F73" s="152"/>
      <c r="G73" s="152"/>
      <c r="H73" s="152"/>
      <c r="I73" s="152"/>
      <c r="J73" s="147" t="s">
        <v>253</v>
      </c>
      <c r="K73" s="161"/>
      <c r="L73" s="154">
        <v>8800</v>
      </c>
      <c r="M73" s="154">
        <v>3.92</v>
      </c>
      <c r="N73" s="154">
        <v>0</v>
      </c>
    </row>
    <row r="74" spans="1:14" x14ac:dyDescent="0.25">
      <c r="A74" s="151" t="s">
        <v>270</v>
      </c>
      <c r="B74" s="152" t="s">
        <v>267</v>
      </c>
      <c r="C74" s="152" t="s">
        <v>271</v>
      </c>
      <c r="D74" s="152" t="s">
        <v>247</v>
      </c>
      <c r="E74" s="152" t="s">
        <v>248</v>
      </c>
      <c r="F74" s="152"/>
      <c r="G74" s="152"/>
      <c r="H74" s="152"/>
      <c r="I74" s="152"/>
      <c r="J74" s="147" t="s">
        <v>272</v>
      </c>
      <c r="K74" s="161"/>
      <c r="L74" s="154">
        <v>74900</v>
      </c>
      <c r="M74" s="154">
        <f>74.9*(1-0.5/100)*0.57</f>
        <v>42.479534999999998</v>
      </c>
      <c r="N74" s="154">
        <v>0</v>
      </c>
    </row>
    <row r="75" spans="1:14" x14ac:dyDescent="0.25">
      <c r="A75" s="151" t="s">
        <v>282</v>
      </c>
      <c r="B75" s="152" t="s">
        <v>267</v>
      </c>
      <c r="C75" s="152" t="s">
        <v>283</v>
      </c>
      <c r="D75" s="152" t="s">
        <v>247</v>
      </c>
      <c r="E75" s="152" t="s">
        <v>248</v>
      </c>
      <c r="F75" s="152"/>
      <c r="G75" s="152"/>
      <c r="H75" s="152"/>
      <c r="I75" s="152"/>
      <c r="J75" s="147" t="s">
        <v>284</v>
      </c>
      <c r="K75" s="161"/>
      <c r="L75" s="154">
        <v>74900</v>
      </c>
      <c r="M75" s="154">
        <f>L75*0.57/1000</f>
        <v>42.692999999999991</v>
      </c>
      <c r="N75" s="154">
        <v>0</v>
      </c>
    </row>
    <row r="76" spans="1:14" x14ac:dyDescent="0.25">
      <c r="A76" s="151" t="s">
        <v>285</v>
      </c>
      <c r="B76" s="152" t="s">
        <v>267</v>
      </c>
      <c r="C76" s="152" t="s">
        <v>204</v>
      </c>
      <c r="D76" s="152" t="s">
        <v>247</v>
      </c>
      <c r="E76" s="152" t="s">
        <v>248</v>
      </c>
      <c r="F76" s="152"/>
      <c r="G76" s="152"/>
      <c r="H76" s="152"/>
      <c r="I76" s="152"/>
      <c r="J76" s="147" t="s">
        <v>284</v>
      </c>
      <c r="K76" s="161"/>
      <c r="L76" s="154">
        <v>45000</v>
      </c>
      <c r="M76" s="154">
        <f>L76*0.57/1000</f>
        <v>25.649999999999995</v>
      </c>
      <c r="N76" s="154">
        <v>0</v>
      </c>
    </row>
    <row r="77" spans="1:14" x14ac:dyDescent="0.25">
      <c r="A77" s="151" t="s">
        <v>286</v>
      </c>
      <c r="B77" s="152" t="s">
        <v>267</v>
      </c>
      <c r="C77" s="152" t="s">
        <v>187</v>
      </c>
      <c r="D77" s="152" t="s">
        <v>247</v>
      </c>
      <c r="E77" s="152" t="s">
        <v>248</v>
      </c>
      <c r="F77" s="152"/>
      <c r="G77" s="152"/>
      <c r="H77" s="152"/>
      <c r="I77" s="152"/>
      <c r="J77" s="147" t="s">
        <v>284</v>
      </c>
      <c r="K77" s="161"/>
      <c r="L77" s="154">
        <v>350</v>
      </c>
      <c r="M77" s="162">
        <f>L77*0.45/1000</f>
        <v>0.1575</v>
      </c>
      <c r="N77" s="156">
        <v>0</v>
      </c>
    </row>
    <row r="78" spans="1:14" x14ac:dyDescent="0.25">
      <c r="A78" s="154" t="s">
        <v>7</v>
      </c>
      <c r="B78" s="148"/>
      <c r="C78" s="148"/>
      <c r="D78" s="148"/>
      <c r="E78" s="148"/>
      <c r="F78" s="148"/>
      <c r="G78" s="148"/>
      <c r="H78" s="148"/>
      <c r="I78" s="148"/>
      <c r="J78" s="148"/>
      <c r="K78" s="152"/>
      <c r="L78" s="157" t="s">
        <v>254</v>
      </c>
      <c r="M78" s="158">
        <f>SUM(M71:M77)</f>
        <v>118.83003499999998</v>
      </c>
      <c r="N78" s="158">
        <f>SUM(N71:N77)</f>
        <v>0</v>
      </c>
    </row>
    <row r="79" spans="1:14" x14ac:dyDescent="0.25">
      <c r="A79" s="154"/>
      <c r="B79" s="148"/>
      <c r="C79" s="148"/>
      <c r="D79" s="148"/>
      <c r="E79" s="148"/>
      <c r="F79" s="148"/>
      <c r="G79" s="148"/>
      <c r="H79" s="148"/>
      <c r="I79" s="148"/>
      <c r="J79" s="148"/>
      <c r="K79" s="152"/>
      <c r="L79" s="154"/>
      <c r="M79" s="154"/>
      <c r="N79" s="154"/>
    </row>
    <row r="80" spans="1:14" ht="12.6" thickBot="1" x14ac:dyDescent="0.3">
      <c r="A80" s="154"/>
      <c r="B80" s="148"/>
      <c r="C80" s="148"/>
      <c r="D80" s="148"/>
      <c r="E80" s="148"/>
      <c r="F80" s="148"/>
      <c r="G80" s="148"/>
      <c r="H80" s="148"/>
      <c r="I80" s="148"/>
      <c r="J80" s="148"/>
      <c r="K80" s="152"/>
      <c r="L80" s="152"/>
      <c r="M80" s="163"/>
      <c r="N80" s="163"/>
    </row>
    <row r="81" spans="1:14" ht="12.6" thickTop="1" x14ac:dyDescent="0.25">
      <c r="A81" s="154"/>
      <c r="B81" s="148"/>
      <c r="C81" s="148"/>
      <c r="D81" s="148"/>
      <c r="E81" s="148"/>
      <c r="F81" s="148"/>
      <c r="G81" s="148"/>
      <c r="H81" s="148"/>
      <c r="I81" s="148"/>
      <c r="J81" s="148"/>
      <c r="K81" s="148"/>
      <c r="L81" s="164" t="s">
        <v>242</v>
      </c>
      <c r="M81" s="178">
        <f>M78+M69+M29+M17</f>
        <v>9902.2300350000005</v>
      </c>
      <c r="N81" s="158">
        <f>N78+N69+N29+N17</f>
        <v>10894.4</v>
      </c>
    </row>
    <row r="82" spans="1:14" x14ac:dyDescent="0.25">
      <c r="A82" s="148"/>
      <c r="B82" s="148"/>
      <c r="C82" s="148"/>
      <c r="D82" s="148"/>
      <c r="E82" s="148"/>
      <c r="F82" s="148"/>
      <c r="G82" s="148"/>
      <c r="H82" s="148"/>
      <c r="I82" s="148"/>
      <c r="J82" s="148"/>
      <c r="K82" s="148"/>
      <c r="L82" s="164"/>
      <c r="M82" s="158"/>
      <c r="N82" s="158"/>
    </row>
    <row r="83" spans="1:14" x14ac:dyDescent="0.25">
      <c r="A83" s="152"/>
      <c r="B83" s="152"/>
      <c r="C83" s="152"/>
      <c r="D83" s="152"/>
      <c r="E83" s="152"/>
      <c r="F83" s="152"/>
      <c r="G83" s="152"/>
      <c r="H83" s="152"/>
      <c r="I83" s="152"/>
      <c r="J83" s="152"/>
      <c r="K83" s="152"/>
      <c r="L83" s="152"/>
      <c r="M83" s="148"/>
      <c r="N83" s="165"/>
    </row>
    <row r="84" spans="1:14" x14ac:dyDescent="0.25">
      <c r="A84" s="166" t="s">
        <v>287</v>
      </c>
      <c r="B84" s="148"/>
      <c r="C84" s="148"/>
      <c r="D84" s="148"/>
      <c r="E84" s="148"/>
      <c r="F84" s="148"/>
      <c r="G84" s="148"/>
      <c r="H84" s="148"/>
      <c r="I84" s="148"/>
      <c r="J84" s="148"/>
      <c r="K84" s="148"/>
      <c r="L84" s="148"/>
      <c r="M84" s="148"/>
      <c r="N84" s="148"/>
    </row>
    <row r="85" spans="1:14" x14ac:dyDescent="0.25">
      <c r="A85" s="166" t="s">
        <v>255</v>
      </c>
      <c r="B85" s="148"/>
      <c r="C85" s="148"/>
      <c r="D85" s="148"/>
      <c r="E85" s="148"/>
      <c r="F85" s="148"/>
      <c r="G85" s="148"/>
      <c r="H85" s="148"/>
      <c r="I85" s="148"/>
      <c r="J85" s="148"/>
      <c r="K85" s="148"/>
      <c r="L85" s="148"/>
      <c r="M85" s="148"/>
      <c r="N85" s="148"/>
    </row>
    <row r="86" spans="1:14" x14ac:dyDescent="0.25">
      <c r="A86" s="167"/>
      <c r="B86" s="152"/>
      <c r="C86" s="152"/>
      <c r="D86" s="152"/>
      <c r="E86" s="152"/>
      <c r="F86" s="152"/>
      <c r="G86" s="152"/>
      <c r="H86" s="152"/>
      <c r="I86" s="152"/>
      <c r="J86" s="147"/>
      <c r="K86" s="147"/>
      <c r="L86" s="152"/>
      <c r="M86" s="152"/>
      <c r="N86" s="152"/>
    </row>
    <row r="87" spans="1:14" x14ac:dyDescent="0.25">
      <c r="A87" s="168"/>
      <c r="B87" s="148"/>
      <c r="C87" s="148"/>
      <c r="D87" s="148"/>
      <c r="E87" s="148"/>
      <c r="F87" s="148"/>
      <c r="G87" s="148"/>
      <c r="H87" s="148"/>
      <c r="I87" s="148"/>
      <c r="J87" s="148"/>
      <c r="K87" s="148"/>
      <c r="L87" s="148"/>
      <c r="M87" s="148"/>
      <c r="N87" s="148"/>
    </row>
    <row r="88" spans="1:14" x14ac:dyDescent="0.25">
      <c r="A88" s="168"/>
      <c r="B88" s="148"/>
      <c r="C88" s="148"/>
      <c r="D88" s="148"/>
      <c r="E88" s="148"/>
      <c r="F88" s="148"/>
      <c r="G88" s="148"/>
      <c r="H88" s="148"/>
      <c r="I88" s="148"/>
      <c r="J88" s="148"/>
      <c r="K88" s="148"/>
      <c r="L88" s="148"/>
      <c r="M88" s="148"/>
      <c r="N88" s="148"/>
    </row>
    <row r="89" spans="1:14" x14ac:dyDescent="0.25">
      <c r="A89" s="167"/>
      <c r="B89" s="148"/>
      <c r="C89" s="148"/>
      <c r="D89" s="148"/>
      <c r="E89" s="148"/>
      <c r="F89" s="148"/>
      <c r="G89" s="148"/>
      <c r="H89" s="148"/>
      <c r="I89" s="148"/>
      <c r="L89" s="148"/>
      <c r="M89" s="148"/>
      <c r="N89" s="148"/>
    </row>
    <row r="90" spans="1:14" x14ac:dyDescent="0.25">
      <c r="A90" s="167"/>
      <c r="B90" s="148"/>
      <c r="C90" s="148"/>
      <c r="D90" s="148"/>
      <c r="E90" s="148"/>
      <c r="F90" s="148"/>
      <c r="G90" s="148"/>
      <c r="H90" s="148"/>
      <c r="I90" s="148"/>
      <c r="L90" s="148"/>
      <c r="M90" s="148"/>
      <c r="N90" s="148"/>
    </row>
  </sheetData>
  <mergeCells count="8">
    <mergeCell ref="E10:F10"/>
    <mergeCell ref="G10:H10"/>
    <mergeCell ref="A1:N1"/>
    <mergeCell ref="A2:N2"/>
    <mergeCell ref="A3:N3"/>
    <mergeCell ref="A4:N4"/>
    <mergeCell ref="A6:N6"/>
    <mergeCell ref="M9:N9"/>
  </mergeCells>
  <pageMargins left="0.7" right="0.7" top="0.75" bottom="0.75" header="0.3" footer="0.3"/>
  <pageSetup orientation="portrait" r:id="rId1"/>
  <headerFooter>
    <oddHeader xml:space="preserve">&amp;RDEF’s Response to OPC POD 1 (1-26)
Q7
Page &amp;P of &amp;N
</oddHeader>
    <oddFooter>&amp;R20240025-OPCPOD1-00004264</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83D8A-182E-4EBB-9BC5-E54A5019D27E}">
  <dimension ref="T54:AE60"/>
  <sheetViews>
    <sheetView tabSelected="1" workbookViewId="0">
      <selection activeCell="H38" sqref="H38"/>
    </sheetView>
  </sheetViews>
  <sheetFormatPr defaultRowHeight="13.2" x14ac:dyDescent="0.25"/>
  <cols>
    <col min="20" max="20" width="16.109375" bestFit="1" customWidth="1"/>
    <col min="26" max="26" width="13.109375" bestFit="1" customWidth="1"/>
  </cols>
  <sheetData>
    <row r="54" spans="20:31" x14ac:dyDescent="0.25">
      <c r="T54" t="s">
        <v>599</v>
      </c>
      <c r="Z54" t="s">
        <v>600</v>
      </c>
    </row>
    <row r="55" spans="20:31" x14ac:dyDescent="0.25">
      <c r="T55" s="57">
        <v>39187343</v>
      </c>
      <c r="U55" s="57"/>
      <c r="V55" s="57"/>
      <c r="W55" s="57"/>
      <c r="X55" s="57"/>
      <c r="Y55" s="57"/>
      <c r="Z55" s="57">
        <v>1832872</v>
      </c>
      <c r="AA55" s="57"/>
      <c r="AB55" s="57"/>
      <c r="AC55" s="57"/>
      <c r="AD55" s="57"/>
      <c r="AE55" s="57"/>
    </row>
    <row r="56" spans="20:31" x14ac:dyDescent="0.25">
      <c r="T56" s="57"/>
      <c r="U56" s="57"/>
      <c r="V56" s="57"/>
      <c r="W56" s="57"/>
      <c r="X56" s="57"/>
      <c r="Y56" s="57"/>
      <c r="Z56" s="57"/>
      <c r="AA56" s="57"/>
      <c r="AB56" s="57"/>
      <c r="AC56" s="57"/>
      <c r="AD56" s="57"/>
      <c r="AE56" s="57"/>
    </row>
    <row r="57" spans="20:31" x14ac:dyDescent="0.25">
      <c r="T57" s="57"/>
      <c r="U57" s="57"/>
      <c r="V57" s="57"/>
      <c r="W57" s="57"/>
      <c r="X57" s="57"/>
      <c r="Y57" s="57"/>
      <c r="Z57" s="57"/>
      <c r="AA57" s="57"/>
      <c r="AB57" s="57"/>
      <c r="AC57" s="57"/>
      <c r="AD57" s="57"/>
      <c r="AE57" s="57"/>
    </row>
    <row r="58" spans="20:31" x14ac:dyDescent="0.25">
      <c r="T58" s="57"/>
      <c r="U58" s="57"/>
      <c r="V58" s="57"/>
      <c r="W58" s="57"/>
      <c r="X58" s="57"/>
      <c r="Y58" s="57"/>
      <c r="Z58" s="57"/>
      <c r="AA58" s="57"/>
      <c r="AB58" s="57"/>
      <c r="AC58" s="57"/>
      <c r="AD58" s="57"/>
      <c r="AE58" s="57"/>
    </row>
    <row r="59" spans="20:31" x14ac:dyDescent="0.25">
      <c r="T59" s="57"/>
      <c r="U59" s="57"/>
      <c r="V59" s="57"/>
      <c r="W59" s="57"/>
      <c r="X59" s="57"/>
      <c r="Y59" s="57"/>
      <c r="Z59" s="57"/>
      <c r="AA59" s="57"/>
      <c r="AB59" s="57"/>
      <c r="AC59" s="57"/>
      <c r="AD59" s="57"/>
      <c r="AE59" s="57"/>
    </row>
    <row r="60" spans="20:31" x14ac:dyDescent="0.25">
      <c r="T60" s="57"/>
      <c r="U60" s="57"/>
      <c r="V60" s="57"/>
      <c r="W60" s="57"/>
      <c r="X60" s="57"/>
      <c r="Y60" s="57"/>
      <c r="Z60" s="57"/>
      <c r="AA60" s="57"/>
      <c r="AB60" s="57"/>
      <c r="AC60" s="57"/>
      <c r="AD60" s="57"/>
      <c r="AE60" s="57"/>
    </row>
  </sheetData>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84F64-F410-4EDD-BAC9-3FFFB6F55800}">
  <dimension ref="T60:AB61"/>
  <sheetViews>
    <sheetView tabSelected="1" workbookViewId="0">
      <selection activeCell="H38" sqref="H38"/>
    </sheetView>
  </sheetViews>
  <sheetFormatPr defaultRowHeight="13.2" x14ac:dyDescent="0.25"/>
  <cols>
    <col min="20" max="20" width="14.109375" bestFit="1" customWidth="1"/>
    <col min="26" max="26" width="29.109375" bestFit="1" customWidth="1"/>
  </cols>
  <sheetData>
    <row r="60" spans="20:28" x14ac:dyDescent="0.25">
      <c r="T60" t="s">
        <v>599</v>
      </c>
      <c r="Z60" t="s">
        <v>600</v>
      </c>
    </row>
    <row r="61" spans="20:28" x14ac:dyDescent="0.25">
      <c r="T61" s="57">
        <v>39230213</v>
      </c>
      <c r="U61" s="57"/>
      <c r="V61" s="57"/>
      <c r="W61" s="57"/>
      <c r="X61" s="57"/>
      <c r="Y61" s="57"/>
      <c r="Z61" s="57">
        <v>1863801</v>
      </c>
      <c r="AA61" s="57"/>
      <c r="AB61" s="57"/>
    </row>
  </sheetData>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0EAAB-3A0A-420C-8A15-E070131D8E5B}">
  <dimension ref="AK32:AU53"/>
  <sheetViews>
    <sheetView tabSelected="1" workbookViewId="0">
      <selection activeCell="H38" sqref="H38"/>
    </sheetView>
  </sheetViews>
  <sheetFormatPr defaultRowHeight="13.2" x14ac:dyDescent="0.25"/>
  <cols>
    <col min="37" max="37" width="13" bestFit="1" customWidth="1"/>
    <col min="43" max="43" width="11.33203125" bestFit="1" customWidth="1"/>
  </cols>
  <sheetData>
    <row r="32" spans="37:43" x14ac:dyDescent="0.25">
      <c r="AK32" t="s">
        <v>599</v>
      </c>
      <c r="AQ32" t="s">
        <v>600</v>
      </c>
    </row>
    <row r="33" spans="37:47" x14ac:dyDescent="0.25">
      <c r="AK33" s="57">
        <v>39681797</v>
      </c>
      <c r="AL33" s="57"/>
      <c r="AM33" s="57"/>
      <c r="AN33" s="57"/>
      <c r="AO33" s="57"/>
      <c r="AP33" s="57"/>
      <c r="AQ33" s="57">
        <v>1943012</v>
      </c>
      <c r="AR33" s="57"/>
      <c r="AS33" s="57"/>
      <c r="AT33" s="57"/>
      <c r="AU33" s="57"/>
    </row>
    <row r="34" spans="37:47" x14ac:dyDescent="0.25">
      <c r="AK34" s="57"/>
      <c r="AL34" s="57"/>
      <c r="AM34" s="57"/>
      <c r="AN34" s="57"/>
      <c r="AO34" s="57"/>
      <c r="AP34" s="57"/>
      <c r="AQ34" s="57"/>
      <c r="AR34" s="57"/>
      <c r="AS34" s="57"/>
      <c r="AT34" s="57"/>
      <c r="AU34" s="57"/>
    </row>
    <row r="35" spans="37:47" x14ac:dyDescent="0.25">
      <c r="AK35" s="57"/>
      <c r="AL35" s="57"/>
      <c r="AM35" s="57"/>
      <c r="AN35" s="57"/>
      <c r="AO35" s="57"/>
      <c r="AP35" s="57"/>
      <c r="AQ35" s="57"/>
      <c r="AR35" s="57"/>
      <c r="AS35" s="57"/>
      <c r="AT35" s="57"/>
      <c r="AU35" s="57"/>
    </row>
    <row r="36" spans="37:47" x14ac:dyDescent="0.25">
      <c r="AK36" s="57"/>
      <c r="AL36" s="57"/>
      <c r="AM36" s="57"/>
      <c r="AN36" s="57"/>
      <c r="AO36" s="57"/>
      <c r="AP36" s="57"/>
      <c r="AQ36" s="57"/>
      <c r="AR36" s="57"/>
      <c r="AS36" s="57"/>
      <c r="AT36" s="57"/>
      <c r="AU36" s="57"/>
    </row>
    <row r="37" spans="37:47" x14ac:dyDescent="0.25">
      <c r="AK37" s="57"/>
      <c r="AL37" s="57"/>
      <c r="AM37" s="57"/>
      <c r="AN37" s="57"/>
      <c r="AO37" s="57"/>
      <c r="AP37" s="57"/>
      <c r="AQ37" s="57"/>
      <c r="AR37" s="57"/>
      <c r="AS37" s="57"/>
      <c r="AT37" s="57"/>
      <c r="AU37" s="57"/>
    </row>
    <row r="38" spans="37:47" x14ac:dyDescent="0.25">
      <c r="AK38" s="57"/>
      <c r="AL38" s="57"/>
      <c r="AM38" s="57"/>
      <c r="AN38" s="57"/>
      <c r="AO38" s="57"/>
      <c r="AP38" s="57"/>
      <c r="AQ38" s="57"/>
      <c r="AR38" s="57"/>
      <c r="AS38" s="57"/>
      <c r="AT38" s="57"/>
      <c r="AU38" s="57"/>
    </row>
    <row r="39" spans="37:47" x14ac:dyDescent="0.25">
      <c r="AK39" s="57"/>
      <c r="AL39" s="57"/>
      <c r="AM39" s="57"/>
      <c r="AN39" s="57"/>
      <c r="AO39" s="57"/>
      <c r="AP39" s="57"/>
      <c r="AQ39" s="57"/>
      <c r="AR39" s="57"/>
      <c r="AS39" s="57"/>
      <c r="AT39" s="57"/>
      <c r="AU39" s="57"/>
    </row>
    <row r="40" spans="37:47" x14ac:dyDescent="0.25">
      <c r="AK40" s="57"/>
      <c r="AL40" s="57"/>
      <c r="AM40" s="57"/>
      <c r="AN40" s="57"/>
      <c r="AO40" s="57"/>
      <c r="AP40" s="57"/>
      <c r="AQ40" s="57"/>
      <c r="AR40" s="57"/>
      <c r="AS40" s="57"/>
      <c r="AT40" s="57"/>
      <c r="AU40" s="57"/>
    </row>
    <row r="41" spans="37:47" x14ac:dyDescent="0.25">
      <c r="AK41" s="57"/>
      <c r="AL41" s="57"/>
      <c r="AM41" s="57"/>
      <c r="AN41" s="57"/>
      <c r="AO41" s="57"/>
      <c r="AP41" s="57"/>
      <c r="AQ41" s="57"/>
      <c r="AR41" s="57"/>
      <c r="AS41" s="57"/>
      <c r="AT41" s="57"/>
      <c r="AU41" s="57"/>
    </row>
    <row r="42" spans="37:47" x14ac:dyDescent="0.25">
      <c r="AK42" s="57"/>
      <c r="AL42" s="57"/>
      <c r="AM42" s="57"/>
      <c r="AN42" s="57"/>
      <c r="AO42" s="57"/>
      <c r="AP42" s="57"/>
      <c r="AQ42" s="57"/>
      <c r="AR42" s="57"/>
      <c r="AS42" s="57"/>
      <c r="AT42" s="57"/>
      <c r="AU42" s="57"/>
    </row>
    <row r="43" spans="37:47" x14ac:dyDescent="0.25">
      <c r="AK43" s="57"/>
      <c r="AL43" s="57"/>
      <c r="AM43" s="57"/>
      <c r="AN43" s="57"/>
      <c r="AO43" s="57"/>
      <c r="AP43" s="57"/>
      <c r="AQ43" s="57"/>
      <c r="AR43" s="57"/>
      <c r="AS43" s="57"/>
      <c r="AT43" s="57"/>
      <c r="AU43" s="57"/>
    </row>
    <row r="44" spans="37:47" x14ac:dyDescent="0.25">
      <c r="AK44" s="57"/>
      <c r="AL44" s="57"/>
      <c r="AM44" s="57"/>
      <c r="AN44" s="57"/>
      <c r="AO44" s="57"/>
      <c r="AP44" s="57"/>
      <c r="AQ44" s="57"/>
      <c r="AR44" s="57"/>
      <c r="AS44" s="57"/>
      <c r="AT44" s="57"/>
      <c r="AU44" s="57"/>
    </row>
    <row r="45" spans="37:47" x14ac:dyDescent="0.25">
      <c r="AK45" s="57"/>
      <c r="AL45" s="57"/>
      <c r="AM45" s="57"/>
      <c r="AN45" s="57"/>
      <c r="AO45" s="57"/>
      <c r="AP45" s="57"/>
      <c r="AQ45" s="57"/>
      <c r="AR45" s="57"/>
      <c r="AS45" s="57"/>
      <c r="AT45" s="57"/>
      <c r="AU45" s="57"/>
    </row>
    <row r="46" spans="37:47" x14ac:dyDescent="0.25">
      <c r="AK46" s="57"/>
      <c r="AL46" s="57"/>
      <c r="AM46" s="57"/>
      <c r="AN46" s="57"/>
      <c r="AO46" s="57"/>
      <c r="AP46" s="57"/>
      <c r="AQ46" s="57"/>
      <c r="AR46" s="57"/>
      <c r="AS46" s="57"/>
      <c r="AT46" s="57"/>
      <c r="AU46" s="57"/>
    </row>
    <row r="47" spans="37:47" x14ac:dyDescent="0.25">
      <c r="AK47" s="57"/>
      <c r="AL47" s="57"/>
      <c r="AM47" s="57"/>
      <c r="AN47" s="57"/>
      <c r="AO47" s="57"/>
      <c r="AP47" s="57"/>
      <c r="AQ47" s="57"/>
      <c r="AR47" s="57"/>
      <c r="AS47" s="57"/>
      <c r="AT47" s="57"/>
      <c r="AU47" s="57"/>
    </row>
    <row r="48" spans="37:47" x14ac:dyDescent="0.25">
      <c r="AK48" s="57"/>
      <c r="AL48" s="57"/>
      <c r="AM48" s="57"/>
      <c r="AN48" s="57"/>
      <c r="AO48" s="57"/>
      <c r="AP48" s="57"/>
      <c r="AQ48" s="57"/>
      <c r="AR48" s="57"/>
      <c r="AS48" s="57"/>
      <c r="AT48" s="57"/>
      <c r="AU48" s="57"/>
    </row>
    <row r="49" spans="37:47" x14ac:dyDescent="0.25">
      <c r="AK49" s="57"/>
      <c r="AL49" s="57"/>
      <c r="AM49" s="57"/>
      <c r="AN49" s="57"/>
      <c r="AO49" s="57"/>
      <c r="AP49" s="57"/>
      <c r="AQ49" s="57"/>
      <c r="AR49" s="57"/>
      <c r="AS49" s="57"/>
      <c r="AT49" s="57"/>
      <c r="AU49" s="57"/>
    </row>
    <row r="50" spans="37:47" x14ac:dyDescent="0.25">
      <c r="AK50" s="57"/>
      <c r="AL50" s="57"/>
      <c r="AM50" s="57"/>
      <c r="AN50" s="57"/>
      <c r="AO50" s="57"/>
      <c r="AP50" s="57"/>
      <c r="AQ50" s="57"/>
      <c r="AR50" s="57"/>
      <c r="AS50" s="57"/>
      <c r="AT50" s="57"/>
      <c r="AU50" s="57"/>
    </row>
    <row r="51" spans="37:47" x14ac:dyDescent="0.25">
      <c r="AK51" s="57"/>
      <c r="AL51" s="57"/>
      <c r="AM51" s="57"/>
      <c r="AN51" s="57"/>
      <c r="AO51" s="57"/>
      <c r="AP51" s="57"/>
      <c r="AQ51" s="57"/>
      <c r="AR51" s="57"/>
      <c r="AS51" s="57"/>
      <c r="AT51" s="57"/>
      <c r="AU51" s="57"/>
    </row>
    <row r="52" spans="37:47" x14ac:dyDescent="0.25">
      <c r="AK52" s="57"/>
      <c r="AL52" s="57"/>
      <c r="AM52" s="57"/>
      <c r="AN52" s="57"/>
      <c r="AO52" s="57"/>
      <c r="AP52" s="57"/>
      <c r="AQ52" s="57"/>
      <c r="AR52" s="57"/>
      <c r="AS52" s="57"/>
      <c r="AT52" s="57"/>
      <c r="AU52" s="57"/>
    </row>
    <row r="53" spans="37:47" x14ac:dyDescent="0.25">
      <c r="AK53" s="57"/>
      <c r="AL53" s="57"/>
      <c r="AM53" s="57"/>
      <c r="AN53" s="57"/>
      <c r="AO53" s="57"/>
      <c r="AP53" s="57"/>
      <c r="AQ53" s="57"/>
      <c r="AR53" s="57"/>
      <c r="AS53" s="57"/>
      <c r="AT53" s="57"/>
      <c r="AU53" s="57"/>
    </row>
  </sheetData>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F7E32-7B81-4EE9-B584-699EF8E1E3BD}">
  <dimension ref="R36:AT163"/>
  <sheetViews>
    <sheetView tabSelected="1" topLeftCell="A137" zoomScaleNormal="100" workbookViewId="0">
      <selection activeCell="H38" sqref="H38"/>
    </sheetView>
  </sheetViews>
  <sheetFormatPr defaultRowHeight="13.2" x14ac:dyDescent="0.25"/>
  <cols>
    <col min="18" max="18" width="14.6640625" bestFit="1" customWidth="1"/>
    <col min="36" max="36" width="16" bestFit="1" customWidth="1"/>
    <col min="37" max="37" width="43.77734375" bestFit="1" customWidth="1"/>
    <col min="43" max="43" width="29" bestFit="1" customWidth="1"/>
  </cols>
  <sheetData>
    <row r="36" spans="37:46" x14ac:dyDescent="0.25">
      <c r="AK36" t="s">
        <v>599</v>
      </c>
      <c r="AQ36" t="s">
        <v>600</v>
      </c>
    </row>
    <row r="37" spans="37:46" x14ac:dyDescent="0.25">
      <c r="AK37" s="57">
        <v>40511973</v>
      </c>
      <c r="AL37" s="57"/>
      <c r="AM37" s="57"/>
      <c r="AN37" s="57"/>
      <c r="AO37" s="57"/>
      <c r="AP37" s="57"/>
      <c r="AQ37" s="57">
        <v>1933053</v>
      </c>
      <c r="AR37" s="57"/>
      <c r="AS37" s="57"/>
      <c r="AT37" s="57"/>
    </row>
    <row r="38" spans="37:46" x14ac:dyDescent="0.25">
      <c r="AK38" s="57"/>
      <c r="AL38" s="57"/>
      <c r="AM38" s="57"/>
      <c r="AN38" s="57"/>
      <c r="AO38" s="57"/>
      <c r="AP38" s="57"/>
      <c r="AQ38" s="57"/>
      <c r="AR38" s="57"/>
      <c r="AS38" s="57"/>
      <c r="AT38" s="57"/>
    </row>
    <row r="39" spans="37:46" x14ac:dyDescent="0.25">
      <c r="AK39" s="57"/>
      <c r="AL39" s="57"/>
      <c r="AM39" s="57"/>
      <c r="AN39" s="57"/>
      <c r="AO39" s="57"/>
      <c r="AP39" s="57"/>
      <c r="AQ39" s="57"/>
      <c r="AR39" s="57"/>
      <c r="AS39" s="57"/>
      <c r="AT39" s="57"/>
    </row>
    <row r="40" spans="37:46" x14ac:dyDescent="0.25">
      <c r="AK40" s="57"/>
      <c r="AL40" s="57"/>
      <c r="AM40" s="57"/>
      <c r="AN40" s="57"/>
      <c r="AO40" s="57"/>
      <c r="AP40" s="57"/>
      <c r="AQ40" s="57"/>
      <c r="AR40" s="57"/>
      <c r="AS40" s="57"/>
      <c r="AT40" s="57"/>
    </row>
    <row r="41" spans="37:46" x14ac:dyDescent="0.25">
      <c r="AK41" s="57"/>
      <c r="AL41" s="57"/>
      <c r="AM41" s="57"/>
      <c r="AN41" s="57"/>
      <c r="AO41" s="57"/>
      <c r="AP41" s="57"/>
      <c r="AQ41" s="57"/>
      <c r="AR41" s="57"/>
      <c r="AS41" s="57"/>
      <c r="AT41" s="57"/>
    </row>
    <row r="42" spans="37:46" x14ac:dyDescent="0.25">
      <c r="AK42" s="57"/>
      <c r="AL42" s="57"/>
      <c r="AM42" s="57"/>
      <c r="AN42" s="57"/>
      <c r="AO42" s="57"/>
      <c r="AP42" s="57"/>
      <c r="AQ42" s="57"/>
      <c r="AR42" s="57"/>
      <c r="AS42" s="57"/>
      <c r="AT42" s="57"/>
    </row>
    <row r="43" spans="37:46" x14ac:dyDescent="0.25">
      <c r="AK43" s="57"/>
      <c r="AL43" s="57"/>
      <c r="AM43" s="57"/>
      <c r="AN43" s="57"/>
      <c r="AO43" s="57"/>
      <c r="AP43" s="57"/>
      <c r="AQ43" s="57"/>
      <c r="AR43" s="57"/>
      <c r="AS43" s="57"/>
      <c r="AT43" s="57"/>
    </row>
    <row r="44" spans="37:46" x14ac:dyDescent="0.25">
      <c r="AK44" s="57"/>
      <c r="AL44" s="57"/>
      <c r="AM44" s="57"/>
      <c r="AN44" s="57"/>
      <c r="AO44" s="57"/>
      <c r="AP44" s="57"/>
      <c r="AQ44" s="57"/>
      <c r="AR44" s="57"/>
      <c r="AS44" s="57"/>
      <c r="AT44" s="57"/>
    </row>
    <row r="45" spans="37:46" x14ac:dyDescent="0.25">
      <c r="AK45" s="57"/>
      <c r="AL45" s="57"/>
      <c r="AM45" s="57"/>
      <c r="AN45" s="57"/>
      <c r="AO45" s="57"/>
      <c r="AP45" s="57"/>
      <c r="AQ45" s="57"/>
      <c r="AR45" s="57"/>
      <c r="AS45" s="57"/>
      <c r="AT45" s="57"/>
    </row>
    <row r="46" spans="37:46" x14ac:dyDescent="0.25">
      <c r="AK46" s="57"/>
      <c r="AL46" s="57"/>
      <c r="AM46" s="57"/>
      <c r="AN46" s="57"/>
      <c r="AO46" s="57"/>
      <c r="AP46" s="57"/>
      <c r="AQ46" s="57"/>
      <c r="AR46" s="57"/>
      <c r="AS46" s="57"/>
      <c r="AT46" s="57"/>
    </row>
    <row r="47" spans="37:46" x14ac:dyDescent="0.25">
      <c r="AK47" s="57"/>
      <c r="AL47" s="57"/>
      <c r="AM47" s="57"/>
      <c r="AN47" s="57"/>
      <c r="AO47" s="57"/>
      <c r="AP47" s="57"/>
      <c r="AQ47" s="57"/>
      <c r="AR47" s="57"/>
      <c r="AS47" s="57"/>
      <c r="AT47" s="57"/>
    </row>
    <row r="48" spans="37:46" x14ac:dyDescent="0.25">
      <c r="AK48" s="57"/>
      <c r="AL48" s="57"/>
      <c r="AM48" s="57"/>
      <c r="AN48" s="57"/>
      <c r="AO48" s="57"/>
      <c r="AP48" s="57"/>
      <c r="AQ48" s="57"/>
      <c r="AR48" s="57"/>
      <c r="AS48" s="57"/>
      <c r="AT48" s="57"/>
    </row>
    <row r="49" spans="37:46" x14ac:dyDescent="0.25">
      <c r="AK49" s="57"/>
      <c r="AL49" s="57"/>
      <c r="AM49" s="57"/>
      <c r="AN49" s="57"/>
      <c r="AO49" s="57"/>
      <c r="AP49" s="57"/>
      <c r="AQ49" s="57"/>
      <c r="AR49" s="57"/>
      <c r="AS49" s="57"/>
      <c r="AT49" s="57"/>
    </row>
    <row r="50" spans="37:46" x14ac:dyDescent="0.25">
      <c r="AK50" s="57"/>
      <c r="AL50" s="57"/>
      <c r="AM50" s="57"/>
      <c r="AN50" s="57"/>
      <c r="AO50" s="57"/>
      <c r="AP50" s="57"/>
      <c r="AQ50" s="57"/>
      <c r="AR50" s="57"/>
      <c r="AS50" s="57"/>
      <c r="AT50" s="57"/>
    </row>
    <row r="51" spans="37:46" x14ac:dyDescent="0.25">
      <c r="AK51" s="57"/>
      <c r="AL51" s="57"/>
      <c r="AM51" s="57"/>
      <c r="AN51" s="57"/>
      <c r="AO51" s="57"/>
      <c r="AP51" s="57"/>
      <c r="AQ51" s="57"/>
      <c r="AR51" s="57"/>
      <c r="AS51" s="57"/>
      <c r="AT51" s="57"/>
    </row>
    <row r="52" spans="37:46" x14ac:dyDescent="0.25">
      <c r="AK52" s="57"/>
      <c r="AL52" s="57"/>
      <c r="AM52" s="57"/>
      <c r="AN52" s="57"/>
      <c r="AO52" s="57"/>
      <c r="AP52" s="57"/>
      <c r="AQ52" s="57"/>
      <c r="AR52" s="57"/>
      <c r="AS52" s="57"/>
      <c r="AT52" s="57"/>
    </row>
    <row r="53" spans="37:46" x14ac:dyDescent="0.25">
      <c r="AK53" s="57"/>
      <c r="AL53" s="57"/>
      <c r="AM53" s="57"/>
      <c r="AN53" s="57"/>
      <c r="AO53" s="57"/>
      <c r="AP53" s="57"/>
      <c r="AQ53" s="57"/>
      <c r="AR53" s="57"/>
      <c r="AS53" s="57"/>
      <c r="AT53" s="57"/>
    </row>
    <row r="54" spans="37:46" x14ac:dyDescent="0.25">
      <c r="AK54" s="57"/>
      <c r="AL54" s="57"/>
      <c r="AM54" s="57"/>
      <c r="AN54" s="57"/>
      <c r="AO54" s="57"/>
      <c r="AP54" s="57"/>
      <c r="AQ54" s="57"/>
      <c r="AR54" s="57"/>
      <c r="AS54" s="57"/>
      <c r="AT54" s="57"/>
    </row>
    <row r="55" spans="37:46" x14ac:dyDescent="0.25">
      <c r="AK55" s="57"/>
      <c r="AL55" s="57"/>
      <c r="AM55" s="57"/>
      <c r="AN55" s="57"/>
      <c r="AO55" s="57"/>
      <c r="AP55" s="57"/>
      <c r="AQ55" s="57"/>
      <c r="AR55" s="57"/>
      <c r="AS55" s="57"/>
      <c r="AT55" s="57"/>
    </row>
    <row r="56" spans="37:46" x14ac:dyDescent="0.25">
      <c r="AK56" s="57"/>
      <c r="AL56" s="57"/>
      <c r="AM56" s="57"/>
      <c r="AN56" s="57"/>
      <c r="AO56" s="57"/>
      <c r="AP56" s="57"/>
      <c r="AQ56" s="57"/>
      <c r="AR56" s="57"/>
      <c r="AS56" s="57"/>
      <c r="AT56" s="57"/>
    </row>
    <row r="57" spans="37:46" x14ac:dyDescent="0.25">
      <c r="AK57" s="57"/>
      <c r="AL57" s="57"/>
      <c r="AM57" s="57"/>
      <c r="AN57" s="57"/>
      <c r="AO57" s="57"/>
      <c r="AP57" s="57"/>
      <c r="AQ57" s="57"/>
      <c r="AR57" s="57"/>
      <c r="AS57" s="57"/>
      <c r="AT57" s="57"/>
    </row>
    <row r="58" spans="37:46" x14ac:dyDescent="0.25">
      <c r="AK58" s="57"/>
      <c r="AL58" s="57"/>
      <c r="AM58" s="57"/>
      <c r="AN58" s="57"/>
      <c r="AO58" s="57"/>
      <c r="AP58" s="57"/>
      <c r="AQ58" s="57"/>
      <c r="AR58" s="57"/>
      <c r="AS58" s="57"/>
      <c r="AT58" s="57"/>
    </row>
    <row r="138" spans="36:36" x14ac:dyDescent="0.25">
      <c r="AJ138" s="57">
        <v>21750264</v>
      </c>
    </row>
    <row r="139" spans="36:36" x14ac:dyDescent="0.25">
      <c r="AJ139" s="57">
        <v>12450255</v>
      </c>
    </row>
    <row r="140" spans="36:36" x14ac:dyDescent="0.25">
      <c r="AJ140" s="57">
        <v>3395705</v>
      </c>
    </row>
    <row r="141" spans="36:36" x14ac:dyDescent="0.25">
      <c r="AJ141" s="57">
        <v>3204759</v>
      </c>
    </row>
    <row r="142" spans="36:36" x14ac:dyDescent="0.25">
      <c r="AJ142" s="57">
        <v>31203</v>
      </c>
    </row>
    <row r="143" spans="36:36" ht="13.8" thickBot="1" x14ac:dyDescent="0.3">
      <c r="AJ143" s="293">
        <f>SUM(AJ138:AJ142)</f>
        <v>40832186</v>
      </c>
    </row>
    <row r="144" spans="36:36" ht="13.8" thickTop="1" x14ac:dyDescent="0.25">
      <c r="AJ144" s="57"/>
    </row>
    <row r="157" spans="18:18" x14ac:dyDescent="0.25">
      <c r="R157" s="57">
        <v>1753585</v>
      </c>
    </row>
    <row r="158" spans="18:18" x14ac:dyDescent="0.25">
      <c r="R158" s="57">
        <v>186521</v>
      </c>
    </row>
    <row r="159" spans="18:18" x14ac:dyDescent="0.25">
      <c r="R159" s="57">
        <v>1773</v>
      </c>
    </row>
    <row r="160" spans="18:18" x14ac:dyDescent="0.25">
      <c r="R160" s="57">
        <v>22658</v>
      </c>
    </row>
    <row r="161" spans="18:18" x14ac:dyDescent="0.25">
      <c r="R161" s="57">
        <v>3676</v>
      </c>
    </row>
    <row r="162" spans="18:18" ht="13.8" thickBot="1" x14ac:dyDescent="0.3">
      <c r="R162" s="293">
        <f>SUM(R157:R161)</f>
        <v>1968213</v>
      </c>
    </row>
    <row r="163" spans="18:18" ht="13.8" thickTop="1" x14ac:dyDescent="0.25"/>
  </sheetData>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5F705-2C46-48DA-B277-E3AD06983B63}">
  <sheetPr>
    <tabColor rgb="FF002060"/>
  </sheetPr>
  <dimension ref="A1:V73"/>
  <sheetViews>
    <sheetView tabSelected="1" topLeftCell="A4" workbookViewId="0">
      <selection activeCell="H38" sqref="H38"/>
    </sheetView>
  </sheetViews>
  <sheetFormatPr defaultColWidth="9.33203125" defaultRowHeight="13.2" x14ac:dyDescent="0.25"/>
  <cols>
    <col min="1" max="1" width="5.77734375" style="60" bestFit="1" customWidth="1"/>
    <col min="2" max="2" width="15" style="59" bestFit="1" customWidth="1"/>
    <col min="3" max="3" width="13.77734375" style="59" bestFit="1" customWidth="1"/>
    <col min="4" max="4" width="12.6640625" style="59" bestFit="1" customWidth="1"/>
    <col min="5" max="5" width="9.33203125" style="59"/>
    <col min="6" max="6" width="15.33203125" style="59" bestFit="1" customWidth="1"/>
    <col min="7" max="12" width="9.33203125" style="59"/>
    <col min="13" max="13" width="18.33203125" style="59" customWidth="1"/>
    <col min="14" max="14" width="9.33203125" style="59"/>
    <col min="15" max="15" width="13.6640625" style="59" bestFit="1" customWidth="1"/>
    <col min="16" max="16384" width="9.33203125" style="59"/>
  </cols>
  <sheetData>
    <row r="1" spans="1:22" x14ac:dyDescent="0.25">
      <c r="A1" s="120" t="s">
        <v>11</v>
      </c>
      <c r="B1" s="252" t="s">
        <v>298</v>
      </c>
      <c r="C1" s="252" t="s">
        <v>299</v>
      </c>
      <c r="D1" s="121" t="s">
        <v>114</v>
      </c>
      <c r="F1" s="177"/>
      <c r="G1" s="177"/>
      <c r="H1" s="177"/>
      <c r="I1" s="177"/>
      <c r="J1" s="177"/>
      <c r="K1" s="177"/>
      <c r="L1" s="177"/>
      <c r="M1" s="177"/>
      <c r="N1" s="177"/>
      <c r="O1" s="177"/>
      <c r="P1" s="177"/>
      <c r="Q1" s="177"/>
      <c r="R1" s="177"/>
      <c r="S1" s="177"/>
      <c r="T1" s="177"/>
      <c r="U1" s="177"/>
      <c r="V1" s="62"/>
    </row>
    <row r="2" spans="1:22" x14ac:dyDescent="0.25">
      <c r="A2" s="253">
        <v>1989</v>
      </c>
      <c r="B2" s="122">
        <v>4047081.96</v>
      </c>
      <c r="C2" s="122">
        <v>1503115</v>
      </c>
      <c r="D2" s="123">
        <f>B2/C2</f>
        <v>2.6924632912318751</v>
      </c>
      <c r="F2" s="177"/>
      <c r="G2" s="177"/>
      <c r="H2" s="177"/>
      <c r="I2" s="177"/>
      <c r="J2" s="177"/>
      <c r="K2" s="177"/>
      <c r="L2" s="177"/>
      <c r="M2" s="177"/>
      <c r="N2" s="177"/>
      <c r="O2" s="177"/>
      <c r="P2" s="177"/>
      <c r="Q2" s="177"/>
      <c r="R2" s="177"/>
      <c r="S2" s="177"/>
      <c r="T2" s="177"/>
      <c r="U2" s="177"/>
      <c r="V2" s="62"/>
    </row>
    <row r="3" spans="1:22" x14ac:dyDescent="0.25">
      <c r="A3" s="60">
        <v>1990</v>
      </c>
      <c r="B3" s="122">
        <v>4198753.3499999996</v>
      </c>
      <c r="C3" s="122">
        <v>1542115.6927594647</v>
      </c>
      <c r="D3" s="123">
        <f t="shared" ref="D3:D64" si="0">B3/C3</f>
        <v>2.7227226658246</v>
      </c>
      <c r="F3" s="177"/>
      <c r="G3" s="177"/>
      <c r="H3" s="177"/>
      <c r="I3" s="177"/>
      <c r="J3" s="177"/>
      <c r="K3" s="177"/>
      <c r="L3" s="177"/>
      <c r="M3" s="177"/>
      <c r="N3" s="177"/>
      <c r="O3" s="177"/>
      <c r="P3" s="177"/>
      <c r="Q3" s="177"/>
      <c r="R3" s="177"/>
      <c r="S3" s="177"/>
      <c r="T3" s="177"/>
      <c r="U3" s="177"/>
      <c r="V3" s="62"/>
    </row>
    <row r="4" spans="1:22" x14ac:dyDescent="0.25">
      <c r="A4" s="60">
        <v>1991</v>
      </c>
      <c r="B4" s="122">
        <v>4306421.41</v>
      </c>
      <c r="C4" s="122">
        <v>1597795.7668858084</v>
      </c>
      <c r="D4" s="123">
        <f t="shared" si="0"/>
        <v>2.6952264483673352</v>
      </c>
    </row>
    <row r="5" spans="1:22" x14ac:dyDescent="0.25">
      <c r="A5" s="60">
        <v>1992</v>
      </c>
      <c r="B5" s="122">
        <v>4393749.7300000004</v>
      </c>
      <c r="C5" s="122">
        <v>1641291.7118383169</v>
      </c>
      <c r="D5" s="123">
        <f t="shared" si="0"/>
        <v>2.6770072000661069</v>
      </c>
    </row>
    <row r="6" spans="1:22" x14ac:dyDescent="0.25">
      <c r="A6" s="60">
        <v>1993</v>
      </c>
      <c r="B6" s="122">
        <v>4486138.8099999996</v>
      </c>
      <c r="C6" s="122">
        <v>1675246.0558295343</v>
      </c>
      <c r="D6" s="123">
        <f t="shared" si="0"/>
        <v>2.6778984462545656</v>
      </c>
    </row>
    <row r="7" spans="1:22" x14ac:dyDescent="0.25">
      <c r="A7" s="60">
        <v>1994</v>
      </c>
      <c r="B7" s="122">
        <v>4586621.4800000004</v>
      </c>
      <c r="C7" s="122">
        <v>1714048.6730868784</v>
      </c>
      <c r="D7" s="123">
        <f t="shared" si="0"/>
        <v>2.675899204040586</v>
      </c>
    </row>
    <row r="8" spans="1:22" x14ac:dyDescent="0.25">
      <c r="A8" s="60">
        <v>1995</v>
      </c>
      <c r="B8" s="122">
        <v>4681925.07</v>
      </c>
      <c r="C8" s="122">
        <v>1759560.1199418835</v>
      </c>
      <c r="D8" s="123">
        <f t="shared" si="0"/>
        <v>2.6608497299624179</v>
      </c>
    </row>
    <row r="9" spans="1:22" x14ac:dyDescent="0.25">
      <c r="A9" s="60">
        <v>1996</v>
      </c>
      <c r="B9" s="122">
        <v>4777840.8899999997</v>
      </c>
      <c r="C9" s="122">
        <v>1800565.504797362</v>
      </c>
      <c r="D9" s="123">
        <f t="shared" si="0"/>
        <v>2.6535223946421787</v>
      </c>
    </row>
    <row r="10" spans="1:22" x14ac:dyDescent="0.25">
      <c r="A10" s="60">
        <v>1997</v>
      </c>
      <c r="B10" s="122">
        <v>4888920.71</v>
      </c>
      <c r="C10" s="122">
        <v>1834804.2001289215</v>
      </c>
      <c r="D10" s="123">
        <f t="shared" si="0"/>
        <v>2.6645462821899377</v>
      </c>
    </row>
    <row r="11" spans="1:22" x14ac:dyDescent="0.25">
      <c r="A11" s="60">
        <v>1998</v>
      </c>
      <c r="B11" s="122">
        <v>4990910.8099999996</v>
      </c>
      <c r="C11" s="122">
        <v>1872972.3554984208</v>
      </c>
      <c r="D11" s="123">
        <f t="shared" si="0"/>
        <v>2.6647007337552813</v>
      </c>
    </row>
    <row r="12" spans="1:22" x14ac:dyDescent="0.25">
      <c r="A12" s="60">
        <v>1999</v>
      </c>
      <c r="B12" s="122">
        <v>5076919.16</v>
      </c>
      <c r="C12" s="122">
        <v>1916029.0869797317</v>
      </c>
      <c r="D12" s="123">
        <f t="shared" si="0"/>
        <v>2.6497088141823735</v>
      </c>
    </row>
    <row r="13" spans="1:22" x14ac:dyDescent="0.25">
      <c r="A13" s="60">
        <v>2000</v>
      </c>
      <c r="B13" s="122">
        <v>5174616.24</v>
      </c>
      <c r="C13" s="122">
        <v>1956199.6285968341</v>
      </c>
      <c r="D13" s="123">
        <f t="shared" si="0"/>
        <v>2.6452393530570855</v>
      </c>
    </row>
    <row r="14" spans="1:22" x14ac:dyDescent="0.25">
      <c r="A14" s="60">
        <v>2001</v>
      </c>
      <c r="B14" s="122">
        <v>5274847.18</v>
      </c>
      <c r="C14" s="122">
        <v>1996425.1658043915</v>
      </c>
      <c r="D14" s="123">
        <f t="shared" si="0"/>
        <v>2.6421462073058368</v>
      </c>
    </row>
    <row r="15" spans="1:22" x14ac:dyDescent="0.25">
      <c r="A15" s="60">
        <v>2002</v>
      </c>
      <c r="B15" s="122">
        <v>5381952.6399999997</v>
      </c>
      <c r="C15" s="122">
        <v>2036143.0591200991</v>
      </c>
      <c r="D15" s="123">
        <f t="shared" si="0"/>
        <v>2.6432094817177347</v>
      </c>
    </row>
    <row r="16" spans="1:22" x14ac:dyDescent="0.25">
      <c r="A16" s="60">
        <v>2003</v>
      </c>
      <c r="B16" s="122">
        <v>5496825.9800000004</v>
      </c>
      <c r="C16" s="122">
        <v>2082983.3723471265</v>
      </c>
      <c r="D16" s="123">
        <f t="shared" si="0"/>
        <v>2.638919759501547</v>
      </c>
    </row>
    <row r="17" spans="1:4" x14ac:dyDescent="0.25">
      <c r="A17" s="60">
        <v>2004</v>
      </c>
      <c r="B17" s="122">
        <v>5648330.2999999998</v>
      </c>
      <c r="C17" s="122">
        <v>2127802.4936612449</v>
      </c>
      <c r="D17" s="123">
        <f t="shared" si="0"/>
        <v>2.6545369303901372</v>
      </c>
    </row>
    <row r="18" spans="1:4" x14ac:dyDescent="0.25">
      <c r="A18" s="60">
        <v>2005</v>
      </c>
      <c r="B18" s="122">
        <v>5823285.5300000003</v>
      </c>
      <c r="C18" s="122">
        <v>2181494.7049608706</v>
      </c>
      <c r="D18" s="123">
        <f t="shared" si="0"/>
        <v>2.669401634006924</v>
      </c>
    </row>
    <row r="19" spans="1:4" x14ac:dyDescent="0.25">
      <c r="A19" s="60">
        <v>2006</v>
      </c>
      <c r="B19" s="122">
        <v>5980530.1799999997</v>
      </c>
      <c r="C19" s="122">
        <v>2250477.0249251961</v>
      </c>
      <c r="D19" s="123">
        <f t="shared" si="0"/>
        <v>2.6574500044935085</v>
      </c>
    </row>
    <row r="20" spans="1:4" x14ac:dyDescent="0.25">
      <c r="A20" s="60">
        <v>2007</v>
      </c>
      <c r="B20" s="122">
        <v>6082246.8499999996</v>
      </c>
      <c r="C20" s="122">
        <v>2309589.4605297842</v>
      </c>
      <c r="D20" s="123">
        <f t="shared" si="0"/>
        <v>2.6334753227549048</v>
      </c>
    </row>
    <row r="21" spans="1:4" x14ac:dyDescent="0.25">
      <c r="A21" s="60">
        <v>2008</v>
      </c>
      <c r="B21" s="122">
        <v>6144735.7599999998</v>
      </c>
      <c r="C21" s="122">
        <v>2353280.5710874158</v>
      </c>
      <c r="D21" s="123">
        <f t="shared" si="0"/>
        <v>2.611136060652814</v>
      </c>
    </row>
    <row r="22" spans="1:4" x14ac:dyDescent="0.25">
      <c r="A22" s="60">
        <v>2009</v>
      </c>
      <c r="B22" s="122">
        <v>6179316.2400000002</v>
      </c>
      <c r="C22" s="122">
        <v>2381433.7235999997</v>
      </c>
      <c r="D22" s="123">
        <f t="shared" si="0"/>
        <v>2.5947882482569211</v>
      </c>
    </row>
    <row r="23" spans="1:4" x14ac:dyDescent="0.25">
      <c r="A23" s="60">
        <v>2010</v>
      </c>
      <c r="B23" s="122">
        <v>6223695.4900000002</v>
      </c>
      <c r="C23" s="122">
        <v>2382433.7235999997</v>
      </c>
      <c r="D23" s="123">
        <f t="shared" si="0"/>
        <v>2.6123268103322617</v>
      </c>
    </row>
    <row r="24" spans="1:4" x14ac:dyDescent="0.25">
      <c r="A24" s="60">
        <v>2011</v>
      </c>
      <c r="B24" s="122">
        <v>6311365.4500000002</v>
      </c>
      <c r="C24" s="122">
        <v>2431054.8199999998</v>
      </c>
      <c r="D24" s="123">
        <f t="shared" si="0"/>
        <v>2.5961427928638816</v>
      </c>
    </row>
    <row r="25" spans="1:4" x14ac:dyDescent="0.25">
      <c r="A25" s="60">
        <v>2012</v>
      </c>
      <c r="B25" s="122">
        <v>6407982.5</v>
      </c>
      <c r="C25" s="122">
        <v>2468315.81</v>
      </c>
      <c r="D25" s="123">
        <f t="shared" si="0"/>
        <v>2.596095067753911</v>
      </c>
    </row>
    <row r="26" spans="1:4" x14ac:dyDescent="0.25">
      <c r="A26" s="60">
        <v>2013</v>
      </c>
      <c r="B26" s="122">
        <v>6508746.2400000002</v>
      </c>
      <c r="C26" s="122">
        <v>2515186.61</v>
      </c>
      <c r="D26" s="123">
        <f t="shared" si="0"/>
        <v>2.5877786618782932</v>
      </c>
    </row>
    <row r="27" spans="1:4" x14ac:dyDescent="0.25">
      <c r="A27" s="60">
        <v>2014</v>
      </c>
      <c r="B27" s="122">
        <v>6621694.1500000004</v>
      </c>
      <c r="C27" s="122">
        <v>2558575.59</v>
      </c>
      <c r="D27" s="123">
        <f t="shared" si="0"/>
        <v>2.5880392886887509</v>
      </c>
    </row>
    <row r="28" spans="1:4" x14ac:dyDescent="0.25">
      <c r="A28" s="60">
        <v>2015</v>
      </c>
      <c r="B28" s="122">
        <v>6737975.0300000003</v>
      </c>
      <c r="C28" s="122">
        <v>2597215.2799999998</v>
      </c>
      <c r="D28" s="123">
        <f t="shared" si="0"/>
        <v>2.5943074807414503</v>
      </c>
    </row>
    <row r="29" spans="1:4" x14ac:dyDescent="0.25">
      <c r="A29" s="351">
        <v>2016</v>
      </c>
      <c r="B29" s="352">
        <v>6856922.71</v>
      </c>
      <c r="C29" s="122">
        <v>2633734.87</v>
      </c>
      <c r="D29" s="123">
        <f t="shared" si="0"/>
        <v>2.6034977127367416</v>
      </c>
    </row>
    <row r="30" spans="1:4" x14ac:dyDescent="0.25">
      <c r="A30" s="351">
        <v>2017</v>
      </c>
      <c r="B30" s="352">
        <v>6973737.9299999997</v>
      </c>
      <c r="C30" s="122">
        <v>2669458.2799999998</v>
      </c>
      <c r="D30" s="123">
        <f t="shared" si="0"/>
        <v>2.6124169020540005</v>
      </c>
    </row>
    <row r="31" spans="1:4" x14ac:dyDescent="0.25">
      <c r="A31" s="351">
        <v>2018</v>
      </c>
      <c r="B31" s="352">
        <v>7096626.3399999999</v>
      </c>
      <c r="C31" s="122">
        <v>2710610.89</v>
      </c>
      <c r="D31" s="123">
        <f t="shared" si="0"/>
        <v>2.6180911344305855</v>
      </c>
    </row>
    <row r="32" spans="1:4" x14ac:dyDescent="0.25">
      <c r="A32" s="351">
        <v>2019</v>
      </c>
      <c r="B32" s="352">
        <v>7178351.71</v>
      </c>
      <c r="C32" s="122">
        <v>2759097.41</v>
      </c>
      <c r="D32" s="123">
        <f t="shared" si="0"/>
        <v>2.6017028916713745</v>
      </c>
    </row>
    <row r="33" spans="1:4" x14ac:dyDescent="0.25">
      <c r="A33" s="351">
        <v>2020</v>
      </c>
      <c r="B33" s="352">
        <v>7258954.5099999998</v>
      </c>
      <c r="C33" s="122">
        <v>2780224.19</v>
      </c>
      <c r="D33" s="123">
        <f t="shared" si="0"/>
        <v>2.6109241607598559</v>
      </c>
    </row>
    <row r="34" spans="1:4" x14ac:dyDescent="0.25">
      <c r="A34" s="60">
        <v>2021</v>
      </c>
      <c r="B34" s="122">
        <v>7366631.6200000001</v>
      </c>
      <c r="C34" s="122">
        <v>2858838.93</v>
      </c>
      <c r="D34" s="123">
        <f t="shared" si="0"/>
        <v>2.5767914179061497</v>
      </c>
    </row>
    <row r="35" spans="1:4" x14ac:dyDescent="0.25">
      <c r="A35" s="60">
        <v>2022</v>
      </c>
      <c r="B35" s="122">
        <v>7524502.2000000002</v>
      </c>
      <c r="C35" s="122">
        <v>2966530.59</v>
      </c>
      <c r="D35" s="123">
        <f t="shared" si="0"/>
        <v>2.5364654001427307</v>
      </c>
    </row>
    <row r="36" spans="1:4" x14ac:dyDescent="0.25">
      <c r="A36" s="60">
        <v>2023</v>
      </c>
      <c r="B36" s="124">
        <v>7637190.2000000002</v>
      </c>
      <c r="C36" s="124">
        <v>3022183.18</v>
      </c>
      <c r="D36" s="123">
        <f t="shared" si="0"/>
        <v>2.5270441085573112</v>
      </c>
    </row>
    <row r="37" spans="1:4" x14ac:dyDescent="0.25">
      <c r="A37" s="60">
        <v>2024</v>
      </c>
      <c r="B37" s="124">
        <v>7725062.3200000003</v>
      </c>
      <c r="C37" s="124">
        <v>3076462.59</v>
      </c>
      <c r="D37" s="123">
        <f t="shared" si="0"/>
        <v>2.5110210490159091</v>
      </c>
    </row>
    <row r="38" spans="1:4" x14ac:dyDescent="0.25">
      <c r="A38" s="60">
        <v>2025</v>
      </c>
      <c r="B38" s="124">
        <v>7806641.21</v>
      </c>
      <c r="C38" s="124">
        <v>3136050.33</v>
      </c>
      <c r="D38" s="123">
        <f t="shared" si="0"/>
        <v>2.489322679333402</v>
      </c>
    </row>
    <row r="39" spans="1:4" x14ac:dyDescent="0.25">
      <c r="A39" s="60">
        <v>2026</v>
      </c>
      <c r="B39" s="124">
        <v>7890248.5499999998</v>
      </c>
      <c r="C39" s="124">
        <v>3193911.82</v>
      </c>
      <c r="D39" s="123">
        <f t="shared" si="0"/>
        <v>2.4704027520709699</v>
      </c>
    </row>
    <row r="40" spans="1:4" x14ac:dyDescent="0.25">
      <c r="A40" s="60">
        <v>2027</v>
      </c>
      <c r="B40" s="124">
        <v>7978582.0499999998</v>
      </c>
      <c r="C40" s="124">
        <v>3250414.97</v>
      </c>
      <c r="D40" s="123">
        <f t="shared" si="0"/>
        <v>2.4546349077391798</v>
      </c>
    </row>
    <row r="41" spans="1:4" x14ac:dyDescent="0.25">
      <c r="A41" s="60">
        <v>2028</v>
      </c>
      <c r="B41" s="124">
        <v>8073272.2599999998</v>
      </c>
      <c r="C41" s="124">
        <v>3307473.07</v>
      </c>
      <c r="D41" s="123">
        <f t="shared" si="0"/>
        <v>2.4409185166850049</v>
      </c>
    </row>
    <row r="42" spans="1:4" x14ac:dyDescent="0.25">
      <c r="A42" s="60">
        <v>2029</v>
      </c>
      <c r="B42" s="124">
        <v>8172669.6399999997</v>
      </c>
      <c r="C42" s="124">
        <v>3364932.53</v>
      </c>
      <c r="D42" s="123">
        <f t="shared" si="0"/>
        <v>2.4287766744612855</v>
      </c>
    </row>
    <row r="43" spans="1:4" x14ac:dyDescent="0.25">
      <c r="A43" s="60">
        <v>2030</v>
      </c>
      <c r="B43" s="124">
        <v>8276053.6799999997</v>
      </c>
      <c r="C43" s="124">
        <v>3422733.13</v>
      </c>
      <c r="D43" s="123">
        <f t="shared" si="0"/>
        <v>2.4179663928399817</v>
      </c>
    </row>
    <row r="44" spans="1:4" x14ac:dyDescent="0.25">
      <c r="A44" s="60">
        <v>2031</v>
      </c>
      <c r="B44" s="124">
        <v>8381431.9299999997</v>
      </c>
      <c r="C44" s="124">
        <v>3480174.4</v>
      </c>
      <c r="D44" s="123">
        <f t="shared" si="0"/>
        <v>2.4083367574912335</v>
      </c>
    </row>
    <row r="45" spans="1:4" x14ac:dyDescent="0.25">
      <c r="A45" s="60">
        <v>2032</v>
      </c>
      <c r="B45" s="124">
        <v>8486650.8300000001</v>
      </c>
      <c r="C45" s="124">
        <v>3537190.07</v>
      </c>
      <c r="D45" s="123">
        <f t="shared" si="0"/>
        <v>2.3992634441609186</v>
      </c>
    </row>
    <row r="46" spans="1:4" x14ac:dyDescent="0.25">
      <c r="A46" s="60">
        <v>2033</v>
      </c>
      <c r="B46" s="124">
        <v>8590469.7400000002</v>
      </c>
      <c r="C46" s="124">
        <v>3593142.92</v>
      </c>
      <c r="D46" s="123">
        <f t="shared" si="0"/>
        <v>2.3907954487933369</v>
      </c>
    </row>
    <row r="47" spans="1:4" x14ac:dyDescent="0.25">
      <c r="A47" s="60">
        <v>2034</v>
      </c>
      <c r="B47" s="124">
        <v>8692868.0199999996</v>
      </c>
      <c r="C47" s="124">
        <v>3646408.27</v>
      </c>
      <c r="D47" s="123">
        <f t="shared" si="0"/>
        <v>2.3839535719350482</v>
      </c>
    </row>
    <row r="48" spans="1:4" x14ac:dyDescent="0.25">
      <c r="A48" s="60">
        <v>2035</v>
      </c>
      <c r="B48" s="124">
        <v>8792296.9199999999</v>
      </c>
      <c r="C48" s="124">
        <v>3699165.97</v>
      </c>
      <c r="D48" s="123">
        <f t="shared" si="0"/>
        <v>2.3768322349699815</v>
      </c>
    </row>
    <row r="49" spans="1:4" x14ac:dyDescent="0.25">
      <c r="A49" s="60">
        <v>2036</v>
      </c>
      <c r="B49" s="124">
        <v>8888247.5</v>
      </c>
      <c r="C49" s="124">
        <v>3751779.2</v>
      </c>
      <c r="D49" s="123">
        <f t="shared" si="0"/>
        <v>2.3690753176519554</v>
      </c>
    </row>
    <row r="50" spans="1:4" x14ac:dyDescent="0.25">
      <c r="A50" s="60">
        <v>2037</v>
      </c>
      <c r="B50" s="124">
        <v>8981897.1199999992</v>
      </c>
      <c r="C50" s="124">
        <v>3802482.72</v>
      </c>
      <c r="D50" s="123">
        <f t="shared" si="0"/>
        <v>2.3621138559703958</v>
      </c>
    </row>
    <row r="51" spans="1:4" x14ac:dyDescent="0.25">
      <c r="A51" s="60">
        <v>2038</v>
      </c>
      <c r="B51" s="124">
        <v>9073922.1500000004</v>
      </c>
      <c r="C51" s="124">
        <v>3852539.59</v>
      </c>
      <c r="D51" s="123">
        <f t="shared" si="0"/>
        <v>2.3553092545896459</v>
      </c>
    </row>
    <row r="52" spans="1:4" x14ac:dyDescent="0.25">
      <c r="A52" s="60">
        <v>2039</v>
      </c>
      <c r="B52" s="124">
        <v>9164078.1799999997</v>
      </c>
      <c r="C52" s="124">
        <v>3902157.01</v>
      </c>
      <c r="D52" s="123">
        <f t="shared" si="0"/>
        <v>2.3484647482188321</v>
      </c>
    </row>
    <row r="53" spans="1:4" x14ac:dyDescent="0.25">
      <c r="A53" s="60">
        <v>2040</v>
      </c>
      <c r="B53" s="124">
        <v>9252254.4800000004</v>
      </c>
      <c r="C53" s="124">
        <v>3951826.31</v>
      </c>
      <c r="D53" s="123">
        <f t="shared" si="0"/>
        <v>2.3412604082794317</v>
      </c>
    </row>
    <row r="54" spans="1:4" x14ac:dyDescent="0.25">
      <c r="A54" s="60">
        <v>2041</v>
      </c>
      <c r="B54" s="124">
        <v>9338002.4800000004</v>
      </c>
      <c r="C54" s="124">
        <v>4000914.1</v>
      </c>
      <c r="D54" s="123">
        <f t="shared" si="0"/>
        <v>2.3339672501341631</v>
      </c>
    </row>
    <row r="55" spans="1:4" x14ac:dyDescent="0.25">
      <c r="A55" s="60">
        <v>2042</v>
      </c>
      <c r="B55" s="124">
        <v>9421667.3200000003</v>
      </c>
      <c r="C55" s="124">
        <v>4048997.84</v>
      </c>
      <c r="D55" s="123">
        <f t="shared" si="0"/>
        <v>2.3269133974149021</v>
      </c>
    </row>
    <row r="56" spans="1:4" x14ac:dyDescent="0.25">
      <c r="A56" s="60">
        <v>2043</v>
      </c>
      <c r="B56" s="124">
        <v>9502631.6799999997</v>
      </c>
      <c r="C56" s="124">
        <v>4096263.73</v>
      </c>
      <c r="D56" s="123">
        <f t="shared" si="0"/>
        <v>2.319829070185381</v>
      </c>
    </row>
    <row r="57" spans="1:4" x14ac:dyDescent="0.25">
      <c r="A57" s="60">
        <v>2044</v>
      </c>
      <c r="B57" s="124">
        <v>9581574.9499999993</v>
      </c>
      <c r="C57" s="124">
        <v>4143218.46</v>
      </c>
      <c r="D57" s="123">
        <f t="shared" si="0"/>
        <v>2.3125922619103214</v>
      </c>
    </row>
    <row r="58" spans="1:4" x14ac:dyDescent="0.25">
      <c r="A58" s="60">
        <v>2045</v>
      </c>
      <c r="B58" s="124">
        <v>9658543.8200000003</v>
      </c>
      <c r="C58" s="124">
        <v>4190254.87</v>
      </c>
      <c r="D58" s="123">
        <f t="shared" si="0"/>
        <v>2.3050015141441742</v>
      </c>
    </row>
    <row r="59" spans="1:4" x14ac:dyDescent="0.25">
      <c r="A59" s="60">
        <v>2046</v>
      </c>
      <c r="B59" s="124">
        <v>9733435</v>
      </c>
      <c r="C59" s="124">
        <v>4236372.32</v>
      </c>
      <c r="D59" s="123">
        <f t="shared" si="0"/>
        <v>2.2975872432288953</v>
      </c>
    </row>
    <row r="60" spans="1:4" x14ac:dyDescent="0.25">
      <c r="A60" s="60">
        <v>2047</v>
      </c>
      <c r="B60" s="124">
        <v>9805084.4600000009</v>
      </c>
      <c r="C60" s="124">
        <v>4282345.71</v>
      </c>
      <c r="D60" s="123">
        <f t="shared" si="0"/>
        <v>2.2896527099863691</v>
      </c>
    </row>
    <row r="61" spans="1:4" x14ac:dyDescent="0.25">
      <c r="A61" s="60">
        <v>2048</v>
      </c>
      <c r="B61" s="124">
        <v>9875278.8900000006</v>
      </c>
      <c r="C61" s="124">
        <v>4328199.5199999996</v>
      </c>
      <c r="D61" s="123">
        <f t="shared" si="0"/>
        <v>2.2816136003822676</v>
      </c>
    </row>
    <row r="62" spans="1:4" x14ac:dyDescent="0.25">
      <c r="A62" s="60">
        <v>2049</v>
      </c>
      <c r="B62" s="124">
        <v>9945252.0399999991</v>
      </c>
      <c r="C62" s="124">
        <v>4374874.6500000004</v>
      </c>
      <c r="D62" s="123">
        <f t="shared" si="0"/>
        <v>2.2732655985926358</v>
      </c>
    </row>
    <row r="63" spans="1:4" x14ac:dyDescent="0.25">
      <c r="A63" s="60">
        <v>2050</v>
      </c>
      <c r="B63" s="124">
        <v>10014947</v>
      </c>
      <c r="C63" s="124">
        <v>4422467.88</v>
      </c>
      <c r="D63" s="123">
        <f t="shared" si="0"/>
        <v>2.2645607094833213</v>
      </c>
    </row>
    <row r="64" spans="1:4" x14ac:dyDescent="0.25">
      <c r="A64" s="60">
        <v>2051</v>
      </c>
      <c r="B64" s="124">
        <v>10084422.630000001</v>
      </c>
      <c r="C64" s="124">
        <v>4471586.7</v>
      </c>
      <c r="D64" s="123">
        <f t="shared" si="0"/>
        <v>2.2552224314469851</v>
      </c>
    </row>
    <row r="65" spans="2:4" x14ac:dyDescent="0.25">
      <c r="B65" s="350"/>
      <c r="C65" s="350"/>
      <c r="D65" s="123"/>
    </row>
    <row r="66" spans="2:4" x14ac:dyDescent="0.25">
      <c r="B66" s="350"/>
      <c r="C66" s="350"/>
      <c r="D66" s="123"/>
    </row>
    <row r="67" spans="2:4" x14ac:dyDescent="0.25">
      <c r="B67" s="350"/>
      <c r="C67" s="350"/>
      <c r="D67" s="123"/>
    </row>
    <row r="68" spans="2:4" x14ac:dyDescent="0.25">
      <c r="B68" s="350"/>
      <c r="C68" s="350"/>
      <c r="D68" s="123"/>
    </row>
    <row r="69" spans="2:4" x14ac:dyDescent="0.25">
      <c r="B69" s="350"/>
      <c r="C69" s="350"/>
      <c r="D69" s="123"/>
    </row>
    <row r="70" spans="2:4" x14ac:dyDescent="0.25">
      <c r="B70" s="350"/>
      <c r="C70" s="350"/>
      <c r="D70" s="123"/>
    </row>
    <row r="71" spans="2:4" x14ac:dyDescent="0.25">
      <c r="B71" s="350"/>
      <c r="C71" s="350"/>
      <c r="D71" s="123"/>
    </row>
    <row r="72" spans="2:4" x14ac:dyDescent="0.25">
      <c r="B72" s="350"/>
      <c r="C72" s="350"/>
      <c r="D72" s="123"/>
    </row>
    <row r="73" spans="2:4" x14ac:dyDescent="0.25">
      <c r="B73" s="350"/>
      <c r="C73" s="350"/>
      <c r="D73" s="123"/>
    </row>
  </sheetData>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23D22-B879-467D-BA75-440A51461520}">
  <sheetPr>
    <tabColor theme="4" tint="-0.499984740745262"/>
  </sheetPr>
  <dimension ref="A33:K59"/>
  <sheetViews>
    <sheetView tabSelected="1" topLeftCell="A32" zoomScale="80" zoomScaleNormal="80" workbookViewId="0">
      <selection activeCell="H38" sqref="H38"/>
    </sheetView>
  </sheetViews>
  <sheetFormatPr defaultColWidth="15.109375" defaultRowHeight="13.2" x14ac:dyDescent="0.25"/>
  <cols>
    <col min="1" max="16384" width="15.109375" style="59"/>
  </cols>
  <sheetData>
    <row r="33" spans="1:11" x14ac:dyDescent="0.25">
      <c r="A33" s="294"/>
      <c r="B33" s="295" t="s">
        <v>341</v>
      </c>
      <c r="C33" s="295" t="s">
        <v>342</v>
      </c>
      <c r="D33" s="296"/>
    </row>
    <row r="34" spans="1:11" x14ac:dyDescent="0.25">
      <c r="A34" s="297" t="s">
        <v>343</v>
      </c>
      <c r="B34" s="294" t="s">
        <v>620</v>
      </c>
      <c r="C34" s="294"/>
      <c r="D34" s="296"/>
    </row>
    <row r="35" spans="1:11" x14ac:dyDescent="0.25">
      <c r="A35" s="297" t="s">
        <v>346</v>
      </c>
      <c r="B35" s="294" t="s">
        <v>621</v>
      </c>
      <c r="C35" s="294"/>
      <c r="D35" s="296"/>
    </row>
    <row r="36" spans="1:11" ht="26.4" x14ac:dyDescent="0.25">
      <c r="A36" s="297" t="s">
        <v>349</v>
      </c>
      <c r="B36" s="357"/>
      <c r="C36" s="358"/>
      <c r="D36" s="296"/>
    </row>
    <row r="37" spans="1:11" x14ac:dyDescent="0.25">
      <c r="A37" s="298"/>
      <c r="B37" s="298"/>
      <c r="C37" s="298"/>
    </row>
    <row r="38" spans="1:11" ht="12.75" customHeight="1" x14ac:dyDescent="0.25">
      <c r="D38" s="359" t="s">
        <v>622</v>
      </c>
      <c r="E38" s="360"/>
      <c r="F38" s="360"/>
      <c r="G38" s="360"/>
      <c r="H38" s="360"/>
      <c r="I38" s="360"/>
      <c r="J38" s="361"/>
      <c r="K38" s="296"/>
    </row>
    <row r="39" spans="1:11" ht="12.75" customHeight="1" x14ac:dyDescent="0.25">
      <c r="D39" s="362" t="s">
        <v>623</v>
      </c>
      <c r="E39" s="363"/>
      <c r="F39" s="363"/>
      <c r="G39" s="363"/>
      <c r="H39" s="363"/>
      <c r="I39" s="363"/>
      <c r="J39" s="364"/>
      <c r="K39" s="296"/>
    </row>
    <row r="40" spans="1:11" ht="12.75" customHeight="1" x14ac:dyDescent="0.25">
      <c r="D40" s="365" t="s">
        <v>624</v>
      </c>
      <c r="E40" s="366"/>
      <c r="F40" s="366"/>
      <c r="G40" s="366"/>
      <c r="H40" s="366"/>
      <c r="I40" s="366"/>
      <c r="J40" s="367"/>
      <c r="K40" s="296"/>
    </row>
    <row r="41" spans="1:11" ht="12.75" customHeight="1" x14ac:dyDescent="0.25">
      <c r="D41" s="368" t="s">
        <v>560</v>
      </c>
      <c r="E41" s="368" t="s">
        <v>625</v>
      </c>
      <c r="F41" s="368" t="s">
        <v>626</v>
      </c>
      <c r="G41" s="368" t="s">
        <v>627</v>
      </c>
      <c r="H41" s="370" t="s">
        <v>628</v>
      </c>
      <c r="I41" s="371"/>
      <c r="J41" s="372"/>
      <c r="K41" s="296"/>
    </row>
    <row r="42" spans="1:11" ht="26.4" x14ac:dyDescent="0.25">
      <c r="D42" s="369"/>
      <c r="E42" s="369"/>
      <c r="F42" s="369"/>
      <c r="G42" s="369"/>
      <c r="H42" s="299" t="s">
        <v>629</v>
      </c>
      <c r="I42" s="299" t="s">
        <v>630</v>
      </c>
      <c r="J42" s="299" t="s">
        <v>631</v>
      </c>
      <c r="K42" s="296"/>
    </row>
    <row r="43" spans="1:11" ht="26.4" x14ac:dyDescent="0.25">
      <c r="D43" s="300"/>
      <c r="E43" s="300" t="s">
        <v>379</v>
      </c>
      <c r="F43" s="300" t="s">
        <v>380</v>
      </c>
      <c r="G43" s="300" t="s">
        <v>381</v>
      </c>
      <c r="H43" s="300" t="s">
        <v>382</v>
      </c>
      <c r="I43" s="300" t="s">
        <v>383</v>
      </c>
      <c r="J43" s="300" t="s">
        <v>384</v>
      </c>
      <c r="K43" s="296" t="s">
        <v>395</v>
      </c>
    </row>
    <row r="44" spans="1:11" x14ac:dyDescent="0.25">
      <c r="D44" s="301" t="s">
        <v>165</v>
      </c>
      <c r="E44" s="302" t="s">
        <v>632</v>
      </c>
      <c r="F44" s="303">
        <v>3173530</v>
      </c>
      <c r="G44" s="303">
        <v>8182</v>
      </c>
      <c r="H44" s="303">
        <v>7779</v>
      </c>
      <c r="I44" s="303">
        <v>16</v>
      </c>
      <c r="J44" s="303">
        <v>8</v>
      </c>
      <c r="K44" s="304">
        <v>0</v>
      </c>
    </row>
    <row r="45" spans="1:11" x14ac:dyDescent="0.25">
      <c r="D45" s="301" t="s">
        <v>171</v>
      </c>
      <c r="E45" s="302" t="s">
        <v>633</v>
      </c>
      <c r="F45" s="303">
        <v>2859500</v>
      </c>
      <c r="G45" s="303">
        <v>30032</v>
      </c>
      <c r="H45" s="303">
        <v>6647</v>
      </c>
      <c r="I45" s="303">
        <v>23</v>
      </c>
      <c r="J45" s="303">
        <v>17</v>
      </c>
      <c r="K45" s="304">
        <v>0</v>
      </c>
    </row>
    <row r="46" spans="1:11" x14ac:dyDescent="0.25">
      <c r="D46" s="301" t="s">
        <v>634</v>
      </c>
      <c r="E46" s="302" t="s">
        <v>635</v>
      </c>
      <c r="F46" s="303">
        <v>3401812</v>
      </c>
      <c r="G46" s="303">
        <v>53401</v>
      </c>
      <c r="H46" s="303">
        <v>7599</v>
      </c>
      <c r="I46" s="303">
        <v>27</v>
      </c>
      <c r="J46" s="303">
        <v>18</v>
      </c>
      <c r="K46" s="304">
        <v>0</v>
      </c>
    </row>
    <row r="47" spans="1:11" ht="26.4" x14ac:dyDescent="0.25">
      <c r="D47" s="301" t="s">
        <v>178</v>
      </c>
      <c r="E47" s="302" t="s">
        <v>636</v>
      </c>
      <c r="F47" s="305">
        <v>9434842</v>
      </c>
      <c r="G47" s="305">
        <v>91615</v>
      </c>
      <c r="H47" s="306">
        <v>22025</v>
      </c>
      <c r="I47" s="307"/>
      <c r="J47" s="308"/>
      <c r="K47" s="304">
        <v>0</v>
      </c>
    </row>
    <row r="48" spans="1:11" x14ac:dyDescent="0.25">
      <c r="D48" s="301" t="s">
        <v>180</v>
      </c>
      <c r="E48" s="302" t="s">
        <v>637</v>
      </c>
      <c r="F48" s="303">
        <v>3592360</v>
      </c>
      <c r="G48" s="303">
        <v>22043</v>
      </c>
      <c r="H48" s="303">
        <v>7775</v>
      </c>
      <c r="I48" s="303">
        <v>4</v>
      </c>
      <c r="J48" s="303">
        <v>18</v>
      </c>
      <c r="K48" s="304">
        <v>0</v>
      </c>
    </row>
    <row r="49" spans="4:11" x14ac:dyDescent="0.25">
      <c r="D49" s="301" t="s">
        <v>638</v>
      </c>
      <c r="E49" s="302" t="s">
        <v>639</v>
      </c>
      <c r="F49" s="303">
        <v>3910243</v>
      </c>
      <c r="G49" s="303">
        <v>17721</v>
      </c>
      <c r="H49" s="303">
        <v>8345</v>
      </c>
      <c r="I49" s="303">
        <v>11</v>
      </c>
      <c r="J49" s="303">
        <v>17</v>
      </c>
      <c r="K49" s="304">
        <v>0</v>
      </c>
    </row>
    <row r="50" spans="4:11" x14ac:dyDescent="0.25">
      <c r="D50" s="301" t="s">
        <v>640</v>
      </c>
      <c r="E50" s="302" t="s">
        <v>641</v>
      </c>
      <c r="F50" s="303">
        <v>4358210</v>
      </c>
      <c r="G50" s="303">
        <v>20349</v>
      </c>
      <c r="H50" s="303">
        <v>9266</v>
      </c>
      <c r="I50" s="303">
        <v>27</v>
      </c>
      <c r="J50" s="303">
        <v>18</v>
      </c>
      <c r="K50" s="304">
        <v>0</v>
      </c>
    </row>
    <row r="51" spans="4:11" ht="26.4" x14ac:dyDescent="0.25">
      <c r="D51" s="301" t="s">
        <v>642</v>
      </c>
      <c r="E51" s="302" t="s">
        <v>643</v>
      </c>
      <c r="F51" s="305">
        <v>11860813</v>
      </c>
      <c r="G51" s="305">
        <v>60113</v>
      </c>
      <c r="H51" s="306">
        <v>25386</v>
      </c>
      <c r="I51" s="309"/>
      <c r="J51" s="310"/>
      <c r="K51" s="304">
        <v>0</v>
      </c>
    </row>
    <row r="52" spans="4:11" x14ac:dyDescent="0.25">
      <c r="D52" s="301" t="s">
        <v>644</v>
      </c>
      <c r="E52" s="302" t="s">
        <v>645</v>
      </c>
      <c r="F52" s="303">
        <v>4963802</v>
      </c>
      <c r="G52" s="303">
        <v>24597</v>
      </c>
      <c r="H52" s="303">
        <v>9716</v>
      </c>
      <c r="I52" s="303">
        <v>21</v>
      </c>
      <c r="J52" s="303">
        <v>17</v>
      </c>
      <c r="K52" s="304">
        <v>0</v>
      </c>
    </row>
    <row r="53" spans="4:11" x14ac:dyDescent="0.25">
      <c r="D53" s="301" t="s">
        <v>646</v>
      </c>
      <c r="E53" s="302" t="s">
        <v>647</v>
      </c>
      <c r="F53" s="303">
        <v>5190165</v>
      </c>
      <c r="G53" s="303">
        <v>19001</v>
      </c>
      <c r="H53" s="311">
        <v>10235</v>
      </c>
      <c r="I53" s="303">
        <v>11</v>
      </c>
      <c r="J53" s="303">
        <v>18</v>
      </c>
      <c r="K53" s="304">
        <v>0</v>
      </c>
    </row>
    <row r="54" spans="4:11" x14ac:dyDescent="0.25">
      <c r="D54" s="301" t="s">
        <v>648</v>
      </c>
      <c r="E54" s="302" t="s">
        <v>649</v>
      </c>
      <c r="F54" s="303">
        <v>4339189</v>
      </c>
      <c r="G54" s="303">
        <v>13523</v>
      </c>
      <c r="H54" s="303">
        <v>9227</v>
      </c>
      <c r="I54" s="303">
        <v>11</v>
      </c>
      <c r="J54" s="303">
        <v>18</v>
      </c>
      <c r="K54" s="304">
        <v>0</v>
      </c>
    </row>
    <row r="55" spans="4:11" ht="26.4" x14ac:dyDescent="0.25">
      <c r="D55" s="301" t="s">
        <v>650</v>
      </c>
      <c r="E55" s="302" t="s">
        <v>651</v>
      </c>
      <c r="F55" s="305">
        <v>14493156</v>
      </c>
      <c r="G55" s="305">
        <v>57121</v>
      </c>
      <c r="H55" s="306">
        <v>29178</v>
      </c>
      <c r="I55" s="309"/>
      <c r="J55" s="310"/>
      <c r="K55" s="304">
        <v>0</v>
      </c>
    </row>
    <row r="56" spans="4:11" x14ac:dyDescent="0.25">
      <c r="D56" s="301">
        <v>13</v>
      </c>
      <c r="E56" s="302" t="s">
        <v>652</v>
      </c>
      <c r="F56" s="303">
        <v>3561218</v>
      </c>
      <c r="G56" s="303">
        <v>25354</v>
      </c>
      <c r="H56" s="303">
        <v>7837</v>
      </c>
      <c r="I56" s="303">
        <v>13</v>
      </c>
      <c r="J56" s="303">
        <v>17</v>
      </c>
      <c r="K56" s="304">
        <v>0</v>
      </c>
    </row>
    <row r="57" spans="4:11" x14ac:dyDescent="0.25">
      <c r="D57" s="301">
        <v>14</v>
      </c>
      <c r="E57" s="302" t="s">
        <v>653</v>
      </c>
      <c r="F57" s="303">
        <v>3135933</v>
      </c>
      <c r="G57" s="303">
        <v>51813</v>
      </c>
      <c r="H57" s="303">
        <v>6793</v>
      </c>
      <c r="I57" s="303">
        <v>11</v>
      </c>
      <c r="J57" s="303">
        <v>16</v>
      </c>
      <c r="K57" s="304">
        <v>0</v>
      </c>
    </row>
    <row r="58" spans="4:11" x14ac:dyDescent="0.25">
      <c r="D58" s="301">
        <v>15</v>
      </c>
      <c r="E58" s="302" t="s">
        <v>654</v>
      </c>
      <c r="F58" s="303">
        <v>3102126</v>
      </c>
      <c r="G58" s="303">
        <v>35643</v>
      </c>
      <c r="H58" s="303">
        <v>5873</v>
      </c>
      <c r="I58" s="303">
        <v>3</v>
      </c>
      <c r="J58" s="303">
        <v>15</v>
      </c>
      <c r="K58" s="304">
        <v>0</v>
      </c>
    </row>
    <row r="59" spans="4:11" ht="26.4" x14ac:dyDescent="0.25">
      <c r="D59" s="301">
        <v>16</v>
      </c>
      <c r="E59" s="302" t="s">
        <v>655</v>
      </c>
      <c r="F59" s="305">
        <v>9799277</v>
      </c>
      <c r="G59" s="305">
        <v>112810</v>
      </c>
      <c r="H59" s="306">
        <v>20503</v>
      </c>
      <c r="I59" s="309"/>
      <c r="J59" s="310"/>
      <c r="K59" s="304">
        <v>0</v>
      </c>
    </row>
  </sheetData>
  <mergeCells count="10">
    <mergeCell ref="D41:D42"/>
    <mergeCell ref="E41:E42"/>
    <mergeCell ref="F41:F42"/>
    <mergeCell ref="G41:G42"/>
    <mergeCell ref="H41:J41"/>
    <mergeCell ref="B36:C36"/>
    <mergeCell ref="D38:J38"/>
    <mergeCell ref="D39:J39"/>
    <mergeCell ref="D40:F40"/>
    <mergeCell ref="G40:J40"/>
  </mergeCells>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99F9E-CCDD-472E-9F84-785228909C48}">
  <sheetPr>
    <tabColor rgb="FF002060"/>
  </sheetPr>
  <dimension ref="Z1:AA27"/>
  <sheetViews>
    <sheetView tabSelected="1" workbookViewId="0">
      <selection activeCell="H38" sqref="H38"/>
    </sheetView>
  </sheetViews>
  <sheetFormatPr defaultRowHeight="13.2" x14ac:dyDescent="0.25"/>
  <cols>
    <col min="26" max="26" width="7.6640625" bestFit="1" customWidth="1"/>
    <col min="27" max="27" width="28.109375" bestFit="1" customWidth="1"/>
  </cols>
  <sheetData>
    <row r="1" spans="26:27" x14ac:dyDescent="0.25">
      <c r="Z1" s="172" t="s">
        <v>288</v>
      </c>
      <c r="AA1" s="53" t="s">
        <v>546</v>
      </c>
    </row>
    <row r="2" spans="26:27" x14ac:dyDescent="0.25">
      <c r="Z2" s="172" t="s">
        <v>290</v>
      </c>
      <c r="AA2" s="53" t="s">
        <v>547</v>
      </c>
    </row>
    <row r="27" spans="26:26" x14ac:dyDescent="0.25">
      <c r="Z27">
        <v>9974</v>
      </c>
    </row>
  </sheetData>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EF117-3716-45EE-A755-51C19668FCD1}">
  <sheetPr>
    <tabColor rgb="FF002060"/>
  </sheetPr>
  <dimension ref="A1:AA27"/>
  <sheetViews>
    <sheetView tabSelected="1" workbookViewId="0">
      <selection activeCell="H38" sqref="H38"/>
    </sheetView>
  </sheetViews>
  <sheetFormatPr defaultRowHeight="13.2" x14ac:dyDescent="0.25"/>
  <sheetData>
    <row r="1" spans="1:21" x14ac:dyDescent="0.25">
      <c r="A1" s="70"/>
      <c r="B1" s="54"/>
      <c r="C1" s="54"/>
      <c r="D1" s="58"/>
      <c r="E1" s="58"/>
      <c r="F1" s="58"/>
      <c r="G1" s="173"/>
      <c r="H1" s="173"/>
      <c r="I1" s="173"/>
      <c r="J1" s="173"/>
      <c r="O1" s="57"/>
      <c r="P1" s="172" t="s">
        <v>288</v>
      </c>
      <c r="Q1" s="172" t="s">
        <v>334</v>
      </c>
      <c r="R1" s="172"/>
      <c r="S1" s="172"/>
      <c r="T1" s="172"/>
      <c r="U1" s="172"/>
    </row>
    <row r="2" spans="1:21" x14ac:dyDescent="0.25">
      <c r="A2" s="54"/>
      <c r="B2" s="174"/>
      <c r="C2" s="175"/>
      <c r="D2" s="58"/>
      <c r="E2" s="58"/>
      <c r="F2" s="58"/>
      <c r="G2" s="173"/>
      <c r="H2" s="173"/>
      <c r="I2" s="173"/>
      <c r="J2" s="173"/>
      <c r="O2" s="57"/>
      <c r="P2" s="172" t="s">
        <v>290</v>
      </c>
      <c r="Q2" s="172" t="s">
        <v>291</v>
      </c>
      <c r="R2" s="172"/>
      <c r="S2" s="172"/>
      <c r="T2" s="172"/>
      <c r="U2" s="172"/>
    </row>
    <row r="27" spans="27:27" x14ac:dyDescent="0.25">
      <c r="AA27" s="53">
        <v>9682</v>
      </c>
    </row>
  </sheetData>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5B2A6-A65E-470A-8DD2-7154CAE4B296}">
  <sheetPr>
    <tabColor rgb="FF002060"/>
  </sheetPr>
  <dimension ref="A1:U22"/>
  <sheetViews>
    <sheetView tabSelected="1" workbookViewId="0">
      <selection activeCell="H38" sqref="H38"/>
    </sheetView>
  </sheetViews>
  <sheetFormatPr defaultRowHeight="13.2" x14ac:dyDescent="0.25"/>
  <sheetData>
    <row r="1" spans="1:21" x14ac:dyDescent="0.25">
      <c r="A1" s="70"/>
      <c r="B1" s="54"/>
      <c r="C1" s="54"/>
      <c r="D1" s="58"/>
      <c r="E1" s="58"/>
      <c r="F1" s="58"/>
      <c r="G1" s="173"/>
      <c r="H1" s="173"/>
      <c r="I1" s="173"/>
      <c r="J1" s="173"/>
      <c r="O1" s="57"/>
      <c r="P1" s="172" t="s">
        <v>288</v>
      </c>
      <c r="Q1" s="172" t="s">
        <v>289</v>
      </c>
      <c r="R1" s="172"/>
      <c r="S1" s="172"/>
      <c r="T1" s="172"/>
      <c r="U1" s="172"/>
    </row>
    <row r="2" spans="1:21" x14ac:dyDescent="0.25">
      <c r="A2" s="54"/>
      <c r="B2" s="174"/>
      <c r="C2" s="175"/>
      <c r="D2" s="58"/>
      <c r="E2" s="58"/>
      <c r="F2" s="58"/>
      <c r="G2" s="173"/>
      <c r="H2" s="173"/>
      <c r="I2" s="173"/>
      <c r="J2" s="173"/>
      <c r="O2" s="57"/>
      <c r="P2" s="172" t="s">
        <v>290</v>
      </c>
      <c r="Q2" s="172" t="s">
        <v>291</v>
      </c>
      <c r="R2" s="172"/>
      <c r="S2" s="172"/>
      <c r="T2" s="172"/>
      <c r="U2" s="172"/>
    </row>
    <row r="22" spans="11:11" x14ac:dyDescent="0.25">
      <c r="K22" s="53">
        <v>9649</v>
      </c>
    </row>
  </sheetData>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69244-F1A3-4FDC-9B07-C1A0DB2DF55A}">
  <sheetPr>
    <tabColor rgb="FF002060"/>
  </sheetPr>
  <dimension ref="A1:O24"/>
  <sheetViews>
    <sheetView tabSelected="1" workbookViewId="0">
      <selection activeCell="H38" sqref="H38"/>
    </sheetView>
  </sheetViews>
  <sheetFormatPr defaultRowHeight="13.2" x14ac:dyDescent="0.25"/>
  <sheetData>
    <row r="1" spans="1:15" x14ac:dyDescent="0.25">
      <c r="A1" s="50" t="s">
        <v>116</v>
      </c>
      <c r="B1" s="51"/>
      <c r="C1" s="51"/>
      <c r="D1" s="52"/>
      <c r="E1" s="52"/>
      <c r="F1" s="52"/>
      <c r="G1" s="53"/>
      <c r="H1" s="53"/>
      <c r="I1" s="53"/>
      <c r="J1" s="53"/>
      <c r="O1" s="57"/>
    </row>
    <row r="2" spans="1:15" x14ac:dyDescent="0.25">
      <c r="A2" s="54"/>
      <c r="B2" s="55" t="s">
        <v>115</v>
      </c>
      <c r="C2" s="56"/>
      <c r="D2" s="52"/>
      <c r="E2" s="52"/>
      <c r="F2" s="52"/>
      <c r="O2" s="57"/>
    </row>
    <row r="20" spans="11:12" x14ac:dyDescent="0.25">
      <c r="K20">
        <v>9973</v>
      </c>
    </row>
    <row r="24" spans="11:12" x14ac:dyDescent="0.25">
      <c r="L24" t="s">
        <v>121</v>
      </c>
    </row>
  </sheetData>
  <pageMargins left="0.7" right="0.7" top="0.75" bottom="0.75" header="0.3" footer="0.3"/>
  <pageSetup orientation="portrait" r:id="rId1"/>
  <headerFooter>
    <oddHeader xml:space="preserve">&amp;RDEF’s Response to OPC POD 1 (1-26)
Q7
Page &amp;P of &amp;N
</oddHeader>
    <oddFooter>&amp;R20240025-OPCPOD1-00004264</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F4EAD043515EE408A808D1623B876BF" ma:contentTypeVersion="16" ma:contentTypeDescription="Create a new document." ma:contentTypeScope="" ma:versionID="4c362b19ee3327833c3f56f132cf66b6">
  <xsd:schema xmlns:xsd="http://www.w3.org/2001/XMLSchema" xmlns:xs="http://www.w3.org/2001/XMLSchema" xmlns:p="http://schemas.microsoft.com/office/2006/metadata/properties" xmlns:ns2="1f9b4577-d510-4d0a-9b77-58a7ce050573" xmlns:ns3="cb0cb807-e4cb-4197-a0a9-ff4221d065c9" xmlns:ns4="fb449c68-7da9-4414-a7d8-785e223757ce" targetNamespace="http://schemas.microsoft.com/office/2006/metadata/properties" ma:root="true" ma:fieldsID="19f4afdcdad0360863ada656c772d039" ns2:_="" ns3:_="" ns4:_="">
    <xsd:import namespace="1f9b4577-d510-4d0a-9b77-58a7ce050573"/>
    <xsd:import namespace="cb0cb807-e4cb-4197-a0a9-ff4221d065c9"/>
    <xsd:import namespace="fb449c68-7da9-4414-a7d8-785e223757c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LengthInSecond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Comment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9b4577-d510-4d0a-9b77-58a7ce0505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cf6a659c-b33e-46f9-a878-2211c7a73f6f"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Comments" ma:index="22" nillable="true" ma:displayName="Comments" ma:format="Dropdown" ma:internalName="Comments">
      <xsd:simpleType>
        <xsd:restriction base="dms:Text">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0cb807-e4cb-4197-a0a9-ff4221d065c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b449c68-7da9-4414-a7d8-785e223757c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d6767940-a93d-42dc-ba06-3854c77682a6}" ma:internalName="TaxCatchAll" ma:showField="CatchAllData" ma:web="cb0cb807-e4cb-4197-a0a9-ff4221d065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f9b4577-d510-4d0a-9b77-58a7ce050573">
      <Terms xmlns="http://schemas.microsoft.com/office/infopath/2007/PartnerControls"/>
    </lcf76f155ced4ddcb4097134ff3c332f>
    <TaxCatchAll xmlns="fb449c68-7da9-4414-a7d8-785e223757ce" xsi:nil="true"/>
    <Comments xmlns="1f9b4577-d510-4d0a-9b77-58a7ce050573" xsi:nil="true"/>
  </documentManagement>
</p:properties>
</file>

<file path=customXml/itemProps1.xml><?xml version="1.0" encoding="utf-8"?>
<ds:datastoreItem xmlns:ds="http://schemas.openxmlformats.org/officeDocument/2006/customXml" ds:itemID="{666C8ED4-BF29-48E4-A05B-4D05A3D7EB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9b4577-d510-4d0a-9b77-58a7ce050573"/>
    <ds:schemaRef ds:uri="cb0cb807-e4cb-4197-a0a9-ff4221d065c9"/>
    <ds:schemaRef ds:uri="fb449c68-7da9-4414-a7d8-785e223757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7D50F07-A68F-433B-9686-57DD2BDAA344}">
  <ds:schemaRefs>
    <ds:schemaRef ds:uri="http://schemas.microsoft.com/sharepoint/v3/contenttype/forms"/>
  </ds:schemaRefs>
</ds:datastoreItem>
</file>

<file path=customXml/itemProps3.xml><?xml version="1.0" encoding="utf-8"?>
<ds:datastoreItem xmlns:ds="http://schemas.openxmlformats.org/officeDocument/2006/customXml" ds:itemID="{0544C6D1-2BBA-4CFB-A14C-6B076D345F24}">
  <ds:schemaRefs>
    <ds:schemaRef ds:uri="http://www.w3.org/XML/1998/namespace"/>
    <ds:schemaRef ds:uri="http://purl.org/dc/elements/1.1/"/>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1f9b4577-d510-4d0a-9b77-58a7ce050573"/>
    <ds:schemaRef ds:uri="http://purl.org/dc/terms/"/>
    <ds:schemaRef ds:uri="fb449c68-7da9-4414-a7d8-785e223757ce"/>
    <ds:schemaRef ds:uri="cb0cb807-e4cb-4197-a0a9-ff4221d065c9"/>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vt:i4>
      </vt:variant>
    </vt:vector>
  </HeadingPairs>
  <TitlesOfParts>
    <vt:vector size="35" baseType="lpstr">
      <vt:lpstr>Procedures &amp; Inputs</vt:lpstr>
      <vt:lpstr>MFR C-34</vt:lpstr>
      <vt:lpstr>Support --&gt;</vt:lpstr>
      <vt:lpstr>ToND2</vt:lpstr>
      <vt:lpstr>Monthly Peak 2023</vt:lpstr>
      <vt:lpstr>Monthly Peak 2022</vt:lpstr>
      <vt:lpstr>Monthly Peak 2021</vt:lpstr>
      <vt:lpstr>Monthly Peak 2020</vt:lpstr>
      <vt:lpstr>Monthly Peak 2019</vt:lpstr>
      <vt:lpstr>Dist Line Miles 2023</vt:lpstr>
      <vt:lpstr>Dist Line Miles 2022</vt:lpstr>
      <vt:lpstr>Dist Line Miles 2021</vt:lpstr>
      <vt:lpstr>Dist Line Miles 2020</vt:lpstr>
      <vt:lpstr>Dist Line Miles 2015-2019</vt:lpstr>
      <vt:lpstr>TL Miles 2023</vt:lpstr>
      <vt:lpstr>TL Miles 2022</vt:lpstr>
      <vt:lpstr>TL Miles 2021</vt:lpstr>
      <vt:lpstr>2023 FF1 Trans. Line Stats</vt:lpstr>
      <vt:lpstr>2022 FF1 Trans. Line Stats</vt:lpstr>
      <vt:lpstr>2022 FF1 Customer Avg</vt:lpstr>
      <vt:lpstr>2021 FF1 Pg 422-423</vt:lpstr>
      <vt:lpstr>TL Miles 2020</vt:lpstr>
      <vt:lpstr>TL Miles 2019</vt:lpstr>
      <vt:lpstr>2016 BC</vt:lpstr>
      <vt:lpstr>2017 - CUST</vt:lpstr>
      <vt:lpstr>2024TYSP_Sched_1</vt:lpstr>
      <vt:lpstr>2023TYSP_Sched_1</vt:lpstr>
      <vt:lpstr>2022TYSP_Sched_1</vt:lpstr>
      <vt:lpstr>2021TYSP_Sched_1</vt:lpstr>
      <vt:lpstr>2020TYSP_Sched_1</vt:lpstr>
      <vt:lpstr>2019 FF1</vt:lpstr>
      <vt:lpstr>2020 FF1</vt:lpstr>
      <vt:lpstr>2021  FF1</vt:lpstr>
      <vt:lpstr>2022_23 FF1</vt:lpstr>
      <vt:lpstr>'MFR C-34'!Print_Area</vt:lpstr>
    </vt:vector>
  </TitlesOfParts>
  <Company>Duke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Wentz, Cheryl A</dc:creator>
  <cp:lastModifiedBy>Hampton, Monique</cp:lastModifiedBy>
  <cp:lastPrinted>2024-04-14T19:47:31Z</cp:lastPrinted>
  <dcterms:created xsi:type="dcterms:W3CDTF">2019-12-31T18:04:05Z</dcterms:created>
  <dcterms:modified xsi:type="dcterms:W3CDTF">2024-04-14T19:47:35Z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0x0101000F4EAD043515EE408A808D1623B876BF</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ediaServiceImageTags">
    <vt:lpwstr/>
  </property>
</Properties>
</file>