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E\"/>
    </mc:Choice>
  </mc:AlternateContent>
  <xr:revisionPtr revIDLastSave="0" documentId="13_ncr:1_{93B7D8D2-B4B2-4406-9D9F-1DC9DCCBAF77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S" sheetId="8" r:id="rId1"/>
    <sheet name="GS" sheetId="6" r:id="rId2"/>
    <sheet name="GSD" sheetId="7" r:id="rId3"/>
    <sheet name="CS" sheetId="5" r:id="rId4"/>
    <sheet name="CS_Supp" sheetId="10" state="hidden" r:id="rId5"/>
    <sheet name="IS" sheetId="4" r:id="rId6"/>
    <sheet name="IS_Supp" sheetId="9" state="hidden" r:id="rId7"/>
    <sheet name="SS1" sheetId="3" r:id="rId8"/>
    <sheet name="SS2" sheetId="2" r:id="rId9"/>
    <sheet name="SS3" sheetId="15" r:id="rId10"/>
    <sheet name="LS" sheetId="16" r:id="rId11"/>
    <sheet name="Peak Hours" sheetId="17" state="hidden" r:id="rId12"/>
    <sheet name="SS2_Supp" sheetId="11" state="hidden" r:id="rId13"/>
    <sheet name="SS3_Supp" sheetId="12" state="hidden" r:id="rId14"/>
  </sheets>
  <definedNames>
    <definedName name="\p" localSheetId="2">GSD!#REF!</definedName>
    <definedName name="\p" localSheetId="5">IS!#REF!</definedName>
    <definedName name="\p" localSheetId="10">#REF!</definedName>
    <definedName name="\p" localSheetId="0">RS!#REF!</definedName>
    <definedName name="\p" localSheetId="7">'SS1'!#REF!</definedName>
    <definedName name="\p" localSheetId="8">'SS2'!#REF!</definedName>
    <definedName name="\p" localSheetId="9">'SS3'!#REF!</definedName>
    <definedName name="\p">#REF!</definedName>
    <definedName name="\r" localSheetId="3">CS!#REF!</definedName>
    <definedName name="\r" localSheetId="1">GS!#REF!</definedName>
    <definedName name="\r" localSheetId="2">GSD!#REF!</definedName>
    <definedName name="\r" localSheetId="5">IS!#REF!</definedName>
    <definedName name="\r" localSheetId="10">#REF!</definedName>
    <definedName name="\r" localSheetId="0">RS!#REF!</definedName>
    <definedName name="\r" localSheetId="7">'SS1'!#REF!</definedName>
    <definedName name="\r" localSheetId="8">'SS2'!#REF!</definedName>
    <definedName name="\r" localSheetId="9">'SS3'!#REF!</definedName>
    <definedName name="\r">#REF!</definedName>
    <definedName name="\s" localSheetId="3">CS!#REF!</definedName>
    <definedName name="\s" localSheetId="1">GS!#REF!</definedName>
    <definedName name="\s" localSheetId="2">GSD!#REF!</definedName>
    <definedName name="\s" localSheetId="5">IS!#REF!</definedName>
    <definedName name="\s" localSheetId="10">#REF!</definedName>
    <definedName name="\s" localSheetId="0">RS!#REF!</definedName>
    <definedName name="\s" localSheetId="7">'SS1'!#REF!</definedName>
    <definedName name="\s" localSheetId="8">'SS2'!#REF!</definedName>
    <definedName name="\s" localSheetId="9">'SS3'!#REF!</definedName>
    <definedName name="\s">#REF!</definedName>
    <definedName name="\w" localSheetId="3">CS!#REF!</definedName>
    <definedName name="\w" localSheetId="1">GS!#REF!</definedName>
    <definedName name="\w" localSheetId="2">GSD!#REF!</definedName>
    <definedName name="\w" localSheetId="5">IS!#REF!</definedName>
    <definedName name="\w" localSheetId="10">#REF!</definedName>
    <definedName name="\w" localSheetId="0">RS!#REF!</definedName>
    <definedName name="\w" localSheetId="7">'SS1'!#REF!</definedName>
    <definedName name="\w" localSheetId="8">'SS2'!#REF!</definedName>
    <definedName name="\w" localSheetId="9">'SS3'!#REF!</definedName>
    <definedName name="\w">#REF!</definedName>
    <definedName name="_Regression_Int" localSheetId="3" hidden="1">1</definedName>
    <definedName name="_Regression_Int" localSheetId="1" hidden="1">1</definedName>
    <definedName name="_Regression_Int" localSheetId="2" hidden="1">1</definedName>
    <definedName name="_Regression_Int" localSheetId="5" hidden="1">1</definedName>
    <definedName name="_Regression_Int" localSheetId="0" hidden="1">1</definedName>
    <definedName name="_Regression_Int" localSheetId="7" hidden="1">1</definedName>
    <definedName name="_Regression_Int" localSheetId="8" hidden="1">1</definedName>
    <definedName name="_Regression_Int" localSheetId="9" hidden="1">1</definedName>
    <definedName name="infinity" localSheetId="10">#REF!</definedName>
    <definedName name="infinity">SS3_Supp!$J$37</definedName>
    <definedName name="_xlnm.Print_Area" localSheetId="3">CS!$A$1:$O$38</definedName>
    <definedName name="_xlnm.Print_Area" localSheetId="4">CS_Supp!$A$1:$P$32</definedName>
    <definedName name="_xlnm.Print_Area" localSheetId="1">GS!$A$1:$O$38</definedName>
    <definedName name="_xlnm.Print_Area" localSheetId="2">GSD!$A$1:$O$38</definedName>
    <definedName name="_xlnm.Print_Area" localSheetId="5">IS!$A$1:$O$38</definedName>
    <definedName name="_xlnm.Print_Area" localSheetId="6">IS_Supp!$A$1:$P$32</definedName>
    <definedName name="_xlnm.Print_Area" localSheetId="10">LS!$A$1:$O$44</definedName>
    <definedName name="_xlnm.Print_Area" localSheetId="0">RS!$A$1:$O$38</definedName>
    <definedName name="_xlnm.Print_Area" localSheetId="7">'SS1'!$A$1:$O$38</definedName>
    <definedName name="_xlnm.Print_Area" localSheetId="8">'SS2'!$A$1:$O$38</definedName>
    <definedName name="_xlnm.Print_Area" localSheetId="12">SS2_Supp!$A$1:$P$32</definedName>
    <definedName name="_xlnm.Print_Area" localSheetId="9">'SS3'!$A$1:$O$38</definedName>
    <definedName name="_xlnm.Print_Area" localSheetId="13">SS3_Supp!$A$1:$P$32</definedName>
    <definedName name="Print_Area_MI" localSheetId="3">CS!$A$1:$O$38</definedName>
    <definedName name="Print_Area_MI" localSheetId="1">GS!$A$1:$O$38</definedName>
    <definedName name="Print_Area_MI" localSheetId="2">GSD!$A$1:$O$38</definedName>
    <definedName name="Print_Area_MI" localSheetId="5">IS!$A$1:$O$38</definedName>
    <definedName name="Print_Area_MI" localSheetId="0">RS!$A$1:$O$38</definedName>
    <definedName name="Print_Area_MI" localSheetId="7">'SS1'!$A$1:$O$38</definedName>
    <definedName name="Print_Area_MI" localSheetId="8">'SS2'!$A$1:$O$38</definedName>
    <definedName name="Print_Area_MI" localSheetId="9">'SS3'!$A$1:$O$38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6" l="1"/>
  <c r="B1" i="15"/>
  <c r="B1" i="2"/>
  <c r="B1" i="3"/>
  <c r="B1" i="4"/>
  <c r="B1" i="5"/>
  <c r="B1" i="7"/>
  <c r="B1" i="6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" i="17"/>
  <c r="B5" i="17" l="1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" i="17"/>
  <c r="M38" i="16" l="1"/>
  <c r="M42" i="16" s="1"/>
  <c r="M33" i="16"/>
  <c r="M32" i="16"/>
  <c r="M31" i="16"/>
  <c r="M30" i="16"/>
  <c r="M29" i="16"/>
  <c r="M28" i="16"/>
  <c r="M27" i="16"/>
  <c r="M26" i="16"/>
  <c r="M25" i="16"/>
  <c r="M24" i="16"/>
  <c r="M23" i="16"/>
  <c r="M22" i="16"/>
  <c r="M34" i="16" l="1"/>
  <c r="M36" i="16" s="1"/>
  <c r="M41" i="16" s="1"/>
  <c r="E32" i="3"/>
  <c r="E32" i="15" l="1"/>
  <c r="M30" i="15"/>
  <c r="E30" i="15"/>
  <c r="M36" i="15" l="1"/>
  <c r="M32" i="15"/>
  <c r="M34" i="15"/>
  <c r="C18" i="15" l="1"/>
  <c r="C19" i="15"/>
  <c r="C20" i="15"/>
  <c r="C21" i="15"/>
  <c r="C22" i="15"/>
  <c r="C23" i="15"/>
  <c r="C24" i="15"/>
  <c r="C25" i="15"/>
  <c r="C26" i="15"/>
  <c r="C27" i="15"/>
  <c r="C28" i="15"/>
  <c r="C17" i="15"/>
  <c r="M30" i="6" l="1"/>
  <c r="M36" i="6" s="1"/>
  <c r="M30" i="8"/>
  <c r="M36" i="8" s="1"/>
  <c r="M30" i="2"/>
  <c r="J30" i="11" s="1"/>
  <c r="L25" i="11"/>
  <c r="P25" i="11" s="1"/>
  <c r="L23" i="11"/>
  <c r="P23" i="11" s="1"/>
  <c r="L15" i="11"/>
  <c r="P15" i="11" s="1"/>
  <c r="F25" i="11"/>
  <c r="J25" i="11" s="1"/>
  <c r="F21" i="11"/>
  <c r="J21" i="11" s="1"/>
  <c r="F17" i="11"/>
  <c r="J17" i="11" s="1"/>
  <c r="H17" i="11" s="1"/>
  <c r="M30" i="4"/>
  <c r="J30" i="9" s="1"/>
  <c r="L22" i="9"/>
  <c r="P22" i="9" s="1"/>
  <c r="L20" i="9"/>
  <c r="P20" i="9" s="1"/>
  <c r="L16" i="9"/>
  <c r="P16" i="9" s="1"/>
  <c r="L14" i="9"/>
  <c r="P14" i="9" s="1"/>
  <c r="F24" i="9"/>
  <c r="J24" i="9" s="1"/>
  <c r="F22" i="9"/>
  <c r="E30" i="4"/>
  <c r="L24" i="10"/>
  <c r="P24" i="10" s="1"/>
  <c r="L22" i="10"/>
  <c r="P22" i="10" s="1"/>
  <c r="L20" i="10"/>
  <c r="P20" i="10" s="1"/>
  <c r="L19" i="10"/>
  <c r="P19" i="10" s="1"/>
  <c r="L18" i="10"/>
  <c r="P18" i="10" s="1"/>
  <c r="L16" i="10"/>
  <c r="P16" i="10" s="1"/>
  <c r="L14" i="10"/>
  <c r="P14" i="10" s="1"/>
  <c r="F24" i="10"/>
  <c r="J24" i="10" s="1"/>
  <c r="F22" i="10"/>
  <c r="J22" i="10" s="1"/>
  <c r="H22" i="10" s="1"/>
  <c r="F20" i="10"/>
  <c r="J20" i="10" s="1"/>
  <c r="F18" i="10"/>
  <c r="J18" i="10" s="1"/>
  <c r="E32" i="5"/>
  <c r="L14" i="12"/>
  <c r="P14" i="12" s="1"/>
  <c r="F24" i="12"/>
  <c r="J24" i="12" s="1"/>
  <c r="F22" i="12"/>
  <c r="J22" i="12" s="1"/>
  <c r="F20" i="12"/>
  <c r="J20" i="12" s="1"/>
  <c r="F18" i="12"/>
  <c r="J18" i="12" s="1"/>
  <c r="F16" i="12"/>
  <c r="J16" i="12" s="1"/>
  <c r="C28" i="6"/>
  <c r="C20" i="4"/>
  <c r="C18" i="5"/>
  <c r="L15" i="12"/>
  <c r="P15" i="12" s="1"/>
  <c r="L17" i="12"/>
  <c r="P17" i="12" s="1"/>
  <c r="L19" i="12"/>
  <c r="P19" i="12" s="1"/>
  <c r="L21" i="12"/>
  <c r="P21" i="12" s="1"/>
  <c r="L23" i="12"/>
  <c r="P23" i="12" s="1"/>
  <c r="L25" i="12"/>
  <c r="P25" i="12" s="1"/>
  <c r="F14" i="12"/>
  <c r="F15" i="12"/>
  <c r="J15" i="12" s="1"/>
  <c r="L16" i="12"/>
  <c r="P16" i="12" s="1"/>
  <c r="F17" i="12"/>
  <c r="J17" i="12" s="1"/>
  <c r="L18" i="12"/>
  <c r="P18" i="12" s="1"/>
  <c r="F19" i="12"/>
  <c r="J19" i="12" s="1"/>
  <c r="L20" i="12"/>
  <c r="P20" i="12" s="1"/>
  <c r="F21" i="12"/>
  <c r="J21" i="12" s="1"/>
  <c r="L22" i="12"/>
  <c r="P22" i="12" s="1"/>
  <c r="F23" i="12"/>
  <c r="J23" i="12" s="1"/>
  <c r="H23" i="12"/>
  <c r="L24" i="12"/>
  <c r="P24" i="12" s="1"/>
  <c r="F25" i="12"/>
  <c r="J25" i="12" s="1"/>
  <c r="C26" i="6"/>
  <c r="C24" i="6"/>
  <c r="C22" i="6"/>
  <c r="C18" i="6"/>
  <c r="C18" i="7"/>
  <c r="C20" i="7"/>
  <c r="C22" i="7"/>
  <c r="C24" i="7"/>
  <c r="C28" i="7"/>
  <c r="C20" i="5"/>
  <c r="C22" i="5"/>
  <c r="C24" i="5"/>
  <c r="C28" i="5"/>
  <c r="C18" i="4"/>
  <c r="C22" i="4"/>
  <c r="C24" i="4"/>
  <c r="C28" i="4"/>
  <c r="C22" i="3"/>
  <c r="C24" i="3"/>
  <c r="C28" i="3"/>
  <c r="C18" i="2"/>
  <c r="C20" i="2"/>
  <c r="C22" i="2"/>
  <c r="C24" i="2"/>
  <c r="C28" i="2"/>
  <c r="C17" i="6"/>
  <c r="C27" i="6"/>
  <c r="C23" i="6"/>
  <c r="C21" i="6"/>
  <c r="C19" i="6"/>
  <c r="C17" i="7"/>
  <c r="C19" i="7"/>
  <c r="C21" i="7"/>
  <c r="C23" i="7"/>
  <c r="C27" i="7"/>
  <c r="C17" i="5"/>
  <c r="C19" i="5"/>
  <c r="C21" i="5"/>
  <c r="C23" i="5"/>
  <c r="C27" i="5"/>
  <c r="C17" i="4"/>
  <c r="C19" i="4"/>
  <c r="C21" i="4"/>
  <c r="C23" i="4"/>
  <c r="C27" i="4"/>
  <c r="C17" i="3"/>
  <c r="C19" i="3"/>
  <c r="C21" i="3"/>
  <c r="C23" i="3"/>
  <c r="C27" i="3"/>
  <c r="C17" i="2"/>
  <c r="C19" i="2"/>
  <c r="C21" i="2"/>
  <c r="C23" i="2"/>
  <c r="C27" i="2"/>
  <c r="F16" i="10"/>
  <c r="J16" i="10" s="1"/>
  <c r="F15" i="10"/>
  <c r="F17" i="10"/>
  <c r="J17" i="10" s="1"/>
  <c r="F19" i="10"/>
  <c r="J19" i="10" s="1"/>
  <c r="H19" i="10" s="1"/>
  <c r="F21" i="10"/>
  <c r="J21" i="10" s="1"/>
  <c r="F23" i="10"/>
  <c r="F25" i="10"/>
  <c r="J25" i="10" s="1"/>
  <c r="L15" i="10"/>
  <c r="P15" i="10" s="1"/>
  <c r="L17" i="10"/>
  <c r="P17" i="10" s="1"/>
  <c r="L21" i="10"/>
  <c r="P21" i="10" s="1"/>
  <c r="L23" i="10"/>
  <c r="P23" i="10" s="1"/>
  <c r="L25" i="10"/>
  <c r="P25" i="10" s="1"/>
  <c r="L17" i="9"/>
  <c r="P17" i="9" s="1"/>
  <c r="L18" i="9"/>
  <c r="P18" i="9" s="1"/>
  <c r="L19" i="9"/>
  <c r="P19" i="9" s="1"/>
  <c r="L21" i="9"/>
  <c r="P21" i="9" s="1"/>
  <c r="L23" i="9"/>
  <c r="P23" i="9" s="1"/>
  <c r="L24" i="9"/>
  <c r="P24" i="9" s="1"/>
  <c r="L15" i="9"/>
  <c r="P15" i="9" s="1"/>
  <c r="F15" i="9"/>
  <c r="F16" i="9"/>
  <c r="J16" i="9" s="1"/>
  <c r="H16" i="9" s="1"/>
  <c r="L25" i="9"/>
  <c r="P25" i="9" s="1"/>
  <c r="F25" i="9"/>
  <c r="J25" i="9" s="1"/>
  <c r="H25" i="9" s="1"/>
  <c r="F23" i="9"/>
  <c r="J23" i="9" s="1"/>
  <c r="F21" i="9"/>
  <c r="J21" i="9" s="1"/>
  <c r="F20" i="9"/>
  <c r="J20" i="9" s="1"/>
  <c r="F19" i="9"/>
  <c r="J19" i="9" s="1"/>
  <c r="H19" i="9" s="1"/>
  <c r="F18" i="9"/>
  <c r="J18" i="9" s="1"/>
  <c r="F17" i="9"/>
  <c r="J17" i="9" s="1"/>
  <c r="H17" i="9" s="1"/>
  <c r="E30" i="7"/>
  <c r="E32" i="7"/>
  <c r="F24" i="11"/>
  <c r="J24" i="11" s="1"/>
  <c r="F22" i="11"/>
  <c r="J22" i="11" s="1"/>
  <c r="F20" i="11"/>
  <c r="J20" i="11" s="1"/>
  <c r="H20" i="11" s="1"/>
  <c r="F19" i="11"/>
  <c r="J19" i="11" s="1"/>
  <c r="F18" i="11"/>
  <c r="J18" i="11" s="1"/>
  <c r="H18" i="11" s="1"/>
  <c r="F16" i="11"/>
  <c r="J16" i="11" s="1"/>
  <c r="L24" i="11"/>
  <c r="P24" i="11" s="1"/>
  <c r="F23" i="11"/>
  <c r="J23" i="11" s="1"/>
  <c r="L22" i="11"/>
  <c r="P22" i="11" s="1"/>
  <c r="L21" i="11"/>
  <c r="P21" i="11" s="1"/>
  <c r="L20" i="11"/>
  <c r="P20" i="11" s="1"/>
  <c r="L19" i="11"/>
  <c r="P19" i="11" s="1"/>
  <c r="L18" i="11"/>
  <c r="P18" i="11" s="1"/>
  <c r="L17" i="11"/>
  <c r="P17" i="11" s="1"/>
  <c r="L16" i="11"/>
  <c r="P16" i="11" s="1"/>
  <c r="F15" i="11"/>
  <c r="J15" i="11" s="1"/>
  <c r="F14" i="11"/>
  <c r="J14" i="11" s="1"/>
  <c r="L14" i="11"/>
  <c r="P14" i="11" s="1"/>
  <c r="H19" i="12" l="1"/>
  <c r="H17" i="10"/>
  <c r="H14" i="11"/>
  <c r="J15" i="10"/>
  <c r="H15" i="10" s="1"/>
  <c r="H23" i="9"/>
  <c r="H15" i="12"/>
  <c r="H21" i="12"/>
  <c r="H25" i="12"/>
  <c r="H17" i="12"/>
  <c r="M34" i="4"/>
  <c r="P30" i="11"/>
  <c r="J32" i="11" s="1"/>
  <c r="P30" i="12"/>
  <c r="J22" i="9"/>
  <c r="H22" i="9" s="1"/>
  <c r="J28" i="11"/>
  <c r="J31" i="11" s="1"/>
  <c r="P30" i="10"/>
  <c r="H23" i="11"/>
  <c r="H16" i="11"/>
  <c r="H19" i="11"/>
  <c r="H22" i="11"/>
  <c r="M30" i="7"/>
  <c r="M34" i="7" s="1"/>
  <c r="M30" i="5"/>
  <c r="M36" i="5" s="1"/>
  <c r="P30" i="9"/>
  <c r="J32" i="9" s="1"/>
  <c r="E30" i="6"/>
  <c r="M34" i="6" s="1"/>
  <c r="E30" i="3"/>
  <c r="M30" i="3"/>
  <c r="M32" i="3" s="1"/>
  <c r="E30" i="2"/>
  <c r="M34" i="2" s="1"/>
  <c r="E32" i="6"/>
  <c r="M32" i="6" s="1"/>
  <c r="F28" i="11"/>
  <c r="J15" i="9"/>
  <c r="H15" i="9" s="1"/>
  <c r="H24" i="11"/>
  <c r="H20" i="9"/>
  <c r="J23" i="10"/>
  <c r="H23" i="10" s="1"/>
  <c r="C20" i="3"/>
  <c r="E32" i="8"/>
  <c r="M32" i="8" s="1"/>
  <c r="C26" i="7"/>
  <c r="C26" i="4"/>
  <c r="C26" i="2"/>
  <c r="C26" i="5"/>
  <c r="C26" i="3"/>
  <c r="H16" i="12"/>
  <c r="H20" i="12"/>
  <c r="H24" i="12"/>
  <c r="F14" i="10"/>
  <c r="E30" i="5"/>
  <c r="H18" i="10"/>
  <c r="F14" i="9"/>
  <c r="E32" i="4"/>
  <c r="M32" i="4" s="1"/>
  <c r="M36" i="4"/>
  <c r="H21" i="11"/>
  <c r="H25" i="11"/>
  <c r="H15" i="11"/>
  <c r="H16" i="10"/>
  <c r="F28" i="12"/>
  <c r="J14" i="12"/>
  <c r="J28" i="12" s="1"/>
  <c r="J31" i="12" s="1"/>
  <c r="C20" i="6"/>
  <c r="C25" i="6"/>
  <c r="C25" i="7"/>
  <c r="C25" i="4"/>
  <c r="C25" i="2"/>
  <c r="C25" i="5"/>
  <c r="C25" i="3"/>
  <c r="H25" i="10"/>
  <c r="H18" i="9"/>
  <c r="H21" i="9"/>
  <c r="H21" i="10"/>
  <c r="M36" i="2"/>
  <c r="H18" i="12"/>
  <c r="H22" i="12"/>
  <c r="H20" i="10"/>
  <c r="H24" i="10"/>
  <c r="H24" i="9"/>
  <c r="E32" i="2"/>
  <c r="M32" i="2" s="1"/>
  <c r="C18" i="3"/>
  <c r="E30" i="8"/>
  <c r="M34" i="8" s="1"/>
  <c r="H28" i="11" l="1"/>
  <c r="M32" i="5"/>
  <c r="J30" i="10"/>
  <c r="J32" i="10" s="1"/>
  <c r="M34" i="5"/>
  <c r="M32" i="7"/>
  <c r="M36" i="3"/>
  <c r="M34" i="3"/>
  <c r="M36" i="7"/>
  <c r="J30" i="12"/>
  <c r="J32" i="12" s="1"/>
  <c r="J14" i="9"/>
  <c r="J28" i="9" s="1"/>
  <c r="J31" i="9" s="1"/>
  <c r="F28" i="9"/>
  <c r="H14" i="12"/>
  <c r="H28" i="12" s="1"/>
  <c r="F28" i="10"/>
  <c r="J14" i="10"/>
  <c r="J28" i="10" s="1"/>
  <c r="H14" i="10" l="1"/>
  <c r="H28" i="10" s="1"/>
  <c r="J31" i="10"/>
  <c r="H14" i="9"/>
  <c r="H28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J2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use CS!E41 if there was load control in correct month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J23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use IS!E41 if there was load control in correct month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M38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per LS tariff pg 5 of 5 special prov #5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J23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use SS2!E41 if there was load control in correct month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J23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use SS3!E41 if there was load control in correct month
</t>
        </r>
      </text>
    </comment>
  </commentList>
</comments>
</file>

<file path=xl/sharedStrings.xml><?xml version="1.0" encoding="utf-8"?>
<sst xmlns="http://schemas.openxmlformats.org/spreadsheetml/2006/main" count="1050" uniqueCount="154">
  <si>
    <t>SCHEDULE</t>
  </si>
  <si>
    <t>E-17</t>
  </si>
  <si>
    <t>LOAD RESEARCH DATA - DEVELOPMENT OF LOAD FACTORS</t>
  </si>
  <si>
    <t>Page 1 of 9</t>
  </si>
  <si>
    <t>FLORIDA PUBLIC SERVICE COMMISSION</t>
  </si>
  <si>
    <t>EXPLANATION: For each rate class that is not 100% interval metered, provide the estimated historic</t>
  </si>
  <si>
    <t>Type of Data Shown:</t>
  </si>
  <si>
    <t>value and 90% confidence interval by month from the latest load research for (1) contribution to monthly</t>
  </si>
  <si>
    <t>_X__ Projected Test Year Ended 12/31/27</t>
  </si>
  <si>
    <t>COMPANY:</t>
  </si>
  <si>
    <t xml:space="preserve">system peaks (coincident), (2) monthly noncoincident peak (class peaks) and (3) monthly customer </t>
  </si>
  <si>
    <t>_X__ Projected Test Year Ended 12/31/26</t>
  </si>
  <si>
    <t>maximum demand (billing demand for demand classes).  For classes, 100% metered with interval</t>
  </si>
  <si>
    <t>_X__ Projected Test Year Ended 12/31/25</t>
  </si>
  <si>
    <t>meters provide actual monthly values for the aforementioned demands and identify such as actual</t>
  </si>
  <si>
    <t>values.  Also, provide the annual KWH as well as the 12 CP Load Factor, Class NCP Load Factor</t>
  </si>
  <si>
    <t>Witness:  Chatelain</t>
  </si>
  <si>
    <t>DOCKET NO.:</t>
  </si>
  <si>
    <t>20240025-EI</t>
  </si>
  <si>
    <t>and the Customer Load Factor for each class.</t>
  </si>
  <si>
    <t>Estimated</t>
  </si>
  <si>
    <t>90%</t>
  </si>
  <si>
    <t>Customer</t>
  </si>
  <si>
    <t>Rate</t>
  </si>
  <si>
    <t>Month and</t>
  </si>
  <si>
    <t>Coincident</t>
  </si>
  <si>
    <t>Confidence</t>
  </si>
  <si>
    <t>Noncoincident</t>
  </si>
  <si>
    <t>Maximum</t>
  </si>
  <si>
    <t>Schedule</t>
  </si>
  <si>
    <t>Year</t>
  </si>
  <si>
    <t>Peak</t>
  </si>
  <si>
    <t>Interval</t>
  </si>
  <si>
    <t>Demand</t>
  </si>
  <si>
    <t>Residential Service</t>
  </si>
  <si>
    <t>Jan 2022</t>
  </si>
  <si>
    <t>N/A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</si>
  <si>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</si>
  <si>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</si>
  <si>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</si>
  <si>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</si>
  <si>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</si>
  <si>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</si>
  <si>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</si>
  <si>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</si>
  <si>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</si>
  <si>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</si>
  <si>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</si>
  <si>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Annual Peak:</t>
  </si>
  <si>
    <t>MW</t>
  </si>
  <si>
    <t>Annual KWH:</t>
  </si>
  <si>
    <t>12 Month Coincident Peak Avg:</t>
  </si>
  <si>
    <t>12 CP Load Factor:</t>
  </si>
  <si>
    <t>90% Confidence Interval:</t>
  </si>
  <si>
    <t>NA</t>
  </si>
  <si>
    <t>Class (NCP) Load Factor:</t>
  </si>
  <si>
    <t>Sum of customer annual max demands:</t>
  </si>
  <si>
    <t>Customer (Billing or Max. Demand) Load Factor:</t>
  </si>
  <si>
    <t>Supporting Schedules:</t>
  </si>
  <si>
    <t>Recap Schedules:</t>
  </si>
  <si>
    <t>Page 2 of 9</t>
  </si>
  <si>
    <t>KWH</t>
  </si>
  <si>
    <t>General Service Non-Demand</t>
  </si>
  <si>
    <t>Page 3 of 9</t>
  </si>
  <si>
    <t>General Service Demand</t>
  </si>
  <si>
    <t>Page 4 of 9</t>
  </si>
  <si>
    <t>Curtailable Service</t>
  </si>
  <si>
    <t>SCHEDULE E-17</t>
  </si>
  <si>
    <t>Supplement to Page 4</t>
  </si>
  <si>
    <t>PROGRESS ENERGY FLORIDA</t>
  </si>
  <si>
    <t>LOAD RESEARCH DATA</t>
  </si>
  <si>
    <t>TWELVE MONTHS ENDING MARCH 2006</t>
  </si>
  <si>
    <t>CURTAILABLE (CS) RATE CLASS</t>
  </si>
  <si>
    <t>(1)</t>
  </si>
  <si>
    <t>(2)</t>
  </si>
  <si>
    <t>(3)</t>
  </si>
  <si>
    <t>(4)</t>
  </si>
  <si>
    <t>(5)</t>
  </si>
  <si>
    <t>(6)</t>
  </si>
  <si>
    <t>Month</t>
  </si>
  <si>
    <r>
      <t xml:space="preserve">Estimated
Coincident
Peak 
</t>
    </r>
    <r>
      <rPr>
        <b/>
        <sz val="9"/>
        <rFont val="Arial"/>
        <family val="2"/>
      </rPr>
      <t>(MW)</t>
    </r>
  </si>
  <si>
    <r>
      <t xml:space="preserve">LM
Included In
Col (1)
</t>
    </r>
    <r>
      <rPr>
        <b/>
        <sz val="9"/>
        <rFont val="Arial"/>
        <family val="2"/>
      </rPr>
      <t>(MW)</t>
    </r>
  </si>
  <si>
    <r>
      <t xml:space="preserve">Coincident Peak
w/o LM Impact
</t>
    </r>
    <r>
      <rPr>
        <b/>
        <sz val="9"/>
        <rFont val="Arial"/>
        <family val="2"/>
      </rPr>
      <t>COL(1) - COL(2)
(MW)</t>
    </r>
  </si>
  <si>
    <r>
      <t xml:space="preserve">Estimated
Non-Coincident
Peak 
</t>
    </r>
    <r>
      <rPr>
        <b/>
        <sz val="9"/>
        <rFont val="Arial"/>
        <family val="2"/>
      </rPr>
      <t>(MW)</t>
    </r>
  </si>
  <si>
    <r>
      <t xml:space="preserve">LM
Included In
Col (4)
</t>
    </r>
    <r>
      <rPr>
        <b/>
        <sz val="9"/>
        <rFont val="Arial"/>
        <family val="2"/>
      </rPr>
      <t>(MW)</t>
    </r>
  </si>
  <si>
    <r>
      <t xml:space="preserve">Non-Coincident Peak
w/o LM Impact
</t>
    </r>
    <r>
      <rPr>
        <b/>
        <sz val="9"/>
        <rFont val="Arial"/>
        <family val="2"/>
      </rPr>
      <t>COL(4) - COL(5)
(MW)</t>
    </r>
  </si>
  <si>
    <t>12 Month Avg.:</t>
  </si>
  <si>
    <t>ANNUAL KWH:</t>
  </si>
  <si>
    <t>Max NCP MW:</t>
  </si>
  <si>
    <t>12 CP LOAD FACTOR:</t>
  </si>
  <si>
    <t>CLASS NCP LOAD FACTOR:</t>
  </si>
  <si>
    <t>Page 5 of 9</t>
  </si>
  <si>
    <t>Interruptible Service</t>
  </si>
  <si>
    <t>Supplement to Page 5</t>
  </si>
  <si>
    <t>INTERRUPTIBLE (IS) RATE CLASS</t>
  </si>
  <si>
    <t>Page 6 of 9</t>
  </si>
  <si>
    <t>Firm Standby Service</t>
  </si>
  <si>
    <t>SS-1</t>
  </si>
  <si>
    <t>Page 7 of 9</t>
  </si>
  <si>
    <t>Interruptible Standby Service</t>
  </si>
  <si>
    <t>SS-2</t>
  </si>
  <si>
    <t>Page 8 of 9</t>
  </si>
  <si>
    <t>Curtailable Standby Service</t>
  </si>
  <si>
    <t>SS-3</t>
  </si>
  <si>
    <t>Page 9 of 9</t>
  </si>
  <si>
    <t>Rate Schedule:  Lighting - LS</t>
  </si>
  <si>
    <t>ANALYSIS OF COINCIDENT LOADING FOR THE LIGHTING CLASS</t>
  </si>
  <si>
    <t>FOR THE TEN YEARS ENDED DECEMBER 31, 2022</t>
  </si>
  <si>
    <t>Percentage of Lighting Load Occurring at Time of Monthly System Peak</t>
  </si>
  <si>
    <t>(7)</t>
  </si>
  <si>
    <t>(8)</t>
  </si>
  <si>
    <t>(9)</t>
  </si>
  <si>
    <t>(10)</t>
  </si>
  <si>
    <t>(11)</t>
  </si>
  <si>
    <t xml:space="preserve"> </t>
  </si>
  <si>
    <t>TEN YR</t>
  </si>
  <si>
    <t>AVG %</t>
  </si>
  <si>
    <t>LIGHT LOAD</t>
  </si>
  <si>
    <t>JAN</t>
  </si>
  <si>
    <t xml:space="preserve">          -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</si>
  <si>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</si>
  <si>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</si>
  <si>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</si>
  <si>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</si>
  <si>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</si>
  <si>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</si>
  <si>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</si>
  <si>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</si>
  <si>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</si>
  <si>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 xml:space="preserve">NOV </t>
  </si>
  <si>
    <t>DEC</t>
  </si>
  <si>
    <t xml:space="preserve">          ===</t>
  </si>
  <si>
    <t xml:space="preserve">AVG MONTHLY COINCIDENCE    </t>
  </si>
  <si>
    <t xml:space="preserve">  =</t>
  </si>
  <si>
    <t xml:space="preserve">ANNUAL BURNING HOURS        </t>
  </si>
  <si>
    <t>LOAD FACTOR:</t>
  </si>
  <si>
    <t>BASED ON AVG. 12 CP</t>
  </si>
  <si>
    <t>BASED ON CLASS ANNUAL MAX DEMAND</t>
  </si>
  <si>
    <t>DEF System Peak Hours 2012-2014</t>
  </si>
  <si>
    <t>System</t>
  </si>
  <si>
    <t>Date</t>
  </si>
  <si>
    <t>NET MWH</t>
  </si>
  <si>
    <t>G MWH</t>
  </si>
  <si>
    <t>Peak Hr</t>
  </si>
  <si>
    <t>Load at Peak Hour</t>
  </si>
  <si>
    <t>Max Load for Day</t>
  </si>
  <si>
    <t>%Load at Peak Hour</t>
  </si>
  <si>
    <t>Supplement to Page 7</t>
  </si>
  <si>
    <t>INTERRUPTIBLE STANDBY SERVICE (SS-2) RATE CLASS</t>
  </si>
  <si>
    <t>Supplement to Page 8</t>
  </si>
  <si>
    <t>CURTAILABLE STANDBY SERVICE (SS-3) RATE CLASS</t>
  </si>
  <si>
    <t>Infinitity symbol</t>
  </si>
  <si>
    <t>∞</t>
  </si>
  <si>
    <t>DUKE ENERGY 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</si>
</sst>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00"/>
    <numFmt numFmtId="165" formatCode="_(* #,##0.0_);_(* \(#,##0.0\);_(* &quot;-&quot;??_);_(@_)"/>
    <numFmt numFmtId="166" formatCode="_(* #,##0_);_(* \(#,##0\);_(* &quot;-&quot;??_);_(@_)"/>
    <numFmt numFmtId="167" formatCode="0.0"/>
    <numFmt numFmtId="168" formatCode="#,##0.0_);\(#,##0.0\)"/>
    <numFmt numFmtId="169" formatCode="0.0%"/>
    <numFmt numFmtId="170" formatCode="0.0\ "/>
    <numFmt numFmtId="171" formatCode="#,##0.0"/>
    <numFmt numFmtId="172" formatCode="#,##0.000_);\(#,##0.000\)"/>
    <numFmt numFmtId="173" formatCode="m/d/yy;@"/>
    <numFmt numFmtId="174" formatCode="_(* #,##0.000_);_(* \(#,##0.000\);_(* &quot;-&quot;??_);_(@_)"/>
  </numFmts>
  <fonts count="2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sz val="10"/>
      <name val="Helv"/>
    </font>
    <font>
      <sz val="8"/>
      <name val="Helv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8"/>
      <name val="Courier"/>
      <family val="3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u/>
      <sz val="10"/>
      <name val="Arial Narrow"/>
      <family val="2"/>
    </font>
    <font>
      <sz val="10"/>
      <color rgb="FF0000FF"/>
      <name val="Arial Narrow"/>
      <family val="2"/>
    </font>
    <font>
      <sz val="10"/>
      <color indexed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7" fillId="0" borderId="0"/>
    <xf numFmtId="9" fontId="3" fillId="0" borderId="0" applyFont="0" applyFill="0" applyBorder="0" applyAlignment="0" applyProtection="0"/>
    <xf numFmtId="0" fontId="19" fillId="0" borderId="0"/>
    <xf numFmtId="0" fontId="2" fillId="0" borderId="0"/>
  </cellStyleXfs>
  <cellXfs count="13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5" fillId="0" borderId="0" xfId="0" quotePrefix="1" applyFont="1"/>
    <xf numFmtId="170" fontId="8" fillId="2" borderId="0" xfId="3" applyNumberFormat="1" applyFont="1" applyFill="1" applyAlignment="1">
      <alignment horizontal="centerContinuous" wrapText="1"/>
    </xf>
    <xf numFmtId="170" fontId="8" fillId="2" borderId="0" xfId="3" applyNumberFormat="1" applyFont="1" applyFill="1" applyAlignment="1">
      <alignment horizontal="centerContinuous"/>
    </xf>
    <xf numFmtId="0" fontId="9" fillId="2" borderId="0" xfId="3" applyFont="1" applyFill="1"/>
    <xf numFmtId="170" fontId="8" fillId="2" borderId="0" xfId="3" applyNumberFormat="1" applyFont="1" applyFill="1" applyAlignment="1">
      <alignment horizontal="left"/>
    </xf>
    <xf numFmtId="17" fontId="8" fillId="3" borderId="1" xfId="3" applyNumberFormat="1" applyFont="1" applyFill="1" applyBorder="1" applyAlignment="1">
      <alignment horizontal="center"/>
    </xf>
    <xf numFmtId="0" fontId="8" fillId="3" borderId="1" xfId="3" applyFont="1" applyFill="1" applyBorder="1" applyAlignment="1">
      <alignment horizontal="center"/>
    </xf>
    <xf numFmtId="17" fontId="8" fillId="3" borderId="1" xfId="3" quotePrefix="1" applyNumberFormat="1" applyFont="1" applyFill="1" applyBorder="1" applyAlignment="1">
      <alignment horizontal="center" vertical="center"/>
    </xf>
    <xf numFmtId="170" fontId="8" fillId="3" borderId="1" xfId="3" quotePrefix="1" applyNumberFormat="1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170" fontId="8" fillId="3" borderId="2" xfId="3" quotePrefix="1" applyNumberFormat="1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Continuous" vertical="center"/>
    </xf>
    <xf numFmtId="0" fontId="10" fillId="2" borderId="0" xfId="3" applyFont="1" applyFill="1"/>
    <xf numFmtId="17" fontId="8" fillId="3" borderId="3" xfId="3" applyNumberFormat="1" applyFont="1" applyFill="1" applyBorder="1"/>
    <xf numFmtId="0" fontId="8" fillId="3" borderId="3" xfId="3" applyFont="1" applyFill="1" applyBorder="1" applyAlignment="1">
      <alignment horizontal="center"/>
    </xf>
    <xf numFmtId="17" fontId="8" fillId="3" borderId="3" xfId="3" applyNumberFormat="1" applyFont="1" applyFill="1" applyBorder="1" applyAlignment="1">
      <alignment horizontal="center" wrapText="1"/>
    </xf>
    <xf numFmtId="170" fontId="8" fillId="3" borderId="3" xfId="3" applyNumberFormat="1" applyFont="1" applyFill="1" applyBorder="1" applyAlignment="1">
      <alignment horizontal="center" wrapText="1"/>
    </xf>
    <xf numFmtId="170" fontId="8" fillId="3" borderId="4" xfId="3" applyNumberFormat="1" applyFont="1" applyFill="1" applyBorder="1" applyAlignment="1">
      <alignment horizontal="center" wrapText="1"/>
    </xf>
    <xf numFmtId="17" fontId="8" fillId="2" borderId="0" xfId="3" applyNumberFormat="1" applyFont="1" applyFill="1" applyAlignment="1">
      <alignment horizontal="left" vertical="center"/>
    </xf>
    <xf numFmtId="17" fontId="10" fillId="2" borderId="0" xfId="3" applyNumberFormat="1" applyFont="1" applyFill="1" applyAlignment="1">
      <alignment horizontal="center"/>
    </xf>
    <xf numFmtId="0" fontId="10" fillId="2" borderId="0" xfId="3" applyFont="1" applyFill="1" applyAlignment="1">
      <alignment horizontal="center"/>
    </xf>
    <xf numFmtId="170" fontId="10" fillId="2" borderId="0" xfId="3" applyNumberFormat="1" applyFont="1" applyFill="1" applyAlignment="1">
      <alignment horizontal="center"/>
    </xf>
    <xf numFmtId="169" fontId="10" fillId="2" borderId="0" xfId="3" applyNumberFormat="1" applyFont="1" applyFill="1" applyAlignment="1">
      <alignment horizontal="center"/>
    </xf>
    <xf numFmtId="170" fontId="8" fillId="2" borderId="0" xfId="3" applyNumberFormat="1" applyFont="1" applyFill="1" applyAlignment="1">
      <alignment horizontal="right"/>
    </xf>
    <xf numFmtId="172" fontId="8" fillId="2" borderId="0" xfId="4" applyNumberFormat="1" applyFont="1" applyFill="1" applyAlignment="1">
      <alignment horizontal="right"/>
    </xf>
    <xf numFmtId="172" fontId="8" fillId="2" borderId="0" xfId="3" applyNumberFormat="1" applyFont="1" applyFill="1" applyAlignment="1">
      <alignment horizontal="right"/>
    </xf>
    <xf numFmtId="37" fontId="8" fillId="2" borderId="0" xfId="4" applyNumberFormat="1" applyFont="1" applyFill="1" applyAlignment="1">
      <alignment horizontal="right"/>
    </xf>
    <xf numFmtId="169" fontId="12" fillId="2" borderId="0" xfId="3" applyNumberFormat="1" applyFont="1" applyFill="1" applyAlignment="1">
      <alignment horizontal="center"/>
    </xf>
    <xf numFmtId="43" fontId="12" fillId="2" borderId="0" xfId="1" applyFont="1" applyFill="1" applyAlignment="1">
      <alignment horizontal="right"/>
    </xf>
    <xf numFmtId="166" fontId="4" fillId="0" borderId="0" xfId="1" applyNumberFormat="1" applyFont="1" applyAlignment="1" applyProtection="1">
      <alignment horizontal="left"/>
      <protection locked="0"/>
    </xf>
    <xf numFmtId="164" fontId="4" fillId="0" borderId="0" xfId="0" applyNumberFormat="1" applyFont="1" applyProtection="1">
      <protection locked="0"/>
    </xf>
    <xf numFmtId="168" fontId="16" fillId="2" borderId="0" xfId="2" applyNumberFormat="1" applyFont="1" applyFill="1" applyAlignment="1">
      <alignment horizontal="right"/>
    </xf>
    <xf numFmtId="167" fontId="4" fillId="0" borderId="0" xfId="0" applyNumberFormat="1" applyFont="1" applyAlignment="1" applyProtection="1">
      <alignment horizontal="center"/>
      <protection locked="0"/>
    </xf>
    <xf numFmtId="0" fontId="17" fillId="2" borderId="0" xfId="3" applyFont="1" applyFill="1"/>
    <xf numFmtId="168" fontId="8" fillId="2" borderId="0" xfId="2" applyNumberFormat="1" applyFont="1" applyFill="1" applyAlignment="1">
      <alignment horizontal="right"/>
    </xf>
    <xf numFmtId="0" fontId="8" fillId="2" borderId="0" xfId="3" applyFont="1" applyFill="1" applyAlignment="1">
      <alignment horizontal="left"/>
    </xf>
    <xf numFmtId="17" fontId="8" fillId="2" borderId="0" xfId="3" applyNumberFormat="1" applyFont="1" applyFill="1" applyAlignment="1">
      <alignment horizontal="left"/>
    </xf>
    <xf numFmtId="37" fontId="8" fillId="2" borderId="0" xfId="2" applyNumberFormat="1" applyFont="1" applyFill="1" applyAlignment="1">
      <alignment horizontal="right"/>
    </xf>
    <xf numFmtId="0" fontId="8" fillId="2" borderId="0" xfId="3" applyFont="1" applyFill="1" applyAlignment="1">
      <alignment horizontal="center"/>
    </xf>
    <xf numFmtId="171" fontId="8" fillId="2" borderId="0" xfId="2" applyNumberFormat="1" applyFont="1" applyFill="1" applyAlignment="1">
      <alignment horizontal="right"/>
    </xf>
    <xf numFmtId="165" fontId="8" fillId="2" borderId="0" xfId="1" applyNumberFormat="1" applyFont="1" applyFill="1" applyAlignment="1">
      <alignment horizontal="right"/>
    </xf>
    <xf numFmtId="170" fontId="8" fillId="0" borderId="0" xfId="3" applyNumberFormat="1" applyFont="1" applyAlignment="1">
      <alignment horizontal="centerContinuous" wrapText="1"/>
    </xf>
    <xf numFmtId="170" fontId="8" fillId="0" borderId="0" xfId="3" applyNumberFormat="1" applyFont="1" applyAlignment="1">
      <alignment horizontal="centerContinuous"/>
    </xf>
    <xf numFmtId="0" fontId="9" fillId="0" borderId="0" xfId="3" applyFont="1"/>
    <xf numFmtId="37" fontId="4" fillId="0" borderId="0" xfId="0" applyNumberFormat="1" applyFont="1" applyAlignment="1" applyProtection="1">
      <alignment horizontal="right"/>
      <protection locked="0"/>
    </xf>
    <xf numFmtId="0" fontId="4" fillId="0" borderId="0" xfId="0" quotePrefix="1" applyFont="1" applyAlignment="1" applyProtection="1">
      <alignment horizontal="left"/>
      <protection locked="0"/>
    </xf>
    <xf numFmtId="0" fontId="20" fillId="0" borderId="0" xfId="5" applyFont="1"/>
    <xf numFmtId="0" fontId="4" fillId="0" borderId="0" xfId="5" applyFont="1" applyAlignment="1">
      <alignment horizontal="centerContinuous"/>
    </xf>
    <xf numFmtId="0" fontId="4" fillId="0" borderId="0" xfId="5" applyFont="1" applyAlignment="1">
      <alignment horizontal="center"/>
    </xf>
    <xf numFmtId="0" fontId="21" fillId="0" borderId="0" xfId="5" applyFont="1"/>
    <xf numFmtId="173" fontId="4" fillId="0" borderId="0" xfId="0" applyNumberFormat="1" applyFont="1"/>
    <xf numFmtId="0" fontId="18" fillId="0" borderId="0" xfId="6" applyFont="1"/>
    <xf numFmtId="0" fontId="2" fillId="0" borderId="0" xfId="6"/>
    <xf numFmtId="14" fontId="2" fillId="0" borderId="0" xfId="6" applyNumberFormat="1"/>
    <xf numFmtId="14" fontId="2" fillId="4" borderId="0" xfId="6" applyNumberFormat="1" applyFill="1"/>
    <xf numFmtId="0" fontId="2" fillId="4" borderId="0" xfId="6" applyFill="1"/>
    <xf numFmtId="20" fontId="2" fillId="0" borderId="0" xfId="6" applyNumberFormat="1"/>
    <xf numFmtId="0" fontId="1" fillId="0" borderId="0" xfId="6" applyFont="1" applyAlignment="1">
      <alignment wrapText="1"/>
    </xf>
    <xf numFmtId="1" fontId="2" fillId="0" borderId="0" xfId="6" applyNumberFormat="1"/>
    <xf numFmtId="14" fontId="0" fillId="0" borderId="0" xfId="0" applyNumberFormat="1"/>
    <xf numFmtId="0" fontId="22" fillId="0" borderId="0" xfId="0" applyFont="1"/>
    <xf numFmtId="17" fontId="4" fillId="0" borderId="0" xfId="0" applyNumberFormat="1" applyFont="1" applyAlignment="1" applyProtection="1">
      <alignment horizontal="center"/>
      <protection locked="0"/>
    </xf>
    <xf numFmtId="168" fontId="4" fillId="0" borderId="0" xfId="0" applyNumberFormat="1" applyFont="1" applyAlignment="1" applyProtection="1">
      <alignment horizontal="center"/>
      <protection locked="0"/>
    </xf>
    <xf numFmtId="166" fontId="4" fillId="0" borderId="0" xfId="1" applyNumberFormat="1" applyFont="1"/>
    <xf numFmtId="168" fontId="4" fillId="0" borderId="0" xfId="0" applyNumberFormat="1" applyFont="1" applyAlignment="1" applyProtection="1">
      <alignment horizontal="left"/>
      <protection locked="0"/>
    </xf>
    <xf numFmtId="37" fontId="4" fillId="0" borderId="0" xfId="0" applyNumberFormat="1" applyFont="1" applyAlignment="1" applyProtection="1">
      <alignment horizontal="center"/>
      <protection locked="0"/>
    </xf>
    <xf numFmtId="166" fontId="4" fillId="0" borderId="0" xfId="1" quotePrefix="1" applyNumberFormat="1" applyFont="1" applyAlignment="1" applyProtection="1">
      <alignment horizontal="left"/>
      <protection locked="0"/>
    </xf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4" fillId="0" borderId="6" xfId="0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left"/>
    </xf>
    <xf numFmtId="0" fontId="5" fillId="0" borderId="6" xfId="0" applyFont="1" applyBorder="1"/>
    <xf numFmtId="0" fontId="5" fillId="0" borderId="6" xfId="0" applyFont="1" applyBorder="1" applyAlignment="1" applyProtection="1">
      <alignment horizontal="left"/>
      <protection locked="0"/>
    </xf>
    <xf numFmtId="0" fontId="5" fillId="0" borderId="6" xfId="0" applyFont="1" applyBorder="1" applyProtection="1">
      <protection locked="0"/>
    </xf>
    <xf numFmtId="0" fontId="4" fillId="0" borderId="7" xfId="0" applyFont="1" applyBorder="1" applyAlignment="1">
      <alignment horizontal="left"/>
    </xf>
    <xf numFmtId="0" fontId="4" fillId="0" borderId="7" xfId="0" applyFont="1" applyBorder="1" applyProtection="1">
      <protection locked="0"/>
    </xf>
    <xf numFmtId="0" fontId="4" fillId="0" borderId="7" xfId="0" applyFont="1" applyBorder="1"/>
    <xf numFmtId="0" fontId="4" fillId="0" borderId="0" xfId="5" applyFont="1"/>
    <xf numFmtId="0" fontId="4" fillId="0" borderId="0" xfId="5" quotePrefix="1" applyFont="1" applyAlignment="1">
      <alignment horizontal="center"/>
    </xf>
    <xf numFmtId="9" fontId="4" fillId="0" borderId="0" xfId="4" applyFont="1" applyFill="1"/>
    <xf numFmtId="10" fontId="4" fillId="0" borderId="0" xfId="5" applyNumberFormat="1" applyFont="1"/>
    <xf numFmtId="10" fontId="21" fillId="0" borderId="0" xfId="5" applyNumberFormat="1" applyFont="1"/>
    <xf numFmtId="0" fontId="4" fillId="0" borderId="0" xfId="5" quotePrefix="1" applyFont="1" applyAlignment="1">
      <alignment horizontal="left"/>
    </xf>
    <xf numFmtId="169" fontId="4" fillId="0" borderId="0" xfId="4" applyNumberFormat="1" applyFont="1"/>
    <xf numFmtId="10" fontId="4" fillId="0" borderId="0" xfId="4" applyNumberFormat="1" applyFont="1"/>
    <xf numFmtId="166" fontId="23" fillId="0" borderId="0" xfId="1" applyNumberFormat="1" applyFont="1"/>
    <xf numFmtId="174" fontId="4" fillId="0" borderId="0" xfId="1" applyNumberFormat="1" applyFont="1"/>
    <xf numFmtId="0" fontId="4" fillId="0" borderId="0" xfId="5" applyFont="1" applyAlignment="1">
      <alignment horizontal="left"/>
    </xf>
    <xf numFmtId="0" fontId="21" fillId="0" borderId="0" xfId="5" applyFont="1" applyAlignment="1">
      <alignment horizontal="centerContinuous"/>
    </xf>
    <xf numFmtId="164" fontId="4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43" fontId="4" fillId="0" borderId="0" xfId="0" applyNumberFormat="1" applyFont="1"/>
    <xf numFmtId="0" fontId="3" fillId="2" borderId="0" xfId="3" applyFont="1" applyFill="1" applyAlignment="1">
      <alignment horizontal="left" vertical="top"/>
    </xf>
    <xf numFmtId="0" fontId="3" fillId="2" borderId="0" xfId="3" applyFont="1" applyFill="1" applyAlignment="1">
      <alignment horizontal="centerContinuous"/>
    </xf>
    <xf numFmtId="170" fontId="3" fillId="2" borderId="0" xfId="3" applyNumberFormat="1" applyFont="1" applyFill="1" applyAlignment="1">
      <alignment horizontal="centerContinuous"/>
    </xf>
    <xf numFmtId="169" fontId="3" fillId="2" borderId="0" xfId="3" applyNumberFormat="1" applyFont="1" applyFill="1" applyAlignment="1">
      <alignment horizontal="centerContinuous"/>
    </xf>
    <xf numFmtId="0" fontId="3" fillId="0" borderId="0" xfId="3" applyFont="1" applyAlignment="1">
      <alignment horizontal="centerContinuous"/>
    </xf>
    <xf numFmtId="170" fontId="3" fillId="0" borderId="0" xfId="3" applyNumberFormat="1" applyFont="1" applyAlignment="1">
      <alignment horizontal="centerContinuous"/>
    </xf>
    <xf numFmtId="169" fontId="3" fillId="0" borderId="0" xfId="3" applyNumberFormat="1" applyFont="1" applyAlignment="1">
      <alignment horizontal="centerContinuous"/>
    </xf>
    <xf numFmtId="17" fontId="3" fillId="2" borderId="0" xfId="3" applyNumberFormat="1" applyFont="1" applyFill="1" applyAlignment="1">
      <alignment horizontal="center"/>
    </xf>
    <xf numFmtId="0" fontId="3" fillId="2" borderId="0" xfId="3" applyFont="1" applyFill="1" applyAlignment="1">
      <alignment horizontal="center"/>
    </xf>
    <xf numFmtId="170" fontId="3" fillId="2" borderId="0" xfId="3" applyNumberFormat="1" applyFont="1" applyFill="1" applyAlignment="1">
      <alignment horizontal="center"/>
    </xf>
    <xf numFmtId="169" fontId="3" fillId="2" borderId="0" xfId="3" applyNumberFormat="1" applyFont="1" applyFill="1" applyAlignment="1">
      <alignment horizontal="center"/>
    </xf>
    <xf numFmtId="17" fontId="3" fillId="2" borderId="0" xfId="3" applyNumberFormat="1" applyFont="1" applyFill="1"/>
    <xf numFmtId="170" fontId="3" fillId="2" borderId="5" xfId="3" applyNumberFormat="1" applyFont="1" applyFill="1" applyBorder="1" applyAlignment="1">
      <alignment horizontal="center"/>
    </xf>
    <xf numFmtId="3" fontId="3" fillId="2" borderId="0" xfId="3" applyNumberFormat="1" applyFont="1" applyFill="1" applyAlignment="1">
      <alignment horizontal="right"/>
    </xf>
    <xf numFmtId="171" fontId="3" fillId="2" borderId="0" xfId="3" applyNumberFormat="1" applyFont="1" applyFill="1" applyAlignment="1">
      <alignment horizontal="right"/>
    </xf>
    <xf numFmtId="168" fontId="3" fillId="2" borderId="0" xfId="2" applyNumberFormat="1" applyFont="1" applyFill="1" applyAlignment="1">
      <alignment horizontal="right"/>
    </xf>
    <xf numFmtId="171" fontId="3" fillId="2" borderId="5" xfId="3" applyNumberFormat="1" applyFont="1" applyFill="1" applyBorder="1" applyAlignment="1">
      <alignment horizontal="right"/>
    </xf>
    <xf numFmtId="0" fontId="3" fillId="2" borderId="0" xfId="3" applyFont="1" applyFill="1" applyAlignment="1">
      <alignment horizontal="center" vertical="center"/>
    </xf>
    <xf numFmtId="171" fontId="3" fillId="2" borderId="0" xfId="2" applyNumberFormat="1" applyFont="1" applyFill="1" applyAlignment="1">
      <alignment horizontal="right"/>
    </xf>
    <xf numFmtId="171" fontId="3" fillId="2" borderId="5" xfId="2" applyNumberFormat="1" applyFont="1" applyFill="1" applyBorder="1" applyAlignment="1">
      <alignment horizontal="right"/>
    </xf>
    <xf numFmtId="17" fontId="3" fillId="2" borderId="0" xfId="3" applyNumberFormat="1" applyFont="1" applyFill="1" applyAlignment="1">
      <alignment horizontal="center" vertical="center"/>
    </xf>
    <xf numFmtId="37" fontId="3" fillId="2" borderId="0" xfId="2" applyNumberFormat="1" applyFont="1" applyFill="1" applyAlignment="1">
      <alignment horizontal="right"/>
    </xf>
    <xf numFmtId="168" fontId="3" fillId="2" borderId="0" xfId="3" applyNumberFormat="1" applyFont="1" applyFill="1" applyAlignment="1">
      <alignment horizontal="center"/>
    </xf>
    <xf numFmtId="17" fontId="3" fillId="2" borderId="0" xfId="3" applyNumberFormat="1" applyFont="1" applyFill="1" applyAlignment="1">
      <alignment horizontal="left"/>
    </xf>
    <xf numFmtId="37" fontId="3" fillId="2" borderId="0" xfId="3" applyNumberFormat="1" applyFont="1" applyFill="1" applyAlignment="1">
      <alignment horizontal="center"/>
    </xf>
    <xf numFmtId="167" fontId="3" fillId="2" borderId="0" xfId="3" applyNumberFormat="1" applyFont="1" applyFill="1"/>
    <xf numFmtId="9" fontId="1" fillId="0" borderId="0" xfId="4" applyFont="1"/>
    <xf numFmtId="0" fontId="3" fillId="0" borderId="0" xfId="0" applyFont="1" applyAlignment="1">
      <alignment horizontal="left"/>
    </xf>
    <xf numFmtId="165" fontId="3" fillId="2" borderId="0" xfId="1" applyNumberFormat="1" applyFont="1" applyFill="1" applyAlignment="1">
      <alignment horizontal="right"/>
    </xf>
    <xf numFmtId="0" fontId="4" fillId="0" borderId="6" xfId="0" applyFont="1" applyBorder="1" applyAlignment="1">
      <alignment horizontal="right"/>
    </xf>
  </cellXfs>
  <cellStyles count="7">
    <cellStyle name="Comma" xfId="1" builtinId="3"/>
    <cellStyle name="Comma_12cp lf 99 data " xfId="2" xr:uid="{00000000-0005-0000-0000-000001000000}"/>
    <cellStyle name="Normal" xfId="0" builtinId="0"/>
    <cellStyle name="Normal 2" xfId="6" xr:uid="{00000000-0005-0000-0000-000003000000}"/>
    <cellStyle name="Normal_12cp lf 99 data " xfId="3" xr:uid="{00000000-0005-0000-0000-000004000000}"/>
    <cellStyle name="Normal_Light_Coincid_91-00" xfId="5" xr:uid="{00000000-0005-0000-0000-000005000000}"/>
    <cellStyle name="Percent" xfId="4" builtinId="5"/>
  </cellStyles>
  <dxfs count="0"/>
  <tableStyles count="0" defaultTableStyle="TableStyleMedium9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transitionEntry="1" codeName="Sheet1">
    <pageSetUpPr fitToPage="1"/>
  </sheetPr>
  <dimension ref="A1:Q40"/>
  <sheetViews>
    <sheetView showGridLines="0" tabSelected="1" view="pageBreakPreview" zoomScaleNormal="100" zoomScaleSheetLayoutView="100" workbookViewId="0">
      <selection activeCell="F19" sqref="F19"/>
    </sheetView>
  </sheetViews>
  <sheetFormatPr defaultColWidth="9.6640625" defaultRowHeight="13.8" x14ac:dyDescent="0.3"/>
  <cols>
    <col min="1" max="1" width="9" style="2" customWidth="1"/>
    <col min="2" max="2" width="6.44140625" style="2" customWidth="1"/>
    <col min="3" max="3" width="9.109375" style="2" customWidth="1"/>
    <col min="4" max="4" width="6.44140625" style="2" customWidth="1"/>
    <col min="5" max="5" width="9.109375" style="2" customWidth="1"/>
    <col min="6" max="6" width="6.44140625" style="2" customWidth="1"/>
    <col min="7" max="7" width="9.109375" style="2" customWidth="1"/>
    <col min="8" max="8" width="6.44140625" style="2" customWidth="1"/>
    <col min="9" max="9" width="9.109375" style="2" customWidth="1"/>
    <col min="10" max="10" width="6.44140625" style="2" customWidth="1"/>
    <col min="11" max="11" width="13.109375" style="2" bestFit="1" customWidth="1"/>
    <col min="12" max="12" width="6.44140625" style="2" customWidth="1"/>
    <col min="13" max="13" width="15.21875" style="2" customWidth="1"/>
    <col min="14" max="14" width="6.44140625" style="2" customWidth="1"/>
    <col min="15" max="15" width="9.109375" style="2" customWidth="1"/>
    <col min="16" max="16" width="9.6640625" style="2"/>
    <col min="17" max="17" width="12.33203125" style="2" bestFit="1" customWidth="1"/>
    <col min="18" max="16384" width="9.6640625" style="2"/>
  </cols>
  <sheetData>
    <row r="1" spans="1:17" s="8" customFormat="1" ht="10.199999999999999" x14ac:dyDescent="0.2">
      <c r="A1" s="7" t="s">
        <v>0</v>
      </c>
      <c r="B1" s="9" t="s">
        <v>1</v>
      </c>
      <c r="E1" s="10"/>
      <c r="F1" s="10"/>
      <c r="G1" s="9" t="s">
        <v>2</v>
      </c>
      <c r="H1" s="9"/>
      <c r="I1" s="10"/>
      <c r="J1" s="10"/>
      <c r="K1" s="10"/>
      <c r="O1" s="7" t="s">
        <v>3</v>
      </c>
    </row>
    <row r="2" spans="1:17" s="8" customFormat="1" x14ac:dyDescent="0.3">
      <c r="A2" s="1"/>
    </row>
    <row r="3" spans="1:17" s="8" customFormat="1" ht="10.199999999999999" x14ac:dyDescent="0.2">
      <c r="A3" s="82" t="s">
        <v>4</v>
      </c>
      <c r="B3" s="83"/>
      <c r="C3" s="83"/>
      <c r="D3" s="83"/>
      <c r="E3" s="84" t="s">
        <v>5</v>
      </c>
      <c r="F3" s="83"/>
      <c r="G3" s="85"/>
      <c r="H3" s="83"/>
      <c r="I3" s="85"/>
      <c r="J3" s="85"/>
      <c r="K3" s="83"/>
      <c r="L3" s="83"/>
      <c r="M3" s="82" t="s">
        <v>6</v>
      </c>
      <c r="N3" s="83"/>
      <c r="O3" s="83"/>
    </row>
    <row r="4" spans="1:17" s="8" customFormat="1" ht="10.199999999999999" x14ac:dyDescent="0.2">
      <c r="E4" s="9" t="s">
        <v>7</v>
      </c>
      <c r="F4" s="10"/>
      <c r="G4" s="10"/>
      <c r="I4" s="10"/>
      <c r="J4" s="10"/>
      <c r="M4" s="8" t="s">
        <v>8</v>
      </c>
    </row>
    <row r="5" spans="1:17" s="8" customFormat="1" ht="10.199999999999999" x14ac:dyDescent="0.2">
      <c r="E5" s="7" t="s">
        <v>10</v>
      </c>
      <c r="F5" s="10"/>
      <c r="G5" s="10"/>
      <c r="I5" s="10"/>
      <c r="J5" s="10"/>
      <c r="M5" s="8" t="s">
        <v>11</v>
      </c>
    </row>
    <row r="6" spans="1:17" s="8" customFormat="1" ht="10.199999999999999" x14ac:dyDescent="0.2">
      <c r="A6" s="7" t="s">
        <v>9</v>
      </c>
      <c r="B6" s="8" t="s">
        <v>153</v>
      </c>
      <c r="E6" s="9" t="s">
        <v>12</v>
      </c>
      <c r="F6" s="10"/>
      <c r="G6" s="10"/>
      <c r="I6" s="10"/>
      <c r="J6" s="10"/>
      <c r="M6" s="8" t="s">
        <v>13</v>
      </c>
    </row>
    <row r="7" spans="1:17" s="8" customFormat="1" ht="10.199999999999999" x14ac:dyDescent="0.2">
      <c r="A7" s="7"/>
      <c r="C7" s="11"/>
      <c r="E7" s="9" t="s">
        <v>14</v>
      </c>
      <c r="F7" s="10"/>
      <c r="G7" s="10"/>
      <c r="I7" s="10"/>
      <c r="J7" s="10"/>
      <c r="M7" s="7"/>
    </row>
    <row r="8" spans="1:17" s="8" customFormat="1" ht="10.199999999999999" x14ac:dyDescent="0.2">
      <c r="E8" s="9" t="s">
        <v>15</v>
      </c>
      <c r="F8" s="10"/>
      <c r="G8" s="10"/>
      <c r="I8" s="10"/>
      <c r="J8" s="10"/>
      <c r="K8" s="10"/>
      <c r="M8" s="8" t="s">
        <v>16</v>
      </c>
    </row>
    <row r="9" spans="1:17" s="8" customFormat="1" ht="10.199999999999999" x14ac:dyDescent="0.2">
      <c r="A9" s="7" t="s">
        <v>17</v>
      </c>
      <c r="B9" s="8" t="s">
        <v>18</v>
      </c>
      <c r="E9" s="8" t="s">
        <v>19</v>
      </c>
    </row>
    <row r="10" spans="1:17" x14ac:dyDescent="0.3">
      <c r="A10" s="1"/>
      <c r="D10" s="6"/>
      <c r="E10" s="6"/>
      <c r="H10" s="6"/>
      <c r="I10" s="6"/>
      <c r="J10" s="6"/>
      <c r="K10" s="6"/>
      <c r="L10" s="6"/>
      <c r="M10" s="6"/>
      <c r="N10" s="6"/>
    </row>
    <row r="11" spans="1:17" x14ac:dyDescent="0.3">
      <c r="A11" s="79"/>
      <c r="B11" s="80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81" t="s">
        <v>20</v>
      </c>
      <c r="N11" s="79"/>
      <c r="O11" s="79"/>
    </row>
    <row r="12" spans="1:17" x14ac:dyDescent="0.3">
      <c r="D12" s="6"/>
      <c r="E12" s="4" t="s">
        <v>20</v>
      </c>
      <c r="G12" s="3" t="s">
        <v>21</v>
      </c>
      <c r="I12" s="4" t="s">
        <v>20</v>
      </c>
      <c r="K12" s="3" t="s">
        <v>21</v>
      </c>
      <c r="M12" s="4" t="s">
        <v>22</v>
      </c>
      <c r="O12" s="4" t="s">
        <v>21</v>
      </c>
    </row>
    <row r="13" spans="1:17" x14ac:dyDescent="0.3">
      <c r="A13" s="4" t="s">
        <v>23</v>
      </c>
      <c r="C13" s="3" t="s">
        <v>24</v>
      </c>
      <c r="D13" s="6"/>
      <c r="E13" s="4" t="s">
        <v>25</v>
      </c>
      <c r="G13" s="3" t="s">
        <v>26</v>
      </c>
      <c r="I13" s="3" t="s">
        <v>27</v>
      </c>
      <c r="K13" s="3" t="s">
        <v>26</v>
      </c>
      <c r="M13" s="4" t="s">
        <v>28</v>
      </c>
      <c r="O13" s="4" t="s">
        <v>26</v>
      </c>
    </row>
    <row r="14" spans="1:17" x14ac:dyDescent="0.3">
      <c r="A14" s="4" t="s">
        <v>29</v>
      </c>
      <c r="C14" s="3" t="s">
        <v>30</v>
      </c>
      <c r="D14" s="6"/>
      <c r="E14" s="4" t="s">
        <v>31</v>
      </c>
      <c r="F14" s="6"/>
      <c r="G14" s="4" t="s">
        <v>32</v>
      </c>
      <c r="H14" s="6"/>
      <c r="I14" s="4" t="s">
        <v>31</v>
      </c>
      <c r="J14" s="6"/>
      <c r="K14" s="4" t="s">
        <v>32</v>
      </c>
      <c r="L14" s="6"/>
      <c r="M14" s="4" t="s">
        <v>33</v>
      </c>
      <c r="O14" s="4" t="s">
        <v>32</v>
      </c>
    </row>
    <row r="15" spans="1:17" x14ac:dyDescent="0.3">
      <c r="A15" s="86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8"/>
      <c r="Q15" s="3"/>
    </row>
    <row r="16" spans="1:17" x14ac:dyDescent="0.3">
      <c r="A16" s="6" t="s">
        <v>34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7" x14ac:dyDescent="0.3">
      <c r="A17" s="4"/>
      <c r="B17" s="6"/>
      <c r="C17" s="72" t="s">
        <v>35</v>
      </c>
      <c r="D17" s="6"/>
      <c r="E17" s="73">
        <v>5649.1923429391527</v>
      </c>
      <c r="F17" s="4"/>
      <c r="G17" s="4" t="s">
        <v>36</v>
      </c>
      <c r="H17" s="6"/>
      <c r="I17" s="73">
        <v>5649.1923429391518</v>
      </c>
      <c r="J17" s="4"/>
      <c r="K17" s="4" t="s">
        <v>36</v>
      </c>
      <c r="L17" s="43"/>
      <c r="M17" s="43">
        <v>12409.751215203993</v>
      </c>
      <c r="N17" s="43"/>
      <c r="O17" s="4" t="s">
        <v>36</v>
      </c>
      <c r="Q17" s="74">
        <v>1658799960.4386005</v>
      </c>
    </row>
    <row r="18" spans="1:17" x14ac:dyDescent="0.3">
      <c r="B18" s="6"/>
      <c r="C18" s="72" t="s">
        <v>37</v>
      </c>
      <c r="D18" s="6"/>
      <c r="E18" s="73">
        <v>3962.0629000411227</v>
      </c>
      <c r="F18" s="4"/>
      <c r="G18" s="4" t="s">
        <v>36</v>
      </c>
      <c r="H18" s="6"/>
      <c r="I18" s="73">
        <v>3992.3506709889016</v>
      </c>
      <c r="J18" s="4"/>
      <c r="K18" s="4" t="s">
        <v>36</v>
      </c>
      <c r="L18" s="43"/>
      <c r="M18" s="43">
        <v>11194.697941059998</v>
      </c>
      <c r="N18" s="43"/>
      <c r="O18" s="4" t="s">
        <v>36</v>
      </c>
      <c r="Q18" s="74">
        <v>1354454988.100384</v>
      </c>
    </row>
    <row r="19" spans="1:17" x14ac:dyDescent="0.3">
      <c r="A19" s="6"/>
      <c r="B19" s="6"/>
      <c r="C19" s="72" t="s">
        <v>38</v>
      </c>
      <c r="D19" s="6"/>
      <c r="E19" s="73">
        <v>3321.456597490142</v>
      </c>
      <c r="F19" s="4"/>
      <c r="G19" s="4" t="s">
        <v>36</v>
      </c>
      <c r="H19" s="6"/>
      <c r="I19" s="73">
        <v>3642.342414032777</v>
      </c>
      <c r="J19" s="4"/>
      <c r="K19" s="4" t="s">
        <v>36</v>
      </c>
      <c r="L19" s="43"/>
      <c r="M19" s="43">
        <v>10707.584100289996</v>
      </c>
      <c r="N19" s="43"/>
      <c r="O19" s="4" t="s">
        <v>36</v>
      </c>
      <c r="Q19" s="74">
        <v>1445855806.0720704</v>
      </c>
    </row>
    <row r="20" spans="1:17" x14ac:dyDescent="0.3">
      <c r="A20" s="6"/>
      <c r="B20" s="6"/>
      <c r="C20" s="72" t="s">
        <v>39</v>
      </c>
      <c r="D20" s="6"/>
      <c r="E20" s="73">
        <v>4015.5988221540433</v>
      </c>
      <c r="F20" s="4"/>
      <c r="G20" s="4" t="s">
        <v>36</v>
      </c>
      <c r="H20" s="6"/>
      <c r="I20" s="73">
        <v>4220.6211663802678</v>
      </c>
      <c r="J20" s="4"/>
      <c r="K20" s="4" t="s">
        <v>36</v>
      </c>
      <c r="L20" s="43"/>
      <c r="M20" s="43">
        <v>10514.418755162995</v>
      </c>
      <c r="N20" s="43"/>
      <c r="O20" s="4" t="s">
        <v>36</v>
      </c>
      <c r="Q20" s="74">
        <v>1547628014.4365153</v>
      </c>
    </row>
    <row r="21" spans="1:17" x14ac:dyDescent="0.3">
      <c r="A21" s="6"/>
      <c r="B21" s="6"/>
      <c r="C21" s="72" t="s">
        <v>40</v>
      </c>
      <c r="D21" s="6"/>
      <c r="E21" s="73">
        <v>4658.492753843997</v>
      </c>
      <c r="F21" s="4"/>
      <c r="G21" s="4" t="s">
        <v>36</v>
      </c>
      <c r="H21" s="6"/>
      <c r="I21" s="73">
        <v>4839.0551111429677</v>
      </c>
      <c r="J21" s="4"/>
      <c r="K21" s="4" t="s">
        <v>36</v>
      </c>
      <c r="L21" s="43"/>
      <c r="M21" s="43">
        <v>10737.032549654003</v>
      </c>
      <c r="N21" s="43"/>
      <c r="O21" s="4" t="s">
        <v>36</v>
      </c>
      <c r="Q21" s="74">
        <v>2008838366.6859355</v>
      </c>
    </row>
    <row r="22" spans="1:17" x14ac:dyDescent="0.3">
      <c r="A22" s="6"/>
      <c r="B22" s="6"/>
      <c r="C22" s="72" t="s">
        <v>41</v>
      </c>
      <c r="D22" s="6"/>
      <c r="E22" s="73">
        <v>5157.9090390147385</v>
      </c>
      <c r="F22" s="4"/>
      <c r="G22" s="4" t="s">
        <v>36</v>
      </c>
      <c r="H22" s="6"/>
      <c r="I22" s="73">
        <v>5269.2736714216226</v>
      </c>
      <c r="J22" s="4"/>
      <c r="K22" s="4" t="s">
        <v>36</v>
      </c>
      <c r="L22" s="43"/>
      <c r="M22" s="43">
        <v>10833.857424953003</v>
      </c>
      <c r="N22" s="43"/>
      <c r="O22" s="4" t="s">
        <v>36</v>
      </c>
      <c r="Q22" s="74">
        <v>2228633557.683042</v>
      </c>
    </row>
    <row r="23" spans="1:17" x14ac:dyDescent="0.3">
      <c r="A23" s="6"/>
      <c r="B23" s="6"/>
      <c r="C23" s="72" t="s">
        <v>42</v>
      </c>
      <c r="D23" s="6"/>
      <c r="E23" s="73">
        <v>5098.1875570698139</v>
      </c>
      <c r="F23" s="4"/>
      <c r="G23" s="4" t="s">
        <v>36</v>
      </c>
      <c r="H23" s="6"/>
      <c r="I23" s="73">
        <v>5312.7584318802901</v>
      </c>
      <c r="J23" s="4"/>
      <c r="K23" s="4" t="s">
        <v>36</v>
      </c>
      <c r="L23" s="43"/>
      <c r="M23" s="43">
        <v>11084.209810366006</v>
      </c>
      <c r="N23" s="43"/>
      <c r="O23" s="4" t="s">
        <v>36</v>
      </c>
      <c r="Q23" s="74">
        <v>2399695127.5580835</v>
      </c>
    </row>
    <row r="24" spans="1:17" x14ac:dyDescent="0.3">
      <c r="A24" s="6"/>
      <c r="B24" s="6"/>
      <c r="C24" s="72" t="s">
        <v>43</v>
      </c>
      <c r="D24" s="6"/>
      <c r="E24" s="73">
        <v>5103.4334073748441</v>
      </c>
      <c r="F24" s="4"/>
      <c r="G24" s="4" t="s">
        <v>36</v>
      </c>
      <c r="H24" s="6"/>
      <c r="I24" s="73">
        <v>5334.6225399311434</v>
      </c>
      <c r="J24" s="4"/>
      <c r="K24" s="4" t="s">
        <v>36</v>
      </c>
      <c r="L24" s="43"/>
      <c r="M24" s="43">
        <v>10824.812083761995</v>
      </c>
      <c r="N24" s="43"/>
      <c r="O24" s="4" t="s">
        <v>36</v>
      </c>
      <c r="Q24" s="74">
        <v>2334116906.7486467</v>
      </c>
    </row>
    <row r="25" spans="1:17" x14ac:dyDescent="0.3">
      <c r="A25" s="6"/>
      <c r="B25" s="6"/>
      <c r="C25" s="72" t="s">
        <v>44</v>
      </c>
      <c r="D25" s="6"/>
      <c r="E25" s="73">
        <v>4903.1961378218093</v>
      </c>
      <c r="F25" s="4"/>
      <c r="G25" s="4" t="s">
        <v>36</v>
      </c>
      <c r="H25" s="6"/>
      <c r="I25" s="73">
        <v>5127.7131355799511</v>
      </c>
      <c r="J25" s="4"/>
      <c r="K25" s="4" t="s">
        <v>36</v>
      </c>
      <c r="L25" s="43"/>
      <c r="M25" s="43">
        <v>10586.05104542299</v>
      </c>
      <c r="N25" s="43"/>
      <c r="O25" s="4" t="s">
        <v>36</v>
      </c>
      <c r="Q25" s="74">
        <v>1963715143.1450715</v>
      </c>
    </row>
    <row r="26" spans="1:17" x14ac:dyDescent="0.3">
      <c r="A26" s="6"/>
      <c r="B26" s="6"/>
      <c r="C26" s="72" t="s">
        <v>45</v>
      </c>
      <c r="D26" s="6"/>
      <c r="E26" s="73">
        <v>3806.8402090398854</v>
      </c>
      <c r="F26" s="4"/>
      <c r="G26" s="4" t="s">
        <v>36</v>
      </c>
      <c r="H26" s="6"/>
      <c r="I26" s="73">
        <v>4122.3035729731519</v>
      </c>
      <c r="J26" s="4"/>
      <c r="K26" s="4" t="s">
        <v>36</v>
      </c>
      <c r="L26" s="43"/>
      <c r="M26" s="43">
        <v>10327.075033836005</v>
      </c>
      <c r="N26" s="43"/>
      <c r="O26" s="4" t="s">
        <v>36</v>
      </c>
      <c r="Q26" s="74">
        <v>1602280830.8807502</v>
      </c>
    </row>
    <row r="27" spans="1:17" x14ac:dyDescent="0.3">
      <c r="A27" s="6"/>
      <c r="B27" s="6"/>
      <c r="C27" s="72" t="s">
        <v>46</v>
      </c>
      <c r="D27" s="6"/>
      <c r="E27" s="73">
        <v>3876.10128478769</v>
      </c>
      <c r="F27" s="4"/>
      <c r="G27" s="4" t="s">
        <v>36</v>
      </c>
      <c r="H27" s="6"/>
      <c r="I27" s="73">
        <v>4005.4078457122769</v>
      </c>
      <c r="J27" s="4"/>
      <c r="K27" s="4" t="s">
        <v>36</v>
      </c>
      <c r="L27" s="43"/>
      <c r="M27" s="43">
        <v>10467.869168153995</v>
      </c>
      <c r="N27" s="43"/>
      <c r="O27" s="4" t="s">
        <v>36</v>
      </c>
      <c r="Q27" s="74">
        <v>1446054461.5604868</v>
      </c>
    </row>
    <row r="28" spans="1:17" x14ac:dyDescent="0.3">
      <c r="A28" s="6"/>
      <c r="B28" s="6"/>
      <c r="C28" s="72" t="s">
        <v>47</v>
      </c>
      <c r="D28" s="6"/>
      <c r="E28" s="73">
        <v>5821.2818976025728</v>
      </c>
      <c r="F28" s="4"/>
      <c r="G28" s="4" t="s">
        <v>36</v>
      </c>
      <c r="H28" s="6"/>
      <c r="I28" s="73">
        <v>5821.2818976025728</v>
      </c>
      <c r="J28" s="4"/>
      <c r="K28" s="4" t="s">
        <v>36</v>
      </c>
      <c r="L28" s="43"/>
      <c r="M28" s="43">
        <v>12765.030032480003</v>
      </c>
      <c r="N28" s="43"/>
      <c r="O28" s="4" t="s">
        <v>36</v>
      </c>
      <c r="Q28" s="74">
        <v>1605602083.9364462</v>
      </c>
    </row>
    <row r="29" spans="1:17" x14ac:dyDescent="0.3">
      <c r="B29" s="6"/>
      <c r="C29" s="6"/>
      <c r="D29" s="6"/>
      <c r="E29" s="6"/>
      <c r="F29" s="6"/>
      <c r="G29" s="6"/>
      <c r="H29" s="6"/>
      <c r="J29" s="6"/>
      <c r="K29" s="6"/>
      <c r="L29" s="6"/>
      <c r="M29" s="6"/>
      <c r="N29" s="6"/>
    </row>
    <row r="30" spans="1:17" x14ac:dyDescent="0.3">
      <c r="A30" s="5" t="s">
        <v>48</v>
      </c>
      <c r="B30" s="6"/>
      <c r="E30" s="55">
        <f>MAX(E17:E28,I17:I28)</f>
        <v>5821.2818976025728</v>
      </c>
      <c r="F30" s="6" t="s">
        <v>49</v>
      </c>
      <c r="G30" s="6"/>
      <c r="H30" s="6"/>
      <c r="I30" s="5" t="s">
        <v>50</v>
      </c>
      <c r="L30" s="6"/>
      <c r="M30" s="40">
        <f>SUM(Q17:Q28)</f>
        <v>21595675247.246033</v>
      </c>
      <c r="N30" s="6"/>
    </row>
    <row r="31" spans="1:17" x14ac:dyDescent="0.3">
      <c r="B31" s="6"/>
      <c r="C31" s="6"/>
      <c r="D31" s="6"/>
      <c r="E31" s="6"/>
      <c r="F31" s="6"/>
      <c r="G31" s="6"/>
      <c r="H31" s="6"/>
      <c r="K31" s="5"/>
      <c r="L31" s="6"/>
      <c r="M31" s="6"/>
      <c r="N31" s="6"/>
    </row>
    <row r="32" spans="1:17" x14ac:dyDescent="0.3">
      <c r="A32" s="56" t="s">
        <v>51</v>
      </c>
      <c r="B32" s="6"/>
      <c r="C32" s="6"/>
      <c r="E32" s="55">
        <f>AVERAGE(E17:E28)</f>
        <v>4614.4794124316513</v>
      </c>
      <c r="F32" s="6" t="s">
        <v>49</v>
      </c>
      <c r="G32" s="6"/>
      <c r="H32" s="6"/>
      <c r="I32" s="5" t="s">
        <v>52</v>
      </c>
      <c r="L32" s="6"/>
      <c r="M32" s="101">
        <f>M30/1000/(8760*E32)</f>
        <v>0.53424438838739652</v>
      </c>
      <c r="N32" s="6"/>
    </row>
    <row r="33" spans="1:15" x14ac:dyDescent="0.3">
      <c r="B33" s="6"/>
      <c r="C33" s="6"/>
      <c r="D33" s="6"/>
      <c r="E33" s="6"/>
      <c r="F33" s="6"/>
      <c r="G33" s="6"/>
      <c r="H33" s="6"/>
      <c r="L33" s="6"/>
      <c r="M33" s="102"/>
      <c r="N33" s="6"/>
    </row>
    <row r="34" spans="1:15" x14ac:dyDescent="0.3">
      <c r="A34" s="1" t="s">
        <v>53</v>
      </c>
      <c r="E34" s="104" t="s">
        <v>54</v>
      </c>
      <c r="I34" s="1" t="s">
        <v>55</v>
      </c>
      <c r="M34" s="101">
        <f>M30/1000/(8760*E30)</f>
        <v>0.42349086932829494</v>
      </c>
    </row>
    <row r="35" spans="1:15" x14ac:dyDescent="0.3">
      <c r="M35" s="103"/>
    </row>
    <row r="36" spans="1:15" x14ac:dyDescent="0.3">
      <c r="A36" s="75" t="s">
        <v>56</v>
      </c>
      <c r="B36" s="73"/>
      <c r="C36" s="73"/>
      <c r="D36" s="73"/>
      <c r="E36" s="55">
        <v>14356.383727782664</v>
      </c>
      <c r="F36" s="75" t="s">
        <v>49</v>
      </c>
      <c r="G36" s="6"/>
      <c r="H36" s="6"/>
      <c r="I36" s="1" t="s">
        <v>57</v>
      </c>
      <c r="K36" s="6"/>
      <c r="M36" s="101">
        <f>M30/1000/(8760*E36)</f>
        <v>0.17171871260657215</v>
      </c>
      <c r="N36" s="6"/>
    </row>
    <row r="37" spans="1:15" ht="124.5" customHeight="1" x14ac:dyDescent="0.3">
      <c r="A37" s="75"/>
      <c r="B37" s="73"/>
      <c r="C37" s="73"/>
      <c r="D37" s="73"/>
      <c r="E37" s="76"/>
      <c r="F37" s="73"/>
      <c r="G37" s="6"/>
      <c r="H37" s="6"/>
      <c r="I37" s="1"/>
      <c r="K37" s="6"/>
      <c r="L37" s="41"/>
      <c r="N37" s="6"/>
    </row>
    <row r="38" spans="1:15" x14ac:dyDescent="0.3">
      <c r="A38" s="78" t="s">
        <v>58</v>
      </c>
      <c r="B38" s="79"/>
      <c r="C38" s="79"/>
      <c r="D38" s="80"/>
      <c r="E38" s="80"/>
      <c r="F38" s="80"/>
      <c r="G38" s="80"/>
      <c r="H38" s="80"/>
      <c r="I38" s="80"/>
      <c r="J38" s="80"/>
      <c r="K38" s="80"/>
      <c r="L38" s="78"/>
      <c r="M38" s="80"/>
      <c r="N38" s="80"/>
      <c r="O38" s="135" t="s">
        <v>59</v>
      </c>
    </row>
    <row r="39" spans="1:15" x14ac:dyDescent="0.3">
      <c r="A39" s="71"/>
    </row>
    <row r="40" spans="1:15" x14ac:dyDescent="0.3">
      <c r="A40" s="71"/>
    </row>
  </sheetData>
  <phoneticPr fontId="13" type="noConversion"/>
  <pageMargins left="0.5" right="0.5" top="0.75" bottom="0.5" header="0.5" footer="0.5"/>
  <pageSetup scale="90" orientation="landscape" horizontalDpi="300" verticalDpi="300" r:id="rId1"/>
  <headerFooter alignWithMargins="0">
    <oddHeader xml:space="preserve">&amp;RDEF’s Response to OPC POD 1 (1-26)
Q7
Page &amp;P of &amp;N
</oddHeader>
    <oddFooter>&amp;R20240025-OPCPOD1-00004297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A1" transitionEvaluation="1" transitionEntry="1">
    <pageSetUpPr fitToPage="1"/>
  </sheetPr>
  <dimension ref="A1:R40"/>
  <sheetViews>
    <sheetView showGridLines="0" tabSelected="1" view="pageBreakPreview" zoomScaleNormal="100" zoomScaleSheetLayoutView="100" workbookViewId="0">
      <selection activeCell="F19" sqref="F19"/>
    </sheetView>
  </sheetViews>
  <sheetFormatPr defaultColWidth="9.6640625" defaultRowHeight="13.8" x14ac:dyDescent="0.3"/>
  <cols>
    <col min="1" max="1" width="9" style="2" customWidth="1"/>
    <col min="2" max="2" width="6.44140625" style="2" customWidth="1"/>
    <col min="3" max="3" width="9.109375" style="2" customWidth="1"/>
    <col min="4" max="4" width="6.44140625" style="2" customWidth="1"/>
    <col min="5" max="5" width="9.109375" style="2" customWidth="1"/>
    <col min="6" max="6" width="6.44140625" style="2" customWidth="1"/>
    <col min="7" max="7" width="9.109375" style="2" customWidth="1"/>
    <col min="8" max="8" width="6.44140625" style="2" customWidth="1"/>
    <col min="9" max="9" width="9.109375" style="2" customWidth="1"/>
    <col min="10" max="10" width="6.44140625" style="2" customWidth="1"/>
    <col min="11" max="11" width="13.109375" style="2" bestFit="1" customWidth="1"/>
    <col min="12" max="12" width="6.44140625" style="2" customWidth="1"/>
    <col min="13" max="13" width="15.21875" style="2" customWidth="1"/>
    <col min="14" max="14" width="6.44140625" style="2" customWidth="1"/>
    <col min="15" max="15" width="9.109375" style="2" customWidth="1"/>
    <col min="16" max="17" width="9.6640625" style="2"/>
    <col min="18" max="18" width="9.88671875" style="2" bestFit="1" customWidth="1"/>
    <col min="19" max="16384" width="9.6640625" style="2"/>
  </cols>
  <sheetData>
    <row r="1" spans="1:17" s="8" customFormat="1" ht="10.199999999999999" x14ac:dyDescent="0.2">
      <c r="A1" s="7" t="s">
        <v>0</v>
      </c>
      <c r="B1" s="9" t="str">
        <f>RS!$B$1</f>
        <v>E-17</v>
      </c>
      <c r="E1" s="10"/>
      <c r="F1" s="10"/>
      <c r="G1" s="9" t="s">
        <v>2</v>
      </c>
      <c r="H1" s="9"/>
      <c r="I1" s="10"/>
      <c r="J1" s="10"/>
      <c r="K1" s="10"/>
      <c r="O1" s="7" t="s">
        <v>101</v>
      </c>
    </row>
    <row r="2" spans="1:17" s="8" customFormat="1" x14ac:dyDescent="0.3">
      <c r="A2" s="1"/>
    </row>
    <row r="3" spans="1:17" s="8" customFormat="1" ht="10.199999999999999" x14ac:dyDescent="0.2">
      <c r="A3" s="82" t="s">
        <v>4</v>
      </c>
      <c r="B3" s="83"/>
      <c r="C3" s="83"/>
      <c r="D3" s="83"/>
      <c r="E3" s="84" t="s">
        <v>5</v>
      </c>
      <c r="F3" s="83"/>
      <c r="G3" s="85"/>
      <c r="H3" s="83"/>
      <c r="I3" s="85"/>
      <c r="J3" s="85"/>
      <c r="K3" s="83"/>
      <c r="L3" s="83"/>
      <c r="M3" s="82" t="s">
        <v>6</v>
      </c>
      <c r="N3" s="83"/>
      <c r="O3" s="83"/>
    </row>
    <row r="4" spans="1:17" s="8" customFormat="1" ht="10.199999999999999" x14ac:dyDescent="0.2">
      <c r="E4" s="9" t="s">
        <v>7</v>
      </c>
      <c r="F4" s="10"/>
      <c r="G4" s="10"/>
      <c r="I4" s="10"/>
      <c r="J4" s="10"/>
      <c r="M4" s="8" t="s">
        <v>8</v>
      </c>
    </row>
    <row r="5" spans="1:17" s="8" customFormat="1" ht="10.199999999999999" x14ac:dyDescent="0.2">
      <c r="E5" s="7" t="s">
        <v>10</v>
      </c>
      <c r="F5" s="10"/>
      <c r="G5" s="10"/>
      <c r="I5" s="10"/>
      <c r="J5" s="10"/>
      <c r="M5" s="8" t="s">
        <v>11</v>
      </c>
    </row>
    <row r="6" spans="1:17" s="8" customFormat="1" ht="10.199999999999999" x14ac:dyDescent="0.2">
      <c r="A6" s="7" t="s">
        <v>9</v>
      </c>
      <c r="B6" s="8" t="s">
        <v>153</v>
      </c>
      <c r="E6" s="9" t="s">
        <v>12</v>
      </c>
      <c r="F6" s="10"/>
      <c r="G6" s="10"/>
      <c r="I6" s="10"/>
      <c r="J6" s="10"/>
      <c r="M6" s="8" t="s">
        <v>13</v>
      </c>
    </row>
    <row r="7" spans="1:17" s="8" customFormat="1" ht="10.199999999999999" x14ac:dyDescent="0.2">
      <c r="A7" s="7"/>
      <c r="C7" s="11"/>
      <c r="E7" s="9" t="s">
        <v>14</v>
      </c>
      <c r="F7" s="10"/>
      <c r="G7" s="10"/>
      <c r="I7" s="10"/>
      <c r="J7" s="10"/>
      <c r="M7" s="7"/>
    </row>
    <row r="8" spans="1:17" s="8" customFormat="1" ht="10.199999999999999" x14ac:dyDescent="0.2">
      <c r="E8" s="9" t="s">
        <v>15</v>
      </c>
      <c r="F8" s="10"/>
      <c r="G8" s="10"/>
      <c r="I8" s="10"/>
      <c r="J8" s="10"/>
      <c r="K8" s="10"/>
      <c r="M8" s="8" t="s">
        <v>16</v>
      </c>
    </row>
    <row r="9" spans="1:17" s="8" customFormat="1" ht="10.199999999999999" x14ac:dyDescent="0.2">
      <c r="A9" s="7" t="s">
        <v>17</v>
      </c>
      <c r="B9" s="8" t="s">
        <v>18</v>
      </c>
      <c r="E9" s="8" t="s">
        <v>19</v>
      </c>
    </row>
    <row r="10" spans="1:17" x14ac:dyDescent="0.3">
      <c r="A10" s="1"/>
      <c r="D10" s="6"/>
      <c r="E10" s="6"/>
      <c r="H10" s="6"/>
      <c r="I10" s="6"/>
      <c r="J10" s="6"/>
      <c r="K10" s="6"/>
      <c r="L10" s="6"/>
      <c r="M10" s="6"/>
      <c r="N10" s="6"/>
    </row>
    <row r="11" spans="1:17" x14ac:dyDescent="0.3">
      <c r="A11" s="79"/>
      <c r="B11" s="80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81" t="s">
        <v>20</v>
      </c>
      <c r="N11" s="79"/>
      <c r="O11" s="79"/>
    </row>
    <row r="12" spans="1:17" x14ac:dyDescent="0.3">
      <c r="D12" s="6"/>
      <c r="E12" s="4" t="s">
        <v>20</v>
      </c>
      <c r="G12" s="3" t="s">
        <v>21</v>
      </c>
      <c r="I12" s="4" t="s">
        <v>20</v>
      </c>
      <c r="K12" s="3" t="s">
        <v>21</v>
      </c>
      <c r="M12" s="4" t="s">
        <v>22</v>
      </c>
      <c r="O12" s="4" t="s">
        <v>21</v>
      </c>
    </row>
    <row r="13" spans="1:17" x14ac:dyDescent="0.3">
      <c r="A13" s="4" t="s">
        <v>23</v>
      </c>
      <c r="C13" s="3" t="s">
        <v>24</v>
      </c>
      <c r="D13" s="6"/>
      <c r="E13" s="4" t="s">
        <v>25</v>
      </c>
      <c r="G13" s="3" t="s">
        <v>26</v>
      </c>
      <c r="I13" s="3" t="s">
        <v>27</v>
      </c>
      <c r="K13" s="3" t="s">
        <v>26</v>
      </c>
      <c r="M13" s="4" t="s">
        <v>28</v>
      </c>
      <c r="O13" s="4" t="s">
        <v>26</v>
      </c>
    </row>
    <row r="14" spans="1:17" x14ac:dyDescent="0.3">
      <c r="A14" s="4" t="s">
        <v>29</v>
      </c>
      <c r="C14" s="3" t="s">
        <v>30</v>
      </c>
      <c r="D14" s="6"/>
      <c r="E14" s="4" t="s">
        <v>31</v>
      </c>
      <c r="F14" s="6"/>
      <c r="G14" s="4" t="s">
        <v>32</v>
      </c>
      <c r="H14" s="6"/>
      <c r="I14" s="4" t="s">
        <v>31</v>
      </c>
      <c r="J14" s="6"/>
      <c r="K14" s="4" t="s">
        <v>32</v>
      </c>
      <c r="L14" s="6"/>
      <c r="M14" s="4" t="s">
        <v>33</v>
      </c>
      <c r="O14" s="4" t="s">
        <v>32</v>
      </c>
    </row>
    <row r="15" spans="1:17" x14ac:dyDescent="0.3">
      <c r="A15" s="86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8"/>
      <c r="Q15" s="3" t="s">
        <v>61</v>
      </c>
    </row>
    <row r="16" spans="1:17" x14ac:dyDescent="0.3">
      <c r="A16" s="6" t="s">
        <v>102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Q16" s="77"/>
    </row>
    <row r="17" spans="1:18" x14ac:dyDescent="0.3">
      <c r="A17" s="4" t="s">
        <v>103</v>
      </c>
      <c r="B17" s="6"/>
      <c r="C17" s="72" t="str">
        <f>RS!C17</f>
        <v>Jan 2022</v>
      </c>
      <c r="D17" s="6"/>
      <c r="E17" s="73">
        <v>10.27097</v>
      </c>
      <c r="F17" s="4"/>
      <c r="G17" s="4" t="s">
        <v>36</v>
      </c>
      <c r="H17" s="6"/>
      <c r="I17" s="73">
        <v>19.433509999999998</v>
      </c>
      <c r="J17" s="4"/>
      <c r="K17" s="4" t="s">
        <v>36</v>
      </c>
      <c r="L17" s="43"/>
      <c r="M17" s="43">
        <v>19.433509999999998</v>
      </c>
      <c r="N17" s="43"/>
      <c r="O17" s="4" t="s">
        <v>36</v>
      </c>
      <c r="Q17" s="40">
        <v>9282556.019999994</v>
      </c>
      <c r="R17" s="105"/>
    </row>
    <row r="18" spans="1:18" x14ac:dyDescent="0.3">
      <c r="B18" s="6"/>
      <c r="C18" s="72" t="str">
        <f>RS!C18</f>
        <v>Feb 2022</v>
      </c>
      <c r="D18" s="6"/>
      <c r="E18" s="73">
        <v>12.43525</v>
      </c>
      <c r="F18" s="4"/>
      <c r="G18" s="4" t="s">
        <v>36</v>
      </c>
      <c r="H18" s="6"/>
      <c r="I18" s="73">
        <v>21.083599999999997</v>
      </c>
      <c r="J18" s="4"/>
      <c r="K18" s="4" t="s">
        <v>36</v>
      </c>
      <c r="L18" s="43"/>
      <c r="M18" s="43">
        <v>21.083599999999997</v>
      </c>
      <c r="N18" s="43"/>
      <c r="O18" s="4" t="s">
        <v>36</v>
      </c>
      <c r="Q18" s="40">
        <v>8952485.7800000049</v>
      </c>
    </row>
    <row r="19" spans="1:18" x14ac:dyDescent="0.3">
      <c r="A19" s="6"/>
      <c r="B19" s="6"/>
      <c r="C19" s="72" t="str">
        <f>RS!C19</f>
        <v>Mar 2022</v>
      </c>
      <c r="D19" s="6"/>
      <c r="E19" s="73">
        <v>16.783159999999999</v>
      </c>
      <c r="F19" s="4"/>
      <c r="G19" s="4" t="s">
        <v>36</v>
      </c>
      <c r="H19" s="6"/>
      <c r="I19" s="73">
        <v>23.215700000000002</v>
      </c>
      <c r="J19" s="4"/>
      <c r="K19" s="4" t="s">
        <v>36</v>
      </c>
      <c r="L19" s="43"/>
      <c r="M19" s="43">
        <v>23.215700000000002</v>
      </c>
      <c r="N19" s="43"/>
      <c r="O19" s="4" t="s">
        <v>36</v>
      </c>
      <c r="Q19" s="40">
        <v>11247609.270000005</v>
      </c>
    </row>
    <row r="20" spans="1:18" x14ac:dyDescent="0.3">
      <c r="A20" s="6"/>
      <c r="B20" s="6"/>
      <c r="C20" s="72" t="str">
        <f>RS!C20</f>
        <v>Apr 2022</v>
      </c>
      <c r="D20" s="6"/>
      <c r="E20" s="73">
        <v>5.2032799999999995</v>
      </c>
      <c r="F20" s="4"/>
      <c r="G20" s="4" t="s">
        <v>36</v>
      </c>
      <c r="H20" s="6"/>
      <c r="I20" s="73">
        <v>20.939029999999999</v>
      </c>
      <c r="J20" s="4"/>
      <c r="K20" s="4" t="s">
        <v>36</v>
      </c>
      <c r="L20" s="43"/>
      <c r="M20" s="43">
        <v>20.939029999999999</v>
      </c>
      <c r="N20" s="43"/>
      <c r="O20" s="4" t="s">
        <v>36</v>
      </c>
      <c r="Q20" s="40">
        <v>9175568.0699999891</v>
      </c>
    </row>
    <row r="21" spans="1:18" x14ac:dyDescent="0.3">
      <c r="A21" s="6"/>
      <c r="B21" s="6"/>
      <c r="C21" s="72" t="str">
        <f>RS!C21</f>
        <v>May 2022</v>
      </c>
      <c r="D21" s="6"/>
      <c r="E21" s="73">
        <v>15.51521</v>
      </c>
      <c r="F21" s="4"/>
      <c r="G21" s="4" t="s">
        <v>36</v>
      </c>
      <c r="H21" s="6"/>
      <c r="I21" s="73">
        <v>21.472490000000001</v>
      </c>
      <c r="J21" s="4"/>
      <c r="K21" s="4" t="s">
        <v>36</v>
      </c>
      <c r="L21" s="43"/>
      <c r="M21" s="43">
        <v>21.472490000000001</v>
      </c>
      <c r="N21" s="43"/>
      <c r="O21" s="4" t="s">
        <v>36</v>
      </c>
      <c r="Q21" s="40">
        <v>11430766.199999999</v>
      </c>
    </row>
    <row r="22" spans="1:18" x14ac:dyDescent="0.3">
      <c r="A22" s="6"/>
      <c r="B22" s="6"/>
      <c r="C22" s="72" t="str">
        <f>RS!C22</f>
        <v>Jun 2022</v>
      </c>
      <c r="D22" s="6"/>
      <c r="E22" s="73">
        <v>15.480589999999999</v>
      </c>
      <c r="F22" s="4"/>
      <c r="G22" s="4" t="s">
        <v>36</v>
      </c>
      <c r="H22" s="6"/>
      <c r="I22" s="73">
        <v>20.65372</v>
      </c>
      <c r="J22" s="4"/>
      <c r="K22" s="4" t="s">
        <v>36</v>
      </c>
      <c r="L22" s="43"/>
      <c r="M22" s="43">
        <v>20.65372</v>
      </c>
      <c r="N22" s="43"/>
      <c r="O22" s="4" t="s">
        <v>36</v>
      </c>
      <c r="Q22" s="40">
        <v>10143638.790000005</v>
      </c>
    </row>
    <row r="23" spans="1:18" x14ac:dyDescent="0.3">
      <c r="A23" s="6"/>
      <c r="B23" s="6"/>
      <c r="C23" s="72" t="str">
        <f>RS!C23</f>
        <v>Jul 2022</v>
      </c>
      <c r="D23" s="6"/>
      <c r="E23" s="73">
        <v>14.16076</v>
      </c>
      <c r="F23" s="4"/>
      <c r="G23" s="4" t="s">
        <v>36</v>
      </c>
      <c r="H23" s="6"/>
      <c r="I23" s="73">
        <v>21.461689999999997</v>
      </c>
      <c r="J23" s="4"/>
      <c r="K23" s="4" t="s">
        <v>36</v>
      </c>
      <c r="L23" s="43"/>
      <c r="M23" s="43">
        <v>21.461689999999997</v>
      </c>
      <c r="N23" s="43"/>
      <c r="O23" s="4" t="s">
        <v>36</v>
      </c>
      <c r="Q23" s="40">
        <v>10054669.460000008</v>
      </c>
    </row>
    <row r="24" spans="1:18" x14ac:dyDescent="0.3">
      <c r="A24" s="6"/>
      <c r="B24" s="6"/>
      <c r="C24" s="72" t="str">
        <f>RS!C24</f>
        <v>Aug 2022</v>
      </c>
      <c r="D24" s="6"/>
      <c r="E24" s="73">
        <v>10.3851</v>
      </c>
      <c r="F24" s="4"/>
      <c r="G24" s="4" t="s">
        <v>36</v>
      </c>
      <c r="H24" s="6"/>
      <c r="I24" s="73">
        <v>22.351380000000002</v>
      </c>
      <c r="J24" s="4"/>
      <c r="K24" s="4" t="s">
        <v>36</v>
      </c>
      <c r="L24" s="43"/>
      <c r="M24" s="43">
        <v>22.351380000000002</v>
      </c>
      <c r="N24" s="43"/>
      <c r="O24" s="4" t="s">
        <v>36</v>
      </c>
      <c r="Q24" s="40">
        <v>10593309.509999994</v>
      </c>
    </row>
    <row r="25" spans="1:18" x14ac:dyDescent="0.3">
      <c r="A25" s="6"/>
      <c r="B25" s="6"/>
      <c r="C25" s="72" t="str">
        <f>RS!C25</f>
        <v>Sep 2022</v>
      </c>
      <c r="D25" s="6"/>
      <c r="E25" s="73">
        <v>11.009219999999999</v>
      </c>
      <c r="F25" s="4"/>
      <c r="G25" s="4" t="s">
        <v>36</v>
      </c>
      <c r="H25" s="6"/>
      <c r="I25" s="73">
        <v>21.722819999999999</v>
      </c>
      <c r="J25" s="4"/>
      <c r="K25" s="4" t="s">
        <v>36</v>
      </c>
      <c r="L25" s="43"/>
      <c r="M25" s="43">
        <v>21.722819999999999</v>
      </c>
      <c r="N25" s="43"/>
      <c r="O25" s="4" t="s">
        <v>36</v>
      </c>
      <c r="Q25" s="40">
        <v>10565257.129999995</v>
      </c>
    </row>
    <row r="26" spans="1:18" x14ac:dyDescent="0.3">
      <c r="A26" s="6"/>
      <c r="B26" s="6"/>
      <c r="C26" s="72" t="str">
        <f>RS!C26</f>
        <v>Oct 2022</v>
      </c>
      <c r="D26" s="6"/>
      <c r="E26" s="73">
        <v>5.2959899999999998</v>
      </c>
      <c r="F26" s="4"/>
      <c r="G26" s="4" t="s">
        <v>36</v>
      </c>
      <c r="H26" s="6"/>
      <c r="I26" s="73">
        <v>21.526319999999998</v>
      </c>
      <c r="J26" s="4"/>
      <c r="K26" s="4" t="s">
        <v>36</v>
      </c>
      <c r="L26" s="43"/>
      <c r="M26" s="43">
        <v>21.526</v>
      </c>
      <c r="N26" s="43"/>
      <c r="O26" s="4" t="s">
        <v>36</v>
      </c>
      <c r="Q26" s="40">
        <v>7742139.4699999951</v>
      </c>
    </row>
    <row r="27" spans="1:18" x14ac:dyDescent="0.3">
      <c r="A27" s="6"/>
      <c r="B27" s="6"/>
      <c r="C27" s="72" t="str">
        <f>RS!C27</f>
        <v>Nov 2022</v>
      </c>
      <c r="D27" s="6"/>
      <c r="E27" s="73">
        <v>3.43194</v>
      </c>
      <c r="F27" s="4"/>
      <c r="G27" s="4" t="s">
        <v>36</v>
      </c>
      <c r="H27" s="6"/>
      <c r="I27" s="73">
        <v>20.331779999999998</v>
      </c>
      <c r="J27" s="4"/>
      <c r="K27" s="4" t="s">
        <v>36</v>
      </c>
      <c r="L27" s="43"/>
      <c r="M27" s="43">
        <v>20.332000000000001</v>
      </c>
      <c r="N27" s="43"/>
      <c r="O27" s="4" t="s">
        <v>36</v>
      </c>
      <c r="Q27" s="40">
        <v>7749741.6899999985</v>
      </c>
    </row>
    <row r="28" spans="1:18" x14ac:dyDescent="0.3">
      <c r="A28" s="6"/>
      <c r="B28" s="6"/>
      <c r="C28" s="72" t="str">
        <f>RS!C28</f>
        <v>Dec 2022</v>
      </c>
      <c r="D28" s="6"/>
      <c r="E28" s="73">
        <v>13.03317</v>
      </c>
      <c r="F28" s="4"/>
      <c r="G28" s="4" t="s">
        <v>36</v>
      </c>
      <c r="H28" s="6"/>
      <c r="I28" s="73">
        <v>22.826640000000001</v>
      </c>
      <c r="J28" s="4"/>
      <c r="K28" s="4" t="s">
        <v>36</v>
      </c>
      <c r="L28" s="43"/>
      <c r="M28" s="43">
        <v>22.827000000000002</v>
      </c>
      <c r="N28" s="43"/>
      <c r="O28" s="4" t="s">
        <v>36</v>
      </c>
      <c r="Q28" s="40">
        <v>10223211.049999997</v>
      </c>
    </row>
    <row r="29" spans="1:18" x14ac:dyDescent="0.3">
      <c r="B29" s="6"/>
      <c r="C29" s="6"/>
      <c r="D29" s="6"/>
      <c r="E29" s="6"/>
      <c r="F29" s="6"/>
      <c r="G29" s="6"/>
      <c r="H29" s="6"/>
      <c r="J29" s="6"/>
      <c r="K29" s="6"/>
      <c r="L29" s="6"/>
      <c r="M29" s="6"/>
      <c r="N29" s="6"/>
    </row>
    <row r="30" spans="1:18" x14ac:dyDescent="0.3">
      <c r="A30" s="5" t="s">
        <v>48</v>
      </c>
      <c r="B30" s="6"/>
      <c r="E30" s="55">
        <f>MAX(E17:E28,I17:I28)</f>
        <v>23.215700000000002</v>
      </c>
      <c r="F30" s="6" t="s">
        <v>49</v>
      </c>
      <c r="G30" s="6"/>
      <c r="H30" s="6"/>
      <c r="I30" s="5" t="s">
        <v>50</v>
      </c>
      <c r="L30" s="6"/>
      <c r="M30" s="40">
        <f>SUM(Q17:Q28)</f>
        <v>117160952.43999998</v>
      </c>
      <c r="N30" s="6"/>
    </row>
    <row r="31" spans="1:18" x14ac:dyDescent="0.3">
      <c r="B31" s="6"/>
      <c r="C31" s="6"/>
      <c r="D31" s="6"/>
      <c r="E31" s="6"/>
      <c r="F31" s="6"/>
      <c r="G31" s="6"/>
      <c r="H31" s="6"/>
      <c r="K31" s="5"/>
      <c r="L31" s="6"/>
      <c r="M31" s="6"/>
      <c r="N31" s="6"/>
    </row>
    <row r="32" spans="1:18" x14ac:dyDescent="0.3">
      <c r="A32" s="56" t="s">
        <v>51</v>
      </c>
      <c r="B32" s="6"/>
      <c r="C32" s="6"/>
      <c r="E32" s="55">
        <f>SUM(E17:E28)/12</f>
        <v>11.08372</v>
      </c>
      <c r="F32" s="6" t="s">
        <v>49</v>
      </c>
      <c r="G32" s="6"/>
      <c r="H32" s="6"/>
      <c r="I32" s="5" t="s">
        <v>52</v>
      </c>
      <c r="L32" s="6"/>
      <c r="M32" s="101">
        <f>M30/1000/(8760*E32)</f>
        <v>1.2066831307333357</v>
      </c>
      <c r="N32" s="6"/>
    </row>
    <row r="33" spans="1:15" x14ac:dyDescent="0.3">
      <c r="B33" s="6"/>
      <c r="C33" s="6"/>
      <c r="D33" s="6"/>
      <c r="E33" s="6"/>
      <c r="F33" s="6"/>
      <c r="G33" s="6"/>
      <c r="H33" s="6"/>
      <c r="L33" s="6"/>
      <c r="M33" s="102"/>
      <c r="N33" s="6"/>
    </row>
    <row r="34" spans="1:15" x14ac:dyDescent="0.3">
      <c r="A34" s="1" t="s">
        <v>53</v>
      </c>
      <c r="E34" s="104" t="s">
        <v>36</v>
      </c>
      <c r="I34" s="1" t="s">
        <v>55</v>
      </c>
      <c r="M34" s="101">
        <f>M30/1000/(8760*E30)</f>
        <v>0.57609884473747019</v>
      </c>
    </row>
    <row r="35" spans="1:15" x14ac:dyDescent="0.3">
      <c r="M35" s="103"/>
    </row>
    <row r="36" spans="1:15" x14ac:dyDescent="0.3">
      <c r="A36" s="75" t="s">
        <v>56</v>
      </c>
      <c r="B36" s="73"/>
      <c r="C36" s="73"/>
      <c r="D36" s="73"/>
      <c r="E36" s="55">
        <v>23.215700000000002</v>
      </c>
      <c r="F36" s="75" t="s">
        <v>49</v>
      </c>
      <c r="G36" s="6"/>
      <c r="H36" s="6"/>
      <c r="I36" s="1" t="s">
        <v>57</v>
      </c>
      <c r="K36" s="6"/>
      <c r="M36" s="101">
        <f>M30/1000/(8760*E36)</f>
        <v>0.57609884473747019</v>
      </c>
      <c r="N36" s="6"/>
    </row>
    <row r="37" spans="1:15" ht="119.25" customHeight="1" x14ac:dyDescent="0.3">
      <c r="A37" s="75"/>
      <c r="B37" s="73"/>
      <c r="C37" s="73"/>
      <c r="D37" s="73"/>
      <c r="E37" s="76"/>
      <c r="F37" s="73"/>
      <c r="G37" s="6"/>
      <c r="H37" s="6"/>
      <c r="I37" s="1"/>
      <c r="K37" s="6"/>
      <c r="L37" s="41"/>
      <c r="N37" s="6"/>
    </row>
    <row r="38" spans="1:15" x14ac:dyDescent="0.3">
      <c r="A38" s="78" t="s">
        <v>58</v>
      </c>
      <c r="B38" s="79"/>
      <c r="C38" s="79"/>
      <c r="D38" s="80"/>
      <c r="E38" s="80"/>
      <c r="F38" s="80"/>
      <c r="G38" s="80"/>
      <c r="H38" s="80"/>
      <c r="I38" s="80"/>
      <c r="J38" s="80"/>
      <c r="K38" s="80"/>
      <c r="L38" s="78"/>
      <c r="M38" s="80"/>
      <c r="N38" s="80"/>
      <c r="O38" s="135" t="s">
        <v>59</v>
      </c>
    </row>
    <row r="39" spans="1:15" x14ac:dyDescent="0.3">
      <c r="A39" s="71"/>
    </row>
    <row r="40" spans="1:15" x14ac:dyDescent="0.3">
      <c r="A40" s="71"/>
    </row>
  </sheetData>
  <pageMargins left="0.5" right="0.5" top="0.75" bottom="0.5" header="0.5" footer="0.5"/>
  <pageSetup scale="91" orientation="landscape" horizontalDpi="300" verticalDpi="300" r:id="rId1"/>
  <headerFooter alignWithMargins="0">
    <oddHeader xml:space="preserve">&amp;RDEF’s Response to OPC POD 1 (1-26)
Q7
Page &amp;P of &amp;N
</oddHeader>
    <oddFooter>&amp;R20240025-OPCPOD1-00004297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F44"/>
  <sheetViews>
    <sheetView tabSelected="1" view="pageBreakPreview" zoomScaleNormal="100" zoomScaleSheetLayoutView="100" workbookViewId="0">
      <selection activeCell="F19" sqref="F19"/>
    </sheetView>
  </sheetViews>
  <sheetFormatPr defaultColWidth="8" defaultRowHeight="13.8" x14ac:dyDescent="0.25"/>
  <cols>
    <col min="1" max="1" width="8.21875" style="57" customWidth="1"/>
    <col min="2" max="2" width="9.21875" style="57" customWidth="1"/>
    <col min="3" max="7" width="8.44140625" style="57" customWidth="1"/>
    <col min="8" max="8" width="9.44140625" style="57" customWidth="1"/>
    <col min="9" max="9" width="9.77734375" style="57" customWidth="1"/>
    <col min="10" max="10" width="9.109375" style="57" customWidth="1"/>
    <col min="11" max="12" width="8.44140625" style="57" customWidth="1"/>
    <col min="13" max="13" width="11.6640625" style="57" customWidth="1"/>
    <col min="14" max="14" width="3.6640625" style="57" customWidth="1"/>
    <col min="15" max="15" width="10.21875" style="57" customWidth="1"/>
    <col min="16" max="20" width="8" style="57" customWidth="1"/>
    <col min="21" max="21" width="3.6640625" style="57" customWidth="1"/>
    <col min="22" max="26" width="8" style="57" customWidth="1"/>
    <col min="27" max="27" width="3.6640625" style="57" customWidth="1"/>
    <col min="28" max="256" width="8" style="57"/>
    <col min="257" max="257" width="8.21875" style="57" customWidth="1"/>
    <col min="258" max="258" width="9.21875" style="57" customWidth="1"/>
    <col min="259" max="263" width="8.44140625" style="57" customWidth="1"/>
    <col min="264" max="264" width="9.44140625" style="57" customWidth="1"/>
    <col min="265" max="265" width="9.77734375" style="57" customWidth="1"/>
    <col min="266" max="266" width="9.109375" style="57" customWidth="1"/>
    <col min="267" max="268" width="8.44140625" style="57" customWidth="1"/>
    <col min="269" max="269" width="11.6640625" style="57" customWidth="1"/>
    <col min="270" max="270" width="3.6640625" style="57" customWidth="1"/>
    <col min="271" max="276" width="8" style="57" customWidth="1"/>
    <col min="277" max="277" width="3.6640625" style="57" customWidth="1"/>
    <col min="278" max="282" width="8" style="57" customWidth="1"/>
    <col min="283" max="283" width="3.6640625" style="57" customWidth="1"/>
    <col min="284" max="512" width="8" style="57"/>
    <col min="513" max="513" width="8.21875" style="57" customWidth="1"/>
    <col min="514" max="514" width="9.21875" style="57" customWidth="1"/>
    <col min="515" max="519" width="8.44140625" style="57" customWidth="1"/>
    <col min="520" max="520" width="9.44140625" style="57" customWidth="1"/>
    <col min="521" max="521" width="9.77734375" style="57" customWidth="1"/>
    <col min="522" max="522" width="9.109375" style="57" customWidth="1"/>
    <col min="523" max="524" width="8.44140625" style="57" customWidth="1"/>
    <col min="525" max="525" width="11.6640625" style="57" customWidth="1"/>
    <col min="526" max="526" width="3.6640625" style="57" customWidth="1"/>
    <col min="527" max="532" width="8" style="57" customWidth="1"/>
    <col min="533" max="533" width="3.6640625" style="57" customWidth="1"/>
    <col min="534" max="538" width="8" style="57" customWidth="1"/>
    <col min="539" max="539" width="3.6640625" style="57" customWidth="1"/>
    <col min="540" max="768" width="8" style="57"/>
    <col min="769" max="769" width="8.21875" style="57" customWidth="1"/>
    <col min="770" max="770" width="9.21875" style="57" customWidth="1"/>
    <col min="771" max="775" width="8.44140625" style="57" customWidth="1"/>
    <col min="776" max="776" width="9.44140625" style="57" customWidth="1"/>
    <col min="777" max="777" width="9.77734375" style="57" customWidth="1"/>
    <col min="778" max="778" width="9.109375" style="57" customWidth="1"/>
    <col min="779" max="780" width="8.44140625" style="57" customWidth="1"/>
    <col min="781" max="781" width="11.6640625" style="57" customWidth="1"/>
    <col min="782" max="782" width="3.6640625" style="57" customWidth="1"/>
    <col min="783" max="788" width="8" style="57" customWidth="1"/>
    <col min="789" max="789" width="3.6640625" style="57" customWidth="1"/>
    <col min="790" max="794" width="8" style="57" customWidth="1"/>
    <col min="795" max="795" width="3.6640625" style="57" customWidth="1"/>
    <col min="796" max="1024" width="8" style="57"/>
    <col min="1025" max="1025" width="8.21875" style="57" customWidth="1"/>
    <col min="1026" max="1026" width="9.21875" style="57" customWidth="1"/>
    <col min="1027" max="1031" width="8.44140625" style="57" customWidth="1"/>
    <col min="1032" max="1032" width="9.44140625" style="57" customWidth="1"/>
    <col min="1033" max="1033" width="9.77734375" style="57" customWidth="1"/>
    <col min="1034" max="1034" width="9.109375" style="57" customWidth="1"/>
    <col min="1035" max="1036" width="8.44140625" style="57" customWidth="1"/>
    <col min="1037" max="1037" width="11.6640625" style="57" customWidth="1"/>
    <col min="1038" max="1038" width="3.6640625" style="57" customWidth="1"/>
    <col min="1039" max="1044" width="8" style="57" customWidth="1"/>
    <col min="1045" max="1045" width="3.6640625" style="57" customWidth="1"/>
    <col min="1046" max="1050" width="8" style="57" customWidth="1"/>
    <col min="1051" max="1051" width="3.6640625" style="57" customWidth="1"/>
    <col min="1052" max="1280" width="8" style="57"/>
    <col min="1281" max="1281" width="8.21875" style="57" customWidth="1"/>
    <col min="1282" max="1282" width="9.21875" style="57" customWidth="1"/>
    <col min="1283" max="1287" width="8.44140625" style="57" customWidth="1"/>
    <col min="1288" max="1288" width="9.44140625" style="57" customWidth="1"/>
    <col min="1289" max="1289" width="9.77734375" style="57" customWidth="1"/>
    <col min="1290" max="1290" width="9.109375" style="57" customWidth="1"/>
    <col min="1291" max="1292" width="8.44140625" style="57" customWidth="1"/>
    <col min="1293" max="1293" width="11.6640625" style="57" customWidth="1"/>
    <col min="1294" max="1294" width="3.6640625" style="57" customWidth="1"/>
    <col min="1295" max="1300" width="8" style="57" customWidth="1"/>
    <col min="1301" max="1301" width="3.6640625" style="57" customWidth="1"/>
    <col min="1302" max="1306" width="8" style="57" customWidth="1"/>
    <col min="1307" max="1307" width="3.6640625" style="57" customWidth="1"/>
    <col min="1308" max="1536" width="8" style="57"/>
    <col min="1537" max="1537" width="8.21875" style="57" customWidth="1"/>
    <col min="1538" max="1538" width="9.21875" style="57" customWidth="1"/>
    <col min="1539" max="1543" width="8.44140625" style="57" customWidth="1"/>
    <col min="1544" max="1544" width="9.44140625" style="57" customWidth="1"/>
    <col min="1545" max="1545" width="9.77734375" style="57" customWidth="1"/>
    <col min="1546" max="1546" width="9.109375" style="57" customWidth="1"/>
    <col min="1547" max="1548" width="8.44140625" style="57" customWidth="1"/>
    <col min="1549" max="1549" width="11.6640625" style="57" customWidth="1"/>
    <col min="1550" max="1550" width="3.6640625" style="57" customWidth="1"/>
    <col min="1551" max="1556" width="8" style="57" customWidth="1"/>
    <col min="1557" max="1557" width="3.6640625" style="57" customWidth="1"/>
    <col min="1558" max="1562" width="8" style="57" customWidth="1"/>
    <col min="1563" max="1563" width="3.6640625" style="57" customWidth="1"/>
    <col min="1564" max="1792" width="8" style="57"/>
    <col min="1793" max="1793" width="8.21875" style="57" customWidth="1"/>
    <col min="1794" max="1794" width="9.21875" style="57" customWidth="1"/>
    <col min="1795" max="1799" width="8.44140625" style="57" customWidth="1"/>
    <col min="1800" max="1800" width="9.44140625" style="57" customWidth="1"/>
    <col min="1801" max="1801" width="9.77734375" style="57" customWidth="1"/>
    <col min="1802" max="1802" width="9.109375" style="57" customWidth="1"/>
    <col min="1803" max="1804" width="8.44140625" style="57" customWidth="1"/>
    <col min="1805" max="1805" width="11.6640625" style="57" customWidth="1"/>
    <col min="1806" max="1806" width="3.6640625" style="57" customWidth="1"/>
    <col min="1807" max="1812" width="8" style="57" customWidth="1"/>
    <col min="1813" max="1813" width="3.6640625" style="57" customWidth="1"/>
    <col min="1814" max="1818" width="8" style="57" customWidth="1"/>
    <col min="1819" max="1819" width="3.6640625" style="57" customWidth="1"/>
    <col min="1820" max="2048" width="8" style="57"/>
    <col min="2049" max="2049" width="8.21875" style="57" customWidth="1"/>
    <col min="2050" max="2050" width="9.21875" style="57" customWidth="1"/>
    <col min="2051" max="2055" width="8.44140625" style="57" customWidth="1"/>
    <col min="2056" max="2056" width="9.44140625" style="57" customWidth="1"/>
    <col min="2057" max="2057" width="9.77734375" style="57" customWidth="1"/>
    <col min="2058" max="2058" width="9.109375" style="57" customWidth="1"/>
    <col min="2059" max="2060" width="8.44140625" style="57" customWidth="1"/>
    <col min="2061" max="2061" width="11.6640625" style="57" customWidth="1"/>
    <col min="2062" max="2062" width="3.6640625" style="57" customWidth="1"/>
    <col min="2063" max="2068" width="8" style="57" customWidth="1"/>
    <col min="2069" max="2069" width="3.6640625" style="57" customWidth="1"/>
    <col min="2070" max="2074" width="8" style="57" customWidth="1"/>
    <col min="2075" max="2075" width="3.6640625" style="57" customWidth="1"/>
    <col min="2076" max="2304" width="8" style="57"/>
    <col min="2305" max="2305" width="8.21875" style="57" customWidth="1"/>
    <col min="2306" max="2306" width="9.21875" style="57" customWidth="1"/>
    <col min="2307" max="2311" width="8.44140625" style="57" customWidth="1"/>
    <col min="2312" max="2312" width="9.44140625" style="57" customWidth="1"/>
    <col min="2313" max="2313" width="9.77734375" style="57" customWidth="1"/>
    <col min="2314" max="2314" width="9.109375" style="57" customWidth="1"/>
    <col min="2315" max="2316" width="8.44140625" style="57" customWidth="1"/>
    <col min="2317" max="2317" width="11.6640625" style="57" customWidth="1"/>
    <col min="2318" max="2318" width="3.6640625" style="57" customWidth="1"/>
    <col min="2319" max="2324" width="8" style="57" customWidth="1"/>
    <col min="2325" max="2325" width="3.6640625" style="57" customWidth="1"/>
    <col min="2326" max="2330" width="8" style="57" customWidth="1"/>
    <col min="2331" max="2331" width="3.6640625" style="57" customWidth="1"/>
    <col min="2332" max="2560" width="8" style="57"/>
    <col min="2561" max="2561" width="8.21875" style="57" customWidth="1"/>
    <col min="2562" max="2562" width="9.21875" style="57" customWidth="1"/>
    <col min="2563" max="2567" width="8.44140625" style="57" customWidth="1"/>
    <col min="2568" max="2568" width="9.44140625" style="57" customWidth="1"/>
    <col min="2569" max="2569" width="9.77734375" style="57" customWidth="1"/>
    <col min="2570" max="2570" width="9.109375" style="57" customWidth="1"/>
    <col min="2571" max="2572" width="8.44140625" style="57" customWidth="1"/>
    <col min="2573" max="2573" width="11.6640625" style="57" customWidth="1"/>
    <col min="2574" max="2574" width="3.6640625" style="57" customWidth="1"/>
    <col min="2575" max="2580" width="8" style="57" customWidth="1"/>
    <col min="2581" max="2581" width="3.6640625" style="57" customWidth="1"/>
    <col min="2582" max="2586" width="8" style="57" customWidth="1"/>
    <col min="2587" max="2587" width="3.6640625" style="57" customWidth="1"/>
    <col min="2588" max="2816" width="8" style="57"/>
    <col min="2817" max="2817" width="8.21875" style="57" customWidth="1"/>
    <col min="2818" max="2818" width="9.21875" style="57" customWidth="1"/>
    <col min="2819" max="2823" width="8.44140625" style="57" customWidth="1"/>
    <col min="2824" max="2824" width="9.44140625" style="57" customWidth="1"/>
    <col min="2825" max="2825" width="9.77734375" style="57" customWidth="1"/>
    <col min="2826" max="2826" width="9.109375" style="57" customWidth="1"/>
    <col min="2827" max="2828" width="8.44140625" style="57" customWidth="1"/>
    <col min="2829" max="2829" width="11.6640625" style="57" customWidth="1"/>
    <col min="2830" max="2830" width="3.6640625" style="57" customWidth="1"/>
    <col min="2831" max="2836" width="8" style="57" customWidth="1"/>
    <col min="2837" max="2837" width="3.6640625" style="57" customWidth="1"/>
    <col min="2838" max="2842" width="8" style="57" customWidth="1"/>
    <col min="2843" max="2843" width="3.6640625" style="57" customWidth="1"/>
    <col min="2844" max="3072" width="8" style="57"/>
    <col min="3073" max="3073" width="8.21875" style="57" customWidth="1"/>
    <col min="3074" max="3074" width="9.21875" style="57" customWidth="1"/>
    <col min="3075" max="3079" width="8.44140625" style="57" customWidth="1"/>
    <col min="3080" max="3080" width="9.44140625" style="57" customWidth="1"/>
    <col min="3081" max="3081" width="9.77734375" style="57" customWidth="1"/>
    <col min="3082" max="3082" width="9.109375" style="57" customWidth="1"/>
    <col min="3083" max="3084" width="8.44140625" style="57" customWidth="1"/>
    <col min="3085" max="3085" width="11.6640625" style="57" customWidth="1"/>
    <col min="3086" max="3086" width="3.6640625" style="57" customWidth="1"/>
    <col min="3087" max="3092" width="8" style="57" customWidth="1"/>
    <col min="3093" max="3093" width="3.6640625" style="57" customWidth="1"/>
    <col min="3094" max="3098" width="8" style="57" customWidth="1"/>
    <col min="3099" max="3099" width="3.6640625" style="57" customWidth="1"/>
    <col min="3100" max="3328" width="8" style="57"/>
    <col min="3329" max="3329" width="8.21875" style="57" customWidth="1"/>
    <col min="3330" max="3330" width="9.21875" style="57" customWidth="1"/>
    <col min="3331" max="3335" width="8.44140625" style="57" customWidth="1"/>
    <col min="3336" max="3336" width="9.44140625" style="57" customWidth="1"/>
    <col min="3337" max="3337" width="9.77734375" style="57" customWidth="1"/>
    <col min="3338" max="3338" width="9.109375" style="57" customWidth="1"/>
    <col min="3339" max="3340" width="8.44140625" style="57" customWidth="1"/>
    <col min="3341" max="3341" width="11.6640625" style="57" customWidth="1"/>
    <col min="3342" max="3342" width="3.6640625" style="57" customWidth="1"/>
    <col min="3343" max="3348" width="8" style="57" customWidth="1"/>
    <col min="3349" max="3349" width="3.6640625" style="57" customWidth="1"/>
    <col min="3350" max="3354" width="8" style="57" customWidth="1"/>
    <col min="3355" max="3355" width="3.6640625" style="57" customWidth="1"/>
    <col min="3356" max="3584" width="8" style="57"/>
    <col min="3585" max="3585" width="8.21875" style="57" customWidth="1"/>
    <col min="3586" max="3586" width="9.21875" style="57" customWidth="1"/>
    <col min="3587" max="3591" width="8.44140625" style="57" customWidth="1"/>
    <col min="3592" max="3592" width="9.44140625" style="57" customWidth="1"/>
    <col min="3593" max="3593" width="9.77734375" style="57" customWidth="1"/>
    <col min="3594" max="3594" width="9.109375" style="57" customWidth="1"/>
    <col min="3595" max="3596" width="8.44140625" style="57" customWidth="1"/>
    <col min="3597" max="3597" width="11.6640625" style="57" customWidth="1"/>
    <col min="3598" max="3598" width="3.6640625" style="57" customWidth="1"/>
    <col min="3599" max="3604" width="8" style="57" customWidth="1"/>
    <col min="3605" max="3605" width="3.6640625" style="57" customWidth="1"/>
    <col min="3606" max="3610" width="8" style="57" customWidth="1"/>
    <col min="3611" max="3611" width="3.6640625" style="57" customWidth="1"/>
    <col min="3612" max="3840" width="8" style="57"/>
    <col min="3841" max="3841" width="8.21875" style="57" customWidth="1"/>
    <col min="3842" max="3842" width="9.21875" style="57" customWidth="1"/>
    <col min="3843" max="3847" width="8.44140625" style="57" customWidth="1"/>
    <col min="3848" max="3848" width="9.44140625" style="57" customWidth="1"/>
    <col min="3849" max="3849" width="9.77734375" style="57" customWidth="1"/>
    <col min="3850" max="3850" width="9.109375" style="57" customWidth="1"/>
    <col min="3851" max="3852" width="8.44140625" style="57" customWidth="1"/>
    <col min="3853" max="3853" width="11.6640625" style="57" customWidth="1"/>
    <col min="3854" max="3854" width="3.6640625" style="57" customWidth="1"/>
    <col min="3855" max="3860" width="8" style="57" customWidth="1"/>
    <col min="3861" max="3861" width="3.6640625" style="57" customWidth="1"/>
    <col min="3862" max="3866" width="8" style="57" customWidth="1"/>
    <col min="3867" max="3867" width="3.6640625" style="57" customWidth="1"/>
    <col min="3868" max="4096" width="8" style="57"/>
    <col min="4097" max="4097" width="8.21875" style="57" customWidth="1"/>
    <col min="4098" max="4098" width="9.21875" style="57" customWidth="1"/>
    <col min="4099" max="4103" width="8.44140625" style="57" customWidth="1"/>
    <col min="4104" max="4104" width="9.44140625" style="57" customWidth="1"/>
    <col min="4105" max="4105" width="9.77734375" style="57" customWidth="1"/>
    <col min="4106" max="4106" width="9.109375" style="57" customWidth="1"/>
    <col min="4107" max="4108" width="8.44140625" style="57" customWidth="1"/>
    <col min="4109" max="4109" width="11.6640625" style="57" customWidth="1"/>
    <col min="4110" max="4110" width="3.6640625" style="57" customWidth="1"/>
    <col min="4111" max="4116" width="8" style="57" customWidth="1"/>
    <col min="4117" max="4117" width="3.6640625" style="57" customWidth="1"/>
    <col min="4118" max="4122" width="8" style="57" customWidth="1"/>
    <col min="4123" max="4123" width="3.6640625" style="57" customWidth="1"/>
    <col min="4124" max="4352" width="8" style="57"/>
    <col min="4353" max="4353" width="8.21875" style="57" customWidth="1"/>
    <col min="4354" max="4354" width="9.21875" style="57" customWidth="1"/>
    <col min="4355" max="4359" width="8.44140625" style="57" customWidth="1"/>
    <col min="4360" max="4360" width="9.44140625" style="57" customWidth="1"/>
    <col min="4361" max="4361" width="9.77734375" style="57" customWidth="1"/>
    <col min="4362" max="4362" width="9.109375" style="57" customWidth="1"/>
    <col min="4363" max="4364" width="8.44140625" style="57" customWidth="1"/>
    <col min="4365" max="4365" width="11.6640625" style="57" customWidth="1"/>
    <col min="4366" max="4366" width="3.6640625" style="57" customWidth="1"/>
    <col min="4367" max="4372" width="8" style="57" customWidth="1"/>
    <col min="4373" max="4373" width="3.6640625" style="57" customWidth="1"/>
    <col min="4374" max="4378" width="8" style="57" customWidth="1"/>
    <col min="4379" max="4379" width="3.6640625" style="57" customWidth="1"/>
    <col min="4380" max="4608" width="8" style="57"/>
    <col min="4609" max="4609" width="8.21875" style="57" customWidth="1"/>
    <col min="4610" max="4610" width="9.21875" style="57" customWidth="1"/>
    <col min="4611" max="4615" width="8.44140625" style="57" customWidth="1"/>
    <col min="4616" max="4616" width="9.44140625" style="57" customWidth="1"/>
    <col min="4617" max="4617" width="9.77734375" style="57" customWidth="1"/>
    <col min="4618" max="4618" width="9.109375" style="57" customWidth="1"/>
    <col min="4619" max="4620" width="8.44140625" style="57" customWidth="1"/>
    <col min="4621" max="4621" width="11.6640625" style="57" customWidth="1"/>
    <col min="4622" max="4622" width="3.6640625" style="57" customWidth="1"/>
    <col min="4623" max="4628" width="8" style="57" customWidth="1"/>
    <col min="4629" max="4629" width="3.6640625" style="57" customWidth="1"/>
    <col min="4630" max="4634" width="8" style="57" customWidth="1"/>
    <col min="4635" max="4635" width="3.6640625" style="57" customWidth="1"/>
    <col min="4636" max="4864" width="8" style="57"/>
    <col min="4865" max="4865" width="8.21875" style="57" customWidth="1"/>
    <col min="4866" max="4866" width="9.21875" style="57" customWidth="1"/>
    <col min="4867" max="4871" width="8.44140625" style="57" customWidth="1"/>
    <col min="4872" max="4872" width="9.44140625" style="57" customWidth="1"/>
    <col min="4873" max="4873" width="9.77734375" style="57" customWidth="1"/>
    <col min="4874" max="4874" width="9.109375" style="57" customWidth="1"/>
    <col min="4875" max="4876" width="8.44140625" style="57" customWidth="1"/>
    <col min="4877" max="4877" width="11.6640625" style="57" customWidth="1"/>
    <col min="4878" max="4878" width="3.6640625" style="57" customWidth="1"/>
    <col min="4879" max="4884" width="8" style="57" customWidth="1"/>
    <col min="4885" max="4885" width="3.6640625" style="57" customWidth="1"/>
    <col min="4886" max="4890" width="8" style="57" customWidth="1"/>
    <col min="4891" max="4891" width="3.6640625" style="57" customWidth="1"/>
    <col min="4892" max="5120" width="8" style="57"/>
    <col min="5121" max="5121" width="8.21875" style="57" customWidth="1"/>
    <col min="5122" max="5122" width="9.21875" style="57" customWidth="1"/>
    <col min="5123" max="5127" width="8.44140625" style="57" customWidth="1"/>
    <col min="5128" max="5128" width="9.44140625" style="57" customWidth="1"/>
    <col min="5129" max="5129" width="9.77734375" style="57" customWidth="1"/>
    <col min="5130" max="5130" width="9.109375" style="57" customWidth="1"/>
    <col min="5131" max="5132" width="8.44140625" style="57" customWidth="1"/>
    <col min="5133" max="5133" width="11.6640625" style="57" customWidth="1"/>
    <col min="5134" max="5134" width="3.6640625" style="57" customWidth="1"/>
    <col min="5135" max="5140" width="8" style="57" customWidth="1"/>
    <col min="5141" max="5141" width="3.6640625" style="57" customWidth="1"/>
    <col min="5142" max="5146" width="8" style="57" customWidth="1"/>
    <col min="5147" max="5147" width="3.6640625" style="57" customWidth="1"/>
    <col min="5148" max="5376" width="8" style="57"/>
    <col min="5377" max="5377" width="8.21875" style="57" customWidth="1"/>
    <col min="5378" max="5378" width="9.21875" style="57" customWidth="1"/>
    <col min="5379" max="5383" width="8.44140625" style="57" customWidth="1"/>
    <col min="5384" max="5384" width="9.44140625" style="57" customWidth="1"/>
    <col min="5385" max="5385" width="9.77734375" style="57" customWidth="1"/>
    <col min="5386" max="5386" width="9.109375" style="57" customWidth="1"/>
    <col min="5387" max="5388" width="8.44140625" style="57" customWidth="1"/>
    <col min="5389" max="5389" width="11.6640625" style="57" customWidth="1"/>
    <col min="5390" max="5390" width="3.6640625" style="57" customWidth="1"/>
    <col min="5391" max="5396" width="8" style="57" customWidth="1"/>
    <col min="5397" max="5397" width="3.6640625" style="57" customWidth="1"/>
    <col min="5398" max="5402" width="8" style="57" customWidth="1"/>
    <col min="5403" max="5403" width="3.6640625" style="57" customWidth="1"/>
    <col min="5404" max="5632" width="8" style="57"/>
    <col min="5633" max="5633" width="8.21875" style="57" customWidth="1"/>
    <col min="5634" max="5634" width="9.21875" style="57" customWidth="1"/>
    <col min="5635" max="5639" width="8.44140625" style="57" customWidth="1"/>
    <col min="5640" max="5640" width="9.44140625" style="57" customWidth="1"/>
    <col min="5641" max="5641" width="9.77734375" style="57" customWidth="1"/>
    <col min="5642" max="5642" width="9.109375" style="57" customWidth="1"/>
    <col min="5643" max="5644" width="8.44140625" style="57" customWidth="1"/>
    <col min="5645" max="5645" width="11.6640625" style="57" customWidth="1"/>
    <col min="5646" max="5646" width="3.6640625" style="57" customWidth="1"/>
    <col min="5647" max="5652" width="8" style="57" customWidth="1"/>
    <col min="5653" max="5653" width="3.6640625" style="57" customWidth="1"/>
    <col min="5654" max="5658" width="8" style="57" customWidth="1"/>
    <col min="5659" max="5659" width="3.6640625" style="57" customWidth="1"/>
    <col min="5660" max="5888" width="8" style="57"/>
    <col min="5889" max="5889" width="8.21875" style="57" customWidth="1"/>
    <col min="5890" max="5890" width="9.21875" style="57" customWidth="1"/>
    <col min="5891" max="5895" width="8.44140625" style="57" customWidth="1"/>
    <col min="5896" max="5896" width="9.44140625" style="57" customWidth="1"/>
    <col min="5897" max="5897" width="9.77734375" style="57" customWidth="1"/>
    <col min="5898" max="5898" width="9.109375" style="57" customWidth="1"/>
    <col min="5899" max="5900" width="8.44140625" style="57" customWidth="1"/>
    <col min="5901" max="5901" width="11.6640625" style="57" customWidth="1"/>
    <col min="5902" max="5902" width="3.6640625" style="57" customWidth="1"/>
    <col min="5903" max="5908" width="8" style="57" customWidth="1"/>
    <col min="5909" max="5909" width="3.6640625" style="57" customWidth="1"/>
    <col min="5910" max="5914" width="8" style="57" customWidth="1"/>
    <col min="5915" max="5915" width="3.6640625" style="57" customWidth="1"/>
    <col min="5916" max="6144" width="8" style="57"/>
    <col min="6145" max="6145" width="8.21875" style="57" customWidth="1"/>
    <col min="6146" max="6146" width="9.21875" style="57" customWidth="1"/>
    <col min="6147" max="6151" width="8.44140625" style="57" customWidth="1"/>
    <col min="6152" max="6152" width="9.44140625" style="57" customWidth="1"/>
    <col min="6153" max="6153" width="9.77734375" style="57" customWidth="1"/>
    <col min="6154" max="6154" width="9.109375" style="57" customWidth="1"/>
    <col min="6155" max="6156" width="8.44140625" style="57" customWidth="1"/>
    <col min="6157" max="6157" width="11.6640625" style="57" customWidth="1"/>
    <col min="6158" max="6158" width="3.6640625" style="57" customWidth="1"/>
    <col min="6159" max="6164" width="8" style="57" customWidth="1"/>
    <col min="6165" max="6165" width="3.6640625" style="57" customWidth="1"/>
    <col min="6166" max="6170" width="8" style="57" customWidth="1"/>
    <col min="6171" max="6171" width="3.6640625" style="57" customWidth="1"/>
    <col min="6172" max="6400" width="8" style="57"/>
    <col min="6401" max="6401" width="8.21875" style="57" customWidth="1"/>
    <col min="6402" max="6402" width="9.21875" style="57" customWidth="1"/>
    <col min="6403" max="6407" width="8.44140625" style="57" customWidth="1"/>
    <col min="6408" max="6408" width="9.44140625" style="57" customWidth="1"/>
    <col min="6409" max="6409" width="9.77734375" style="57" customWidth="1"/>
    <col min="6410" max="6410" width="9.109375" style="57" customWidth="1"/>
    <col min="6411" max="6412" width="8.44140625" style="57" customWidth="1"/>
    <col min="6413" max="6413" width="11.6640625" style="57" customWidth="1"/>
    <col min="6414" max="6414" width="3.6640625" style="57" customWidth="1"/>
    <col min="6415" max="6420" width="8" style="57" customWidth="1"/>
    <col min="6421" max="6421" width="3.6640625" style="57" customWidth="1"/>
    <col min="6422" max="6426" width="8" style="57" customWidth="1"/>
    <col min="6427" max="6427" width="3.6640625" style="57" customWidth="1"/>
    <col min="6428" max="6656" width="8" style="57"/>
    <col min="6657" max="6657" width="8.21875" style="57" customWidth="1"/>
    <col min="6658" max="6658" width="9.21875" style="57" customWidth="1"/>
    <col min="6659" max="6663" width="8.44140625" style="57" customWidth="1"/>
    <col min="6664" max="6664" width="9.44140625" style="57" customWidth="1"/>
    <col min="6665" max="6665" width="9.77734375" style="57" customWidth="1"/>
    <col min="6666" max="6666" width="9.109375" style="57" customWidth="1"/>
    <col min="6667" max="6668" width="8.44140625" style="57" customWidth="1"/>
    <col min="6669" max="6669" width="11.6640625" style="57" customWidth="1"/>
    <col min="6670" max="6670" width="3.6640625" style="57" customWidth="1"/>
    <col min="6671" max="6676" width="8" style="57" customWidth="1"/>
    <col min="6677" max="6677" width="3.6640625" style="57" customWidth="1"/>
    <col min="6678" max="6682" width="8" style="57" customWidth="1"/>
    <col min="6683" max="6683" width="3.6640625" style="57" customWidth="1"/>
    <col min="6684" max="6912" width="8" style="57"/>
    <col min="6913" max="6913" width="8.21875" style="57" customWidth="1"/>
    <col min="6914" max="6914" width="9.21875" style="57" customWidth="1"/>
    <col min="6915" max="6919" width="8.44140625" style="57" customWidth="1"/>
    <col min="6920" max="6920" width="9.44140625" style="57" customWidth="1"/>
    <col min="6921" max="6921" width="9.77734375" style="57" customWidth="1"/>
    <col min="6922" max="6922" width="9.109375" style="57" customWidth="1"/>
    <col min="6923" max="6924" width="8.44140625" style="57" customWidth="1"/>
    <col min="6925" max="6925" width="11.6640625" style="57" customWidth="1"/>
    <col min="6926" max="6926" width="3.6640625" style="57" customWidth="1"/>
    <col min="6927" max="6932" width="8" style="57" customWidth="1"/>
    <col min="6933" max="6933" width="3.6640625" style="57" customWidth="1"/>
    <col min="6934" max="6938" width="8" style="57" customWidth="1"/>
    <col min="6939" max="6939" width="3.6640625" style="57" customWidth="1"/>
    <col min="6940" max="7168" width="8" style="57"/>
    <col min="7169" max="7169" width="8.21875" style="57" customWidth="1"/>
    <col min="7170" max="7170" width="9.21875" style="57" customWidth="1"/>
    <col min="7171" max="7175" width="8.44140625" style="57" customWidth="1"/>
    <col min="7176" max="7176" width="9.44140625" style="57" customWidth="1"/>
    <col min="7177" max="7177" width="9.77734375" style="57" customWidth="1"/>
    <col min="7178" max="7178" width="9.109375" style="57" customWidth="1"/>
    <col min="7179" max="7180" width="8.44140625" style="57" customWidth="1"/>
    <col min="7181" max="7181" width="11.6640625" style="57" customWidth="1"/>
    <col min="7182" max="7182" width="3.6640625" style="57" customWidth="1"/>
    <col min="7183" max="7188" width="8" style="57" customWidth="1"/>
    <col min="7189" max="7189" width="3.6640625" style="57" customWidth="1"/>
    <col min="7190" max="7194" width="8" style="57" customWidth="1"/>
    <col min="7195" max="7195" width="3.6640625" style="57" customWidth="1"/>
    <col min="7196" max="7424" width="8" style="57"/>
    <col min="7425" max="7425" width="8.21875" style="57" customWidth="1"/>
    <col min="7426" max="7426" width="9.21875" style="57" customWidth="1"/>
    <col min="7427" max="7431" width="8.44140625" style="57" customWidth="1"/>
    <col min="7432" max="7432" width="9.44140625" style="57" customWidth="1"/>
    <col min="7433" max="7433" width="9.77734375" style="57" customWidth="1"/>
    <col min="7434" max="7434" width="9.109375" style="57" customWidth="1"/>
    <col min="7435" max="7436" width="8.44140625" style="57" customWidth="1"/>
    <col min="7437" max="7437" width="11.6640625" style="57" customWidth="1"/>
    <col min="7438" max="7438" width="3.6640625" style="57" customWidth="1"/>
    <col min="7439" max="7444" width="8" style="57" customWidth="1"/>
    <col min="7445" max="7445" width="3.6640625" style="57" customWidth="1"/>
    <col min="7446" max="7450" width="8" style="57" customWidth="1"/>
    <col min="7451" max="7451" width="3.6640625" style="57" customWidth="1"/>
    <col min="7452" max="7680" width="8" style="57"/>
    <col min="7681" max="7681" width="8.21875" style="57" customWidth="1"/>
    <col min="7682" max="7682" width="9.21875" style="57" customWidth="1"/>
    <col min="7683" max="7687" width="8.44140625" style="57" customWidth="1"/>
    <col min="7688" max="7688" width="9.44140625" style="57" customWidth="1"/>
    <col min="7689" max="7689" width="9.77734375" style="57" customWidth="1"/>
    <col min="7690" max="7690" width="9.109375" style="57" customWidth="1"/>
    <col min="7691" max="7692" width="8.44140625" style="57" customWidth="1"/>
    <col min="7693" max="7693" width="11.6640625" style="57" customWidth="1"/>
    <col min="7694" max="7694" width="3.6640625" style="57" customWidth="1"/>
    <col min="7695" max="7700" width="8" style="57" customWidth="1"/>
    <col min="7701" max="7701" width="3.6640625" style="57" customWidth="1"/>
    <col min="7702" max="7706" width="8" style="57" customWidth="1"/>
    <col min="7707" max="7707" width="3.6640625" style="57" customWidth="1"/>
    <col min="7708" max="7936" width="8" style="57"/>
    <col min="7937" max="7937" width="8.21875" style="57" customWidth="1"/>
    <col min="7938" max="7938" width="9.21875" style="57" customWidth="1"/>
    <col min="7939" max="7943" width="8.44140625" style="57" customWidth="1"/>
    <col min="7944" max="7944" width="9.44140625" style="57" customWidth="1"/>
    <col min="7945" max="7945" width="9.77734375" style="57" customWidth="1"/>
    <col min="7946" max="7946" width="9.109375" style="57" customWidth="1"/>
    <col min="7947" max="7948" width="8.44140625" style="57" customWidth="1"/>
    <col min="7949" max="7949" width="11.6640625" style="57" customWidth="1"/>
    <col min="7950" max="7950" width="3.6640625" style="57" customWidth="1"/>
    <col min="7951" max="7956" width="8" style="57" customWidth="1"/>
    <col min="7957" max="7957" width="3.6640625" style="57" customWidth="1"/>
    <col min="7958" max="7962" width="8" style="57" customWidth="1"/>
    <col min="7963" max="7963" width="3.6640625" style="57" customWidth="1"/>
    <col min="7964" max="8192" width="8" style="57"/>
    <col min="8193" max="8193" width="8.21875" style="57" customWidth="1"/>
    <col min="8194" max="8194" width="9.21875" style="57" customWidth="1"/>
    <col min="8195" max="8199" width="8.44140625" style="57" customWidth="1"/>
    <col min="8200" max="8200" width="9.44140625" style="57" customWidth="1"/>
    <col min="8201" max="8201" width="9.77734375" style="57" customWidth="1"/>
    <col min="8202" max="8202" width="9.109375" style="57" customWidth="1"/>
    <col min="8203" max="8204" width="8.44140625" style="57" customWidth="1"/>
    <col min="8205" max="8205" width="11.6640625" style="57" customWidth="1"/>
    <col min="8206" max="8206" width="3.6640625" style="57" customWidth="1"/>
    <col min="8207" max="8212" width="8" style="57" customWidth="1"/>
    <col min="8213" max="8213" width="3.6640625" style="57" customWidth="1"/>
    <col min="8214" max="8218" width="8" style="57" customWidth="1"/>
    <col min="8219" max="8219" width="3.6640625" style="57" customWidth="1"/>
    <col min="8220" max="8448" width="8" style="57"/>
    <col min="8449" max="8449" width="8.21875" style="57" customWidth="1"/>
    <col min="8450" max="8450" width="9.21875" style="57" customWidth="1"/>
    <col min="8451" max="8455" width="8.44140625" style="57" customWidth="1"/>
    <col min="8456" max="8456" width="9.44140625" style="57" customWidth="1"/>
    <col min="8457" max="8457" width="9.77734375" style="57" customWidth="1"/>
    <col min="8458" max="8458" width="9.109375" style="57" customWidth="1"/>
    <col min="8459" max="8460" width="8.44140625" style="57" customWidth="1"/>
    <col min="8461" max="8461" width="11.6640625" style="57" customWidth="1"/>
    <col min="8462" max="8462" width="3.6640625" style="57" customWidth="1"/>
    <col min="8463" max="8468" width="8" style="57" customWidth="1"/>
    <col min="8469" max="8469" width="3.6640625" style="57" customWidth="1"/>
    <col min="8470" max="8474" width="8" style="57" customWidth="1"/>
    <col min="8475" max="8475" width="3.6640625" style="57" customWidth="1"/>
    <col min="8476" max="8704" width="8" style="57"/>
    <col min="8705" max="8705" width="8.21875" style="57" customWidth="1"/>
    <col min="8706" max="8706" width="9.21875" style="57" customWidth="1"/>
    <col min="8707" max="8711" width="8.44140625" style="57" customWidth="1"/>
    <col min="8712" max="8712" width="9.44140625" style="57" customWidth="1"/>
    <col min="8713" max="8713" width="9.77734375" style="57" customWidth="1"/>
    <col min="8714" max="8714" width="9.109375" style="57" customWidth="1"/>
    <col min="8715" max="8716" width="8.44140625" style="57" customWidth="1"/>
    <col min="8717" max="8717" width="11.6640625" style="57" customWidth="1"/>
    <col min="8718" max="8718" width="3.6640625" style="57" customWidth="1"/>
    <col min="8719" max="8724" width="8" style="57" customWidth="1"/>
    <col min="8725" max="8725" width="3.6640625" style="57" customWidth="1"/>
    <col min="8726" max="8730" width="8" style="57" customWidth="1"/>
    <col min="8731" max="8731" width="3.6640625" style="57" customWidth="1"/>
    <col min="8732" max="8960" width="8" style="57"/>
    <col min="8961" max="8961" width="8.21875" style="57" customWidth="1"/>
    <col min="8962" max="8962" width="9.21875" style="57" customWidth="1"/>
    <col min="8963" max="8967" width="8.44140625" style="57" customWidth="1"/>
    <col min="8968" max="8968" width="9.44140625" style="57" customWidth="1"/>
    <col min="8969" max="8969" width="9.77734375" style="57" customWidth="1"/>
    <col min="8970" max="8970" width="9.109375" style="57" customWidth="1"/>
    <col min="8971" max="8972" width="8.44140625" style="57" customWidth="1"/>
    <col min="8973" max="8973" width="11.6640625" style="57" customWidth="1"/>
    <col min="8974" max="8974" width="3.6640625" style="57" customWidth="1"/>
    <col min="8975" max="8980" width="8" style="57" customWidth="1"/>
    <col min="8981" max="8981" width="3.6640625" style="57" customWidth="1"/>
    <col min="8982" max="8986" width="8" style="57" customWidth="1"/>
    <col min="8987" max="8987" width="3.6640625" style="57" customWidth="1"/>
    <col min="8988" max="9216" width="8" style="57"/>
    <col min="9217" max="9217" width="8.21875" style="57" customWidth="1"/>
    <col min="9218" max="9218" width="9.21875" style="57" customWidth="1"/>
    <col min="9219" max="9223" width="8.44140625" style="57" customWidth="1"/>
    <col min="9224" max="9224" width="9.44140625" style="57" customWidth="1"/>
    <col min="9225" max="9225" width="9.77734375" style="57" customWidth="1"/>
    <col min="9226" max="9226" width="9.109375" style="57" customWidth="1"/>
    <col min="9227" max="9228" width="8.44140625" style="57" customWidth="1"/>
    <col min="9229" max="9229" width="11.6640625" style="57" customWidth="1"/>
    <col min="9230" max="9230" width="3.6640625" style="57" customWidth="1"/>
    <col min="9231" max="9236" width="8" style="57" customWidth="1"/>
    <col min="9237" max="9237" width="3.6640625" style="57" customWidth="1"/>
    <col min="9238" max="9242" width="8" style="57" customWidth="1"/>
    <col min="9243" max="9243" width="3.6640625" style="57" customWidth="1"/>
    <col min="9244" max="9472" width="8" style="57"/>
    <col min="9473" max="9473" width="8.21875" style="57" customWidth="1"/>
    <col min="9474" max="9474" width="9.21875" style="57" customWidth="1"/>
    <col min="9475" max="9479" width="8.44140625" style="57" customWidth="1"/>
    <col min="9480" max="9480" width="9.44140625" style="57" customWidth="1"/>
    <col min="9481" max="9481" width="9.77734375" style="57" customWidth="1"/>
    <col min="9482" max="9482" width="9.109375" style="57" customWidth="1"/>
    <col min="9483" max="9484" width="8.44140625" style="57" customWidth="1"/>
    <col min="9485" max="9485" width="11.6640625" style="57" customWidth="1"/>
    <col min="9486" max="9486" width="3.6640625" style="57" customWidth="1"/>
    <col min="9487" max="9492" width="8" style="57" customWidth="1"/>
    <col min="9493" max="9493" width="3.6640625" style="57" customWidth="1"/>
    <col min="9494" max="9498" width="8" style="57" customWidth="1"/>
    <col min="9499" max="9499" width="3.6640625" style="57" customWidth="1"/>
    <col min="9500" max="9728" width="8" style="57"/>
    <col min="9729" max="9729" width="8.21875" style="57" customWidth="1"/>
    <col min="9730" max="9730" width="9.21875" style="57" customWidth="1"/>
    <col min="9731" max="9735" width="8.44140625" style="57" customWidth="1"/>
    <col min="9736" max="9736" width="9.44140625" style="57" customWidth="1"/>
    <col min="9737" max="9737" width="9.77734375" style="57" customWidth="1"/>
    <col min="9738" max="9738" width="9.109375" style="57" customWidth="1"/>
    <col min="9739" max="9740" width="8.44140625" style="57" customWidth="1"/>
    <col min="9741" max="9741" width="11.6640625" style="57" customWidth="1"/>
    <col min="9742" max="9742" width="3.6640625" style="57" customWidth="1"/>
    <col min="9743" max="9748" width="8" style="57" customWidth="1"/>
    <col min="9749" max="9749" width="3.6640625" style="57" customWidth="1"/>
    <col min="9750" max="9754" width="8" style="57" customWidth="1"/>
    <col min="9755" max="9755" width="3.6640625" style="57" customWidth="1"/>
    <col min="9756" max="9984" width="8" style="57"/>
    <col min="9985" max="9985" width="8.21875" style="57" customWidth="1"/>
    <col min="9986" max="9986" width="9.21875" style="57" customWidth="1"/>
    <col min="9987" max="9991" width="8.44140625" style="57" customWidth="1"/>
    <col min="9992" max="9992" width="9.44140625" style="57" customWidth="1"/>
    <col min="9993" max="9993" width="9.77734375" style="57" customWidth="1"/>
    <col min="9994" max="9994" width="9.109375" style="57" customWidth="1"/>
    <col min="9995" max="9996" width="8.44140625" style="57" customWidth="1"/>
    <col min="9997" max="9997" width="11.6640625" style="57" customWidth="1"/>
    <col min="9998" max="9998" width="3.6640625" style="57" customWidth="1"/>
    <col min="9999" max="10004" width="8" style="57" customWidth="1"/>
    <col min="10005" max="10005" width="3.6640625" style="57" customWidth="1"/>
    <col min="10006" max="10010" width="8" style="57" customWidth="1"/>
    <col min="10011" max="10011" width="3.6640625" style="57" customWidth="1"/>
    <col min="10012" max="10240" width="8" style="57"/>
    <col min="10241" max="10241" width="8.21875" style="57" customWidth="1"/>
    <col min="10242" max="10242" width="9.21875" style="57" customWidth="1"/>
    <col min="10243" max="10247" width="8.44140625" style="57" customWidth="1"/>
    <col min="10248" max="10248" width="9.44140625" style="57" customWidth="1"/>
    <col min="10249" max="10249" width="9.77734375" style="57" customWidth="1"/>
    <col min="10250" max="10250" width="9.109375" style="57" customWidth="1"/>
    <col min="10251" max="10252" width="8.44140625" style="57" customWidth="1"/>
    <col min="10253" max="10253" width="11.6640625" style="57" customWidth="1"/>
    <col min="10254" max="10254" width="3.6640625" style="57" customWidth="1"/>
    <col min="10255" max="10260" width="8" style="57" customWidth="1"/>
    <col min="10261" max="10261" width="3.6640625" style="57" customWidth="1"/>
    <col min="10262" max="10266" width="8" style="57" customWidth="1"/>
    <col min="10267" max="10267" width="3.6640625" style="57" customWidth="1"/>
    <col min="10268" max="10496" width="8" style="57"/>
    <col min="10497" max="10497" width="8.21875" style="57" customWidth="1"/>
    <col min="10498" max="10498" width="9.21875" style="57" customWidth="1"/>
    <col min="10499" max="10503" width="8.44140625" style="57" customWidth="1"/>
    <col min="10504" max="10504" width="9.44140625" style="57" customWidth="1"/>
    <col min="10505" max="10505" width="9.77734375" style="57" customWidth="1"/>
    <col min="10506" max="10506" width="9.109375" style="57" customWidth="1"/>
    <col min="10507" max="10508" width="8.44140625" style="57" customWidth="1"/>
    <col min="10509" max="10509" width="11.6640625" style="57" customWidth="1"/>
    <col min="10510" max="10510" width="3.6640625" style="57" customWidth="1"/>
    <col min="10511" max="10516" width="8" style="57" customWidth="1"/>
    <col min="10517" max="10517" width="3.6640625" style="57" customWidth="1"/>
    <col min="10518" max="10522" width="8" style="57" customWidth="1"/>
    <col min="10523" max="10523" width="3.6640625" style="57" customWidth="1"/>
    <col min="10524" max="10752" width="8" style="57"/>
    <col min="10753" max="10753" width="8.21875" style="57" customWidth="1"/>
    <col min="10754" max="10754" width="9.21875" style="57" customWidth="1"/>
    <col min="10755" max="10759" width="8.44140625" style="57" customWidth="1"/>
    <col min="10760" max="10760" width="9.44140625" style="57" customWidth="1"/>
    <col min="10761" max="10761" width="9.77734375" style="57" customWidth="1"/>
    <col min="10762" max="10762" width="9.109375" style="57" customWidth="1"/>
    <col min="10763" max="10764" width="8.44140625" style="57" customWidth="1"/>
    <col min="10765" max="10765" width="11.6640625" style="57" customWidth="1"/>
    <col min="10766" max="10766" width="3.6640625" style="57" customWidth="1"/>
    <col min="10767" max="10772" width="8" style="57" customWidth="1"/>
    <col min="10773" max="10773" width="3.6640625" style="57" customWidth="1"/>
    <col min="10774" max="10778" width="8" style="57" customWidth="1"/>
    <col min="10779" max="10779" width="3.6640625" style="57" customWidth="1"/>
    <col min="10780" max="11008" width="8" style="57"/>
    <col min="11009" max="11009" width="8.21875" style="57" customWidth="1"/>
    <col min="11010" max="11010" width="9.21875" style="57" customWidth="1"/>
    <col min="11011" max="11015" width="8.44140625" style="57" customWidth="1"/>
    <col min="11016" max="11016" width="9.44140625" style="57" customWidth="1"/>
    <col min="11017" max="11017" width="9.77734375" style="57" customWidth="1"/>
    <col min="11018" max="11018" width="9.109375" style="57" customWidth="1"/>
    <col min="11019" max="11020" width="8.44140625" style="57" customWidth="1"/>
    <col min="11021" max="11021" width="11.6640625" style="57" customWidth="1"/>
    <col min="11022" max="11022" width="3.6640625" style="57" customWidth="1"/>
    <col min="11023" max="11028" width="8" style="57" customWidth="1"/>
    <col min="11029" max="11029" width="3.6640625" style="57" customWidth="1"/>
    <col min="11030" max="11034" width="8" style="57" customWidth="1"/>
    <col min="11035" max="11035" width="3.6640625" style="57" customWidth="1"/>
    <col min="11036" max="11264" width="8" style="57"/>
    <col min="11265" max="11265" width="8.21875" style="57" customWidth="1"/>
    <col min="11266" max="11266" width="9.21875" style="57" customWidth="1"/>
    <col min="11267" max="11271" width="8.44140625" style="57" customWidth="1"/>
    <col min="11272" max="11272" width="9.44140625" style="57" customWidth="1"/>
    <col min="11273" max="11273" width="9.77734375" style="57" customWidth="1"/>
    <col min="11274" max="11274" width="9.109375" style="57" customWidth="1"/>
    <col min="11275" max="11276" width="8.44140625" style="57" customWidth="1"/>
    <col min="11277" max="11277" width="11.6640625" style="57" customWidth="1"/>
    <col min="11278" max="11278" width="3.6640625" style="57" customWidth="1"/>
    <col min="11279" max="11284" width="8" style="57" customWidth="1"/>
    <col min="11285" max="11285" width="3.6640625" style="57" customWidth="1"/>
    <col min="11286" max="11290" width="8" style="57" customWidth="1"/>
    <col min="11291" max="11291" width="3.6640625" style="57" customWidth="1"/>
    <col min="11292" max="11520" width="8" style="57"/>
    <col min="11521" max="11521" width="8.21875" style="57" customWidth="1"/>
    <col min="11522" max="11522" width="9.21875" style="57" customWidth="1"/>
    <col min="11523" max="11527" width="8.44140625" style="57" customWidth="1"/>
    <col min="11528" max="11528" width="9.44140625" style="57" customWidth="1"/>
    <col min="11529" max="11529" width="9.77734375" style="57" customWidth="1"/>
    <col min="11530" max="11530" width="9.109375" style="57" customWidth="1"/>
    <col min="11531" max="11532" width="8.44140625" style="57" customWidth="1"/>
    <col min="11533" max="11533" width="11.6640625" style="57" customWidth="1"/>
    <col min="11534" max="11534" width="3.6640625" style="57" customWidth="1"/>
    <col min="11535" max="11540" width="8" style="57" customWidth="1"/>
    <col min="11541" max="11541" width="3.6640625" style="57" customWidth="1"/>
    <col min="11542" max="11546" width="8" style="57" customWidth="1"/>
    <col min="11547" max="11547" width="3.6640625" style="57" customWidth="1"/>
    <col min="11548" max="11776" width="8" style="57"/>
    <col min="11777" max="11777" width="8.21875" style="57" customWidth="1"/>
    <col min="11778" max="11778" width="9.21875" style="57" customWidth="1"/>
    <col min="11779" max="11783" width="8.44140625" style="57" customWidth="1"/>
    <col min="11784" max="11784" width="9.44140625" style="57" customWidth="1"/>
    <col min="11785" max="11785" width="9.77734375" style="57" customWidth="1"/>
    <col min="11786" max="11786" width="9.109375" style="57" customWidth="1"/>
    <col min="11787" max="11788" width="8.44140625" style="57" customWidth="1"/>
    <col min="11789" max="11789" width="11.6640625" style="57" customWidth="1"/>
    <col min="11790" max="11790" width="3.6640625" style="57" customWidth="1"/>
    <col min="11791" max="11796" width="8" style="57" customWidth="1"/>
    <col min="11797" max="11797" width="3.6640625" style="57" customWidth="1"/>
    <col min="11798" max="11802" width="8" style="57" customWidth="1"/>
    <col min="11803" max="11803" width="3.6640625" style="57" customWidth="1"/>
    <col min="11804" max="12032" width="8" style="57"/>
    <col min="12033" max="12033" width="8.21875" style="57" customWidth="1"/>
    <col min="12034" max="12034" width="9.21875" style="57" customWidth="1"/>
    <col min="12035" max="12039" width="8.44140625" style="57" customWidth="1"/>
    <col min="12040" max="12040" width="9.44140625" style="57" customWidth="1"/>
    <col min="12041" max="12041" width="9.77734375" style="57" customWidth="1"/>
    <col min="12042" max="12042" width="9.109375" style="57" customWidth="1"/>
    <col min="12043" max="12044" width="8.44140625" style="57" customWidth="1"/>
    <col min="12045" max="12045" width="11.6640625" style="57" customWidth="1"/>
    <col min="12046" max="12046" width="3.6640625" style="57" customWidth="1"/>
    <col min="12047" max="12052" width="8" style="57" customWidth="1"/>
    <col min="12053" max="12053" width="3.6640625" style="57" customWidth="1"/>
    <col min="12054" max="12058" width="8" style="57" customWidth="1"/>
    <col min="12059" max="12059" width="3.6640625" style="57" customWidth="1"/>
    <col min="12060" max="12288" width="8" style="57"/>
    <col min="12289" max="12289" width="8.21875" style="57" customWidth="1"/>
    <col min="12290" max="12290" width="9.21875" style="57" customWidth="1"/>
    <col min="12291" max="12295" width="8.44140625" style="57" customWidth="1"/>
    <col min="12296" max="12296" width="9.44140625" style="57" customWidth="1"/>
    <col min="12297" max="12297" width="9.77734375" style="57" customWidth="1"/>
    <col min="12298" max="12298" width="9.109375" style="57" customWidth="1"/>
    <col min="12299" max="12300" width="8.44140625" style="57" customWidth="1"/>
    <col min="12301" max="12301" width="11.6640625" style="57" customWidth="1"/>
    <col min="12302" max="12302" width="3.6640625" style="57" customWidth="1"/>
    <col min="12303" max="12308" width="8" style="57" customWidth="1"/>
    <col min="12309" max="12309" width="3.6640625" style="57" customWidth="1"/>
    <col min="12310" max="12314" width="8" style="57" customWidth="1"/>
    <col min="12315" max="12315" width="3.6640625" style="57" customWidth="1"/>
    <col min="12316" max="12544" width="8" style="57"/>
    <col min="12545" max="12545" width="8.21875" style="57" customWidth="1"/>
    <col min="12546" max="12546" width="9.21875" style="57" customWidth="1"/>
    <col min="12547" max="12551" width="8.44140625" style="57" customWidth="1"/>
    <col min="12552" max="12552" width="9.44140625" style="57" customWidth="1"/>
    <col min="12553" max="12553" width="9.77734375" style="57" customWidth="1"/>
    <col min="12554" max="12554" width="9.109375" style="57" customWidth="1"/>
    <col min="12555" max="12556" width="8.44140625" style="57" customWidth="1"/>
    <col min="12557" max="12557" width="11.6640625" style="57" customWidth="1"/>
    <col min="12558" max="12558" width="3.6640625" style="57" customWidth="1"/>
    <col min="12559" max="12564" width="8" style="57" customWidth="1"/>
    <col min="12565" max="12565" width="3.6640625" style="57" customWidth="1"/>
    <col min="12566" max="12570" width="8" style="57" customWidth="1"/>
    <col min="12571" max="12571" width="3.6640625" style="57" customWidth="1"/>
    <col min="12572" max="12800" width="8" style="57"/>
    <col min="12801" max="12801" width="8.21875" style="57" customWidth="1"/>
    <col min="12802" max="12802" width="9.21875" style="57" customWidth="1"/>
    <col min="12803" max="12807" width="8.44140625" style="57" customWidth="1"/>
    <col min="12808" max="12808" width="9.44140625" style="57" customWidth="1"/>
    <col min="12809" max="12809" width="9.77734375" style="57" customWidth="1"/>
    <col min="12810" max="12810" width="9.109375" style="57" customWidth="1"/>
    <col min="12811" max="12812" width="8.44140625" style="57" customWidth="1"/>
    <col min="12813" max="12813" width="11.6640625" style="57" customWidth="1"/>
    <col min="12814" max="12814" width="3.6640625" style="57" customWidth="1"/>
    <col min="12815" max="12820" width="8" style="57" customWidth="1"/>
    <col min="12821" max="12821" width="3.6640625" style="57" customWidth="1"/>
    <col min="12822" max="12826" width="8" style="57" customWidth="1"/>
    <col min="12827" max="12827" width="3.6640625" style="57" customWidth="1"/>
    <col min="12828" max="13056" width="8" style="57"/>
    <col min="13057" max="13057" width="8.21875" style="57" customWidth="1"/>
    <col min="13058" max="13058" width="9.21875" style="57" customWidth="1"/>
    <col min="13059" max="13063" width="8.44140625" style="57" customWidth="1"/>
    <col min="13064" max="13064" width="9.44140625" style="57" customWidth="1"/>
    <col min="13065" max="13065" width="9.77734375" style="57" customWidth="1"/>
    <col min="13066" max="13066" width="9.109375" style="57" customWidth="1"/>
    <col min="13067" max="13068" width="8.44140625" style="57" customWidth="1"/>
    <col min="13069" max="13069" width="11.6640625" style="57" customWidth="1"/>
    <col min="13070" max="13070" width="3.6640625" style="57" customWidth="1"/>
    <col min="13071" max="13076" width="8" style="57" customWidth="1"/>
    <col min="13077" max="13077" width="3.6640625" style="57" customWidth="1"/>
    <col min="13078" max="13082" width="8" style="57" customWidth="1"/>
    <col min="13083" max="13083" width="3.6640625" style="57" customWidth="1"/>
    <col min="13084" max="13312" width="8" style="57"/>
    <col min="13313" max="13313" width="8.21875" style="57" customWidth="1"/>
    <col min="13314" max="13314" width="9.21875" style="57" customWidth="1"/>
    <col min="13315" max="13319" width="8.44140625" style="57" customWidth="1"/>
    <col min="13320" max="13320" width="9.44140625" style="57" customWidth="1"/>
    <col min="13321" max="13321" width="9.77734375" style="57" customWidth="1"/>
    <col min="13322" max="13322" width="9.109375" style="57" customWidth="1"/>
    <col min="13323" max="13324" width="8.44140625" style="57" customWidth="1"/>
    <col min="13325" max="13325" width="11.6640625" style="57" customWidth="1"/>
    <col min="13326" max="13326" width="3.6640625" style="57" customWidth="1"/>
    <col min="13327" max="13332" width="8" style="57" customWidth="1"/>
    <col min="13333" max="13333" width="3.6640625" style="57" customWidth="1"/>
    <col min="13334" max="13338" width="8" style="57" customWidth="1"/>
    <col min="13339" max="13339" width="3.6640625" style="57" customWidth="1"/>
    <col min="13340" max="13568" width="8" style="57"/>
    <col min="13569" max="13569" width="8.21875" style="57" customWidth="1"/>
    <col min="13570" max="13570" width="9.21875" style="57" customWidth="1"/>
    <col min="13571" max="13575" width="8.44140625" style="57" customWidth="1"/>
    <col min="13576" max="13576" width="9.44140625" style="57" customWidth="1"/>
    <col min="13577" max="13577" width="9.77734375" style="57" customWidth="1"/>
    <col min="13578" max="13578" width="9.109375" style="57" customWidth="1"/>
    <col min="13579" max="13580" width="8.44140625" style="57" customWidth="1"/>
    <col min="13581" max="13581" width="11.6640625" style="57" customWidth="1"/>
    <col min="13582" max="13582" width="3.6640625" style="57" customWidth="1"/>
    <col min="13583" max="13588" width="8" style="57" customWidth="1"/>
    <col min="13589" max="13589" width="3.6640625" style="57" customWidth="1"/>
    <col min="13590" max="13594" width="8" style="57" customWidth="1"/>
    <col min="13595" max="13595" width="3.6640625" style="57" customWidth="1"/>
    <col min="13596" max="13824" width="8" style="57"/>
    <col min="13825" max="13825" width="8.21875" style="57" customWidth="1"/>
    <col min="13826" max="13826" width="9.21875" style="57" customWidth="1"/>
    <col min="13827" max="13831" width="8.44140625" style="57" customWidth="1"/>
    <col min="13832" max="13832" width="9.44140625" style="57" customWidth="1"/>
    <col min="13833" max="13833" width="9.77734375" style="57" customWidth="1"/>
    <col min="13834" max="13834" width="9.109375" style="57" customWidth="1"/>
    <col min="13835" max="13836" width="8.44140625" style="57" customWidth="1"/>
    <col min="13837" max="13837" width="11.6640625" style="57" customWidth="1"/>
    <col min="13838" max="13838" width="3.6640625" style="57" customWidth="1"/>
    <col min="13839" max="13844" width="8" style="57" customWidth="1"/>
    <col min="13845" max="13845" width="3.6640625" style="57" customWidth="1"/>
    <col min="13846" max="13850" width="8" style="57" customWidth="1"/>
    <col min="13851" max="13851" width="3.6640625" style="57" customWidth="1"/>
    <col min="13852" max="14080" width="8" style="57"/>
    <col min="14081" max="14081" width="8.21875" style="57" customWidth="1"/>
    <col min="14082" max="14082" width="9.21875" style="57" customWidth="1"/>
    <col min="14083" max="14087" width="8.44140625" style="57" customWidth="1"/>
    <col min="14088" max="14088" width="9.44140625" style="57" customWidth="1"/>
    <col min="14089" max="14089" width="9.77734375" style="57" customWidth="1"/>
    <col min="14090" max="14090" width="9.109375" style="57" customWidth="1"/>
    <col min="14091" max="14092" width="8.44140625" style="57" customWidth="1"/>
    <col min="14093" max="14093" width="11.6640625" style="57" customWidth="1"/>
    <col min="14094" max="14094" width="3.6640625" style="57" customWidth="1"/>
    <col min="14095" max="14100" width="8" style="57" customWidth="1"/>
    <col min="14101" max="14101" width="3.6640625" style="57" customWidth="1"/>
    <col min="14102" max="14106" width="8" style="57" customWidth="1"/>
    <col min="14107" max="14107" width="3.6640625" style="57" customWidth="1"/>
    <col min="14108" max="14336" width="8" style="57"/>
    <col min="14337" max="14337" width="8.21875" style="57" customWidth="1"/>
    <col min="14338" max="14338" width="9.21875" style="57" customWidth="1"/>
    <col min="14339" max="14343" width="8.44140625" style="57" customWidth="1"/>
    <col min="14344" max="14344" width="9.44140625" style="57" customWidth="1"/>
    <col min="14345" max="14345" width="9.77734375" style="57" customWidth="1"/>
    <col min="14346" max="14346" width="9.109375" style="57" customWidth="1"/>
    <col min="14347" max="14348" width="8.44140625" style="57" customWidth="1"/>
    <col min="14349" max="14349" width="11.6640625" style="57" customWidth="1"/>
    <col min="14350" max="14350" width="3.6640625" style="57" customWidth="1"/>
    <col min="14351" max="14356" width="8" style="57" customWidth="1"/>
    <col min="14357" max="14357" width="3.6640625" style="57" customWidth="1"/>
    <col min="14358" max="14362" width="8" style="57" customWidth="1"/>
    <col min="14363" max="14363" width="3.6640625" style="57" customWidth="1"/>
    <col min="14364" max="14592" width="8" style="57"/>
    <col min="14593" max="14593" width="8.21875" style="57" customWidth="1"/>
    <col min="14594" max="14594" width="9.21875" style="57" customWidth="1"/>
    <col min="14595" max="14599" width="8.44140625" style="57" customWidth="1"/>
    <col min="14600" max="14600" width="9.44140625" style="57" customWidth="1"/>
    <col min="14601" max="14601" width="9.77734375" style="57" customWidth="1"/>
    <col min="14602" max="14602" width="9.109375" style="57" customWidth="1"/>
    <col min="14603" max="14604" width="8.44140625" style="57" customWidth="1"/>
    <col min="14605" max="14605" width="11.6640625" style="57" customWidth="1"/>
    <col min="14606" max="14606" width="3.6640625" style="57" customWidth="1"/>
    <col min="14607" max="14612" width="8" style="57" customWidth="1"/>
    <col min="14613" max="14613" width="3.6640625" style="57" customWidth="1"/>
    <col min="14614" max="14618" width="8" style="57" customWidth="1"/>
    <col min="14619" max="14619" width="3.6640625" style="57" customWidth="1"/>
    <col min="14620" max="14848" width="8" style="57"/>
    <col min="14849" max="14849" width="8.21875" style="57" customWidth="1"/>
    <col min="14850" max="14850" width="9.21875" style="57" customWidth="1"/>
    <col min="14851" max="14855" width="8.44140625" style="57" customWidth="1"/>
    <col min="14856" max="14856" width="9.44140625" style="57" customWidth="1"/>
    <col min="14857" max="14857" width="9.77734375" style="57" customWidth="1"/>
    <col min="14858" max="14858" width="9.109375" style="57" customWidth="1"/>
    <col min="14859" max="14860" width="8.44140625" style="57" customWidth="1"/>
    <col min="14861" max="14861" width="11.6640625" style="57" customWidth="1"/>
    <col min="14862" max="14862" width="3.6640625" style="57" customWidth="1"/>
    <col min="14863" max="14868" width="8" style="57" customWidth="1"/>
    <col min="14869" max="14869" width="3.6640625" style="57" customWidth="1"/>
    <col min="14870" max="14874" width="8" style="57" customWidth="1"/>
    <col min="14875" max="14875" width="3.6640625" style="57" customWidth="1"/>
    <col min="14876" max="15104" width="8" style="57"/>
    <col min="15105" max="15105" width="8.21875" style="57" customWidth="1"/>
    <col min="15106" max="15106" width="9.21875" style="57" customWidth="1"/>
    <col min="15107" max="15111" width="8.44140625" style="57" customWidth="1"/>
    <col min="15112" max="15112" width="9.44140625" style="57" customWidth="1"/>
    <col min="15113" max="15113" width="9.77734375" style="57" customWidth="1"/>
    <col min="15114" max="15114" width="9.109375" style="57" customWidth="1"/>
    <col min="15115" max="15116" width="8.44140625" style="57" customWidth="1"/>
    <col min="15117" max="15117" width="11.6640625" style="57" customWidth="1"/>
    <col min="15118" max="15118" width="3.6640625" style="57" customWidth="1"/>
    <col min="15119" max="15124" width="8" style="57" customWidth="1"/>
    <col min="15125" max="15125" width="3.6640625" style="57" customWidth="1"/>
    <col min="15126" max="15130" width="8" style="57" customWidth="1"/>
    <col min="15131" max="15131" width="3.6640625" style="57" customWidth="1"/>
    <col min="15132" max="15360" width="8" style="57"/>
    <col min="15361" max="15361" width="8.21875" style="57" customWidth="1"/>
    <col min="15362" max="15362" width="9.21875" style="57" customWidth="1"/>
    <col min="15363" max="15367" width="8.44140625" style="57" customWidth="1"/>
    <col min="15368" max="15368" width="9.44140625" style="57" customWidth="1"/>
    <col min="15369" max="15369" width="9.77734375" style="57" customWidth="1"/>
    <col min="15370" max="15370" width="9.109375" style="57" customWidth="1"/>
    <col min="15371" max="15372" width="8.44140625" style="57" customWidth="1"/>
    <col min="15373" max="15373" width="11.6640625" style="57" customWidth="1"/>
    <col min="15374" max="15374" width="3.6640625" style="57" customWidth="1"/>
    <col min="15375" max="15380" width="8" style="57" customWidth="1"/>
    <col min="15381" max="15381" width="3.6640625" style="57" customWidth="1"/>
    <col min="15382" max="15386" width="8" style="57" customWidth="1"/>
    <col min="15387" max="15387" width="3.6640625" style="57" customWidth="1"/>
    <col min="15388" max="15616" width="8" style="57"/>
    <col min="15617" max="15617" width="8.21875" style="57" customWidth="1"/>
    <col min="15618" max="15618" width="9.21875" style="57" customWidth="1"/>
    <col min="15619" max="15623" width="8.44140625" style="57" customWidth="1"/>
    <col min="15624" max="15624" width="9.44140625" style="57" customWidth="1"/>
    <col min="15625" max="15625" width="9.77734375" style="57" customWidth="1"/>
    <col min="15626" max="15626" width="9.109375" style="57" customWidth="1"/>
    <col min="15627" max="15628" width="8.44140625" style="57" customWidth="1"/>
    <col min="15629" max="15629" width="11.6640625" style="57" customWidth="1"/>
    <col min="15630" max="15630" width="3.6640625" style="57" customWidth="1"/>
    <col min="15631" max="15636" width="8" style="57" customWidth="1"/>
    <col min="15637" max="15637" width="3.6640625" style="57" customWidth="1"/>
    <col min="15638" max="15642" width="8" style="57" customWidth="1"/>
    <col min="15643" max="15643" width="3.6640625" style="57" customWidth="1"/>
    <col min="15644" max="15872" width="8" style="57"/>
    <col min="15873" max="15873" width="8.21875" style="57" customWidth="1"/>
    <col min="15874" max="15874" width="9.21875" style="57" customWidth="1"/>
    <col min="15875" max="15879" width="8.44140625" style="57" customWidth="1"/>
    <col min="15880" max="15880" width="9.44140625" style="57" customWidth="1"/>
    <col min="15881" max="15881" width="9.77734375" style="57" customWidth="1"/>
    <col min="15882" max="15882" width="9.109375" style="57" customWidth="1"/>
    <col min="15883" max="15884" width="8.44140625" style="57" customWidth="1"/>
    <col min="15885" max="15885" width="11.6640625" style="57" customWidth="1"/>
    <col min="15886" max="15886" width="3.6640625" style="57" customWidth="1"/>
    <col min="15887" max="15892" width="8" style="57" customWidth="1"/>
    <col min="15893" max="15893" width="3.6640625" style="57" customWidth="1"/>
    <col min="15894" max="15898" width="8" style="57" customWidth="1"/>
    <col min="15899" max="15899" width="3.6640625" style="57" customWidth="1"/>
    <col min="15900" max="16128" width="8" style="57"/>
    <col min="16129" max="16129" width="8.21875" style="57" customWidth="1"/>
    <col min="16130" max="16130" width="9.21875" style="57" customWidth="1"/>
    <col min="16131" max="16135" width="8.44140625" style="57" customWidth="1"/>
    <col min="16136" max="16136" width="9.44140625" style="57" customWidth="1"/>
    <col min="16137" max="16137" width="9.77734375" style="57" customWidth="1"/>
    <col min="16138" max="16138" width="9.109375" style="57" customWidth="1"/>
    <col min="16139" max="16140" width="8.44140625" style="57" customWidth="1"/>
    <col min="16141" max="16141" width="11.6640625" style="57" customWidth="1"/>
    <col min="16142" max="16142" width="3.6640625" style="57" customWidth="1"/>
    <col min="16143" max="16148" width="8" style="57" customWidth="1"/>
    <col min="16149" max="16149" width="3.6640625" style="57" customWidth="1"/>
    <col min="16150" max="16154" width="8" style="57" customWidth="1"/>
    <col min="16155" max="16155" width="3.6640625" style="57" customWidth="1"/>
    <col min="16156" max="16384" width="8" style="57"/>
  </cols>
  <sheetData>
    <row r="1" spans="1:15" s="8" customFormat="1" ht="10.199999999999999" x14ac:dyDescent="0.2">
      <c r="A1" s="7" t="s">
        <v>0</v>
      </c>
      <c r="B1" s="9" t="str">
        <f>RS!$B$1</f>
        <v>E-17</v>
      </c>
      <c r="E1" s="10"/>
      <c r="F1" s="10"/>
      <c r="G1" s="9" t="s">
        <v>2</v>
      </c>
      <c r="H1" s="9"/>
      <c r="I1" s="10"/>
      <c r="J1" s="10"/>
      <c r="K1" s="10"/>
      <c r="N1" s="7" t="s">
        <v>104</v>
      </c>
    </row>
    <row r="2" spans="1:15" s="8" customFormat="1" x14ac:dyDescent="0.3">
      <c r="A2" s="1"/>
    </row>
    <row r="3" spans="1:15" s="8" customFormat="1" ht="10.199999999999999" x14ac:dyDescent="0.2">
      <c r="A3" s="82" t="s">
        <v>4</v>
      </c>
      <c r="B3" s="83"/>
      <c r="C3" s="83"/>
      <c r="D3" s="83"/>
      <c r="E3" s="84" t="s">
        <v>5</v>
      </c>
      <c r="F3" s="83"/>
      <c r="G3" s="85"/>
      <c r="H3" s="83"/>
      <c r="I3" s="85"/>
      <c r="J3" s="85"/>
      <c r="K3" s="83"/>
      <c r="L3" s="83"/>
      <c r="M3" s="82" t="s">
        <v>6</v>
      </c>
      <c r="N3" s="83"/>
      <c r="O3" s="83"/>
    </row>
    <row r="4" spans="1:15" s="8" customFormat="1" ht="10.199999999999999" x14ac:dyDescent="0.2">
      <c r="E4" s="9" t="s">
        <v>7</v>
      </c>
      <c r="F4" s="10"/>
      <c r="G4" s="10"/>
      <c r="I4" s="10"/>
      <c r="J4" s="10"/>
      <c r="M4" s="8" t="s">
        <v>8</v>
      </c>
    </row>
    <row r="5" spans="1:15" s="8" customFormat="1" ht="10.199999999999999" x14ac:dyDescent="0.2">
      <c r="E5" s="7" t="s">
        <v>10</v>
      </c>
      <c r="F5" s="10"/>
      <c r="G5" s="10"/>
      <c r="I5" s="10"/>
      <c r="J5" s="10"/>
      <c r="M5" s="8" t="s">
        <v>11</v>
      </c>
    </row>
    <row r="6" spans="1:15" s="8" customFormat="1" ht="10.199999999999999" x14ac:dyDescent="0.2">
      <c r="A6" s="7" t="s">
        <v>9</v>
      </c>
      <c r="B6" s="8" t="s">
        <v>153</v>
      </c>
      <c r="E6" s="9" t="s">
        <v>12</v>
      </c>
      <c r="F6" s="10"/>
      <c r="G6" s="10"/>
      <c r="I6" s="10"/>
      <c r="J6" s="10"/>
      <c r="M6" s="8" t="s">
        <v>13</v>
      </c>
    </row>
    <row r="7" spans="1:15" s="8" customFormat="1" ht="10.199999999999999" x14ac:dyDescent="0.2">
      <c r="A7" s="7"/>
      <c r="C7" s="11"/>
      <c r="E7" s="9" t="s">
        <v>14</v>
      </c>
      <c r="F7" s="10"/>
      <c r="G7" s="10"/>
      <c r="I7" s="10"/>
      <c r="J7" s="10"/>
      <c r="M7" s="7"/>
    </row>
    <row r="8" spans="1:15" s="8" customFormat="1" ht="10.199999999999999" x14ac:dyDescent="0.2">
      <c r="E8" s="9" t="s">
        <v>15</v>
      </c>
      <c r="F8" s="10"/>
      <c r="G8" s="10"/>
      <c r="I8" s="10"/>
      <c r="J8" s="10"/>
      <c r="K8" s="10"/>
      <c r="M8" s="8" t="s">
        <v>16</v>
      </c>
    </row>
    <row r="9" spans="1:15" s="8" customFormat="1" ht="10.199999999999999" x14ac:dyDescent="0.2">
      <c r="A9" s="7" t="s">
        <v>17</v>
      </c>
      <c r="B9" s="8" t="s">
        <v>18</v>
      </c>
      <c r="E9" s="8" t="s">
        <v>19</v>
      </c>
    </row>
    <row r="10" spans="1:15" s="2" customFormat="1" x14ac:dyDescent="0.3">
      <c r="A10" s="86"/>
      <c r="B10" s="88"/>
      <c r="C10" s="88"/>
      <c r="D10" s="87"/>
      <c r="E10" s="87"/>
      <c r="F10" s="88"/>
      <c r="G10" s="88"/>
      <c r="H10" s="87"/>
      <c r="I10" s="87"/>
      <c r="J10" s="87"/>
      <c r="K10" s="87"/>
      <c r="L10" s="87"/>
      <c r="M10" s="87"/>
      <c r="N10" s="87"/>
      <c r="O10" s="88"/>
    </row>
    <row r="11" spans="1:15" s="89" customFormat="1" x14ac:dyDescent="0.3">
      <c r="A11" s="99" t="s">
        <v>105</v>
      </c>
    </row>
    <row r="12" spans="1:15" s="89" customFormat="1" x14ac:dyDescent="0.3">
      <c r="B12" s="58" t="s">
        <v>106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9"/>
    </row>
    <row r="13" spans="1:15" s="89" customFormat="1" x14ac:dyDescent="0.3">
      <c r="B13" s="58" t="s">
        <v>107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9"/>
    </row>
    <row r="14" spans="1:15" s="89" customFormat="1" x14ac:dyDescent="0.3">
      <c r="B14" s="100" t="s">
        <v>108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5" s="89" customFormat="1" ht="6" customHeight="1" x14ac:dyDescent="0.3"/>
    <row r="16" spans="1:15" s="89" customFormat="1" x14ac:dyDescent="0.3">
      <c r="C16" s="90" t="s">
        <v>73</v>
      </c>
      <c r="D16" s="90" t="s">
        <v>74</v>
      </c>
      <c r="E16" s="90" t="s">
        <v>75</v>
      </c>
      <c r="F16" s="90" t="s">
        <v>76</v>
      </c>
      <c r="G16" s="90" t="s">
        <v>77</v>
      </c>
      <c r="H16" s="90" t="s">
        <v>78</v>
      </c>
      <c r="I16" s="90" t="s">
        <v>109</v>
      </c>
      <c r="J16" s="90" t="s">
        <v>110</v>
      </c>
      <c r="K16" s="90" t="s">
        <v>111</v>
      </c>
      <c r="L16" s="90" t="s">
        <v>112</v>
      </c>
      <c r="M16" s="90" t="s">
        <v>113</v>
      </c>
      <c r="N16" s="90"/>
    </row>
    <row r="17" spans="2:32" s="89" customFormat="1" ht="6.6" customHeight="1" x14ac:dyDescent="0.3"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2:32" s="89" customFormat="1" x14ac:dyDescent="0.3">
      <c r="B18" s="59" t="s">
        <v>114</v>
      </c>
      <c r="M18" s="59" t="s">
        <v>115</v>
      </c>
      <c r="N18" s="59"/>
    </row>
    <row r="19" spans="2:32" s="89" customFormat="1" x14ac:dyDescent="0.3">
      <c r="B19" s="59" t="s">
        <v>114</v>
      </c>
      <c r="M19" s="59" t="s">
        <v>116</v>
      </c>
      <c r="N19" s="59"/>
      <c r="X19" s="58"/>
      <c r="Y19" s="58"/>
      <c r="Z19" s="58"/>
      <c r="AC19" s="58"/>
      <c r="AD19" s="58"/>
      <c r="AE19" s="58"/>
      <c r="AF19" s="58"/>
    </row>
    <row r="20" spans="2:32" s="89" customFormat="1" x14ac:dyDescent="0.3">
      <c r="B20" s="59" t="s">
        <v>114</v>
      </c>
      <c r="C20" s="60">
        <v>2013</v>
      </c>
      <c r="D20" s="60">
        <v>2014</v>
      </c>
      <c r="E20" s="60">
        <v>2015</v>
      </c>
      <c r="F20" s="60">
        <v>2016</v>
      </c>
      <c r="G20" s="60">
        <v>2017</v>
      </c>
      <c r="H20" s="60">
        <v>2018</v>
      </c>
      <c r="I20" s="60">
        <v>2019</v>
      </c>
      <c r="J20" s="60">
        <v>2020</v>
      </c>
      <c r="K20" s="60">
        <v>2021</v>
      </c>
      <c r="L20" s="60">
        <v>2022</v>
      </c>
      <c r="M20" s="59" t="s">
        <v>117</v>
      </c>
      <c r="N20" s="59"/>
      <c r="X20" s="59"/>
      <c r="Y20" s="59"/>
      <c r="Z20" s="59"/>
      <c r="AA20" s="60"/>
      <c r="AB20" s="60"/>
      <c r="AC20" s="59"/>
      <c r="AD20" s="59"/>
      <c r="AE20" s="59"/>
      <c r="AF20" s="59"/>
    </row>
    <row r="21" spans="2:32" s="89" customFormat="1" ht="7.2" customHeight="1" x14ac:dyDescent="0.3"/>
    <row r="22" spans="2:32" s="89" customFormat="1" x14ac:dyDescent="0.3">
      <c r="B22" s="59" t="s">
        <v>118</v>
      </c>
      <c r="C22" s="91">
        <v>0.28000000000000003</v>
      </c>
      <c r="D22" s="91">
        <v>0.28000000000000003</v>
      </c>
      <c r="E22" s="91" t="s">
        <v>119</v>
      </c>
      <c r="F22" s="91">
        <v>0.21</v>
      </c>
      <c r="G22" s="91">
        <v>0.26</v>
      </c>
      <c r="H22" s="91">
        <v>0.25</v>
      </c>
      <c r="I22" s="91">
        <v>0.18</v>
      </c>
      <c r="J22" s="91">
        <v>7.0000000000000007E-2</v>
      </c>
      <c r="K22" s="91">
        <v>0.23</v>
      </c>
      <c r="L22" s="91">
        <v>0.17</v>
      </c>
      <c r="M22" s="92">
        <f t="shared" ref="M22:M33" si="0">SUM(C22:L22)/10</f>
        <v>0.193</v>
      </c>
      <c r="N22" s="92"/>
      <c r="X22" s="61"/>
      <c r="Y22" s="61"/>
      <c r="Z22" s="61"/>
      <c r="AC22" s="59"/>
      <c r="AD22" s="61"/>
    </row>
    <row r="23" spans="2:32" s="89" customFormat="1" x14ac:dyDescent="0.3">
      <c r="B23" s="59" t="s">
        <v>120</v>
      </c>
      <c r="C23" s="91">
        <v>0.15</v>
      </c>
      <c r="D23" s="91">
        <v>0.11</v>
      </c>
      <c r="E23" s="91">
        <v>0.02</v>
      </c>
      <c r="F23" s="91">
        <v>7.0000000000000007E-2</v>
      </c>
      <c r="G23" s="91" t="s">
        <v>119</v>
      </c>
      <c r="H23" s="91" t="s">
        <v>119</v>
      </c>
      <c r="I23" s="91" t="s">
        <v>119</v>
      </c>
      <c r="J23" s="91" t="s">
        <v>119</v>
      </c>
      <c r="K23" s="91">
        <v>0.12</v>
      </c>
      <c r="L23" s="91">
        <v>0.15</v>
      </c>
      <c r="M23" s="92">
        <f t="shared" si="0"/>
        <v>6.2E-2</v>
      </c>
      <c r="N23" s="92"/>
      <c r="X23" s="61"/>
      <c r="Y23" s="61"/>
      <c r="Z23" s="61"/>
      <c r="AC23" s="59"/>
      <c r="AD23" s="61"/>
    </row>
    <row r="24" spans="2:32" s="89" customFormat="1" x14ac:dyDescent="0.3">
      <c r="B24" s="59" t="s">
        <v>121</v>
      </c>
      <c r="C24" s="91" t="s">
        <v>119</v>
      </c>
      <c r="D24" s="91" t="s">
        <v>119</v>
      </c>
      <c r="E24" s="91" t="s">
        <v>119</v>
      </c>
      <c r="F24" s="91" t="s">
        <v>119</v>
      </c>
      <c r="G24" s="91" t="s">
        <v>119</v>
      </c>
      <c r="H24" s="91" t="s">
        <v>119</v>
      </c>
      <c r="I24" s="91" t="s">
        <v>119</v>
      </c>
      <c r="J24" s="91" t="s">
        <v>119</v>
      </c>
      <c r="K24" s="91" t="s">
        <v>119</v>
      </c>
      <c r="L24" s="91" t="s">
        <v>119</v>
      </c>
      <c r="M24" s="92">
        <f t="shared" si="0"/>
        <v>0</v>
      </c>
      <c r="N24" s="92"/>
      <c r="X24" s="61"/>
      <c r="Y24" s="61"/>
      <c r="Z24" s="61"/>
      <c r="AC24" s="59"/>
      <c r="AD24" s="61"/>
    </row>
    <row r="25" spans="2:32" s="89" customFormat="1" x14ac:dyDescent="0.3">
      <c r="B25" s="59" t="s">
        <v>122</v>
      </c>
      <c r="C25" s="91" t="s">
        <v>119</v>
      </c>
      <c r="D25" s="91" t="s">
        <v>119</v>
      </c>
      <c r="E25" s="91" t="s">
        <v>119</v>
      </c>
      <c r="F25" s="91" t="s">
        <v>119</v>
      </c>
      <c r="G25" s="91" t="s">
        <v>119</v>
      </c>
      <c r="H25" s="91" t="s">
        <v>119</v>
      </c>
      <c r="I25" s="91" t="s">
        <v>119</v>
      </c>
      <c r="J25" s="91" t="s">
        <v>119</v>
      </c>
      <c r="K25" s="91" t="s">
        <v>119</v>
      </c>
      <c r="L25" s="91" t="s">
        <v>119</v>
      </c>
      <c r="M25" s="92">
        <f t="shared" si="0"/>
        <v>0</v>
      </c>
      <c r="N25" s="92"/>
      <c r="X25" s="61"/>
      <c r="Y25" s="61"/>
      <c r="Z25" s="61"/>
      <c r="AC25" s="59"/>
      <c r="AD25" s="61"/>
    </row>
    <row r="26" spans="2:32" s="89" customFormat="1" x14ac:dyDescent="0.3">
      <c r="B26" s="59" t="s">
        <v>123</v>
      </c>
      <c r="C26" s="91" t="s">
        <v>119</v>
      </c>
      <c r="D26" s="91" t="s">
        <v>119</v>
      </c>
      <c r="E26" s="91" t="s">
        <v>119</v>
      </c>
      <c r="F26" s="91" t="s">
        <v>119</v>
      </c>
      <c r="G26" s="91" t="s">
        <v>119</v>
      </c>
      <c r="H26" s="91" t="s">
        <v>119</v>
      </c>
      <c r="I26" s="91" t="s">
        <v>119</v>
      </c>
      <c r="J26" s="91" t="s">
        <v>119</v>
      </c>
      <c r="K26" s="91" t="s">
        <v>119</v>
      </c>
      <c r="L26" s="91" t="s">
        <v>119</v>
      </c>
      <c r="M26" s="92">
        <f t="shared" si="0"/>
        <v>0</v>
      </c>
      <c r="N26" s="92"/>
      <c r="X26" s="61"/>
      <c r="Y26" s="61"/>
      <c r="Z26" s="61"/>
      <c r="AC26" s="59"/>
      <c r="AD26" s="61"/>
    </row>
    <row r="27" spans="2:32" s="89" customFormat="1" x14ac:dyDescent="0.3">
      <c r="B27" s="59" t="s">
        <v>124</v>
      </c>
      <c r="C27" s="91" t="s">
        <v>119</v>
      </c>
      <c r="D27" s="91" t="s">
        <v>119</v>
      </c>
      <c r="E27" s="91" t="s">
        <v>119</v>
      </c>
      <c r="F27" s="91" t="s">
        <v>119</v>
      </c>
      <c r="G27" s="91" t="s">
        <v>119</v>
      </c>
      <c r="H27" s="91" t="s">
        <v>119</v>
      </c>
      <c r="I27" s="91" t="s">
        <v>119</v>
      </c>
      <c r="J27" s="91" t="s">
        <v>119</v>
      </c>
      <c r="K27" s="91" t="s">
        <v>119</v>
      </c>
      <c r="L27" s="91" t="s">
        <v>119</v>
      </c>
      <c r="M27" s="92">
        <f t="shared" si="0"/>
        <v>0</v>
      </c>
      <c r="N27" s="92"/>
      <c r="X27" s="61"/>
      <c r="Y27" s="61"/>
      <c r="Z27" s="61"/>
      <c r="AC27" s="59"/>
      <c r="AD27" s="61"/>
    </row>
    <row r="28" spans="2:32" s="89" customFormat="1" x14ac:dyDescent="0.3">
      <c r="B28" s="59" t="s">
        <v>125</v>
      </c>
      <c r="C28" s="91" t="s">
        <v>119</v>
      </c>
      <c r="D28" s="91" t="s">
        <v>119</v>
      </c>
      <c r="E28" s="91" t="s">
        <v>119</v>
      </c>
      <c r="F28" s="91" t="s">
        <v>119</v>
      </c>
      <c r="G28" s="91" t="s">
        <v>119</v>
      </c>
      <c r="H28" s="91" t="s">
        <v>119</v>
      </c>
      <c r="I28" s="91" t="s">
        <v>119</v>
      </c>
      <c r="J28" s="91" t="s">
        <v>119</v>
      </c>
      <c r="K28" s="91" t="s">
        <v>119</v>
      </c>
      <c r="L28" s="91" t="s">
        <v>119</v>
      </c>
      <c r="M28" s="92">
        <f t="shared" si="0"/>
        <v>0</v>
      </c>
      <c r="N28" s="92"/>
      <c r="X28" s="61"/>
      <c r="Y28" s="61"/>
      <c r="Z28" s="61"/>
      <c r="AC28" s="59"/>
      <c r="AD28" s="61"/>
    </row>
    <row r="29" spans="2:32" s="89" customFormat="1" x14ac:dyDescent="0.3">
      <c r="B29" s="59" t="s">
        <v>126</v>
      </c>
      <c r="C29" s="91" t="s">
        <v>119</v>
      </c>
      <c r="D29" s="91" t="s">
        <v>119</v>
      </c>
      <c r="E29" s="91" t="s">
        <v>119</v>
      </c>
      <c r="F29" s="91" t="s">
        <v>119</v>
      </c>
      <c r="G29" s="91" t="s">
        <v>119</v>
      </c>
      <c r="H29" s="91" t="s">
        <v>119</v>
      </c>
      <c r="I29" s="91" t="s">
        <v>119</v>
      </c>
      <c r="J29" s="91" t="s">
        <v>119</v>
      </c>
      <c r="K29" s="91" t="s">
        <v>119</v>
      </c>
      <c r="L29" s="91" t="s">
        <v>119</v>
      </c>
      <c r="M29" s="92">
        <f t="shared" si="0"/>
        <v>0</v>
      </c>
      <c r="N29" s="92"/>
      <c r="X29" s="61"/>
      <c r="Y29" s="61"/>
      <c r="Z29" s="61"/>
      <c r="AC29" s="59"/>
      <c r="AD29" s="61"/>
    </row>
    <row r="30" spans="2:32" s="89" customFormat="1" x14ac:dyDescent="0.3">
      <c r="B30" s="59" t="s">
        <v>127</v>
      </c>
      <c r="C30" s="91" t="s">
        <v>119</v>
      </c>
      <c r="D30" s="91" t="s">
        <v>119</v>
      </c>
      <c r="E30" s="91" t="s">
        <v>119</v>
      </c>
      <c r="F30" s="91" t="s">
        <v>119</v>
      </c>
      <c r="G30" s="91" t="s">
        <v>119</v>
      </c>
      <c r="H30" s="91" t="s">
        <v>119</v>
      </c>
      <c r="I30" s="91" t="s">
        <v>119</v>
      </c>
      <c r="J30" s="91" t="s">
        <v>119</v>
      </c>
      <c r="K30" s="91" t="s">
        <v>119</v>
      </c>
      <c r="L30" s="91" t="s">
        <v>119</v>
      </c>
      <c r="M30" s="92">
        <f t="shared" si="0"/>
        <v>0</v>
      </c>
      <c r="N30" s="92"/>
      <c r="X30" s="61"/>
      <c r="Y30" s="61"/>
      <c r="Z30" s="61"/>
      <c r="AC30" s="59"/>
      <c r="AD30" s="61"/>
    </row>
    <row r="31" spans="2:32" s="89" customFormat="1" x14ac:dyDescent="0.3">
      <c r="B31" s="59" t="s">
        <v>128</v>
      </c>
      <c r="C31" s="91" t="s">
        <v>119</v>
      </c>
      <c r="D31" s="91" t="s">
        <v>119</v>
      </c>
      <c r="E31" s="91" t="s">
        <v>119</v>
      </c>
      <c r="F31" s="91" t="s">
        <v>119</v>
      </c>
      <c r="G31" s="91" t="s">
        <v>119</v>
      </c>
      <c r="H31" s="91" t="s">
        <v>119</v>
      </c>
      <c r="I31" s="91" t="s">
        <v>119</v>
      </c>
      <c r="J31" s="91" t="s">
        <v>119</v>
      </c>
      <c r="K31" s="91" t="s">
        <v>119</v>
      </c>
      <c r="L31" s="91" t="s">
        <v>119</v>
      </c>
      <c r="M31" s="92">
        <f t="shared" si="0"/>
        <v>0</v>
      </c>
      <c r="N31" s="92"/>
      <c r="X31" s="61"/>
      <c r="Y31" s="61"/>
      <c r="Z31" s="61"/>
      <c r="AC31" s="59"/>
      <c r="AD31" s="61"/>
    </row>
    <row r="32" spans="2:32" s="89" customFormat="1" x14ac:dyDescent="0.3">
      <c r="B32" s="59" t="s">
        <v>129</v>
      </c>
      <c r="C32" s="91" t="s">
        <v>119</v>
      </c>
      <c r="D32" s="91" t="s">
        <v>119</v>
      </c>
      <c r="E32" s="91" t="s">
        <v>119</v>
      </c>
      <c r="F32" s="91" t="s">
        <v>119</v>
      </c>
      <c r="G32" s="91" t="s">
        <v>119</v>
      </c>
      <c r="H32" s="91" t="s">
        <v>119</v>
      </c>
      <c r="I32" s="91" t="s">
        <v>119</v>
      </c>
      <c r="J32" s="91" t="s">
        <v>119</v>
      </c>
      <c r="K32" s="91" t="s">
        <v>119</v>
      </c>
      <c r="L32" s="91" t="s">
        <v>119</v>
      </c>
      <c r="M32" s="92">
        <f t="shared" si="0"/>
        <v>0</v>
      </c>
      <c r="N32" s="92"/>
      <c r="X32" s="61"/>
      <c r="Y32" s="61"/>
      <c r="Z32" s="61"/>
      <c r="AC32" s="59"/>
      <c r="AD32" s="61"/>
    </row>
    <row r="33" spans="1:30" s="89" customFormat="1" x14ac:dyDescent="0.3">
      <c r="B33" s="59" t="s">
        <v>130</v>
      </c>
      <c r="C33" s="91">
        <v>0.97</v>
      </c>
      <c r="D33" s="91">
        <v>0.02</v>
      </c>
      <c r="E33" s="91" t="s">
        <v>119</v>
      </c>
      <c r="F33" s="91" t="s">
        <v>119</v>
      </c>
      <c r="G33" s="91">
        <v>0.08</v>
      </c>
      <c r="H33" s="91">
        <v>7.0000000000000007E-2</v>
      </c>
      <c r="I33" s="91">
        <v>0.13</v>
      </c>
      <c r="J33" s="91" t="s">
        <v>119</v>
      </c>
      <c r="K33" s="91" t="s">
        <v>119</v>
      </c>
      <c r="L33" s="91" t="s">
        <v>119</v>
      </c>
      <c r="M33" s="93">
        <f t="shared" si="0"/>
        <v>0.127</v>
      </c>
      <c r="N33" s="93"/>
      <c r="X33" s="61"/>
      <c r="Y33" s="61"/>
      <c r="Z33" s="61"/>
      <c r="AC33" s="59"/>
      <c r="AD33" s="61"/>
    </row>
    <row r="34" spans="1:30" s="89" customFormat="1" x14ac:dyDescent="0.3">
      <c r="M34" s="92">
        <f>SUM(M22:M33)</f>
        <v>0.38200000000000001</v>
      </c>
      <c r="N34" s="92"/>
    </row>
    <row r="35" spans="1:30" s="89" customFormat="1" x14ac:dyDescent="0.3">
      <c r="M35" s="94" t="s">
        <v>131</v>
      </c>
      <c r="N35" s="94"/>
    </row>
    <row r="36" spans="1:30" s="89" customFormat="1" x14ac:dyDescent="0.3">
      <c r="H36" s="89" t="s">
        <v>132</v>
      </c>
      <c r="L36" s="89" t="s">
        <v>133</v>
      </c>
      <c r="M36" s="95">
        <f>+ROUND(M34/12,3)</f>
        <v>3.2000000000000001E-2</v>
      </c>
      <c r="N36" s="96"/>
    </row>
    <row r="37" spans="1:30" s="89" customFormat="1" ht="5.4" customHeight="1" x14ac:dyDescent="0.3"/>
    <row r="38" spans="1:30" s="89" customFormat="1" x14ac:dyDescent="0.3">
      <c r="H38" s="89" t="s">
        <v>134</v>
      </c>
      <c r="L38" s="89" t="s">
        <v>133</v>
      </c>
      <c r="M38" s="74">
        <f>350*12</f>
        <v>4200</v>
      </c>
      <c r="N38" s="97"/>
    </row>
    <row r="39" spans="1:30" s="89" customFormat="1" ht="3.6" customHeight="1" x14ac:dyDescent="0.3"/>
    <row r="40" spans="1:30" s="89" customFormat="1" ht="15" customHeight="1" x14ac:dyDescent="0.3">
      <c r="H40" s="89" t="s">
        <v>135</v>
      </c>
    </row>
    <row r="41" spans="1:30" s="89" customFormat="1" x14ac:dyDescent="0.3">
      <c r="H41" s="89" t="s">
        <v>136</v>
      </c>
      <c r="L41" s="89" t="s">
        <v>133</v>
      </c>
      <c r="M41" s="98">
        <f>+ROUND(M42/M36,3)</f>
        <v>14.968999999999999</v>
      </c>
      <c r="N41" s="98"/>
      <c r="P41" s="74"/>
      <c r="Q41" s="74"/>
      <c r="R41" s="74"/>
      <c r="S41" s="74"/>
      <c r="T41" s="74"/>
    </row>
    <row r="42" spans="1:30" s="89" customFormat="1" x14ac:dyDescent="0.3">
      <c r="H42" s="89" t="s">
        <v>137</v>
      </c>
      <c r="L42" s="89" t="s">
        <v>133</v>
      </c>
      <c r="M42" s="98">
        <f>+ROUND(M38/8760,3)</f>
        <v>0.47899999999999998</v>
      </c>
      <c r="N42" s="98"/>
    </row>
    <row r="43" spans="1:30" s="2" customFormat="1" ht="111.75" customHeight="1" x14ac:dyDescent="0.3">
      <c r="A43" s="1"/>
    </row>
    <row r="44" spans="1:30" s="2" customFormat="1" x14ac:dyDescent="0.3">
      <c r="A44" s="78" t="s">
        <v>58</v>
      </c>
      <c r="B44" s="79"/>
      <c r="C44" s="79"/>
      <c r="D44" s="80"/>
      <c r="E44" s="80"/>
      <c r="F44" s="80"/>
      <c r="G44" s="80"/>
      <c r="H44" s="80"/>
      <c r="I44" s="80"/>
      <c r="J44" s="80"/>
      <c r="K44" s="80"/>
      <c r="L44" s="78"/>
      <c r="M44" s="80"/>
      <c r="N44" s="80"/>
      <c r="O44" s="135" t="s">
        <v>59</v>
      </c>
    </row>
  </sheetData>
  <pageMargins left="0.5" right="0.5" top="0.75" bottom="0.5" header="0.5" footer="0.5"/>
  <pageSetup scale="86" orientation="landscape" horizontalDpi="300" verticalDpi="300" r:id="rId1"/>
  <headerFooter alignWithMargins="0">
    <oddHeader xml:space="preserve">&amp;RDEF’s Response to OPC POD 1 (1-26)
Q7
Page &amp;P of &amp;N
</oddHeader>
    <oddFooter>&amp;R20240025-OPCPOD1-00004297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9"/>
  <sheetViews>
    <sheetView workbookViewId="0">
      <selection activeCell="I3" sqref="I3"/>
    </sheetView>
  </sheetViews>
  <sheetFormatPr defaultColWidth="9" defaultRowHeight="14.4" x14ac:dyDescent="0.3"/>
  <cols>
    <col min="1" max="2" width="9" style="63"/>
    <col min="3" max="3" width="9.33203125" style="63" bestFit="1" customWidth="1"/>
    <col min="4" max="10" width="9" style="63"/>
    <col min="11" max="11" width="10.88671875" style="63" customWidth="1"/>
    <col min="12" max="16384" width="9" style="63"/>
  </cols>
  <sheetData>
    <row r="1" spans="1:11" x14ac:dyDescent="0.3">
      <c r="C1" s="62" t="s">
        <v>138</v>
      </c>
    </row>
    <row r="2" spans="1:11" x14ac:dyDescent="0.3">
      <c r="D2" s="63" t="s">
        <v>139</v>
      </c>
      <c r="E2" s="63" t="s">
        <v>139</v>
      </c>
    </row>
    <row r="3" spans="1:11" ht="43.2" x14ac:dyDescent="0.3">
      <c r="A3" s="63" t="s">
        <v>30</v>
      </c>
      <c r="B3" s="63" t="s">
        <v>79</v>
      </c>
      <c r="C3" s="64" t="s">
        <v>140</v>
      </c>
      <c r="D3" s="63" t="s">
        <v>141</v>
      </c>
      <c r="E3" s="63" t="s">
        <v>142</v>
      </c>
      <c r="F3" s="63" t="s">
        <v>143</v>
      </c>
      <c r="G3" s="68" t="s">
        <v>144</v>
      </c>
      <c r="H3" s="68" t="s">
        <v>145</v>
      </c>
      <c r="I3" s="68" t="s">
        <v>146</v>
      </c>
    </row>
    <row r="4" spans="1:11" x14ac:dyDescent="0.3">
      <c r="A4" s="63">
        <f>YEAR(C4)</f>
        <v>2012</v>
      </c>
      <c r="B4" s="63" t="str">
        <f>CHOOSE(MONTH(C4),"JAN","FEB","MAR","APR","MAY","JUN","JUL","AUG","SEP","OCT","NOV","DEC")</f>
        <v>JAN</v>
      </c>
      <c r="C4" s="64">
        <v>40912</v>
      </c>
      <c r="D4" s="63">
        <v>7872</v>
      </c>
      <c r="E4" s="63">
        <v>8057</v>
      </c>
      <c r="F4" s="67">
        <v>0.33333333333333331</v>
      </c>
      <c r="G4" s="69">
        <v>263</v>
      </c>
      <c r="H4" s="69">
        <v>970</v>
      </c>
      <c r="I4" s="132">
        <f>G4/H4</f>
        <v>0.27113402061855668</v>
      </c>
      <c r="K4" s="70"/>
    </row>
    <row r="5" spans="1:11" x14ac:dyDescent="0.3">
      <c r="A5" s="63">
        <f t="shared" ref="A5:A39" si="0">YEAR(C5)</f>
        <v>2012</v>
      </c>
      <c r="B5" s="63" t="str">
        <f t="shared" ref="B5:B39" si="1">CHOOSE(MONTH(C5),"JAN","FEB","MAR","APR","MAY","JUN","JUL","AUG","SEP","OCT","NOV","DEC")</f>
        <v>FEB</v>
      </c>
      <c r="C5" s="64">
        <v>40952</v>
      </c>
      <c r="D5" s="63">
        <v>7696</v>
      </c>
      <c r="E5" s="63">
        <v>7874</v>
      </c>
      <c r="F5" s="67">
        <v>0.33333333333333331</v>
      </c>
      <c r="G5" s="69">
        <v>132</v>
      </c>
      <c r="H5" s="69">
        <v>967</v>
      </c>
      <c r="I5" s="132">
        <f t="shared" ref="I5:I39" si="2">G5/H5</f>
        <v>0.13650465356773525</v>
      </c>
      <c r="K5" s="70"/>
    </row>
    <row r="6" spans="1:11" x14ac:dyDescent="0.3">
      <c r="A6" s="63">
        <f t="shared" si="0"/>
        <v>2012</v>
      </c>
      <c r="B6" s="63" t="str">
        <f t="shared" si="1"/>
        <v>MAR</v>
      </c>
      <c r="C6" s="64">
        <v>40991</v>
      </c>
      <c r="D6" s="63">
        <v>5856</v>
      </c>
      <c r="E6" s="63">
        <v>6004</v>
      </c>
      <c r="F6" s="67">
        <v>0.70833333333333337</v>
      </c>
      <c r="G6" s="69">
        <v>0</v>
      </c>
      <c r="H6" s="69">
        <v>1096</v>
      </c>
      <c r="I6" s="132">
        <f t="shared" si="2"/>
        <v>0</v>
      </c>
      <c r="K6" s="70"/>
    </row>
    <row r="7" spans="1:11" x14ac:dyDescent="0.3">
      <c r="A7" s="63">
        <f t="shared" si="0"/>
        <v>2012</v>
      </c>
      <c r="B7" s="63" t="str">
        <f t="shared" si="1"/>
        <v>APR</v>
      </c>
      <c r="C7" s="64">
        <v>41002</v>
      </c>
      <c r="D7" s="63">
        <v>6613</v>
      </c>
      <c r="E7" s="63">
        <v>6788</v>
      </c>
      <c r="F7" s="67">
        <v>0.70833333333333337</v>
      </c>
      <c r="G7" s="69">
        <v>0</v>
      </c>
      <c r="H7" s="69">
        <v>968</v>
      </c>
      <c r="I7" s="132">
        <f t="shared" si="2"/>
        <v>0</v>
      </c>
      <c r="K7" s="70"/>
    </row>
    <row r="8" spans="1:11" x14ac:dyDescent="0.3">
      <c r="A8" s="63">
        <f t="shared" si="0"/>
        <v>2012</v>
      </c>
      <c r="B8" s="63" t="str">
        <f t="shared" si="1"/>
        <v>MAY</v>
      </c>
      <c r="C8" s="64">
        <v>41054</v>
      </c>
      <c r="D8" s="63">
        <v>7559</v>
      </c>
      <c r="E8" s="63">
        <v>7754</v>
      </c>
      <c r="F8" s="67">
        <v>0.70833333333333304</v>
      </c>
      <c r="G8" s="69">
        <v>0</v>
      </c>
      <c r="H8" s="69">
        <v>968</v>
      </c>
      <c r="I8" s="132">
        <f t="shared" si="2"/>
        <v>0</v>
      </c>
      <c r="K8" s="70"/>
    </row>
    <row r="9" spans="1:11" x14ac:dyDescent="0.3">
      <c r="A9" s="63">
        <f t="shared" si="0"/>
        <v>2012</v>
      </c>
      <c r="B9" s="63" t="str">
        <f t="shared" si="1"/>
        <v>JUN</v>
      </c>
      <c r="C9" s="64">
        <v>41071</v>
      </c>
      <c r="D9" s="63">
        <v>7851</v>
      </c>
      <c r="E9" s="63">
        <v>8048</v>
      </c>
      <c r="F9" s="67">
        <v>0.70833333333333304</v>
      </c>
      <c r="G9" s="69">
        <v>0</v>
      </c>
      <c r="H9" s="69">
        <v>965</v>
      </c>
      <c r="I9" s="132">
        <f t="shared" si="2"/>
        <v>0</v>
      </c>
      <c r="K9" s="70"/>
    </row>
    <row r="10" spans="1:11" x14ac:dyDescent="0.3">
      <c r="A10" s="63">
        <f t="shared" si="0"/>
        <v>2012</v>
      </c>
      <c r="B10" s="63" t="str">
        <f t="shared" si="1"/>
        <v>JUL</v>
      </c>
      <c r="C10" s="64">
        <v>41116</v>
      </c>
      <c r="D10" s="63">
        <v>8011</v>
      </c>
      <c r="E10" s="63">
        <v>8221</v>
      </c>
      <c r="F10" s="67">
        <v>0.70833333333333304</v>
      </c>
      <c r="G10" s="69">
        <v>0</v>
      </c>
      <c r="H10" s="69">
        <v>724</v>
      </c>
      <c r="I10" s="132">
        <f t="shared" si="2"/>
        <v>0</v>
      </c>
      <c r="K10" s="70"/>
    </row>
    <row r="11" spans="1:11" x14ac:dyDescent="0.3">
      <c r="A11" s="63">
        <f t="shared" si="0"/>
        <v>2012</v>
      </c>
      <c r="B11" s="63" t="str">
        <f t="shared" si="1"/>
        <v>AUG</v>
      </c>
      <c r="C11" s="64">
        <v>41130</v>
      </c>
      <c r="D11" s="63">
        <v>8063</v>
      </c>
      <c r="E11" s="63">
        <v>8275</v>
      </c>
      <c r="F11" s="67">
        <v>0.66666666666666663</v>
      </c>
      <c r="G11" s="69">
        <v>0</v>
      </c>
      <c r="H11" s="69">
        <v>926</v>
      </c>
      <c r="I11" s="132">
        <f t="shared" si="2"/>
        <v>0</v>
      </c>
      <c r="K11" s="70"/>
    </row>
    <row r="12" spans="1:11" x14ac:dyDescent="0.3">
      <c r="A12" s="63">
        <f t="shared" si="0"/>
        <v>2012</v>
      </c>
      <c r="B12" s="63" t="str">
        <f t="shared" si="1"/>
        <v>SEP</v>
      </c>
      <c r="C12" s="64">
        <v>41156</v>
      </c>
      <c r="D12" s="63">
        <v>7668</v>
      </c>
      <c r="E12" s="63">
        <v>7870</v>
      </c>
      <c r="F12" s="67">
        <v>0.70833333333333337</v>
      </c>
      <c r="G12" s="69">
        <v>0</v>
      </c>
      <c r="H12" s="69">
        <v>950</v>
      </c>
      <c r="I12" s="132">
        <f t="shared" si="2"/>
        <v>0</v>
      </c>
      <c r="K12" s="70"/>
    </row>
    <row r="13" spans="1:11" x14ac:dyDescent="0.3">
      <c r="A13" s="63">
        <f t="shared" si="0"/>
        <v>2012</v>
      </c>
      <c r="B13" s="63" t="str">
        <f t="shared" si="1"/>
        <v>OCT</v>
      </c>
      <c r="C13" s="64">
        <v>41186</v>
      </c>
      <c r="D13" s="63">
        <v>7196</v>
      </c>
      <c r="E13" s="63">
        <v>7382</v>
      </c>
      <c r="F13" s="67">
        <v>0.66666666666666663</v>
      </c>
      <c r="G13" s="69">
        <v>0</v>
      </c>
      <c r="H13" s="69">
        <v>914</v>
      </c>
      <c r="I13" s="132">
        <f t="shared" si="2"/>
        <v>0</v>
      </c>
      <c r="K13" s="70"/>
    </row>
    <row r="14" spans="1:11" x14ac:dyDescent="0.3">
      <c r="A14" s="63">
        <f t="shared" si="0"/>
        <v>2012</v>
      </c>
      <c r="B14" s="63" t="str">
        <f t="shared" si="1"/>
        <v>NOV</v>
      </c>
      <c r="C14" s="64">
        <v>41239</v>
      </c>
      <c r="D14" s="63">
        <v>5073</v>
      </c>
      <c r="E14" s="63">
        <v>5205</v>
      </c>
      <c r="F14" s="67">
        <v>0.33333333333333331</v>
      </c>
      <c r="G14" s="69">
        <v>27</v>
      </c>
      <c r="H14" s="69">
        <v>858</v>
      </c>
      <c r="I14" s="132">
        <f t="shared" si="2"/>
        <v>3.1468531468531472E-2</v>
      </c>
      <c r="K14" s="70"/>
    </row>
    <row r="15" spans="1:11" x14ac:dyDescent="0.3">
      <c r="A15" s="63">
        <f t="shared" si="0"/>
        <v>2012</v>
      </c>
      <c r="B15" s="63" t="str">
        <f t="shared" si="1"/>
        <v>DEC</v>
      </c>
      <c r="C15" s="64">
        <v>41266</v>
      </c>
      <c r="D15" s="63">
        <v>5935</v>
      </c>
      <c r="E15" s="63">
        <v>6086</v>
      </c>
      <c r="F15" s="67">
        <v>0.375</v>
      </c>
      <c r="G15" s="69">
        <v>10</v>
      </c>
      <c r="H15" s="69">
        <v>898</v>
      </c>
      <c r="I15" s="132">
        <f t="shared" si="2"/>
        <v>1.1135857461024499E-2</v>
      </c>
      <c r="K15" s="70"/>
    </row>
    <row r="16" spans="1:11" x14ac:dyDescent="0.3">
      <c r="A16" s="63">
        <f t="shared" si="0"/>
        <v>2013</v>
      </c>
      <c r="B16" s="63" t="str">
        <f t="shared" si="1"/>
        <v>JAN</v>
      </c>
      <c r="C16" s="65">
        <v>41297</v>
      </c>
      <c r="D16" s="66">
        <v>5530</v>
      </c>
      <c r="E16" s="66">
        <v>5660</v>
      </c>
      <c r="F16" s="67">
        <v>0.33333333333333331</v>
      </c>
      <c r="G16" s="69">
        <v>275</v>
      </c>
      <c r="H16" s="69">
        <v>972</v>
      </c>
      <c r="I16" s="132">
        <f t="shared" si="2"/>
        <v>0.28292181069958849</v>
      </c>
    </row>
    <row r="17" spans="1:9" x14ac:dyDescent="0.3">
      <c r="A17" s="63">
        <f t="shared" si="0"/>
        <v>2013</v>
      </c>
      <c r="B17" s="63" t="str">
        <f t="shared" si="1"/>
        <v>FEB</v>
      </c>
      <c r="C17" s="65">
        <v>41323</v>
      </c>
      <c r="D17" s="66">
        <v>7264</v>
      </c>
      <c r="E17" s="66">
        <v>7434</v>
      </c>
      <c r="F17" s="67">
        <v>0.33333333333333331</v>
      </c>
      <c r="G17" s="69">
        <v>148</v>
      </c>
      <c r="H17" s="69">
        <v>968</v>
      </c>
      <c r="I17" s="132">
        <f t="shared" si="2"/>
        <v>0.15289256198347106</v>
      </c>
    </row>
    <row r="18" spans="1:9" x14ac:dyDescent="0.3">
      <c r="A18" s="63">
        <f t="shared" si="0"/>
        <v>2013</v>
      </c>
      <c r="B18" s="63" t="str">
        <f t="shared" si="1"/>
        <v>MAR</v>
      </c>
      <c r="C18" s="65">
        <v>41337</v>
      </c>
      <c r="D18" s="66">
        <v>7099</v>
      </c>
      <c r="E18" s="66">
        <v>7234</v>
      </c>
      <c r="F18" s="67">
        <v>0.33333333333333331</v>
      </c>
      <c r="G18" s="69">
        <v>0</v>
      </c>
      <c r="H18" s="69">
        <v>1090</v>
      </c>
      <c r="I18" s="132">
        <f t="shared" si="2"/>
        <v>0</v>
      </c>
    </row>
    <row r="19" spans="1:9" x14ac:dyDescent="0.3">
      <c r="A19" s="63">
        <f t="shared" si="0"/>
        <v>2013</v>
      </c>
      <c r="B19" s="63" t="str">
        <f t="shared" si="1"/>
        <v>APR</v>
      </c>
      <c r="C19" s="65">
        <v>41383</v>
      </c>
      <c r="D19" s="66">
        <v>6535</v>
      </c>
      <c r="E19" s="66">
        <v>6714</v>
      </c>
      <c r="F19" s="67">
        <v>0.66666666666666663</v>
      </c>
      <c r="G19" s="69">
        <v>0</v>
      </c>
      <c r="H19" s="69">
        <v>968</v>
      </c>
      <c r="I19" s="132">
        <f t="shared" si="2"/>
        <v>0</v>
      </c>
    </row>
    <row r="20" spans="1:9" x14ac:dyDescent="0.3">
      <c r="A20" s="63">
        <f t="shared" si="0"/>
        <v>2013</v>
      </c>
      <c r="B20" s="63" t="str">
        <f t="shared" si="1"/>
        <v>MAY</v>
      </c>
      <c r="C20" s="65">
        <v>41418</v>
      </c>
      <c r="D20" s="66">
        <v>7316</v>
      </c>
      <c r="E20" s="66">
        <v>7496</v>
      </c>
      <c r="F20" s="67">
        <v>0.70833333333333337</v>
      </c>
      <c r="G20" s="69">
        <v>0</v>
      </c>
      <c r="H20" s="69">
        <v>968</v>
      </c>
      <c r="I20" s="132">
        <f t="shared" si="2"/>
        <v>0</v>
      </c>
    </row>
    <row r="21" spans="1:9" x14ac:dyDescent="0.3">
      <c r="A21" s="63">
        <f t="shared" si="0"/>
        <v>2013</v>
      </c>
      <c r="B21" s="63" t="str">
        <f t="shared" si="1"/>
        <v>JUN</v>
      </c>
      <c r="C21" s="65">
        <v>41438</v>
      </c>
      <c r="D21" s="66">
        <v>7868</v>
      </c>
      <c r="E21" s="66">
        <v>8055</v>
      </c>
      <c r="F21" s="67">
        <v>0.70833333333333337</v>
      </c>
      <c r="G21" s="69">
        <v>0</v>
      </c>
      <c r="H21" s="69">
        <v>965</v>
      </c>
      <c r="I21" s="132">
        <f t="shared" si="2"/>
        <v>0</v>
      </c>
    </row>
    <row r="22" spans="1:9" x14ac:dyDescent="0.3">
      <c r="A22" s="63">
        <f t="shared" si="0"/>
        <v>2013</v>
      </c>
      <c r="B22" s="63" t="str">
        <f t="shared" si="1"/>
        <v>JUL</v>
      </c>
      <c r="C22" s="65">
        <v>41485</v>
      </c>
      <c r="D22" s="66">
        <v>8018</v>
      </c>
      <c r="E22" s="66">
        <v>8228</v>
      </c>
      <c r="F22" s="67">
        <v>0.70833333333333304</v>
      </c>
      <c r="G22" s="69">
        <v>0</v>
      </c>
      <c r="H22" s="69">
        <v>720</v>
      </c>
      <c r="I22" s="132">
        <f t="shared" si="2"/>
        <v>0</v>
      </c>
    </row>
    <row r="23" spans="1:9" x14ac:dyDescent="0.3">
      <c r="A23" s="63">
        <f t="shared" si="0"/>
        <v>2013</v>
      </c>
      <c r="B23" s="63" t="str">
        <f t="shared" si="1"/>
        <v>AUG</v>
      </c>
      <c r="C23" s="65">
        <v>41498</v>
      </c>
      <c r="D23" s="66">
        <v>8261</v>
      </c>
      <c r="E23" s="66">
        <v>8477</v>
      </c>
      <c r="F23" s="67">
        <v>0.70833333333333304</v>
      </c>
      <c r="G23" s="69">
        <v>0</v>
      </c>
      <c r="H23" s="69">
        <v>926</v>
      </c>
      <c r="I23" s="132">
        <f t="shared" si="2"/>
        <v>0</v>
      </c>
    </row>
    <row r="24" spans="1:9" x14ac:dyDescent="0.3">
      <c r="A24" s="63">
        <f t="shared" si="0"/>
        <v>2013</v>
      </c>
      <c r="B24" s="63" t="str">
        <f t="shared" si="1"/>
        <v>SEP</v>
      </c>
      <c r="C24" s="65">
        <v>41522</v>
      </c>
      <c r="D24" s="66">
        <v>7815</v>
      </c>
      <c r="E24" s="66">
        <v>8031</v>
      </c>
      <c r="F24" s="67">
        <v>0.70833333333333304</v>
      </c>
      <c r="G24" s="69">
        <v>0</v>
      </c>
      <c r="H24" s="69">
        <v>950</v>
      </c>
      <c r="I24" s="132">
        <f t="shared" si="2"/>
        <v>0</v>
      </c>
    </row>
    <row r="25" spans="1:9" x14ac:dyDescent="0.3">
      <c r="A25" s="63">
        <f t="shared" si="0"/>
        <v>2013</v>
      </c>
      <c r="B25" s="63" t="str">
        <f t="shared" si="1"/>
        <v>OCT</v>
      </c>
      <c r="C25" s="65">
        <v>41551</v>
      </c>
      <c r="D25" s="66">
        <v>7137</v>
      </c>
      <c r="E25" s="66">
        <v>7318</v>
      </c>
      <c r="F25" s="67">
        <v>0.66666666666666663</v>
      </c>
      <c r="G25" s="69">
        <v>0</v>
      </c>
      <c r="H25" s="69">
        <v>914</v>
      </c>
      <c r="I25" s="132">
        <f t="shared" si="2"/>
        <v>0</v>
      </c>
    </row>
    <row r="26" spans="1:9" x14ac:dyDescent="0.3">
      <c r="A26" s="63">
        <f t="shared" si="0"/>
        <v>2013</v>
      </c>
      <c r="B26" s="63" t="str">
        <f t="shared" si="1"/>
        <v>NOV</v>
      </c>
      <c r="C26" s="65">
        <v>41579</v>
      </c>
      <c r="D26" s="66">
        <v>6099</v>
      </c>
      <c r="E26" s="66">
        <v>6271</v>
      </c>
      <c r="F26" s="67">
        <v>0.66666666666666663</v>
      </c>
      <c r="G26" s="69">
        <v>0</v>
      </c>
      <c r="H26" s="69">
        <v>892</v>
      </c>
      <c r="I26" s="132">
        <f t="shared" si="2"/>
        <v>0</v>
      </c>
    </row>
    <row r="27" spans="1:9" x14ac:dyDescent="0.3">
      <c r="A27" s="63">
        <f t="shared" si="0"/>
        <v>2013</v>
      </c>
      <c r="B27" s="63" t="str">
        <f t="shared" si="1"/>
        <v>DEC</v>
      </c>
      <c r="C27" s="65">
        <v>41618</v>
      </c>
      <c r="D27" s="66">
        <v>5514</v>
      </c>
      <c r="E27" s="66">
        <v>5657</v>
      </c>
      <c r="F27" s="67">
        <v>0.79166666666666663</v>
      </c>
      <c r="G27" s="69">
        <v>848</v>
      </c>
      <c r="H27" s="69">
        <v>870</v>
      </c>
      <c r="I27" s="132">
        <f t="shared" si="2"/>
        <v>0.97471264367816091</v>
      </c>
    </row>
    <row r="28" spans="1:9" x14ac:dyDescent="0.3">
      <c r="A28" s="63">
        <f t="shared" si="0"/>
        <v>2014</v>
      </c>
      <c r="B28" s="63" t="str">
        <f t="shared" si="1"/>
        <v>JAN</v>
      </c>
      <c r="C28" s="64">
        <v>41662</v>
      </c>
      <c r="D28" s="63">
        <v>7715</v>
      </c>
      <c r="E28" s="63">
        <v>7897</v>
      </c>
      <c r="F28" s="67">
        <v>0.33333333333333331</v>
      </c>
      <c r="G28" s="69">
        <v>275</v>
      </c>
      <c r="H28" s="69">
        <v>972</v>
      </c>
      <c r="I28" s="132">
        <f t="shared" si="2"/>
        <v>0.28292181069958849</v>
      </c>
    </row>
    <row r="29" spans="1:9" x14ac:dyDescent="0.3">
      <c r="A29" s="63">
        <f t="shared" si="0"/>
        <v>2014</v>
      </c>
      <c r="B29" s="63" t="str">
        <f t="shared" si="1"/>
        <v>FEB</v>
      </c>
      <c r="C29" s="64">
        <v>41684</v>
      </c>
      <c r="D29" s="63">
        <v>6342</v>
      </c>
      <c r="E29" s="63">
        <v>6478</v>
      </c>
      <c r="F29" s="67">
        <v>0.33333333333333331</v>
      </c>
      <c r="G29" s="69">
        <v>103</v>
      </c>
      <c r="H29" s="69">
        <v>973</v>
      </c>
      <c r="I29" s="132">
        <f t="shared" si="2"/>
        <v>0.10585817060637205</v>
      </c>
    </row>
    <row r="30" spans="1:9" x14ac:dyDescent="0.3">
      <c r="A30" s="63">
        <f t="shared" si="0"/>
        <v>2014</v>
      </c>
      <c r="B30" s="63" t="str">
        <f t="shared" si="1"/>
        <v>MAR</v>
      </c>
      <c r="C30" s="64">
        <v>41720</v>
      </c>
      <c r="D30" s="63">
        <v>5030</v>
      </c>
      <c r="E30" s="63">
        <v>5168</v>
      </c>
      <c r="F30" s="67">
        <v>0.70833333333333337</v>
      </c>
      <c r="G30" s="69">
        <v>0</v>
      </c>
      <c r="H30" s="69">
        <v>1090</v>
      </c>
      <c r="I30" s="132">
        <f t="shared" si="2"/>
        <v>0</v>
      </c>
    </row>
    <row r="31" spans="1:9" x14ac:dyDescent="0.3">
      <c r="A31" s="63">
        <f t="shared" si="0"/>
        <v>2014</v>
      </c>
      <c r="B31" s="63" t="str">
        <f t="shared" si="1"/>
        <v>APR</v>
      </c>
      <c r="C31" s="64">
        <v>41757</v>
      </c>
      <c r="D31" s="63">
        <v>7081</v>
      </c>
      <c r="E31" s="63">
        <v>7257</v>
      </c>
      <c r="F31" s="67">
        <v>0.70833333333333337</v>
      </c>
      <c r="G31" s="69">
        <v>0</v>
      </c>
      <c r="H31" s="69">
        <v>958</v>
      </c>
      <c r="I31" s="132">
        <f t="shared" si="2"/>
        <v>0</v>
      </c>
    </row>
    <row r="32" spans="1:9" x14ac:dyDescent="0.3">
      <c r="A32" s="63">
        <f t="shared" si="0"/>
        <v>2014</v>
      </c>
      <c r="B32" s="63" t="str">
        <f t="shared" si="1"/>
        <v>MAY</v>
      </c>
      <c r="C32" s="64">
        <v>41782</v>
      </c>
      <c r="D32" s="63">
        <v>7438</v>
      </c>
      <c r="E32" s="63">
        <v>7637</v>
      </c>
      <c r="F32" s="67">
        <v>0.70833333333333337</v>
      </c>
      <c r="G32" s="69">
        <v>0</v>
      </c>
      <c r="H32" s="69">
        <v>967</v>
      </c>
      <c r="I32" s="132">
        <f t="shared" si="2"/>
        <v>0</v>
      </c>
    </row>
    <row r="33" spans="1:9" x14ac:dyDescent="0.3">
      <c r="A33" s="63">
        <f t="shared" si="0"/>
        <v>2014</v>
      </c>
      <c r="B33" s="63" t="str">
        <f t="shared" si="1"/>
        <v>JUN</v>
      </c>
      <c r="C33" s="64">
        <v>41815</v>
      </c>
      <c r="D33" s="63">
        <v>8058</v>
      </c>
      <c r="E33" s="63">
        <v>8276</v>
      </c>
      <c r="F33" s="67">
        <v>0.70833333333333337</v>
      </c>
      <c r="G33" s="69">
        <v>0</v>
      </c>
      <c r="H33" s="69">
        <v>892</v>
      </c>
      <c r="I33" s="132">
        <f t="shared" si="2"/>
        <v>0</v>
      </c>
    </row>
    <row r="34" spans="1:9" x14ac:dyDescent="0.3">
      <c r="A34" s="63">
        <f t="shared" si="0"/>
        <v>2014</v>
      </c>
      <c r="B34" s="63" t="str">
        <f t="shared" si="1"/>
        <v>JUL</v>
      </c>
      <c r="C34" s="64">
        <v>41841</v>
      </c>
      <c r="D34" s="63">
        <v>7978</v>
      </c>
      <c r="E34" s="63">
        <v>8134</v>
      </c>
      <c r="F34" s="67">
        <v>0.70833333333333337</v>
      </c>
      <c r="G34" s="69">
        <v>0</v>
      </c>
      <c r="H34" s="69">
        <v>724</v>
      </c>
      <c r="I34" s="132">
        <f t="shared" si="2"/>
        <v>0</v>
      </c>
    </row>
    <row r="35" spans="1:9" x14ac:dyDescent="0.3">
      <c r="A35" s="63">
        <f t="shared" si="0"/>
        <v>2014</v>
      </c>
      <c r="B35" s="63" t="str">
        <f t="shared" si="1"/>
        <v>AUG</v>
      </c>
      <c r="C35" s="64">
        <v>41872</v>
      </c>
      <c r="D35" s="63">
        <v>8448</v>
      </c>
      <c r="E35" s="63">
        <v>8675</v>
      </c>
      <c r="F35" s="67">
        <v>0.70833333333333337</v>
      </c>
      <c r="G35" s="69">
        <v>0</v>
      </c>
      <c r="H35" s="69">
        <v>948</v>
      </c>
      <c r="I35" s="132">
        <f t="shared" si="2"/>
        <v>0</v>
      </c>
    </row>
    <row r="36" spans="1:9" x14ac:dyDescent="0.3">
      <c r="A36" s="63">
        <f t="shared" si="0"/>
        <v>2014</v>
      </c>
      <c r="B36" s="63" t="str">
        <f t="shared" si="1"/>
        <v>SEP</v>
      </c>
      <c r="C36" s="64">
        <v>41883</v>
      </c>
      <c r="D36" s="63">
        <v>7809</v>
      </c>
      <c r="E36" s="63">
        <v>8016</v>
      </c>
      <c r="F36" s="67">
        <v>0.70833333333333337</v>
      </c>
      <c r="G36" s="69">
        <v>0</v>
      </c>
      <c r="H36" s="69">
        <v>952</v>
      </c>
      <c r="I36" s="132">
        <f t="shared" si="2"/>
        <v>0</v>
      </c>
    </row>
    <row r="37" spans="1:9" x14ac:dyDescent="0.3">
      <c r="A37" s="63">
        <f t="shared" si="0"/>
        <v>2014</v>
      </c>
      <c r="B37" s="63" t="str">
        <f t="shared" si="1"/>
        <v>OCT</v>
      </c>
      <c r="C37" s="64">
        <v>41915</v>
      </c>
      <c r="D37" s="63">
        <v>7306</v>
      </c>
      <c r="E37" s="63">
        <v>7490</v>
      </c>
      <c r="F37" s="67">
        <v>0.70833333333333337</v>
      </c>
      <c r="G37" s="69">
        <v>0</v>
      </c>
      <c r="H37" s="69">
        <v>912</v>
      </c>
      <c r="I37" s="132">
        <f t="shared" si="2"/>
        <v>0</v>
      </c>
    </row>
    <row r="38" spans="1:9" x14ac:dyDescent="0.3">
      <c r="A38" s="63">
        <f t="shared" si="0"/>
        <v>2014</v>
      </c>
      <c r="B38" s="63" t="str">
        <f t="shared" si="1"/>
        <v>NOV</v>
      </c>
      <c r="C38" s="64">
        <v>41962</v>
      </c>
      <c r="D38" s="63">
        <v>6222</v>
      </c>
      <c r="E38" s="63">
        <v>6344</v>
      </c>
      <c r="F38" s="67">
        <v>0.33333333333333331</v>
      </c>
      <c r="G38" s="69">
        <v>13</v>
      </c>
      <c r="H38" s="69">
        <v>855</v>
      </c>
      <c r="I38" s="132">
        <f t="shared" si="2"/>
        <v>1.5204678362573099E-2</v>
      </c>
    </row>
    <row r="39" spans="1:9" x14ac:dyDescent="0.3">
      <c r="A39" s="63">
        <f t="shared" si="0"/>
        <v>2014</v>
      </c>
      <c r="B39" s="63" t="str">
        <f t="shared" si="1"/>
        <v>DEC</v>
      </c>
      <c r="C39" s="64">
        <v>41988</v>
      </c>
      <c r="D39" s="63">
        <v>6021</v>
      </c>
      <c r="E39" s="63">
        <v>6175</v>
      </c>
      <c r="F39" s="67">
        <v>0.375</v>
      </c>
      <c r="G39" s="69">
        <v>17</v>
      </c>
      <c r="H39" s="69">
        <v>898</v>
      </c>
      <c r="I39" s="132">
        <f t="shared" si="2"/>
        <v>1.8930957683741648E-2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P32"/>
  <sheetViews>
    <sheetView workbookViewId="0">
      <selection activeCell="A5" sqref="A5:IV5"/>
    </sheetView>
  </sheetViews>
  <sheetFormatPr defaultColWidth="7" defaultRowHeight="10.199999999999999" x14ac:dyDescent="0.2"/>
  <cols>
    <col min="1" max="1" width="2.109375" style="30" customWidth="1"/>
    <col min="2" max="2" width="6.44140625" style="30" customWidth="1"/>
    <col min="3" max="3" width="0.77734375" style="31" customWidth="1"/>
    <col min="4" max="4" width="9.6640625" style="30" customWidth="1"/>
    <col min="5" max="5" width="0.77734375" style="31" customWidth="1"/>
    <col min="6" max="6" width="10" style="32" customWidth="1"/>
    <col min="7" max="7" width="0.77734375" style="31" customWidth="1"/>
    <col min="8" max="8" width="9.77734375" style="32" customWidth="1"/>
    <col min="9" max="9" width="0.77734375" style="31" customWidth="1"/>
    <col min="10" max="10" width="13.88671875" style="33" customWidth="1"/>
    <col min="11" max="11" width="0.44140625" style="31" customWidth="1"/>
    <col min="12" max="12" width="13.88671875" style="32" customWidth="1"/>
    <col min="13" max="13" width="0.77734375" style="31" customWidth="1"/>
    <col min="14" max="14" width="9.77734375" style="32" customWidth="1"/>
    <col min="15" max="15" width="0.77734375" style="31" customWidth="1"/>
    <col min="16" max="16" width="17.33203125" style="33" customWidth="1"/>
    <col min="17" max="16384" width="7" style="23"/>
  </cols>
  <sheetData>
    <row r="1" spans="1:16" ht="13.2" x14ac:dyDescent="0.25">
      <c r="O1" s="133" t="s">
        <v>67</v>
      </c>
    </row>
    <row r="2" spans="1:16" ht="13.2" x14ac:dyDescent="0.2">
      <c r="A2" s="23"/>
      <c r="B2" s="23"/>
      <c r="C2" s="23"/>
      <c r="D2" s="23"/>
      <c r="M2" s="23"/>
      <c r="N2" s="23"/>
      <c r="O2" s="106" t="s">
        <v>147</v>
      </c>
      <c r="P2" s="23"/>
    </row>
    <row r="3" spans="1:16" s="14" customFormat="1" ht="18.75" customHeight="1" x14ac:dyDescent="0.25">
      <c r="A3" s="12" t="s">
        <v>69</v>
      </c>
      <c r="B3" s="12"/>
      <c r="C3" s="107"/>
      <c r="D3" s="13"/>
      <c r="E3" s="107"/>
      <c r="F3" s="108"/>
      <c r="G3" s="107"/>
      <c r="H3" s="108"/>
      <c r="I3" s="107"/>
      <c r="J3" s="109"/>
      <c r="K3" s="107"/>
      <c r="L3" s="108"/>
      <c r="M3" s="107"/>
      <c r="N3" s="108"/>
      <c r="O3" s="107"/>
      <c r="P3" s="109"/>
    </row>
    <row r="4" spans="1:16" s="14" customFormat="1" ht="15.75" customHeight="1" x14ac:dyDescent="0.25">
      <c r="A4" s="12"/>
      <c r="B4" s="12" t="s">
        <v>70</v>
      </c>
      <c r="C4" s="107"/>
      <c r="D4" s="13"/>
      <c r="E4" s="107"/>
      <c r="F4" s="108"/>
      <c r="G4" s="107"/>
      <c r="H4" s="108"/>
      <c r="I4" s="107"/>
      <c r="J4" s="109"/>
      <c r="K4" s="107"/>
      <c r="L4" s="108"/>
      <c r="M4" s="107"/>
      <c r="N4" s="108"/>
      <c r="O4" s="107"/>
      <c r="P4" s="109"/>
    </row>
    <row r="5" spans="1:16" s="54" customFormat="1" ht="18.75" customHeight="1" x14ac:dyDescent="0.25">
      <c r="A5" s="52" t="s">
        <v>71</v>
      </c>
      <c r="B5" s="52"/>
      <c r="C5" s="110"/>
      <c r="D5" s="53"/>
      <c r="E5" s="110"/>
      <c r="F5" s="111"/>
      <c r="G5" s="110"/>
      <c r="H5" s="111"/>
      <c r="I5" s="110"/>
      <c r="J5" s="112"/>
      <c r="K5" s="110"/>
      <c r="L5" s="111"/>
      <c r="M5" s="110"/>
      <c r="N5" s="111"/>
      <c r="O5" s="110"/>
      <c r="P5" s="112"/>
    </row>
    <row r="6" spans="1:16" s="14" customFormat="1" ht="13.2" x14ac:dyDescent="0.25">
      <c r="A6" s="12"/>
      <c r="B6" s="12"/>
      <c r="C6" s="107"/>
      <c r="D6" s="13"/>
      <c r="E6" s="107"/>
      <c r="F6" s="108"/>
      <c r="G6" s="107"/>
      <c r="H6" s="108"/>
      <c r="I6" s="107"/>
      <c r="J6" s="109"/>
      <c r="K6" s="107"/>
      <c r="L6" s="108"/>
      <c r="M6" s="107"/>
      <c r="N6" s="108"/>
      <c r="O6" s="107"/>
      <c r="P6" s="109"/>
    </row>
    <row r="7" spans="1:16" s="14" customFormat="1" ht="13.2" x14ac:dyDescent="0.25">
      <c r="A7" s="13"/>
      <c r="B7" s="13"/>
      <c r="C7" s="107"/>
      <c r="D7" s="13"/>
      <c r="E7" s="107"/>
      <c r="F7" s="108"/>
      <c r="G7" s="107"/>
      <c r="H7" s="108"/>
      <c r="I7" s="107"/>
      <c r="J7" s="109"/>
      <c r="K7" s="107"/>
      <c r="L7" s="108"/>
      <c r="M7" s="107"/>
      <c r="N7" s="108"/>
      <c r="O7" s="107"/>
      <c r="P7" s="109"/>
    </row>
    <row r="8" spans="1:16" s="14" customFormat="1" ht="13.2" x14ac:dyDescent="0.25">
      <c r="A8" s="15" t="s">
        <v>148</v>
      </c>
      <c r="B8" s="15"/>
      <c r="C8" s="107"/>
      <c r="D8" s="13"/>
      <c r="E8" s="107"/>
      <c r="F8" s="108"/>
      <c r="G8" s="107"/>
      <c r="H8" s="108"/>
      <c r="I8" s="107"/>
      <c r="J8" s="109"/>
      <c r="K8" s="107"/>
      <c r="L8" s="108"/>
      <c r="M8" s="107"/>
      <c r="N8" s="108"/>
      <c r="O8" s="107"/>
      <c r="P8" s="109"/>
    </row>
    <row r="9" spans="1:16" s="14" customFormat="1" ht="13.2" x14ac:dyDescent="0.25">
      <c r="A9" s="113"/>
      <c r="B9" s="113"/>
      <c r="C9" s="114"/>
      <c r="D9" s="113"/>
      <c r="E9" s="114"/>
      <c r="F9" s="115"/>
      <c r="G9" s="114"/>
      <c r="H9" s="115"/>
      <c r="I9" s="114"/>
      <c r="J9" s="116"/>
      <c r="K9" s="114"/>
      <c r="L9" s="115"/>
      <c r="M9" s="114"/>
      <c r="N9" s="115"/>
      <c r="O9" s="114"/>
      <c r="P9" s="116"/>
    </row>
    <row r="10" spans="1:16" s="14" customFormat="1" ht="13.8" thickBot="1" x14ac:dyDescent="0.3">
      <c r="A10" s="113"/>
      <c r="B10" s="113"/>
      <c r="C10" s="114"/>
      <c r="D10" s="113"/>
      <c r="E10" s="114"/>
      <c r="F10" s="115"/>
      <c r="G10" s="114"/>
      <c r="H10" s="115"/>
      <c r="I10" s="114"/>
      <c r="J10" s="116"/>
      <c r="K10" s="114"/>
      <c r="L10" s="115"/>
      <c r="M10" s="114"/>
      <c r="N10" s="115"/>
      <c r="O10" s="114"/>
      <c r="P10" s="116"/>
    </row>
    <row r="11" spans="1:16" ht="21" customHeight="1" thickTop="1" x14ac:dyDescent="0.25">
      <c r="A11" s="16"/>
      <c r="B11" s="16"/>
      <c r="C11" s="17"/>
      <c r="D11" s="18"/>
      <c r="E11" s="17"/>
      <c r="F11" s="19" t="s">
        <v>73</v>
      </c>
      <c r="G11" s="20"/>
      <c r="H11" s="19" t="s">
        <v>74</v>
      </c>
      <c r="I11" s="20"/>
      <c r="J11" s="19" t="s">
        <v>75</v>
      </c>
      <c r="K11" s="20"/>
      <c r="L11" s="21" t="s">
        <v>76</v>
      </c>
      <c r="M11" s="22"/>
      <c r="N11" s="19" t="s">
        <v>77</v>
      </c>
      <c r="O11" s="22"/>
      <c r="P11" s="19" t="s">
        <v>78</v>
      </c>
    </row>
    <row r="12" spans="1:16" ht="61.5" customHeight="1" thickBot="1" x14ac:dyDescent="0.3">
      <c r="A12" s="24"/>
      <c r="B12" s="24" t="s">
        <v>79</v>
      </c>
      <c r="C12" s="25"/>
      <c r="D12" s="26"/>
      <c r="E12" s="25"/>
      <c r="F12" s="27" t="s">
        <v>80</v>
      </c>
      <c r="G12" s="25"/>
      <c r="H12" s="27" t="s">
        <v>81</v>
      </c>
      <c r="I12" s="25"/>
      <c r="J12" s="27" t="s">
        <v>82</v>
      </c>
      <c r="K12" s="25"/>
      <c r="L12" s="28" t="s">
        <v>83</v>
      </c>
      <c r="M12" s="25"/>
      <c r="N12" s="27" t="s">
        <v>84</v>
      </c>
      <c r="O12" s="25"/>
      <c r="P12" s="27" t="s">
        <v>85</v>
      </c>
    </row>
    <row r="13" spans="1:16" ht="8.25" customHeight="1" thickTop="1" x14ac:dyDescent="0.25">
      <c r="A13" s="117"/>
      <c r="B13" s="117"/>
      <c r="C13" s="114"/>
      <c r="D13" s="113"/>
      <c r="E13" s="114"/>
      <c r="F13" s="115"/>
      <c r="G13" s="114"/>
      <c r="H13" s="115"/>
      <c r="I13" s="114"/>
      <c r="J13" s="116"/>
      <c r="K13" s="114"/>
      <c r="L13" s="118"/>
      <c r="M13" s="114"/>
      <c r="N13" s="115"/>
      <c r="O13" s="114"/>
      <c r="P13" s="116"/>
    </row>
    <row r="14" spans="1:16" ht="18" customHeight="1" x14ac:dyDescent="0.25">
      <c r="A14" s="117"/>
      <c r="B14" s="113">
        <v>38447</v>
      </c>
      <c r="C14" s="114"/>
      <c r="D14" s="119"/>
      <c r="E14" s="114"/>
      <c r="F14" s="120">
        <f>+'SS2'!E17</f>
        <v>3.5458199999999902</v>
      </c>
      <c r="G14" s="121"/>
      <c r="H14" s="121">
        <f t="shared" ref="H14:H25" si="0">+F14-J14</f>
        <v>0</v>
      </c>
      <c r="I14" s="121"/>
      <c r="J14" s="121">
        <f t="shared" ref="J14:J22" si="1">+F14</f>
        <v>3.5458199999999902</v>
      </c>
      <c r="K14" s="121"/>
      <c r="L14" s="122">
        <f>+'SS2'!I17</f>
        <v>14.334439998000001</v>
      </c>
      <c r="M14" s="121"/>
      <c r="N14" s="121">
        <v>0</v>
      </c>
      <c r="O14" s="114"/>
      <c r="P14" s="121">
        <f t="shared" ref="P14:P25" si="2">L14-N14</f>
        <v>14.334439998000001</v>
      </c>
    </row>
    <row r="15" spans="1:16" ht="18" customHeight="1" x14ac:dyDescent="0.25">
      <c r="A15" s="117"/>
      <c r="B15" s="113">
        <v>38503</v>
      </c>
      <c r="C15" s="114"/>
      <c r="D15" s="119"/>
      <c r="E15" s="114"/>
      <c r="F15" s="120">
        <f>+'SS2'!E18</f>
        <v>10.086119999000001</v>
      </c>
      <c r="G15" s="121"/>
      <c r="H15" s="121">
        <f t="shared" si="0"/>
        <v>0</v>
      </c>
      <c r="I15" s="121"/>
      <c r="J15" s="121">
        <f t="shared" si="1"/>
        <v>10.086119999000001</v>
      </c>
      <c r="K15" s="121"/>
      <c r="L15" s="122">
        <f>+'SS2'!I18</f>
        <v>18.77</v>
      </c>
      <c r="M15" s="121"/>
      <c r="N15" s="121">
        <v>0</v>
      </c>
      <c r="O15" s="114"/>
      <c r="P15" s="121">
        <f t="shared" si="2"/>
        <v>18.77</v>
      </c>
    </row>
    <row r="16" spans="1:16" ht="18" customHeight="1" x14ac:dyDescent="0.25">
      <c r="A16" s="117"/>
      <c r="B16" s="113">
        <v>38533</v>
      </c>
      <c r="C16" s="114"/>
      <c r="D16" s="119"/>
      <c r="E16" s="114"/>
      <c r="F16" s="120">
        <f>+'SS2'!E19</f>
        <v>8.2090800000000002</v>
      </c>
      <c r="G16" s="121"/>
      <c r="H16" s="121">
        <f t="shared" si="0"/>
        <v>0</v>
      </c>
      <c r="I16" s="121"/>
      <c r="J16" s="121">
        <f t="shared" si="1"/>
        <v>8.2090800000000002</v>
      </c>
      <c r="K16" s="121"/>
      <c r="L16" s="122">
        <f>+'SS2'!I19</f>
        <v>16.141279999999998</v>
      </c>
      <c r="M16" s="121"/>
      <c r="N16" s="121">
        <v>0</v>
      </c>
      <c r="O16" s="114"/>
      <c r="P16" s="121">
        <f t="shared" si="2"/>
        <v>16.141279999999998</v>
      </c>
    </row>
    <row r="17" spans="1:16" ht="18" customHeight="1" x14ac:dyDescent="0.25">
      <c r="A17" s="117"/>
      <c r="B17" s="113">
        <v>38564</v>
      </c>
      <c r="C17" s="114"/>
      <c r="D17" s="119"/>
      <c r="E17" s="114"/>
      <c r="F17" s="120">
        <f>+'SS2'!E20</f>
        <v>10.01335999999999</v>
      </c>
      <c r="G17" s="121"/>
      <c r="H17" s="121">
        <f t="shared" si="0"/>
        <v>0</v>
      </c>
      <c r="I17" s="121"/>
      <c r="J17" s="121">
        <f t="shared" si="1"/>
        <v>10.01335999999999</v>
      </c>
      <c r="K17" s="121"/>
      <c r="L17" s="122">
        <f>+'SS2'!I20</f>
        <v>14.42732</v>
      </c>
      <c r="M17" s="121"/>
      <c r="N17" s="121">
        <v>0</v>
      </c>
      <c r="O17" s="114"/>
      <c r="P17" s="121">
        <f t="shared" si="2"/>
        <v>14.42732</v>
      </c>
    </row>
    <row r="18" spans="1:16" ht="18" customHeight="1" x14ac:dyDescent="0.25">
      <c r="A18" s="117"/>
      <c r="B18" s="113">
        <v>38595</v>
      </c>
      <c r="C18" s="114"/>
      <c r="D18" s="119"/>
      <c r="E18" s="114"/>
      <c r="F18" s="120">
        <f>+'SS2'!E21</f>
        <v>7</v>
      </c>
      <c r="G18" s="121"/>
      <c r="H18" s="121">
        <f t="shared" si="0"/>
        <v>0</v>
      </c>
      <c r="I18" s="121"/>
      <c r="J18" s="121">
        <f t="shared" si="1"/>
        <v>7</v>
      </c>
      <c r="K18" s="121"/>
      <c r="L18" s="122">
        <f>+'SS2'!I21</f>
        <v>19.061599999999999</v>
      </c>
      <c r="M18" s="121"/>
      <c r="N18" s="121">
        <v>0</v>
      </c>
      <c r="O18" s="114"/>
      <c r="P18" s="121">
        <f t="shared" si="2"/>
        <v>19.061599999999999</v>
      </c>
    </row>
    <row r="19" spans="1:16" ht="18" customHeight="1" x14ac:dyDescent="0.25">
      <c r="A19" s="117"/>
      <c r="B19" s="113">
        <v>38625</v>
      </c>
      <c r="C19" s="114"/>
      <c r="D19" s="119"/>
      <c r="E19" s="114"/>
      <c r="F19" s="120">
        <f>+'SS2'!E22</f>
        <v>17.971499999999999</v>
      </c>
      <c r="G19" s="121"/>
      <c r="H19" s="121">
        <f t="shared" si="0"/>
        <v>0</v>
      </c>
      <c r="I19" s="121"/>
      <c r="J19" s="121">
        <f t="shared" si="1"/>
        <v>17.971499999999999</v>
      </c>
      <c r="K19" s="121"/>
      <c r="L19" s="122">
        <f>+'SS2'!I22</f>
        <v>16.507399999999997</v>
      </c>
      <c r="M19" s="121"/>
      <c r="N19" s="121">
        <v>0</v>
      </c>
      <c r="O19" s="114"/>
      <c r="P19" s="121">
        <f t="shared" si="2"/>
        <v>16.507399999999997</v>
      </c>
    </row>
    <row r="20" spans="1:16" ht="18" customHeight="1" x14ac:dyDescent="0.25">
      <c r="A20" s="117"/>
      <c r="B20" s="113">
        <v>38656</v>
      </c>
      <c r="C20" s="114"/>
      <c r="D20" s="119"/>
      <c r="E20" s="114"/>
      <c r="F20" s="120">
        <f>+'SS2'!E23</f>
        <v>4.6054399999999998</v>
      </c>
      <c r="G20" s="121"/>
      <c r="H20" s="121">
        <f t="shared" si="0"/>
        <v>0</v>
      </c>
      <c r="I20" s="121"/>
      <c r="J20" s="121">
        <f t="shared" si="1"/>
        <v>4.6054399999999998</v>
      </c>
      <c r="K20" s="121"/>
      <c r="L20" s="122">
        <f>+'SS2'!I23</f>
        <v>17.0654</v>
      </c>
      <c r="M20" s="121"/>
      <c r="N20" s="121">
        <v>0</v>
      </c>
      <c r="O20" s="114"/>
      <c r="P20" s="121">
        <f t="shared" si="2"/>
        <v>17.0654</v>
      </c>
    </row>
    <row r="21" spans="1:16" ht="18" customHeight="1" x14ac:dyDescent="0.25">
      <c r="A21" s="117"/>
      <c r="B21" s="113">
        <v>38686</v>
      </c>
      <c r="C21" s="114"/>
      <c r="D21" s="119"/>
      <c r="E21" s="114"/>
      <c r="F21" s="120">
        <f>+'SS2'!E24</f>
        <v>3.49019999999999</v>
      </c>
      <c r="G21" s="121"/>
      <c r="H21" s="121">
        <f t="shared" si="0"/>
        <v>0</v>
      </c>
      <c r="I21" s="121"/>
      <c r="J21" s="121">
        <f t="shared" si="1"/>
        <v>3.49019999999999</v>
      </c>
      <c r="K21" s="121"/>
      <c r="L21" s="122">
        <f>+'SS2'!I24</f>
        <v>24.113839999</v>
      </c>
      <c r="M21" s="121"/>
      <c r="N21" s="121">
        <v>0</v>
      </c>
      <c r="O21" s="114"/>
      <c r="P21" s="121">
        <f t="shared" si="2"/>
        <v>24.113839999</v>
      </c>
    </row>
    <row r="22" spans="1:16" ht="18" customHeight="1" x14ac:dyDescent="0.25">
      <c r="A22" s="117"/>
      <c r="B22" s="113">
        <v>38717</v>
      </c>
      <c r="C22" s="114"/>
      <c r="D22" s="119"/>
      <c r="E22" s="114"/>
      <c r="F22" s="120">
        <f>+'SS2'!E25</f>
        <v>8.1967400000000001</v>
      </c>
      <c r="G22" s="121"/>
      <c r="H22" s="121">
        <f t="shared" si="0"/>
        <v>0</v>
      </c>
      <c r="I22" s="121"/>
      <c r="J22" s="121">
        <f t="shared" si="1"/>
        <v>8.1967400000000001</v>
      </c>
      <c r="K22" s="121"/>
      <c r="L22" s="122">
        <f>+'SS2'!I25</f>
        <v>24.454399999</v>
      </c>
      <c r="M22" s="121"/>
      <c r="N22" s="121">
        <v>0</v>
      </c>
      <c r="O22" s="114"/>
      <c r="P22" s="121">
        <f t="shared" si="2"/>
        <v>24.454399999</v>
      </c>
    </row>
    <row r="23" spans="1:16" ht="18" customHeight="1" x14ac:dyDescent="0.25">
      <c r="A23" s="117"/>
      <c r="B23" s="113">
        <v>38748</v>
      </c>
      <c r="C23" s="114"/>
      <c r="D23" s="119"/>
      <c r="E23" s="114"/>
      <c r="F23" s="120">
        <f>+'SS2'!E26</f>
        <v>5.4927799999999998</v>
      </c>
      <c r="G23" s="121"/>
      <c r="H23" s="121">
        <f t="shared" si="0"/>
        <v>0</v>
      </c>
      <c r="I23" s="121"/>
      <c r="J23" s="42">
        <f>+F23</f>
        <v>5.4927799999999998</v>
      </c>
      <c r="K23" s="121"/>
      <c r="L23" s="122">
        <f>+'SS2'!I26</f>
        <v>13.66574</v>
      </c>
      <c r="M23" s="121"/>
      <c r="N23" s="121">
        <v>0</v>
      </c>
      <c r="O23" s="114"/>
      <c r="P23" s="121">
        <f t="shared" si="2"/>
        <v>13.66574</v>
      </c>
    </row>
    <row r="24" spans="1:16" ht="18" customHeight="1" x14ac:dyDescent="0.25">
      <c r="A24" s="117"/>
      <c r="B24" s="113">
        <v>38776</v>
      </c>
      <c r="C24" s="114"/>
      <c r="D24" s="119"/>
      <c r="E24" s="114"/>
      <c r="F24" s="120">
        <f>+'SS2'!E27</f>
        <v>7.3018400000000003</v>
      </c>
      <c r="G24" s="121"/>
      <c r="H24" s="121">
        <f t="shared" si="0"/>
        <v>0</v>
      </c>
      <c r="I24" s="121"/>
      <c r="J24" s="121">
        <f>+F24</f>
        <v>7.3018400000000003</v>
      </c>
      <c r="K24" s="121"/>
      <c r="L24" s="122">
        <f>+'SS2'!I27</f>
        <v>25.9086</v>
      </c>
      <c r="M24" s="121"/>
      <c r="N24" s="121">
        <v>0</v>
      </c>
      <c r="O24" s="114"/>
      <c r="P24" s="121">
        <f t="shared" si="2"/>
        <v>25.9086</v>
      </c>
    </row>
    <row r="25" spans="1:16" ht="18" customHeight="1" x14ac:dyDescent="0.25">
      <c r="A25" s="117"/>
      <c r="B25" s="113">
        <v>38807</v>
      </c>
      <c r="C25" s="123"/>
      <c r="D25" s="119"/>
      <c r="E25" s="123"/>
      <c r="F25" s="120">
        <f>+'SS2'!E28</f>
        <v>2.2392000000000003</v>
      </c>
      <c r="G25" s="121"/>
      <c r="H25" s="121">
        <f t="shared" si="0"/>
        <v>0</v>
      </c>
      <c r="I25" s="121"/>
      <c r="J25" s="121">
        <f>+F25</f>
        <v>2.2392000000000003</v>
      </c>
      <c r="K25" s="121"/>
      <c r="L25" s="122">
        <f>+'SS2'!I28</f>
        <v>21.847639998999998</v>
      </c>
      <c r="M25" s="121"/>
      <c r="N25" s="121">
        <v>0</v>
      </c>
      <c r="O25" s="123"/>
      <c r="P25" s="121">
        <f t="shared" si="2"/>
        <v>21.847639998999998</v>
      </c>
    </row>
    <row r="26" spans="1:16" ht="13.2" x14ac:dyDescent="0.25">
      <c r="A26" s="113"/>
      <c r="B26" s="113"/>
      <c r="C26" s="114"/>
      <c r="D26" s="119"/>
      <c r="E26" s="114"/>
      <c r="F26" s="124"/>
      <c r="G26" s="121"/>
      <c r="H26" s="121"/>
      <c r="I26" s="121"/>
      <c r="J26" s="121"/>
      <c r="K26" s="121"/>
      <c r="L26" s="125"/>
      <c r="M26" s="121"/>
      <c r="N26" s="121"/>
      <c r="O26" s="114"/>
      <c r="P26" s="121"/>
    </row>
    <row r="27" spans="1:16" ht="13.2" x14ac:dyDescent="0.25">
      <c r="A27" s="29"/>
      <c r="B27" s="126"/>
      <c r="C27" s="114"/>
      <c r="D27" s="119"/>
      <c r="E27" s="114"/>
      <c r="F27" s="124"/>
      <c r="G27" s="121"/>
      <c r="H27" s="121"/>
      <c r="I27" s="121"/>
      <c r="J27" s="121"/>
      <c r="K27" s="127"/>
      <c r="L27" s="125"/>
      <c r="M27" s="121"/>
      <c r="N27" s="121"/>
      <c r="O27" s="114"/>
      <c r="P27" s="121"/>
    </row>
    <row r="28" spans="1:16" ht="13.2" x14ac:dyDescent="0.25">
      <c r="A28" s="47" t="s">
        <v>86</v>
      </c>
      <c r="B28" s="44"/>
      <c r="C28" s="44"/>
      <c r="D28" s="48"/>
      <c r="E28" s="114"/>
      <c r="F28" s="124">
        <f>SUM(F14:F25)/12</f>
        <v>7.3460066665833308</v>
      </c>
      <c r="G28" s="121"/>
      <c r="H28" s="134">
        <f>SUM(H14:H25)/12</f>
        <v>0</v>
      </c>
      <c r="I28" s="121"/>
      <c r="J28" s="50">
        <f>SUM(J14:J25)/12</f>
        <v>7.3460066665833308</v>
      </c>
      <c r="K28" s="127"/>
      <c r="L28" s="125"/>
      <c r="M28" s="121"/>
      <c r="N28" s="124"/>
      <c r="O28" s="128"/>
      <c r="P28" s="124"/>
    </row>
    <row r="29" spans="1:16" ht="18.75" customHeight="1" x14ac:dyDescent="0.25">
      <c r="A29" s="129"/>
      <c r="B29" s="113"/>
      <c r="C29" s="114"/>
      <c r="D29" s="113"/>
      <c r="E29" s="114"/>
      <c r="F29" s="115"/>
      <c r="G29" s="114"/>
      <c r="H29" s="115"/>
      <c r="I29" s="114"/>
      <c r="J29" s="128"/>
      <c r="K29" s="130"/>
      <c r="L29" s="130"/>
      <c r="M29" s="114"/>
      <c r="N29" s="131"/>
      <c r="O29" s="114"/>
      <c r="P29" s="116"/>
    </row>
    <row r="30" spans="1:16" ht="13.2" x14ac:dyDescent="0.25">
      <c r="A30" s="23"/>
      <c r="B30" s="113"/>
      <c r="C30" s="23"/>
      <c r="H30" s="34" t="s">
        <v>87</v>
      </c>
      <c r="J30" s="37">
        <f>+'SS2'!M30</f>
        <v>53896151.159181982</v>
      </c>
      <c r="M30" s="46" t="s">
        <v>88</v>
      </c>
      <c r="N30" s="23"/>
      <c r="P30" s="45">
        <f>MAX(P14:P25)</f>
        <v>25.9086</v>
      </c>
    </row>
    <row r="31" spans="1:16" ht="13.2" x14ac:dyDescent="0.25">
      <c r="A31" s="113"/>
      <c r="B31" s="113"/>
      <c r="F31" s="115"/>
      <c r="G31" s="114"/>
      <c r="H31" s="34" t="s">
        <v>89</v>
      </c>
      <c r="J31" s="35">
        <f>(J30/8760)/(J28*1000)</f>
        <v>0.8375337718010909</v>
      </c>
    </row>
    <row r="32" spans="1:16" ht="13.2" x14ac:dyDescent="0.25">
      <c r="A32" s="113"/>
      <c r="B32" s="113"/>
      <c r="F32" s="115"/>
      <c r="G32" s="114"/>
      <c r="H32" s="34" t="s">
        <v>90</v>
      </c>
      <c r="J32" s="36">
        <f>J30/8760/(P30*1000)</f>
        <v>0.2374705183274857</v>
      </c>
    </row>
  </sheetData>
  <phoneticPr fontId="13" type="noConversion"/>
  <printOptions horizontalCentered="1"/>
  <pageMargins left="0.75" right="0" top="0.75" bottom="0" header="0.85" footer="0.26"/>
  <pageSetup scale="92" firstPageNumber="12" orientation="landscape" useFirstPageNumber="1" horizontalDpi="4294967292" verticalDpi="4294967292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pageSetUpPr fitToPage="1"/>
  </sheetPr>
  <dimension ref="A1:P37"/>
  <sheetViews>
    <sheetView workbookViewId="0">
      <selection activeCell="A5" sqref="A5:IV5"/>
    </sheetView>
  </sheetViews>
  <sheetFormatPr defaultColWidth="7" defaultRowHeight="10.199999999999999" x14ac:dyDescent="0.2"/>
  <cols>
    <col min="1" max="1" width="2.109375" style="30" customWidth="1"/>
    <col min="2" max="2" width="6.44140625" style="30" customWidth="1"/>
    <col min="3" max="3" width="0.77734375" style="31" customWidth="1"/>
    <col min="4" max="4" width="9.6640625" style="30" customWidth="1"/>
    <col min="5" max="5" width="0.77734375" style="31" customWidth="1"/>
    <col min="6" max="6" width="10" style="32" customWidth="1"/>
    <col min="7" max="7" width="0.77734375" style="31" customWidth="1"/>
    <col min="8" max="8" width="9.77734375" style="32" customWidth="1"/>
    <col min="9" max="9" width="0.77734375" style="31" customWidth="1"/>
    <col min="10" max="10" width="13.88671875" style="33" customWidth="1"/>
    <col min="11" max="11" width="0.44140625" style="31" customWidth="1"/>
    <col min="12" max="12" width="13.88671875" style="32" customWidth="1"/>
    <col min="13" max="13" width="0.77734375" style="31" customWidth="1"/>
    <col min="14" max="14" width="9.77734375" style="32" customWidth="1"/>
    <col min="15" max="15" width="0.77734375" style="31" customWidth="1"/>
    <col min="16" max="16" width="17.33203125" style="33" customWidth="1"/>
    <col min="17" max="16384" width="7" style="23"/>
  </cols>
  <sheetData>
    <row r="1" spans="1:16" x14ac:dyDescent="0.2">
      <c r="O1" s="7" t="s">
        <v>67</v>
      </c>
    </row>
    <row r="2" spans="1:16" ht="13.2" x14ac:dyDescent="0.2">
      <c r="A2" s="23"/>
      <c r="B2" s="23"/>
      <c r="C2" s="23"/>
      <c r="D2" s="23"/>
      <c r="M2" s="23"/>
      <c r="N2" s="23"/>
      <c r="O2" s="106" t="s">
        <v>149</v>
      </c>
      <c r="P2" s="23"/>
    </row>
    <row r="3" spans="1:16" s="14" customFormat="1" ht="17.25" customHeight="1" x14ac:dyDescent="0.25">
      <c r="A3" s="12" t="s">
        <v>69</v>
      </c>
      <c r="B3" s="12"/>
      <c r="C3" s="107"/>
      <c r="D3" s="13"/>
      <c r="E3" s="107"/>
      <c r="F3" s="108"/>
      <c r="G3" s="107"/>
      <c r="H3" s="108"/>
      <c r="I3" s="107"/>
      <c r="J3" s="109"/>
      <c r="K3" s="107"/>
      <c r="L3" s="108"/>
      <c r="M3" s="107"/>
      <c r="N3" s="108"/>
      <c r="O3" s="107"/>
      <c r="P3" s="109"/>
    </row>
    <row r="4" spans="1:16" s="14" customFormat="1" ht="18" customHeight="1" x14ac:dyDescent="0.25">
      <c r="A4" s="12"/>
      <c r="B4" s="12" t="s">
        <v>70</v>
      </c>
      <c r="C4" s="107"/>
      <c r="D4" s="13"/>
      <c r="E4" s="107"/>
      <c r="F4" s="108"/>
      <c r="G4" s="107"/>
      <c r="H4" s="108"/>
      <c r="I4" s="107"/>
      <c r="J4" s="109"/>
      <c r="K4" s="107"/>
      <c r="L4" s="108"/>
      <c r="M4" s="107"/>
      <c r="N4" s="108"/>
      <c r="O4" s="107"/>
      <c r="P4" s="109"/>
    </row>
    <row r="5" spans="1:16" s="54" customFormat="1" ht="15.75" customHeight="1" x14ac:dyDescent="0.25">
      <c r="A5" s="52" t="s">
        <v>71</v>
      </c>
      <c r="B5" s="52"/>
      <c r="C5" s="110"/>
      <c r="D5" s="53"/>
      <c r="E5" s="110"/>
      <c r="F5" s="111"/>
      <c r="G5" s="110"/>
      <c r="H5" s="111"/>
      <c r="I5" s="110"/>
      <c r="J5" s="112"/>
      <c r="K5" s="110"/>
      <c r="L5" s="111"/>
      <c r="M5" s="110"/>
      <c r="N5" s="111"/>
      <c r="O5" s="110"/>
      <c r="P5" s="112"/>
    </row>
    <row r="7" spans="1:16" s="14" customFormat="1" ht="13.2" x14ac:dyDescent="0.25">
      <c r="A7" s="13"/>
      <c r="B7" s="13"/>
      <c r="C7" s="107"/>
      <c r="D7" s="13"/>
      <c r="E7" s="107"/>
      <c r="F7" s="108"/>
      <c r="G7" s="107"/>
      <c r="H7" s="108"/>
      <c r="I7" s="107"/>
      <c r="J7" s="109"/>
      <c r="K7" s="107"/>
      <c r="L7" s="108"/>
      <c r="M7" s="107"/>
      <c r="N7" s="108"/>
      <c r="O7" s="107"/>
      <c r="P7" s="109"/>
    </row>
    <row r="8" spans="1:16" s="14" customFormat="1" ht="13.2" x14ac:dyDescent="0.25">
      <c r="A8" s="15" t="s">
        <v>150</v>
      </c>
      <c r="B8" s="15"/>
      <c r="C8" s="107"/>
      <c r="D8" s="13"/>
      <c r="E8" s="107"/>
      <c r="F8" s="108"/>
      <c r="G8" s="107"/>
      <c r="H8" s="108"/>
      <c r="I8" s="107"/>
      <c r="J8" s="109"/>
      <c r="K8" s="107"/>
      <c r="L8" s="108"/>
      <c r="M8" s="107"/>
      <c r="N8" s="108"/>
      <c r="O8" s="107"/>
      <c r="P8" s="109"/>
    </row>
    <row r="9" spans="1:16" s="14" customFormat="1" ht="13.2" x14ac:dyDescent="0.25">
      <c r="A9" s="113"/>
      <c r="B9" s="113"/>
      <c r="C9" s="114"/>
      <c r="D9" s="113"/>
      <c r="E9" s="114"/>
      <c r="F9" s="115"/>
      <c r="G9" s="114"/>
      <c r="H9" s="115"/>
      <c r="I9" s="114"/>
      <c r="J9" s="116"/>
      <c r="K9" s="114"/>
      <c r="L9" s="115"/>
      <c r="M9" s="114"/>
      <c r="N9" s="115"/>
      <c r="O9" s="114"/>
      <c r="P9" s="116"/>
    </row>
    <row r="10" spans="1:16" s="14" customFormat="1" ht="13.8" thickBot="1" x14ac:dyDescent="0.3">
      <c r="A10" s="113"/>
      <c r="B10" s="113"/>
      <c r="C10" s="114"/>
      <c r="D10" s="113"/>
      <c r="E10" s="114"/>
      <c r="F10" s="115"/>
      <c r="G10" s="114"/>
      <c r="H10" s="115"/>
      <c r="I10" s="114"/>
      <c r="J10" s="116"/>
      <c r="K10" s="114"/>
      <c r="L10" s="115"/>
      <c r="M10" s="114"/>
      <c r="N10" s="115"/>
      <c r="O10" s="114"/>
      <c r="P10" s="116"/>
    </row>
    <row r="11" spans="1:16" ht="21" customHeight="1" thickTop="1" x14ac:dyDescent="0.25">
      <c r="A11" s="16"/>
      <c r="B11" s="16"/>
      <c r="C11" s="17"/>
      <c r="D11" s="18"/>
      <c r="E11" s="17"/>
      <c r="F11" s="19" t="s">
        <v>73</v>
      </c>
      <c r="G11" s="20"/>
      <c r="H11" s="19" t="s">
        <v>74</v>
      </c>
      <c r="I11" s="20"/>
      <c r="J11" s="19" t="s">
        <v>75</v>
      </c>
      <c r="K11" s="20"/>
      <c r="L11" s="21" t="s">
        <v>76</v>
      </c>
      <c r="M11" s="22"/>
      <c r="N11" s="19" t="s">
        <v>77</v>
      </c>
      <c r="O11" s="22"/>
      <c r="P11" s="19" t="s">
        <v>78</v>
      </c>
    </row>
    <row r="12" spans="1:16" ht="61.5" customHeight="1" thickBot="1" x14ac:dyDescent="0.3">
      <c r="A12" s="24"/>
      <c r="B12" s="24" t="s">
        <v>79</v>
      </c>
      <c r="C12" s="25"/>
      <c r="D12" s="26"/>
      <c r="E12" s="25"/>
      <c r="F12" s="27" t="s">
        <v>80</v>
      </c>
      <c r="G12" s="25"/>
      <c r="H12" s="27" t="s">
        <v>81</v>
      </c>
      <c r="I12" s="25"/>
      <c r="J12" s="27" t="s">
        <v>82</v>
      </c>
      <c r="K12" s="25"/>
      <c r="L12" s="28" t="s">
        <v>83</v>
      </c>
      <c r="M12" s="25"/>
      <c r="N12" s="27" t="s">
        <v>84</v>
      </c>
      <c r="O12" s="25"/>
      <c r="P12" s="27" t="s">
        <v>85</v>
      </c>
    </row>
    <row r="13" spans="1:16" ht="8.25" customHeight="1" thickTop="1" x14ac:dyDescent="0.25">
      <c r="A13" s="117"/>
      <c r="B13" s="117"/>
      <c r="C13" s="114"/>
      <c r="D13" s="113"/>
      <c r="E13" s="114"/>
      <c r="F13" s="115"/>
      <c r="G13" s="114"/>
      <c r="H13" s="115"/>
      <c r="I13" s="114"/>
      <c r="J13" s="116"/>
      <c r="K13" s="114"/>
      <c r="L13" s="118"/>
      <c r="M13" s="114"/>
      <c r="N13" s="115"/>
      <c r="O13" s="114"/>
      <c r="P13" s="116"/>
    </row>
    <row r="14" spans="1:16" ht="18" customHeight="1" x14ac:dyDescent="0.25">
      <c r="A14" s="117"/>
      <c r="B14" s="113">
        <v>38447</v>
      </c>
      <c r="C14" s="114"/>
      <c r="D14" s="119"/>
      <c r="E14" s="114"/>
      <c r="F14" s="120" t="e">
        <f>+#REF!</f>
        <v>#REF!</v>
      </c>
      <c r="G14" s="121"/>
      <c r="H14" s="121" t="e">
        <f t="shared" ref="H14:H25" si="0">+F14-J14</f>
        <v>#REF!</v>
      </c>
      <c r="I14" s="121"/>
      <c r="J14" s="121" t="e">
        <f t="shared" ref="J14:J22" si="1">+F14</f>
        <v>#REF!</v>
      </c>
      <c r="K14" s="121"/>
      <c r="L14" s="122" t="e">
        <f>+#REF!</f>
        <v>#REF!</v>
      </c>
      <c r="M14" s="121"/>
      <c r="N14" s="121">
        <v>0</v>
      </c>
      <c r="O14" s="114"/>
      <c r="P14" s="121" t="e">
        <f t="shared" ref="P14:P25" si="2">L14-N14</f>
        <v>#REF!</v>
      </c>
    </row>
    <row r="15" spans="1:16" ht="18" customHeight="1" x14ac:dyDescent="0.25">
      <c r="A15" s="117"/>
      <c r="B15" s="113">
        <v>38503</v>
      </c>
      <c r="C15" s="114"/>
      <c r="D15" s="119"/>
      <c r="E15" s="114"/>
      <c r="F15" s="120" t="e">
        <f>+#REF!</f>
        <v>#REF!</v>
      </c>
      <c r="G15" s="121"/>
      <c r="H15" s="121" t="e">
        <f t="shared" si="0"/>
        <v>#REF!</v>
      </c>
      <c r="I15" s="121"/>
      <c r="J15" s="121" t="e">
        <f t="shared" si="1"/>
        <v>#REF!</v>
      </c>
      <c r="K15" s="121"/>
      <c r="L15" s="122" t="e">
        <f>+#REF!</f>
        <v>#REF!</v>
      </c>
      <c r="M15" s="121"/>
      <c r="N15" s="121">
        <v>0</v>
      </c>
      <c r="O15" s="114"/>
      <c r="P15" s="121" t="e">
        <f t="shared" si="2"/>
        <v>#REF!</v>
      </c>
    </row>
    <row r="16" spans="1:16" ht="18" customHeight="1" x14ac:dyDescent="0.25">
      <c r="A16" s="117"/>
      <c r="B16" s="113">
        <v>38533</v>
      </c>
      <c r="C16" s="114"/>
      <c r="D16" s="119"/>
      <c r="E16" s="114"/>
      <c r="F16" s="120" t="e">
        <f>+#REF!</f>
        <v>#REF!</v>
      </c>
      <c r="G16" s="121"/>
      <c r="H16" s="121" t="e">
        <f t="shared" si="0"/>
        <v>#REF!</v>
      </c>
      <c r="I16" s="121"/>
      <c r="J16" s="121" t="e">
        <f t="shared" si="1"/>
        <v>#REF!</v>
      </c>
      <c r="K16" s="121"/>
      <c r="L16" s="122" t="e">
        <f>+#REF!</f>
        <v>#REF!</v>
      </c>
      <c r="M16" s="121"/>
      <c r="N16" s="121">
        <v>0</v>
      </c>
      <c r="O16" s="114"/>
      <c r="P16" s="121" t="e">
        <f t="shared" si="2"/>
        <v>#REF!</v>
      </c>
    </row>
    <row r="17" spans="1:16" ht="18" customHeight="1" x14ac:dyDescent="0.25">
      <c r="A17" s="117"/>
      <c r="B17" s="113">
        <v>38564</v>
      </c>
      <c r="C17" s="114"/>
      <c r="D17" s="119"/>
      <c r="E17" s="114"/>
      <c r="F17" s="120" t="e">
        <f>+#REF!</f>
        <v>#REF!</v>
      </c>
      <c r="G17" s="121"/>
      <c r="H17" s="121" t="e">
        <f t="shared" si="0"/>
        <v>#REF!</v>
      </c>
      <c r="I17" s="121"/>
      <c r="J17" s="121" t="e">
        <f t="shared" si="1"/>
        <v>#REF!</v>
      </c>
      <c r="K17" s="121"/>
      <c r="L17" s="122" t="e">
        <f>+#REF!</f>
        <v>#REF!</v>
      </c>
      <c r="M17" s="121"/>
      <c r="N17" s="121">
        <v>0</v>
      </c>
      <c r="O17" s="114"/>
      <c r="P17" s="121" t="e">
        <f t="shared" si="2"/>
        <v>#REF!</v>
      </c>
    </row>
    <row r="18" spans="1:16" ht="18" customHeight="1" x14ac:dyDescent="0.25">
      <c r="A18" s="117"/>
      <c r="B18" s="113">
        <v>38595</v>
      </c>
      <c r="C18" s="114"/>
      <c r="D18" s="119"/>
      <c r="E18" s="114"/>
      <c r="F18" s="120" t="e">
        <f>+#REF!</f>
        <v>#REF!</v>
      </c>
      <c r="G18" s="121"/>
      <c r="H18" s="121" t="e">
        <f t="shared" si="0"/>
        <v>#REF!</v>
      </c>
      <c r="I18" s="121"/>
      <c r="J18" s="121" t="e">
        <f t="shared" si="1"/>
        <v>#REF!</v>
      </c>
      <c r="K18" s="121"/>
      <c r="L18" s="122" t="e">
        <f>+#REF!</f>
        <v>#REF!</v>
      </c>
      <c r="M18" s="121"/>
      <c r="N18" s="121">
        <v>0</v>
      </c>
      <c r="O18" s="114"/>
      <c r="P18" s="121" t="e">
        <f t="shared" si="2"/>
        <v>#REF!</v>
      </c>
    </row>
    <row r="19" spans="1:16" ht="18" customHeight="1" x14ac:dyDescent="0.25">
      <c r="A19" s="117"/>
      <c r="B19" s="113">
        <v>38625</v>
      </c>
      <c r="C19" s="114"/>
      <c r="D19" s="119"/>
      <c r="E19" s="114"/>
      <c r="F19" s="120" t="e">
        <f>+#REF!</f>
        <v>#REF!</v>
      </c>
      <c r="G19" s="121"/>
      <c r="H19" s="121" t="e">
        <f t="shared" si="0"/>
        <v>#REF!</v>
      </c>
      <c r="I19" s="121"/>
      <c r="J19" s="121" t="e">
        <f t="shared" si="1"/>
        <v>#REF!</v>
      </c>
      <c r="K19" s="121"/>
      <c r="L19" s="122" t="e">
        <f>+#REF!</f>
        <v>#REF!</v>
      </c>
      <c r="M19" s="121"/>
      <c r="N19" s="121">
        <v>0</v>
      </c>
      <c r="O19" s="114"/>
      <c r="P19" s="121" t="e">
        <f t="shared" si="2"/>
        <v>#REF!</v>
      </c>
    </row>
    <row r="20" spans="1:16" ht="18" customHeight="1" x14ac:dyDescent="0.25">
      <c r="A20" s="117"/>
      <c r="B20" s="113">
        <v>38656</v>
      </c>
      <c r="C20" s="114"/>
      <c r="D20" s="119"/>
      <c r="E20" s="114"/>
      <c r="F20" s="120" t="e">
        <f>+#REF!</f>
        <v>#REF!</v>
      </c>
      <c r="G20" s="121"/>
      <c r="H20" s="121" t="e">
        <f t="shared" si="0"/>
        <v>#REF!</v>
      </c>
      <c r="I20" s="121"/>
      <c r="J20" s="121" t="e">
        <f t="shared" si="1"/>
        <v>#REF!</v>
      </c>
      <c r="K20" s="121"/>
      <c r="L20" s="122" t="e">
        <f>+#REF!</f>
        <v>#REF!</v>
      </c>
      <c r="M20" s="121"/>
      <c r="N20" s="121">
        <v>0</v>
      </c>
      <c r="O20" s="114"/>
      <c r="P20" s="121" t="e">
        <f t="shared" si="2"/>
        <v>#REF!</v>
      </c>
    </row>
    <row r="21" spans="1:16" ht="18" customHeight="1" x14ac:dyDescent="0.25">
      <c r="A21" s="117"/>
      <c r="B21" s="113">
        <v>38686</v>
      </c>
      <c r="C21" s="114"/>
      <c r="D21" s="119"/>
      <c r="E21" s="114"/>
      <c r="F21" s="120" t="e">
        <f>+#REF!</f>
        <v>#REF!</v>
      </c>
      <c r="G21" s="121"/>
      <c r="H21" s="121" t="e">
        <f t="shared" si="0"/>
        <v>#REF!</v>
      </c>
      <c r="I21" s="121"/>
      <c r="J21" s="121" t="e">
        <f t="shared" si="1"/>
        <v>#REF!</v>
      </c>
      <c r="K21" s="121"/>
      <c r="L21" s="122" t="e">
        <f>+#REF!</f>
        <v>#REF!</v>
      </c>
      <c r="M21" s="121"/>
      <c r="N21" s="121">
        <v>0</v>
      </c>
      <c r="O21" s="114"/>
      <c r="P21" s="121" t="e">
        <f t="shared" si="2"/>
        <v>#REF!</v>
      </c>
    </row>
    <row r="22" spans="1:16" ht="18" customHeight="1" x14ac:dyDescent="0.25">
      <c r="A22" s="117"/>
      <c r="B22" s="113">
        <v>38717</v>
      </c>
      <c r="C22" s="114"/>
      <c r="D22" s="119"/>
      <c r="E22" s="114"/>
      <c r="F22" s="120" t="e">
        <f>+#REF!</f>
        <v>#REF!</v>
      </c>
      <c r="G22" s="121"/>
      <c r="H22" s="121" t="e">
        <f t="shared" si="0"/>
        <v>#REF!</v>
      </c>
      <c r="I22" s="121"/>
      <c r="J22" s="121" t="e">
        <f t="shared" si="1"/>
        <v>#REF!</v>
      </c>
      <c r="K22" s="121"/>
      <c r="L22" s="122" t="e">
        <f>+#REF!</f>
        <v>#REF!</v>
      </c>
      <c r="M22" s="121"/>
      <c r="N22" s="121">
        <v>0</v>
      </c>
      <c r="O22" s="114"/>
      <c r="P22" s="121" t="e">
        <f t="shared" si="2"/>
        <v>#REF!</v>
      </c>
    </row>
    <row r="23" spans="1:16" ht="18" customHeight="1" x14ac:dyDescent="0.25">
      <c r="A23" s="117"/>
      <c r="B23" s="113">
        <v>38748</v>
      </c>
      <c r="C23" s="114"/>
      <c r="D23" s="119"/>
      <c r="E23" s="114"/>
      <c r="F23" s="120" t="e">
        <f>+#REF!</f>
        <v>#REF!</v>
      </c>
      <c r="G23" s="121"/>
      <c r="H23" s="121" t="e">
        <f t="shared" si="0"/>
        <v>#REF!</v>
      </c>
      <c r="I23" s="121"/>
      <c r="J23" s="42" t="e">
        <f>+F23</f>
        <v>#REF!</v>
      </c>
      <c r="K23" s="121"/>
      <c r="L23" s="122" t="e">
        <f>+#REF!</f>
        <v>#REF!</v>
      </c>
      <c r="M23" s="121"/>
      <c r="N23" s="121">
        <v>0</v>
      </c>
      <c r="O23" s="114"/>
      <c r="P23" s="121" t="e">
        <f t="shared" si="2"/>
        <v>#REF!</v>
      </c>
    </row>
    <row r="24" spans="1:16" ht="18" customHeight="1" x14ac:dyDescent="0.25">
      <c r="A24" s="117"/>
      <c r="B24" s="113">
        <v>38776</v>
      </c>
      <c r="C24" s="114"/>
      <c r="D24" s="119"/>
      <c r="E24" s="114"/>
      <c r="F24" s="120" t="e">
        <f>+#REF!</f>
        <v>#REF!</v>
      </c>
      <c r="G24" s="121"/>
      <c r="H24" s="121" t="e">
        <f t="shared" si="0"/>
        <v>#REF!</v>
      </c>
      <c r="I24" s="121"/>
      <c r="J24" s="121" t="e">
        <f>+F24</f>
        <v>#REF!</v>
      </c>
      <c r="K24" s="121"/>
      <c r="L24" s="122" t="e">
        <f>+#REF!</f>
        <v>#REF!</v>
      </c>
      <c r="M24" s="121"/>
      <c r="N24" s="121">
        <v>0</v>
      </c>
      <c r="O24" s="114"/>
      <c r="P24" s="121" t="e">
        <f t="shared" si="2"/>
        <v>#REF!</v>
      </c>
    </row>
    <row r="25" spans="1:16" ht="18" customHeight="1" x14ac:dyDescent="0.25">
      <c r="A25" s="117"/>
      <c r="B25" s="113">
        <v>38807</v>
      </c>
      <c r="C25" s="123"/>
      <c r="D25" s="119"/>
      <c r="E25" s="123"/>
      <c r="F25" s="120" t="e">
        <f>+#REF!</f>
        <v>#REF!</v>
      </c>
      <c r="G25" s="121"/>
      <c r="H25" s="121" t="e">
        <f t="shared" si="0"/>
        <v>#REF!</v>
      </c>
      <c r="I25" s="121"/>
      <c r="J25" s="121" t="e">
        <f>+F25</f>
        <v>#REF!</v>
      </c>
      <c r="K25" s="121"/>
      <c r="L25" s="122" t="e">
        <f>+#REF!</f>
        <v>#REF!</v>
      </c>
      <c r="M25" s="121"/>
      <c r="N25" s="121">
        <v>0</v>
      </c>
      <c r="O25" s="123"/>
      <c r="P25" s="121" t="e">
        <f t="shared" si="2"/>
        <v>#REF!</v>
      </c>
    </row>
    <row r="26" spans="1:16" ht="13.2" x14ac:dyDescent="0.25">
      <c r="A26" s="113"/>
      <c r="B26" s="113"/>
      <c r="C26" s="114"/>
      <c r="D26" s="119"/>
      <c r="E26" s="114"/>
      <c r="F26" s="124"/>
      <c r="G26" s="121"/>
      <c r="H26" s="121"/>
      <c r="I26" s="121"/>
      <c r="J26" s="121"/>
      <c r="K26" s="121"/>
      <c r="L26" s="125"/>
      <c r="M26" s="121"/>
      <c r="N26" s="121"/>
      <c r="O26" s="114"/>
      <c r="P26" s="121"/>
    </row>
    <row r="27" spans="1:16" ht="13.2" x14ac:dyDescent="0.25">
      <c r="A27" s="29"/>
      <c r="B27" s="126"/>
      <c r="C27" s="114"/>
      <c r="D27" s="119"/>
      <c r="E27" s="114"/>
      <c r="F27" s="124"/>
      <c r="G27" s="121"/>
      <c r="H27" s="121"/>
      <c r="I27" s="121"/>
      <c r="J27" s="121"/>
      <c r="K27" s="127"/>
      <c r="L27" s="125"/>
      <c r="M27" s="121"/>
      <c r="N27" s="121"/>
      <c r="O27" s="114"/>
      <c r="P27" s="121"/>
    </row>
    <row r="28" spans="1:16" ht="13.2" x14ac:dyDescent="0.25">
      <c r="A28" s="47" t="s">
        <v>86</v>
      </c>
      <c r="B28" s="23"/>
      <c r="C28" s="23"/>
      <c r="D28" s="127"/>
      <c r="E28" s="114"/>
      <c r="F28" s="124" t="e">
        <f>SUM(F14:F25)/12</f>
        <v>#REF!</v>
      </c>
      <c r="G28" s="121"/>
      <c r="H28" s="134" t="e">
        <f>SUM(H14:H25)/12</f>
        <v>#REF!</v>
      </c>
      <c r="I28" s="121"/>
      <c r="J28" s="50" t="e">
        <f>SUM(J14:J25)/12</f>
        <v>#REF!</v>
      </c>
      <c r="K28" s="127"/>
      <c r="L28" s="125"/>
      <c r="M28" s="121"/>
      <c r="N28" s="124"/>
      <c r="O28" s="128"/>
      <c r="P28" s="124"/>
    </row>
    <row r="29" spans="1:16" ht="18.75" customHeight="1" x14ac:dyDescent="0.25">
      <c r="A29" s="129"/>
      <c r="B29" s="113"/>
      <c r="C29" s="114"/>
      <c r="D29" s="113"/>
      <c r="E29" s="114"/>
      <c r="F29" s="115"/>
      <c r="G29" s="114"/>
      <c r="H29" s="115"/>
      <c r="I29" s="114"/>
      <c r="J29" s="128"/>
      <c r="K29" s="130"/>
      <c r="L29" s="130"/>
      <c r="M29" s="114"/>
      <c r="N29" s="131"/>
      <c r="O29" s="114"/>
      <c r="P29" s="116"/>
    </row>
    <row r="30" spans="1:16" ht="13.2" x14ac:dyDescent="0.25">
      <c r="A30" s="23"/>
      <c r="B30" s="113"/>
      <c r="C30" s="23"/>
      <c r="H30" s="34" t="s">
        <v>87</v>
      </c>
      <c r="J30" s="37" t="e">
        <f>+#REF!</f>
        <v>#REF!</v>
      </c>
      <c r="M30" s="46" t="s">
        <v>88</v>
      </c>
      <c r="N30" s="23"/>
      <c r="P30" s="45" t="e">
        <f>MAX(P14:P25)</f>
        <v>#REF!</v>
      </c>
    </row>
    <row r="31" spans="1:16" ht="20.399999999999999" x14ac:dyDescent="0.35">
      <c r="A31" s="113"/>
      <c r="B31" s="113"/>
      <c r="F31" s="115"/>
      <c r="G31" s="114"/>
      <c r="H31" s="34" t="s">
        <v>89</v>
      </c>
      <c r="J31" s="39" t="e">
        <f>IF(J28=0,infinity,(J30/8760)/(J28*1000))</f>
        <v>#REF!</v>
      </c>
    </row>
    <row r="32" spans="1:16" ht="13.2" x14ac:dyDescent="0.25">
      <c r="A32" s="113"/>
      <c r="B32" s="113"/>
      <c r="F32" s="115"/>
      <c r="G32" s="114"/>
      <c r="H32" s="34" t="s">
        <v>90</v>
      </c>
      <c r="J32" s="36" t="e">
        <f>J30/8760/(P30*1000)</f>
        <v>#REF!</v>
      </c>
    </row>
    <row r="37" spans="8:10" ht="20.399999999999999" x14ac:dyDescent="0.35">
      <c r="H37" s="32" t="s">
        <v>151</v>
      </c>
      <c r="J37" s="38" t="s">
        <v>152</v>
      </c>
    </row>
  </sheetData>
  <phoneticPr fontId="13" type="noConversion"/>
  <printOptions horizontalCentered="1"/>
  <pageMargins left="0.75" right="0" top="0.75" bottom="0" header="0.85" footer="0.26"/>
  <pageSetup scale="91" firstPageNumber="12" orientation="landscape" useFirstPageNumber="1" horizontalDpi="4294967292" vertic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 transitionEntry="1" codeName="Sheet2">
    <pageSetUpPr fitToPage="1"/>
  </sheetPr>
  <dimension ref="A1:Q40"/>
  <sheetViews>
    <sheetView showGridLines="0" tabSelected="1" view="pageBreakPreview" zoomScaleNormal="100" zoomScaleSheetLayoutView="100" workbookViewId="0">
      <selection activeCell="F19" sqref="F19"/>
    </sheetView>
  </sheetViews>
  <sheetFormatPr defaultColWidth="9.6640625" defaultRowHeight="13.8" x14ac:dyDescent="0.3"/>
  <cols>
    <col min="1" max="1" width="9" style="2" customWidth="1"/>
    <col min="2" max="2" width="6.44140625" style="2" customWidth="1"/>
    <col min="3" max="3" width="9.109375" style="2" customWidth="1"/>
    <col min="4" max="4" width="6.44140625" style="2" customWidth="1"/>
    <col min="5" max="5" width="9.109375" style="2" customWidth="1"/>
    <col min="6" max="6" width="6.44140625" style="2" customWidth="1"/>
    <col min="7" max="7" width="9.109375" style="2" customWidth="1"/>
    <col min="8" max="8" width="6.44140625" style="2" customWidth="1"/>
    <col min="9" max="9" width="9.109375" style="2" customWidth="1"/>
    <col min="10" max="10" width="6.44140625" style="2" customWidth="1"/>
    <col min="11" max="11" width="13.109375" style="2" bestFit="1" customWidth="1"/>
    <col min="12" max="12" width="6.44140625" style="2" customWidth="1"/>
    <col min="13" max="13" width="15.21875" style="2" customWidth="1"/>
    <col min="14" max="14" width="6.44140625" style="2" customWidth="1"/>
    <col min="15" max="15" width="9.109375" style="2" customWidth="1"/>
    <col min="16" max="16" width="9.6640625" style="2"/>
    <col min="17" max="17" width="10.77734375" style="2" bestFit="1" customWidth="1"/>
    <col min="18" max="16384" width="9.6640625" style="2"/>
  </cols>
  <sheetData>
    <row r="1" spans="1:17" s="8" customFormat="1" ht="10.199999999999999" x14ac:dyDescent="0.2">
      <c r="A1" s="7" t="s">
        <v>0</v>
      </c>
      <c r="B1" s="9" t="str">
        <f>RS!$B$1</f>
        <v>E-17</v>
      </c>
      <c r="E1" s="10"/>
      <c r="F1" s="10"/>
      <c r="G1" s="9" t="s">
        <v>2</v>
      </c>
      <c r="H1" s="9"/>
      <c r="I1" s="10"/>
      <c r="J1" s="10"/>
      <c r="K1" s="10"/>
      <c r="O1" s="7" t="s">
        <v>60</v>
      </c>
    </row>
    <row r="2" spans="1:17" s="8" customFormat="1" x14ac:dyDescent="0.3">
      <c r="A2" s="1"/>
    </row>
    <row r="3" spans="1:17" s="8" customFormat="1" ht="10.199999999999999" x14ac:dyDescent="0.2">
      <c r="A3" s="82" t="s">
        <v>4</v>
      </c>
      <c r="B3" s="83"/>
      <c r="C3" s="83"/>
      <c r="D3" s="83"/>
      <c r="E3" s="84" t="s">
        <v>5</v>
      </c>
      <c r="F3" s="83"/>
      <c r="G3" s="85"/>
      <c r="H3" s="83"/>
      <c r="I3" s="85"/>
      <c r="J3" s="85"/>
      <c r="K3" s="83"/>
      <c r="L3" s="83"/>
      <c r="M3" s="82" t="s">
        <v>6</v>
      </c>
      <c r="N3" s="83"/>
      <c r="O3" s="83"/>
    </row>
    <row r="4" spans="1:17" s="8" customFormat="1" ht="10.199999999999999" x14ac:dyDescent="0.2">
      <c r="E4" s="9" t="s">
        <v>7</v>
      </c>
      <c r="F4" s="10"/>
      <c r="G4" s="10"/>
      <c r="I4" s="10"/>
      <c r="J4" s="10"/>
      <c r="M4" s="8" t="s">
        <v>8</v>
      </c>
    </row>
    <row r="5" spans="1:17" s="8" customFormat="1" ht="10.199999999999999" x14ac:dyDescent="0.2">
      <c r="E5" s="7" t="s">
        <v>10</v>
      </c>
      <c r="F5" s="10"/>
      <c r="G5" s="10"/>
      <c r="I5" s="10"/>
      <c r="J5" s="10"/>
      <c r="M5" s="8" t="s">
        <v>11</v>
      </c>
    </row>
    <row r="6" spans="1:17" s="8" customFormat="1" ht="10.199999999999999" x14ac:dyDescent="0.2">
      <c r="A6" s="7" t="s">
        <v>9</v>
      </c>
      <c r="B6" s="8" t="s">
        <v>153</v>
      </c>
      <c r="E6" s="9" t="s">
        <v>12</v>
      </c>
      <c r="F6" s="10"/>
      <c r="G6" s="10"/>
      <c r="I6" s="10"/>
      <c r="J6" s="10"/>
      <c r="M6" s="8" t="s">
        <v>13</v>
      </c>
    </row>
    <row r="7" spans="1:17" s="8" customFormat="1" ht="10.199999999999999" x14ac:dyDescent="0.2">
      <c r="A7" s="7"/>
      <c r="C7" s="11"/>
      <c r="E7" s="9" t="s">
        <v>14</v>
      </c>
      <c r="F7" s="10"/>
      <c r="G7" s="10"/>
      <c r="I7" s="10"/>
      <c r="J7" s="10"/>
      <c r="M7" s="7"/>
    </row>
    <row r="8" spans="1:17" s="8" customFormat="1" ht="10.199999999999999" x14ac:dyDescent="0.2">
      <c r="E8" s="9" t="s">
        <v>15</v>
      </c>
      <c r="F8" s="10"/>
      <c r="G8" s="10"/>
      <c r="I8" s="10"/>
      <c r="J8" s="10"/>
      <c r="K8" s="10"/>
      <c r="M8" s="8" t="s">
        <v>16</v>
      </c>
    </row>
    <row r="9" spans="1:17" s="8" customFormat="1" ht="10.199999999999999" x14ac:dyDescent="0.2">
      <c r="A9" s="7" t="s">
        <v>17</v>
      </c>
      <c r="B9" s="8" t="s">
        <v>18</v>
      </c>
      <c r="E9" s="8" t="s">
        <v>19</v>
      </c>
    </row>
    <row r="10" spans="1:17" s="8" customFormat="1" x14ac:dyDescent="0.3">
      <c r="A10" s="1"/>
      <c r="B10" s="2"/>
      <c r="C10" s="2"/>
      <c r="D10" s="6"/>
      <c r="E10" s="6"/>
      <c r="F10" s="2"/>
      <c r="G10" s="2"/>
      <c r="H10" s="6"/>
      <c r="I10" s="6"/>
      <c r="J10" s="6"/>
      <c r="K10" s="6"/>
      <c r="L10" s="6"/>
      <c r="M10" s="6"/>
      <c r="N10" s="6"/>
      <c r="O10" s="2"/>
    </row>
    <row r="11" spans="1:17" x14ac:dyDescent="0.3">
      <c r="A11" s="79"/>
      <c r="B11" s="80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81" t="s">
        <v>20</v>
      </c>
      <c r="N11" s="79"/>
      <c r="O11" s="79"/>
    </row>
    <row r="12" spans="1:17" x14ac:dyDescent="0.3">
      <c r="D12" s="6"/>
      <c r="E12" s="4" t="s">
        <v>20</v>
      </c>
      <c r="G12" s="3" t="s">
        <v>21</v>
      </c>
      <c r="I12" s="4" t="s">
        <v>20</v>
      </c>
      <c r="K12" s="3" t="s">
        <v>21</v>
      </c>
      <c r="M12" s="4" t="s">
        <v>22</v>
      </c>
      <c r="O12" s="4" t="s">
        <v>21</v>
      </c>
    </row>
    <row r="13" spans="1:17" x14ac:dyDescent="0.3">
      <c r="A13" s="4" t="s">
        <v>23</v>
      </c>
      <c r="C13" s="3" t="s">
        <v>24</v>
      </c>
      <c r="D13" s="6"/>
      <c r="E13" s="4" t="s">
        <v>25</v>
      </c>
      <c r="G13" s="3" t="s">
        <v>26</v>
      </c>
      <c r="I13" s="3" t="s">
        <v>27</v>
      </c>
      <c r="K13" s="3" t="s">
        <v>26</v>
      </c>
      <c r="M13" s="4" t="s">
        <v>28</v>
      </c>
      <c r="O13" s="4" t="s">
        <v>26</v>
      </c>
    </row>
    <row r="14" spans="1:17" x14ac:dyDescent="0.3">
      <c r="A14" s="4" t="s">
        <v>29</v>
      </c>
      <c r="C14" s="3" t="s">
        <v>30</v>
      </c>
      <c r="D14" s="6"/>
      <c r="E14" s="4" t="s">
        <v>31</v>
      </c>
      <c r="F14" s="6"/>
      <c r="G14" s="4" t="s">
        <v>32</v>
      </c>
      <c r="H14" s="6"/>
      <c r="I14" s="4" t="s">
        <v>31</v>
      </c>
      <c r="J14" s="6"/>
      <c r="K14" s="4" t="s">
        <v>32</v>
      </c>
      <c r="L14" s="6"/>
      <c r="M14" s="4" t="s">
        <v>33</v>
      </c>
      <c r="O14" s="4" t="s">
        <v>32</v>
      </c>
    </row>
    <row r="15" spans="1:17" x14ac:dyDescent="0.3">
      <c r="A15" s="86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8"/>
      <c r="Q15" s="3" t="s">
        <v>61</v>
      </c>
    </row>
    <row r="16" spans="1:17" x14ac:dyDescent="0.3">
      <c r="A16" s="6" t="s">
        <v>62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7" x14ac:dyDescent="0.3">
      <c r="A17" s="4"/>
      <c r="B17" s="6"/>
      <c r="C17" s="72" t="str">
        <f>RS!C17</f>
        <v>Jan 2022</v>
      </c>
      <c r="D17" s="6"/>
      <c r="E17" s="73">
        <v>342.37154172365803</v>
      </c>
      <c r="F17" s="4"/>
      <c r="G17" s="4" t="s">
        <v>36</v>
      </c>
      <c r="H17" s="6"/>
      <c r="I17" s="73">
        <v>444.53161891004254</v>
      </c>
      <c r="J17" s="4"/>
      <c r="K17" s="4" t="s">
        <v>36</v>
      </c>
      <c r="L17" s="43"/>
      <c r="M17" s="43">
        <v>1070.513667549001</v>
      </c>
      <c r="N17" s="43"/>
      <c r="O17" s="4" t="s">
        <v>36</v>
      </c>
      <c r="Q17" s="74">
        <v>183310287.82833752</v>
      </c>
    </row>
    <row r="18" spans="1:17" x14ac:dyDescent="0.3">
      <c r="B18" s="6"/>
      <c r="C18" s="72" t="str">
        <f>RS!C18</f>
        <v>Feb 2022</v>
      </c>
      <c r="D18" s="6"/>
      <c r="E18" s="73">
        <v>362.09274130489513</v>
      </c>
      <c r="F18" s="4"/>
      <c r="G18" s="4" t="s">
        <v>36</v>
      </c>
      <c r="H18" s="6"/>
      <c r="I18" s="73">
        <v>435.8730737377046</v>
      </c>
      <c r="J18" s="4"/>
      <c r="K18" s="4" t="s">
        <v>36</v>
      </c>
      <c r="L18" s="43"/>
      <c r="M18" s="43">
        <v>1021.4315330809993</v>
      </c>
      <c r="N18" s="43"/>
      <c r="O18" s="4" t="s">
        <v>36</v>
      </c>
      <c r="Q18" s="74">
        <v>170820551.62291935</v>
      </c>
    </row>
    <row r="19" spans="1:17" x14ac:dyDescent="0.3">
      <c r="A19" s="6"/>
      <c r="B19" s="6"/>
      <c r="C19" s="72" t="str">
        <f>RS!C19</f>
        <v>Mar 2022</v>
      </c>
      <c r="D19" s="6"/>
      <c r="E19" s="73">
        <v>417.29374629898797</v>
      </c>
      <c r="F19" s="4"/>
      <c r="G19" s="4" t="s">
        <v>36</v>
      </c>
      <c r="H19" s="6"/>
      <c r="I19" s="73">
        <v>470.74509334135001</v>
      </c>
      <c r="J19" s="4"/>
      <c r="K19" s="4" t="s">
        <v>36</v>
      </c>
      <c r="L19" s="43"/>
      <c r="M19" s="43">
        <v>1007.2000770450004</v>
      </c>
      <c r="N19" s="43"/>
      <c r="O19" s="4" t="s">
        <v>36</v>
      </c>
      <c r="Q19" s="74">
        <v>195545152.59352854</v>
      </c>
    </row>
    <row r="20" spans="1:17" x14ac:dyDescent="0.3">
      <c r="A20" s="6"/>
      <c r="B20" s="6"/>
      <c r="C20" s="72" t="str">
        <f>RS!C20</f>
        <v>Apr 2022</v>
      </c>
      <c r="D20" s="6"/>
      <c r="E20" s="73">
        <v>419.77139529342833</v>
      </c>
      <c r="F20" s="4"/>
      <c r="G20" s="4" t="s">
        <v>36</v>
      </c>
      <c r="H20" s="6"/>
      <c r="I20" s="73">
        <v>500.64740019402853</v>
      </c>
      <c r="J20" s="4"/>
      <c r="K20" s="4" t="s">
        <v>36</v>
      </c>
      <c r="L20" s="43"/>
      <c r="M20" s="43">
        <v>1004.9045318340013</v>
      </c>
      <c r="N20" s="43"/>
      <c r="O20" s="4" t="s">
        <v>36</v>
      </c>
      <c r="Q20" s="74">
        <v>199041787.55947554</v>
      </c>
    </row>
    <row r="21" spans="1:17" x14ac:dyDescent="0.3">
      <c r="A21" s="6"/>
      <c r="B21" s="6"/>
      <c r="C21" s="72" t="str">
        <f>RS!C21</f>
        <v>May 2022</v>
      </c>
      <c r="D21" s="6"/>
      <c r="E21" s="73">
        <v>454.63620417524885</v>
      </c>
      <c r="F21" s="4"/>
      <c r="G21" s="4" t="s">
        <v>36</v>
      </c>
      <c r="H21" s="6"/>
      <c r="I21" s="73">
        <v>557.91818203155196</v>
      </c>
      <c r="J21" s="4"/>
      <c r="K21" s="4" t="s">
        <v>36</v>
      </c>
      <c r="L21" s="43"/>
      <c r="M21" s="43">
        <v>1045.6276924420004</v>
      </c>
      <c r="N21" s="43"/>
      <c r="O21" s="4" t="s">
        <v>36</v>
      </c>
      <c r="Q21" s="74">
        <v>234960604.90027151</v>
      </c>
    </row>
    <row r="22" spans="1:17" x14ac:dyDescent="0.3">
      <c r="A22" s="6"/>
      <c r="B22" s="6"/>
      <c r="C22" s="72" t="str">
        <f>RS!C22</f>
        <v>Jun 2022</v>
      </c>
      <c r="D22" s="6"/>
      <c r="E22" s="73">
        <v>572.08612452310126</v>
      </c>
      <c r="F22" s="4"/>
      <c r="G22" s="4" t="s">
        <v>36</v>
      </c>
      <c r="H22" s="6"/>
      <c r="I22" s="73">
        <v>610.23754554380355</v>
      </c>
      <c r="J22" s="4"/>
      <c r="K22" s="4" t="s">
        <v>36</v>
      </c>
      <c r="L22" s="43"/>
      <c r="M22" s="43">
        <v>1071.4089478849969</v>
      </c>
      <c r="N22" s="43"/>
      <c r="O22" s="4" t="s">
        <v>36</v>
      </c>
      <c r="Q22" s="74">
        <v>252449722.5374234</v>
      </c>
    </row>
    <row r="23" spans="1:17" x14ac:dyDescent="0.3">
      <c r="A23" s="6"/>
      <c r="B23" s="6"/>
      <c r="C23" s="72" t="str">
        <f>RS!C23</f>
        <v>Jul 2022</v>
      </c>
      <c r="D23" s="6"/>
      <c r="E23" s="73">
        <v>528.00402022934077</v>
      </c>
      <c r="F23" s="4"/>
      <c r="G23" s="4" t="s">
        <v>36</v>
      </c>
      <c r="H23" s="6"/>
      <c r="I23" s="73">
        <v>587.77890315876812</v>
      </c>
      <c r="J23" s="4"/>
      <c r="K23" s="4" t="s">
        <v>36</v>
      </c>
      <c r="L23" s="43"/>
      <c r="M23" s="43">
        <v>1059.5485814940005</v>
      </c>
      <c r="N23" s="43"/>
      <c r="O23" s="4" t="s">
        <v>36</v>
      </c>
      <c r="Q23" s="74">
        <v>260509403.20263779</v>
      </c>
    </row>
    <row r="24" spans="1:17" x14ac:dyDescent="0.3">
      <c r="A24" s="6"/>
      <c r="B24" s="6"/>
      <c r="C24" s="72" t="str">
        <f>RS!C24</f>
        <v>Aug 2022</v>
      </c>
      <c r="D24" s="6"/>
      <c r="E24" s="73">
        <v>554.59850650398437</v>
      </c>
      <c r="F24" s="4"/>
      <c r="G24" s="4" t="s">
        <v>36</v>
      </c>
      <c r="H24" s="6"/>
      <c r="I24" s="73">
        <v>608.5356902651946</v>
      </c>
      <c r="J24" s="4"/>
      <c r="K24" s="4" t="s">
        <v>36</v>
      </c>
      <c r="L24" s="43"/>
      <c r="M24" s="43">
        <v>1087.1287009970006</v>
      </c>
      <c r="N24" s="43"/>
      <c r="O24" s="4" t="s">
        <v>36</v>
      </c>
      <c r="Q24" s="74">
        <v>270298803.45474988</v>
      </c>
    </row>
    <row r="25" spans="1:17" x14ac:dyDescent="0.3">
      <c r="A25" s="6"/>
      <c r="B25" s="6"/>
      <c r="C25" s="72" t="str">
        <f>RS!C25</f>
        <v>Sep 2022</v>
      </c>
      <c r="D25" s="6"/>
      <c r="E25" s="73">
        <v>561.59300193510239</v>
      </c>
      <c r="F25" s="4"/>
      <c r="G25" s="4" t="s">
        <v>36</v>
      </c>
      <c r="H25" s="6"/>
      <c r="I25" s="73">
        <v>607.47462146509633</v>
      </c>
      <c r="J25" s="4"/>
      <c r="K25" s="4" t="s">
        <v>36</v>
      </c>
      <c r="L25" s="43"/>
      <c r="M25" s="43">
        <v>1076.4248755030007</v>
      </c>
      <c r="N25" s="43"/>
      <c r="O25" s="4" t="s">
        <v>36</v>
      </c>
      <c r="Q25" s="74">
        <v>230623158.88376012</v>
      </c>
    </row>
    <row r="26" spans="1:17" x14ac:dyDescent="0.3">
      <c r="A26" s="6"/>
      <c r="B26" s="6"/>
      <c r="C26" s="72" t="str">
        <f>RS!C26</f>
        <v>Oct 2022</v>
      </c>
      <c r="D26" s="6"/>
      <c r="E26" s="73">
        <v>460.04091324365987</v>
      </c>
      <c r="F26" s="4"/>
      <c r="G26" s="4" t="s">
        <v>36</v>
      </c>
      <c r="H26" s="6"/>
      <c r="I26" s="73">
        <v>509.1001441990399</v>
      </c>
      <c r="J26" s="4"/>
      <c r="K26" s="4" t="s">
        <v>36</v>
      </c>
      <c r="L26" s="43"/>
      <c r="M26" s="43">
        <v>1010.6333130119995</v>
      </c>
      <c r="N26" s="43"/>
      <c r="O26" s="4" t="s">
        <v>36</v>
      </c>
      <c r="Q26" s="74">
        <v>209804862.49214301</v>
      </c>
    </row>
    <row r="27" spans="1:17" x14ac:dyDescent="0.3">
      <c r="A27" s="6"/>
      <c r="B27" s="6"/>
      <c r="C27" s="72" t="str">
        <f>RS!C27</f>
        <v>Nov 2022</v>
      </c>
      <c r="D27" s="6"/>
      <c r="E27" s="73">
        <v>464.80607389915275</v>
      </c>
      <c r="F27" s="4"/>
      <c r="G27" s="4" t="s">
        <v>36</v>
      </c>
      <c r="H27" s="6"/>
      <c r="I27" s="73">
        <v>513.58753307664904</v>
      </c>
      <c r="J27" s="4"/>
      <c r="K27" s="4" t="s">
        <v>36</v>
      </c>
      <c r="L27" s="43"/>
      <c r="M27" s="43">
        <v>978.35349006700028</v>
      </c>
      <c r="N27" s="43"/>
      <c r="O27" s="4" t="s">
        <v>36</v>
      </c>
      <c r="Q27" s="74">
        <v>187246284.08263773</v>
      </c>
    </row>
    <row r="28" spans="1:17" x14ac:dyDescent="0.3">
      <c r="A28" s="6"/>
      <c r="B28" s="6"/>
      <c r="C28" s="72" t="str">
        <f>RS!C28</f>
        <v>Dec 2022</v>
      </c>
      <c r="D28" s="6"/>
      <c r="E28" s="73">
        <v>289.13857351036501</v>
      </c>
      <c r="F28" s="4"/>
      <c r="G28" s="4" t="s">
        <v>36</v>
      </c>
      <c r="H28" s="6"/>
      <c r="I28" s="73">
        <v>427.96398379681625</v>
      </c>
      <c r="J28" s="4"/>
      <c r="K28" s="4" t="s">
        <v>36</v>
      </c>
      <c r="L28" s="43"/>
      <c r="M28" s="43">
        <v>1069.5933684479994</v>
      </c>
      <c r="N28" s="43"/>
      <c r="O28" s="4" t="s">
        <v>36</v>
      </c>
      <c r="Q28" s="74">
        <v>185542858.93070698</v>
      </c>
    </row>
    <row r="29" spans="1:17" x14ac:dyDescent="0.3">
      <c r="B29" s="6"/>
      <c r="C29" s="6"/>
      <c r="D29" s="6"/>
      <c r="E29" s="6"/>
      <c r="F29" s="6"/>
      <c r="G29" s="6"/>
      <c r="H29" s="6"/>
      <c r="J29" s="6"/>
      <c r="K29" s="6"/>
      <c r="L29" s="6"/>
      <c r="M29" s="6"/>
      <c r="N29" s="6"/>
    </row>
    <row r="30" spans="1:17" x14ac:dyDescent="0.3">
      <c r="A30" s="5" t="s">
        <v>48</v>
      </c>
      <c r="B30" s="6"/>
      <c r="E30" s="55">
        <f>MAX(E17:E28,I17:I28)</f>
        <v>610.23754554380355</v>
      </c>
      <c r="F30" s="6" t="s">
        <v>49</v>
      </c>
      <c r="G30" s="6"/>
      <c r="H30" s="6"/>
      <c r="I30" s="5" t="s">
        <v>50</v>
      </c>
      <c r="L30" s="6"/>
      <c r="M30" s="40">
        <f>SUM(Q17:Q28)</f>
        <v>2580153478.0885916</v>
      </c>
      <c r="N30" s="6"/>
    </row>
    <row r="31" spans="1:17" x14ac:dyDescent="0.3">
      <c r="B31" s="6"/>
      <c r="C31" s="6"/>
      <c r="D31" s="6"/>
      <c r="E31" s="6"/>
      <c r="F31" s="6"/>
      <c r="G31" s="6"/>
      <c r="H31" s="6"/>
      <c r="K31" s="5"/>
      <c r="L31" s="6"/>
      <c r="M31" s="6"/>
      <c r="N31" s="6"/>
    </row>
    <row r="32" spans="1:17" x14ac:dyDescent="0.3">
      <c r="A32" s="56" t="s">
        <v>51</v>
      </c>
      <c r="B32" s="6"/>
      <c r="C32" s="6"/>
      <c r="E32" s="55">
        <f>SUM(E17:E28)/12</f>
        <v>452.20273688674371</v>
      </c>
      <c r="F32" s="6" t="s">
        <v>49</v>
      </c>
      <c r="G32" s="6"/>
      <c r="H32" s="6"/>
      <c r="I32" s="5" t="s">
        <v>52</v>
      </c>
      <c r="L32" s="6"/>
      <c r="M32" s="101">
        <f>M30/1000/(8760*E32)</f>
        <v>0.65134074663666142</v>
      </c>
      <c r="N32" s="6"/>
    </row>
    <row r="33" spans="1:15" x14ac:dyDescent="0.3">
      <c r="B33" s="6"/>
      <c r="C33" s="6"/>
      <c r="D33" s="6"/>
      <c r="E33" s="6"/>
      <c r="F33" s="6"/>
      <c r="G33" s="6"/>
      <c r="H33" s="6"/>
      <c r="L33" s="6"/>
      <c r="M33" s="102"/>
      <c r="N33" s="6"/>
    </row>
    <row r="34" spans="1:15" x14ac:dyDescent="0.3">
      <c r="A34" s="1" t="s">
        <v>53</v>
      </c>
      <c r="E34" s="104" t="s">
        <v>54</v>
      </c>
      <c r="I34" s="1" t="s">
        <v>55</v>
      </c>
      <c r="M34" s="101">
        <f>M30/1000/(8760*E30)</f>
        <v>0.48266133479623985</v>
      </c>
    </row>
    <row r="35" spans="1:15" x14ac:dyDescent="0.3">
      <c r="M35" s="103"/>
    </row>
    <row r="36" spans="1:15" x14ac:dyDescent="0.3">
      <c r="A36" s="75" t="s">
        <v>56</v>
      </c>
      <c r="B36" s="73"/>
      <c r="C36" s="73"/>
      <c r="D36" s="73"/>
      <c r="E36" s="55">
        <v>1395.1897335294898</v>
      </c>
      <c r="F36" s="75" t="s">
        <v>49</v>
      </c>
      <c r="G36" s="6"/>
      <c r="H36" s="6"/>
      <c r="I36" s="1" t="s">
        <v>57</v>
      </c>
      <c r="K36" s="6"/>
      <c r="M36" s="101">
        <f>M30/1000/(8760*E36)</f>
        <v>0.21110968723217588</v>
      </c>
      <c r="N36" s="6"/>
    </row>
    <row r="37" spans="1:15" ht="123.75" customHeight="1" x14ac:dyDescent="0.3">
      <c r="A37" s="75"/>
      <c r="B37" s="73"/>
      <c r="C37" s="73"/>
      <c r="D37" s="73"/>
      <c r="E37" s="76"/>
      <c r="F37" s="73"/>
      <c r="G37" s="6"/>
      <c r="H37" s="6"/>
      <c r="I37" s="1"/>
      <c r="K37" s="6"/>
      <c r="L37" s="41"/>
      <c r="N37" s="6"/>
    </row>
    <row r="38" spans="1:15" x14ac:dyDescent="0.3">
      <c r="A38" s="78" t="s">
        <v>58</v>
      </c>
      <c r="B38" s="79"/>
      <c r="C38" s="79"/>
      <c r="D38" s="80"/>
      <c r="E38" s="80"/>
      <c r="F38" s="80"/>
      <c r="G38" s="80"/>
      <c r="H38" s="80"/>
      <c r="I38" s="80"/>
      <c r="J38" s="80"/>
      <c r="K38" s="80"/>
      <c r="L38" s="78"/>
      <c r="M38" s="80"/>
      <c r="N38" s="80"/>
      <c r="O38" s="135" t="s">
        <v>59</v>
      </c>
    </row>
    <row r="39" spans="1:15" x14ac:dyDescent="0.3">
      <c r="A39" s="71"/>
    </row>
    <row r="40" spans="1:15" x14ac:dyDescent="0.3">
      <c r="A40" s="71"/>
    </row>
  </sheetData>
  <phoneticPr fontId="13" type="noConversion"/>
  <pageMargins left="0.5" right="0.5" top="0.75" bottom="0.5" header="0.5" footer="0.5"/>
  <pageSetup scale="90" orientation="landscape" horizontalDpi="300" verticalDpi="300" r:id="rId1"/>
  <headerFooter alignWithMargins="0">
    <oddHeader xml:space="preserve">&amp;RDEF’s Response to OPC POD 1 (1-26)
Q7
Page &amp;P of &amp;N
</oddHeader>
    <oddFooter>&amp;R20240025-OPCPOD1-00004297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 transitionEntry="1" codeName="Sheet3">
    <pageSetUpPr fitToPage="1"/>
  </sheetPr>
  <dimension ref="A1:Q40"/>
  <sheetViews>
    <sheetView showGridLines="0" tabSelected="1" view="pageBreakPreview" zoomScaleNormal="100" zoomScaleSheetLayoutView="100" workbookViewId="0">
      <selection activeCell="F19" sqref="F19"/>
    </sheetView>
  </sheetViews>
  <sheetFormatPr defaultColWidth="9.6640625" defaultRowHeight="13.8" x14ac:dyDescent="0.3"/>
  <cols>
    <col min="1" max="1" width="9" style="2" customWidth="1"/>
    <col min="2" max="2" width="6.44140625" style="2" customWidth="1"/>
    <col min="3" max="3" width="9.109375" style="2" customWidth="1"/>
    <col min="4" max="4" width="6.44140625" style="2" customWidth="1"/>
    <col min="5" max="5" width="9.109375" style="2" customWidth="1"/>
    <col min="6" max="6" width="6.44140625" style="2" customWidth="1"/>
    <col min="7" max="7" width="9.109375" style="2" customWidth="1"/>
    <col min="8" max="8" width="6.44140625" style="2" customWidth="1"/>
    <col min="9" max="9" width="9.109375" style="2" customWidth="1"/>
    <col min="10" max="10" width="6.44140625" style="2" customWidth="1"/>
    <col min="11" max="11" width="13.109375" style="2" bestFit="1" customWidth="1"/>
    <col min="12" max="12" width="6.44140625" style="2" customWidth="1"/>
    <col min="13" max="13" width="15.21875" style="2" customWidth="1"/>
    <col min="14" max="14" width="6.44140625" style="2" customWidth="1"/>
    <col min="15" max="15" width="9.109375" style="2" customWidth="1"/>
    <col min="16" max="16" width="9.6640625" style="2"/>
    <col min="17" max="17" width="11.21875" style="2" bestFit="1" customWidth="1"/>
    <col min="18" max="16384" width="9.6640625" style="2"/>
  </cols>
  <sheetData>
    <row r="1" spans="1:17" s="8" customFormat="1" ht="10.199999999999999" x14ac:dyDescent="0.2">
      <c r="A1" s="7" t="s">
        <v>0</v>
      </c>
      <c r="B1" s="9" t="str">
        <f>RS!$B$1</f>
        <v>E-17</v>
      </c>
      <c r="E1" s="10"/>
      <c r="F1" s="10"/>
      <c r="G1" s="9" t="s">
        <v>2</v>
      </c>
      <c r="H1" s="9"/>
      <c r="I1" s="10"/>
      <c r="J1" s="10"/>
      <c r="K1" s="10"/>
      <c r="O1" s="7" t="s">
        <v>63</v>
      </c>
    </row>
    <row r="2" spans="1:17" s="8" customFormat="1" x14ac:dyDescent="0.3">
      <c r="A2" s="1"/>
    </row>
    <row r="3" spans="1:17" s="8" customFormat="1" ht="10.199999999999999" x14ac:dyDescent="0.2">
      <c r="A3" s="82" t="s">
        <v>4</v>
      </c>
      <c r="B3" s="83"/>
      <c r="C3" s="83"/>
      <c r="D3" s="83"/>
      <c r="E3" s="84" t="s">
        <v>5</v>
      </c>
      <c r="F3" s="83"/>
      <c r="G3" s="85"/>
      <c r="H3" s="83"/>
      <c r="I3" s="85"/>
      <c r="J3" s="85"/>
      <c r="K3" s="83"/>
      <c r="L3" s="83"/>
      <c r="M3" s="82" t="s">
        <v>6</v>
      </c>
      <c r="N3" s="83"/>
      <c r="O3" s="83"/>
    </row>
    <row r="4" spans="1:17" s="8" customFormat="1" ht="10.199999999999999" x14ac:dyDescent="0.2">
      <c r="E4" s="9" t="s">
        <v>7</v>
      </c>
      <c r="F4" s="10"/>
      <c r="G4" s="10"/>
      <c r="I4" s="10"/>
      <c r="J4" s="10"/>
      <c r="M4" s="8" t="s">
        <v>8</v>
      </c>
    </row>
    <row r="5" spans="1:17" s="8" customFormat="1" ht="10.199999999999999" x14ac:dyDescent="0.2">
      <c r="E5" s="7" t="s">
        <v>10</v>
      </c>
      <c r="F5" s="10"/>
      <c r="G5" s="10"/>
      <c r="I5" s="10"/>
      <c r="J5" s="10"/>
      <c r="M5" s="8" t="s">
        <v>11</v>
      </c>
    </row>
    <row r="6" spans="1:17" s="8" customFormat="1" ht="10.199999999999999" x14ac:dyDescent="0.2">
      <c r="A6" s="7" t="s">
        <v>9</v>
      </c>
      <c r="B6" s="8" t="s">
        <v>153</v>
      </c>
      <c r="E6" s="9" t="s">
        <v>12</v>
      </c>
      <c r="F6" s="10"/>
      <c r="G6" s="10"/>
      <c r="I6" s="10"/>
      <c r="J6" s="10"/>
      <c r="M6" s="8" t="s">
        <v>13</v>
      </c>
    </row>
    <row r="7" spans="1:17" s="8" customFormat="1" ht="10.199999999999999" x14ac:dyDescent="0.2">
      <c r="A7" s="7"/>
      <c r="C7" s="11"/>
      <c r="E7" s="9" t="s">
        <v>14</v>
      </c>
      <c r="F7" s="10"/>
      <c r="G7" s="10"/>
      <c r="I7" s="10"/>
      <c r="J7" s="10"/>
      <c r="M7" s="7"/>
    </row>
    <row r="8" spans="1:17" s="8" customFormat="1" ht="10.199999999999999" x14ac:dyDescent="0.2">
      <c r="E8" s="9" t="s">
        <v>15</v>
      </c>
      <c r="F8" s="10"/>
      <c r="G8" s="10"/>
      <c r="I8" s="10"/>
      <c r="J8" s="10"/>
      <c r="K8" s="10"/>
      <c r="M8" s="8" t="s">
        <v>16</v>
      </c>
    </row>
    <row r="9" spans="1:17" s="8" customFormat="1" ht="10.199999999999999" x14ac:dyDescent="0.2">
      <c r="A9" s="7" t="s">
        <v>17</v>
      </c>
      <c r="B9" s="8" t="s">
        <v>18</v>
      </c>
      <c r="E9" s="8" t="s">
        <v>19</v>
      </c>
    </row>
    <row r="10" spans="1:17" x14ac:dyDescent="0.3">
      <c r="A10" s="1"/>
      <c r="D10" s="6"/>
      <c r="E10" s="6"/>
      <c r="H10" s="6"/>
      <c r="I10" s="6"/>
      <c r="J10" s="6"/>
      <c r="K10" s="6"/>
      <c r="L10" s="6"/>
      <c r="M10" s="6"/>
      <c r="N10" s="6"/>
    </row>
    <row r="11" spans="1:17" x14ac:dyDescent="0.3">
      <c r="A11" s="79"/>
      <c r="B11" s="80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81" t="s">
        <v>20</v>
      </c>
      <c r="N11" s="79"/>
      <c r="O11" s="79"/>
    </row>
    <row r="12" spans="1:17" x14ac:dyDescent="0.3">
      <c r="D12" s="6"/>
      <c r="E12" s="4" t="s">
        <v>20</v>
      </c>
      <c r="G12" s="3" t="s">
        <v>21</v>
      </c>
      <c r="I12" s="4" t="s">
        <v>20</v>
      </c>
      <c r="K12" s="3" t="s">
        <v>21</v>
      </c>
      <c r="M12" s="4" t="s">
        <v>22</v>
      </c>
      <c r="O12" s="4" t="s">
        <v>21</v>
      </c>
    </row>
    <row r="13" spans="1:17" x14ac:dyDescent="0.3">
      <c r="A13" s="4" t="s">
        <v>23</v>
      </c>
      <c r="C13" s="3" t="s">
        <v>24</v>
      </c>
      <c r="D13" s="6"/>
      <c r="E13" s="4" t="s">
        <v>25</v>
      </c>
      <c r="G13" s="3" t="s">
        <v>26</v>
      </c>
      <c r="I13" s="3" t="s">
        <v>27</v>
      </c>
      <c r="K13" s="3" t="s">
        <v>26</v>
      </c>
      <c r="M13" s="4" t="s">
        <v>28</v>
      </c>
      <c r="O13" s="4" t="s">
        <v>26</v>
      </c>
    </row>
    <row r="14" spans="1:17" x14ac:dyDescent="0.3">
      <c r="A14" s="4" t="s">
        <v>29</v>
      </c>
      <c r="C14" s="3" t="s">
        <v>30</v>
      </c>
      <c r="D14" s="6"/>
      <c r="E14" s="4" t="s">
        <v>31</v>
      </c>
      <c r="F14" s="6"/>
      <c r="G14" s="4" t="s">
        <v>32</v>
      </c>
      <c r="H14" s="6"/>
      <c r="I14" s="4" t="s">
        <v>31</v>
      </c>
      <c r="J14" s="6"/>
      <c r="K14" s="4" t="s">
        <v>32</v>
      </c>
      <c r="L14" s="6"/>
      <c r="M14" s="4" t="s">
        <v>33</v>
      </c>
      <c r="O14" s="4" t="s">
        <v>32</v>
      </c>
    </row>
    <row r="15" spans="1:17" x14ac:dyDescent="0.3">
      <c r="A15" s="86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8"/>
      <c r="Q15" s="3" t="s">
        <v>61</v>
      </c>
    </row>
    <row r="16" spans="1:17" x14ac:dyDescent="0.3">
      <c r="A16" s="6" t="s">
        <v>64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7" x14ac:dyDescent="0.3">
      <c r="A17" s="4"/>
      <c r="B17" s="6"/>
      <c r="C17" s="72" t="str">
        <f>RS!C17</f>
        <v>Jan 2022</v>
      </c>
      <c r="D17" s="6"/>
      <c r="E17" s="73">
        <v>1377.1468408132146</v>
      </c>
      <c r="F17" s="4"/>
      <c r="G17" s="4" t="s">
        <v>36</v>
      </c>
      <c r="H17" s="6"/>
      <c r="I17" s="73">
        <v>1740.2621517981788</v>
      </c>
      <c r="J17" s="4"/>
      <c r="K17" s="4" t="s">
        <v>36</v>
      </c>
      <c r="L17" s="43"/>
      <c r="M17" s="43">
        <v>2555.1424118129949</v>
      </c>
      <c r="N17" s="43"/>
      <c r="O17" s="4" t="s">
        <v>36</v>
      </c>
      <c r="Q17" s="74">
        <v>956215184.96491718</v>
      </c>
    </row>
    <row r="18" spans="1:17" x14ac:dyDescent="0.3">
      <c r="B18" s="6"/>
      <c r="C18" s="72" t="str">
        <f>RS!C18</f>
        <v>Feb 2022</v>
      </c>
      <c r="D18" s="6"/>
      <c r="E18" s="73">
        <v>1519.4497310081404</v>
      </c>
      <c r="F18" s="4"/>
      <c r="G18" s="4" t="s">
        <v>36</v>
      </c>
      <c r="H18" s="6"/>
      <c r="I18" s="73">
        <v>1910.5887949137086</v>
      </c>
      <c r="J18" s="4"/>
      <c r="K18" s="4" t="s">
        <v>36</v>
      </c>
      <c r="L18" s="43"/>
      <c r="M18" s="43">
        <v>2536.808832876</v>
      </c>
      <c r="N18" s="43"/>
      <c r="O18" s="4" t="s">
        <v>36</v>
      </c>
      <c r="Q18" s="74">
        <v>898372491.27254403</v>
      </c>
    </row>
    <row r="19" spans="1:17" x14ac:dyDescent="0.3">
      <c r="A19" s="6"/>
      <c r="B19" s="6"/>
      <c r="C19" s="72" t="str">
        <f>RS!C19</f>
        <v>Mar 2022</v>
      </c>
      <c r="D19" s="6"/>
      <c r="E19" s="73">
        <v>1940.6187006636524</v>
      </c>
      <c r="F19" s="4"/>
      <c r="G19" s="4" t="s">
        <v>36</v>
      </c>
      <c r="H19" s="6"/>
      <c r="I19" s="73">
        <v>2031.3727419053778</v>
      </c>
      <c r="J19" s="4"/>
      <c r="K19" s="4" t="s">
        <v>36</v>
      </c>
      <c r="L19" s="43"/>
      <c r="M19" s="43">
        <v>2588.9578936239982</v>
      </c>
      <c r="N19" s="43"/>
      <c r="O19" s="4" t="s">
        <v>36</v>
      </c>
      <c r="Q19" s="74">
        <v>1047173660.8876758</v>
      </c>
    </row>
    <row r="20" spans="1:17" x14ac:dyDescent="0.3">
      <c r="A20" s="6"/>
      <c r="B20" s="6"/>
      <c r="C20" s="72" t="str">
        <f>RS!C20</f>
        <v>Apr 2022</v>
      </c>
      <c r="D20" s="6"/>
      <c r="E20" s="73">
        <v>2006.1074815191751</v>
      </c>
      <c r="F20" s="4"/>
      <c r="G20" s="4" t="s">
        <v>36</v>
      </c>
      <c r="H20" s="6"/>
      <c r="I20" s="73">
        <v>2108.7482688852019</v>
      </c>
      <c r="J20" s="4"/>
      <c r="K20" s="4" t="s">
        <v>36</v>
      </c>
      <c r="L20" s="43"/>
      <c r="M20" s="43">
        <v>2646.5479586059982</v>
      </c>
      <c r="N20" s="43"/>
      <c r="O20" s="4" t="s">
        <v>36</v>
      </c>
      <c r="Q20" s="74">
        <v>1056127683.5851715</v>
      </c>
    </row>
    <row r="21" spans="1:17" x14ac:dyDescent="0.3">
      <c r="A21" s="6"/>
      <c r="B21" s="6"/>
      <c r="C21" s="72" t="str">
        <f>RS!C21</f>
        <v>May 2022</v>
      </c>
      <c r="D21" s="6"/>
      <c r="E21" s="73">
        <v>2086.7477956690041</v>
      </c>
      <c r="F21" s="4"/>
      <c r="G21" s="4" t="s">
        <v>36</v>
      </c>
      <c r="H21" s="6"/>
      <c r="I21" s="73">
        <v>2235.564286165828</v>
      </c>
      <c r="J21" s="4"/>
      <c r="K21" s="4" t="s">
        <v>36</v>
      </c>
      <c r="L21" s="43"/>
      <c r="M21" s="43">
        <v>2766.9499812330023</v>
      </c>
      <c r="N21" s="43"/>
      <c r="O21" s="4" t="s">
        <v>36</v>
      </c>
      <c r="Q21" s="74">
        <v>1200396765.5773909</v>
      </c>
    </row>
    <row r="22" spans="1:17" x14ac:dyDescent="0.3">
      <c r="A22" s="6"/>
      <c r="B22" s="6"/>
      <c r="C22" s="72" t="str">
        <f>RS!C22</f>
        <v>Jun 2022</v>
      </c>
      <c r="D22" s="6"/>
      <c r="E22" s="73">
        <v>2323.6080258262168</v>
      </c>
      <c r="F22" s="4"/>
      <c r="G22" s="4" t="s">
        <v>36</v>
      </c>
      <c r="H22" s="6"/>
      <c r="I22" s="73">
        <v>2401.6926598508826</v>
      </c>
      <c r="J22" s="4"/>
      <c r="K22" s="4" t="s">
        <v>36</v>
      </c>
      <c r="L22" s="43"/>
      <c r="M22" s="43">
        <v>2893.2056456229975</v>
      </c>
      <c r="N22" s="43"/>
      <c r="O22" s="4" t="s">
        <v>36</v>
      </c>
      <c r="Q22" s="74">
        <v>1254075733.3156652</v>
      </c>
    </row>
    <row r="23" spans="1:17" x14ac:dyDescent="0.3">
      <c r="A23" s="6"/>
      <c r="B23" s="6"/>
      <c r="C23" s="72" t="str">
        <f>RS!C23</f>
        <v>Jul 2022</v>
      </c>
      <c r="D23" s="6"/>
      <c r="E23" s="73">
        <v>2276.2649192896897</v>
      </c>
      <c r="F23" s="4"/>
      <c r="G23" s="4" t="s">
        <v>36</v>
      </c>
      <c r="H23" s="6"/>
      <c r="I23" s="73">
        <v>2338.1023466900451</v>
      </c>
      <c r="J23" s="4"/>
      <c r="K23" s="4" t="s">
        <v>36</v>
      </c>
      <c r="L23" s="43"/>
      <c r="M23" s="43">
        <v>2882.7240152660029</v>
      </c>
      <c r="N23" s="43"/>
      <c r="O23" s="4" t="s">
        <v>36</v>
      </c>
      <c r="Q23" s="74">
        <v>1312453966.9567003</v>
      </c>
    </row>
    <row r="24" spans="1:17" x14ac:dyDescent="0.3">
      <c r="A24" s="6"/>
      <c r="B24" s="6"/>
      <c r="C24" s="72" t="str">
        <f>RS!C24</f>
        <v>Aug 2022</v>
      </c>
      <c r="D24" s="6"/>
      <c r="E24" s="73">
        <v>2301.4574247829896</v>
      </c>
      <c r="F24" s="4"/>
      <c r="G24" s="4" t="s">
        <v>36</v>
      </c>
      <c r="H24" s="6"/>
      <c r="I24" s="73">
        <v>2361.4962031909072</v>
      </c>
      <c r="J24" s="4"/>
      <c r="K24" s="4" t="s">
        <v>36</v>
      </c>
      <c r="L24" s="43"/>
      <c r="M24" s="43">
        <v>2924.6131625619992</v>
      </c>
      <c r="N24" s="43"/>
      <c r="O24" s="4" t="s">
        <v>36</v>
      </c>
      <c r="Q24" s="74">
        <v>1330761183.0729227</v>
      </c>
    </row>
    <row r="25" spans="1:17" x14ac:dyDescent="0.3">
      <c r="A25" s="6"/>
      <c r="B25" s="6"/>
      <c r="C25" s="72" t="str">
        <f>RS!C25</f>
        <v>Sep 2022</v>
      </c>
      <c r="D25" s="6"/>
      <c r="E25" s="73">
        <v>2305.9360777954676</v>
      </c>
      <c r="F25" s="4"/>
      <c r="G25" s="4" t="s">
        <v>36</v>
      </c>
      <c r="H25" s="6"/>
      <c r="I25" s="73">
        <v>2375.9701507896457</v>
      </c>
      <c r="J25" s="4"/>
      <c r="K25" s="4" t="s">
        <v>36</v>
      </c>
      <c r="L25" s="43"/>
      <c r="M25" s="43">
        <v>2876.3586340540014</v>
      </c>
      <c r="N25" s="43"/>
      <c r="O25" s="4" t="s">
        <v>36</v>
      </c>
      <c r="Q25" s="74">
        <v>1180603040.6634479</v>
      </c>
    </row>
    <row r="26" spans="1:17" x14ac:dyDescent="0.3">
      <c r="A26" s="6"/>
      <c r="B26" s="6"/>
      <c r="C26" s="72" t="str">
        <f>RS!C26</f>
        <v>Oct 2022</v>
      </c>
      <c r="D26" s="6"/>
      <c r="E26" s="73">
        <v>2078.4054249475985</v>
      </c>
      <c r="F26" s="4"/>
      <c r="G26" s="4" t="s">
        <v>36</v>
      </c>
      <c r="H26" s="6"/>
      <c r="I26" s="73">
        <v>2154.164412801013</v>
      </c>
      <c r="J26" s="4"/>
      <c r="K26" s="4" t="s">
        <v>36</v>
      </c>
      <c r="L26" s="43"/>
      <c r="M26" s="43">
        <v>2654.5562945559996</v>
      </c>
      <c r="N26" s="43"/>
      <c r="O26" s="4" t="s">
        <v>36</v>
      </c>
      <c r="Q26" s="74">
        <v>1101420472.1160982</v>
      </c>
    </row>
    <row r="27" spans="1:17" x14ac:dyDescent="0.3">
      <c r="A27" s="6"/>
      <c r="B27" s="6"/>
      <c r="C27" s="72" t="str">
        <f>RS!C27</f>
        <v>Nov 2022</v>
      </c>
      <c r="D27" s="6"/>
      <c r="E27" s="73">
        <v>2047.4449277666019</v>
      </c>
      <c r="F27" s="4"/>
      <c r="G27" s="4" t="s">
        <v>36</v>
      </c>
      <c r="H27" s="6"/>
      <c r="I27" s="73">
        <v>2127.3400032526047</v>
      </c>
      <c r="J27" s="4"/>
      <c r="K27" s="4" t="s">
        <v>36</v>
      </c>
      <c r="L27" s="43"/>
      <c r="M27" s="43">
        <v>2629.3445443769983</v>
      </c>
      <c r="N27" s="43"/>
      <c r="O27" s="4" t="s">
        <v>36</v>
      </c>
      <c r="Q27" s="74">
        <v>1017380334.7729409</v>
      </c>
    </row>
    <row r="28" spans="1:17" x14ac:dyDescent="0.3">
      <c r="A28" s="6"/>
      <c r="B28" s="6"/>
      <c r="C28" s="72" t="str">
        <f>RS!C28</f>
        <v>Dec 2022</v>
      </c>
      <c r="D28" s="6"/>
      <c r="E28" s="73">
        <v>1243.0120596401846</v>
      </c>
      <c r="F28" s="4"/>
      <c r="G28" s="4" t="s">
        <v>36</v>
      </c>
      <c r="H28" s="6"/>
      <c r="I28" s="73">
        <v>1875.0503679157416</v>
      </c>
      <c r="J28" s="4"/>
      <c r="K28" s="4" t="s">
        <v>36</v>
      </c>
      <c r="L28" s="43"/>
      <c r="M28" s="43">
        <v>2597.6454763730012</v>
      </c>
      <c r="N28" s="43"/>
      <c r="O28" s="4" t="s">
        <v>36</v>
      </c>
      <c r="Q28" s="74">
        <v>977250985.02201056</v>
      </c>
    </row>
    <row r="29" spans="1:17" x14ac:dyDescent="0.3">
      <c r="B29" s="6"/>
      <c r="C29" s="6"/>
      <c r="D29" s="6"/>
      <c r="E29" s="6"/>
      <c r="F29" s="6"/>
      <c r="G29" s="6"/>
      <c r="H29" s="6"/>
      <c r="J29" s="6"/>
      <c r="K29" s="6"/>
      <c r="L29" s="6"/>
      <c r="M29" s="6"/>
      <c r="N29" s="6"/>
    </row>
    <row r="30" spans="1:17" x14ac:dyDescent="0.3">
      <c r="A30" s="5" t="s">
        <v>48</v>
      </c>
      <c r="B30" s="6"/>
      <c r="E30" s="55">
        <f>MAX(E17:E28,I17:I28)</f>
        <v>2401.6926598508826</v>
      </c>
      <c r="F30" s="6" t="s">
        <v>49</v>
      </c>
      <c r="G30" s="6"/>
      <c r="H30" s="6"/>
      <c r="I30" s="5" t="s">
        <v>50</v>
      </c>
      <c r="L30" s="6"/>
      <c r="M30" s="40">
        <f>SUM(Q17:Q28)</f>
        <v>13332231502.207487</v>
      </c>
      <c r="N30" s="6"/>
    </row>
    <row r="31" spans="1:17" x14ac:dyDescent="0.3">
      <c r="B31" s="6"/>
      <c r="C31" s="6"/>
      <c r="D31" s="6"/>
      <c r="E31" s="6"/>
      <c r="F31" s="6"/>
      <c r="G31" s="6"/>
      <c r="H31" s="6"/>
      <c r="K31" s="5"/>
      <c r="L31" s="6"/>
      <c r="M31" s="6"/>
      <c r="N31" s="6"/>
    </row>
    <row r="32" spans="1:17" x14ac:dyDescent="0.3">
      <c r="A32" s="56" t="s">
        <v>51</v>
      </c>
      <c r="B32" s="6"/>
      <c r="C32" s="6"/>
      <c r="E32" s="55">
        <f>SUM(E17:E28)/12</f>
        <v>1958.8499508101613</v>
      </c>
      <c r="F32" s="6" t="s">
        <v>49</v>
      </c>
      <c r="G32" s="6"/>
      <c r="H32" s="6"/>
      <c r="I32" s="5" t="s">
        <v>52</v>
      </c>
      <c r="L32" s="6"/>
      <c r="M32" s="101">
        <f>M30/1000/(8760*E32)</f>
        <v>0.77695804866643936</v>
      </c>
      <c r="N32" s="6"/>
    </row>
    <row r="33" spans="1:15" x14ac:dyDescent="0.3">
      <c r="B33" s="6"/>
      <c r="C33" s="6"/>
      <c r="D33" s="6"/>
      <c r="E33" s="6"/>
      <c r="F33" s="6"/>
      <c r="G33" s="6"/>
      <c r="H33" s="6"/>
      <c r="L33" s="6"/>
      <c r="M33" s="102"/>
      <c r="N33" s="6"/>
    </row>
    <row r="34" spans="1:15" x14ac:dyDescent="0.3">
      <c r="A34" s="1" t="s">
        <v>53</v>
      </c>
      <c r="E34" s="104" t="s">
        <v>54</v>
      </c>
      <c r="I34" s="1" t="s">
        <v>55</v>
      </c>
      <c r="M34" s="101">
        <f>M30/1000/(8760*E30)</f>
        <v>0.63369650116110565</v>
      </c>
    </row>
    <row r="35" spans="1:15" x14ac:dyDescent="0.3">
      <c r="M35" s="103"/>
    </row>
    <row r="36" spans="1:15" x14ac:dyDescent="0.3">
      <c r="A36" s="75" t="s">
        <v>56</v>
      </c>
      <c r="B36" s="73"/>
      <c r="C36" s="73"/>
      <c r="D36" s="73"/>
      <c r="E36" s="55">
        <v>3187.7162445946019</v>
      </c>
      <c r="F36" s="75" t="s">
        <v>49</v>
      </c>
      <c r="G36" s="6"/>
      <c r="H36" s="6"/>
      <c r="I36" s="1" t="s">
        <v>57</v>
      </c>
      <c r="K36" s="6"/>
      <c r="M36" s="101">
        <f>M30/1000/(8760*E36)</f>
        <v>0.47744031106676094</v>
      </c>
      <c r="N36" s="6"/>
    </row>
    <row r="37" spans="1:15" ht="132" customHeight="1" x14ac:dyDescent="0.3">
      <c r="A37" s="75"/>
      <c r="B37" s="73"/>
      <c r="C37" s="73"/>
      <c r="D37" s="73"/>
      <c r="E37" s="76"/>
      <c r="F37" s="73"/>
      <c r="G37" s="6"/>
      <c r="H37" s="6"/>
      <c r="I37" s="1"/>
      <c r="K37" s="6"/>
      <c r="L37" s="41"/>
      <c r="N37" s="6"/>
    </row>
    <row r="38" spans="1:15" x14ac:dyDescent="0.3">
      <c r="A38" s="78" t="s">
        <v>58</v>
      </c>
      <c r="B38" s="79"/>
      <c r="C38" s="79"/>
      <c r="D38" s="80"/>
      <c r="E38" s="80"/>
      <c r="F38" s="80"/>
      <c r="G38" s="80"/>
      <c r="H38" s="80"/>
      <c r="I38" s="80"/>
      <c r="J38" s="80"/>
      <c r="K38" s="80"/>
      <c r="L38" s="78"/>
      <c r="M38" s="80"/>
      <c r="N38" s="80"/>
      <c r="O38" s="135" t="s">
        <v>59</v>
      </c>
    </row>
    <row r="39" spans="1:15" x14ac:dyDescent="0.3">
      <c r="A39" s="71"/>
    </row>
    <row r="40" spans="1:15" x14ac:dyDescent="0.3">
      <c r="A40" s="71"/>
    </row>
  </sheetData>
  <phoneticPr fontId="13" type="noConversion"/>
  <pageMargins left="0.5" right="0.5" top="0.75" bottom="0.5" header="0.5" footer="0.5"/>
  <pageSetup scale="89" orientation="landscape" horizontalDpi="300" verticalDpi="300" r:id="rId1"/>
  <headerFooter alignWithMargins="0">
    <oddHeader xml:space="preserve">&amp;RDEF’s Response to OPC POD 1 (1-26)
Q7
Page &amp;P of &amp;N
</oddHeader>
    <oddFooter>&amp;R20240025-OPCPOD1-00004297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 codeName="Sheet4">
    <pageSetUpPr fitToPage="1"/>
  </sheetPr>
  <dimension ref="A1:Q40"/>
  <sheetViews>
    <sheetView showGridLines="0" tabSelected="1" view="pageBreakPreview" zoomScaleNormal="100" zoomScaleSheetLayoutView="100" workbookViewId="0">
      <selection activeCell="F19" sqref="F19"/>
    </sheetView>
  </sheetViews>
  <sheetFormatPr defaultColWidth="9.6640625" defaultRowHeight="13.8" x14ac:dyDescent="0.3"/>
  <cols>
    <col min="1" max="1" width="9" style="2" customWidth="1"/>
    <col min="2" max="2" width="6.44140625" style="2" customWidth="1"/>
    <col min="3" max="3" width="9.109375" style="2" customWidth="1"/>
    <col min="4" max="4" width="6.44140625" style="2" customWidth="1"/>
    <col min="5" max="5" width="9.109375" style="2" customWidth="1"/>
    <col min="6" max="6" width="6.44140625" style="2" customWidth="1"/>
    <col min="7" max="7" width="9.109375" style="2" customWidth="1"/>
    <col min="8" max="8" width="6.44140625" style="2" customWidth="1"/>
    <col min="9" max="9" width="9.109375" style="2" customWidth="1"/>
    <col min="10" max="10" width="6.44140625" style="2" customWidth="1"/>
    <col min="11" max="11" width="13.109375" style="2" bestFit="1" customWidth="1"/>
    <col min="12" max="12" width="6.44140625" style="2" customWidth="1"/>
    <col min="13" max="13" width="15.21875" style="2" customWidth="1"/>
    <col min="14" max="14" width="6.44140625" style="2" customWidth="1"/>
    <col min="15" max="15" width="9.109375" style="2" customWidth="1"/>
    <col min="16" max="16384" width="9.6640625" style="2"/>
  </cols>
  <sheetData>
    <row r="1" spans="1:17" s="8" customFormat="1" ht="10.199999999999999" x14ac:dyDescent="0.2">
      <c r="A1" s="7" t="s">
        <v>0</v>
      </c>
      <c r="B1" s="9" t="str">
        <f>RS!$B$1</f>
        <v>E-17</v>
      </c>
      <c r="E1" s="10"/>
      <c r="F1" s="10"/>
      <c r="G1" s="9" t="s">
        <v>2</v>
      </c>
      <c r="H1" s="9"/>
      <c r="I1" s="10"/>
      <c r="J1" s="10"/>
      <c r="K1" s="10"/>
      <c r="O1" s="7" t="s">
        <v>65</v>
      </c>
    </row>
    <row r="2" spans="1:17" s="8" customFormat="1" x14ac:dyDescent="0.3">
      <c r="A2" s="1"/>
    </row>
    <row r="3" spans="1:17" s="8" customFormat="1" ht="10.199999999999999" x14ac:dyDescent="0.2">
      <c r="A3" s="82" t="s">
        <v>4</v>
      </c>
      <c r="B3" s="83"/>
      <c r="C3" s="83"/>
      <c r="D3" s="83"/>
      <c r="E3" s="84" t="s">
        <v>5</v>
      </c>
      <c r="F3" s="83"/>
      <c r="G3" s="85"/>
      <c r="H3" s="83"/>
      <c r="I3" s="85"/>
      <c r="J3" s="85"/>
      <c r="K3" s="83"/>
      <c r="L3" s="83"/>
      <c r="M3" s="82" t="s">
        <v>6</v>
      </c>
      <c r="N3" s="83"/>
      <c r="O3" s="83"/>
    </row>
    <row r="4" spans="1:17" s="8" customFormat="1" ht="10.199999999999999" x14ac:dyDescent="0.2">
      <c r="E4" s="9" t="s">
        <v>7</v>
      </c>
      <c r="F4" s="10"/>
      <c r="G4" s="10"/>
      <c r="I4" s="10"/>
      <c r="J4" s="10"/>
      <c r="M4" s="8" t="s">
        <v>8</v>
      </c>
    </row>
    <row r="5" spans="1:17" s="8" customFormat="1" ht="10.199999999999999" x14ac:dyDescent="0.2">
      <c r="E5" s="7" t="s">
        <v>10</v>
      </c>
      <c r="F5" s="10"/>
      <c r="G5" s="10"/>
      <c r="I5" s="10"/>
      <c r="J5" s="10"/>
      <c r="M5" s="8" t="s">
        <v>11</v>
      </c>
    </row>
    <row r="6" spans="1:17" s="8" customFormat="1" ht="10.199999999999999" x14ac:dyDescent="0.2">
      <c r="A6" s="7" t="s">
        <v>9</v>
      </c>
      <c r="B6" s="8" t="s">
        <v>153</v>
      </c>
      <c r="E6" s="9" t="s">
        <v>12</v>
      </c>
      <c r="F6" s="10"/>
      <c r="G6" s="10"/>
      <c r="I6" s="10"/>
      <c r="J6" s="10"/>
      <c r="M6" s="8" t="s">
        <v>13</v>
      </c>
    </row>
    <row r="7" spans="1:17" s="8" customFormat="1" ht="10.199999999999999" x14ac:dyDescent="0.2">
      <c r="A7" s="7"/>
      <c r="C7" s="11"/>
      <c r="E7" s="9" t="s">
        <v>14</v>
      </c>
      <c r="F7" s="10"/>
      <c r="G7" s="10"/>
      <c r="I7" s="10"/>
      <c r="J7" s="10"/>
      <c r="M7" s="7"/>
    </row>
    <row r="8" spans="1:17" s="8" customFormat="1" ht="10.199999999999999" x14ac:dyDescent="0.2">
      <c r="E8" s="9" t="s">
        <v>15</v>
      </c>
      <c r="F8" s="10"/>
      <c r="G8" s="10"/>
      <c r="I8" s="10"/>
      <c r="J8" s="10"/>
      <c r="K8" s="10"/>
      <c r="M8" s="8" t="s">
        <v>16</v>
      </c>
    </row>
    <row r="9" spans="1:17" s="8" customFormat="1" ht="10.199999999999999" x14ac:dyDescent="0.2">
      <c r="A9" s="7" t="s">
        <v>17</v>
      </c>
      <c r="B9" s="8" t="s">
        <v>18</v>
      </c>
      <c r="E9" s="8" t="s">
        <v>19</v>
      </c>
    </row>
    <row r="10" spans="1:17" x14ac:dyDescent="0.3">
      <c r="A10" s="1"/>
      <c r="D10" s="6"/>
      <c r="E10" s="6"/>
      <c r="H10" s="6"/>
      <c r="I10" s="6"/>
      <c r="J10" s="6"/>
      <c r="K10" s="6"/>
      <c r="L10" s="6"/>
      <c r="M10" s="6"/>
      <c r="N10" s="6"/>
    </row>
    <row r="11" spans="1:17" x14ac:dyDescent="0.3">
      <c r="A11" s="79"/>
      <c r="B11" s="80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81" t="s">
        <v>20</v>
      </c>
      <c r="N11" s="79"/>
      <c r="O11" s="79"/>
    </row>
    <row r="12" spans="1:17" x14ac:dyDescent="0.3">
      <c r="D12" s="6"/>
      <c r="E12" s="4" t="s">
        <v>20</v>
      </c>
      <c r="G12" s="3" t="s">
        <v>21</v>
      </c>
      <c r="I12" s="4" t="s">
        <v>20</v>
      </c>
      <c r="K12" s="3" t="s">
        <v>21</v>
      </c>
      <c r="M12" s="4" t="s">
        <v>22</v>
      </c>
      <c r="O12" s="4" t="s">
        <v>21</v>
      </c>
    </row>
    <row r="13" spans="1:17" x14ac:dyDescent="0.3">
      <c r="A13" s="4" t="s">
        <v>23</v>
      </c>
      <c r="C13" s="3" t="s">
        <v>24</v>
      </c>
      <c r="D13" s="6"/>
      <c r="E13" s="4" t="s">
        <v>25</v>
      </c>
      <c r="G13" s="3" t="s">
        <v>26</v>
      </c>
      <c r="I13" s="3" t="s">
        <v>27</v>
      </c>
      <c r="K13" s="3" t="s">
        <v>26</v>
      </c>
      <c r="M13" s="4" t="s">
        <v>28</v>
      </c>
      <c r="O13" s="4" t="s">
        <v>26</v>
      </c>
    </row>
    <row r="14" spans="1:17" x14ac:dyDescent="0.3">
      <c r="A14" s="4" t="s">
        <v>29</v>
      </c>
      <c r="C14" s="3" t="s">
        <v>30</v>
      </c>
      <c r="D14" s="6"/>
      <c r="E14" s="4" t="s">
        <v>31</v>
      </c>
      <c r="F14" s="6"/>
      <c r="G14" s="4" t="s">
        <v>32</v>
      </c>
      <c r="H14" s="6"/>
      <c r="I14" s="4" t="s">
        <v>31</v>
      </c>
      <c r="J14" s="6"/>
      <c r="K14" s="4" t="s">
        <v>32</v>
      </c>
      <c r="L14" s="6"/>
      <c r="M14" s="4" t="s">
        <v>33</v>
      </c>
      <c r="O14" s="4" t="s">
        <v>32</v>
      </c>
    </row>
    <row r="15" spans="1:17" x14ac:dyDescent="0.3">
      <c r="A15" s="86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8"/>
      <c r="Q15" s="3" t="s">
        <v>61</v>
      </c>
    </row>
    <row r="16" spans="1:17" x14ac:dyDescent="0.3">
      <c r="A16" s="6" t="s">
        <v>66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7" x14ac:dyDescent="0.3">
      <c r="A17" s="4"/>
      <c r="B17" s="6"/>
      <c r="C17" s="72" t="str">
        <f>RS!C17</f>
        <v>Jan 2022</v>
      </c>
      <c r="D17" s="6"/>
      <c r="E17" s="73">
        <v>6.7247599999999998</v>
      </c>
      <c r="F17" s="4"/>
      <c r="G17" s="4" t="s">
        <v>36</v>
      </c>
      <c r="H17" s="6"/>
      <c r="I17" s="73">
        <v>7.37357</v>
      </c>
      <c r="J17" s="4"/>
      <c r="K17" s="4" t="s">
        <v>36</v>
      </c>
      <c r="L17" s="43"/>
      <c r="M17" s="43">
        <v>7.6414099999999996</v>
      </c>
      <c r="N17" s="43"/>
      <c r="O17" s="4" t="s">
        <v>36</v>
      </c>
      <c r="Q17" s="40">
        <v>5033145.6900000004</v>
      </c>
    </row>
    <row r="18" spans="1:17" x14ac:dyDescent="0.3">
      <c r="B18" s="6"/>
      <c r="C18" s="72" t="str">
        <f>RS!C18</f>
        <v>Feb 2022</v>
      </c>
      <c r="D18" s="6"/>
      <c r="E18" s="73">
        <v>6.73367</v>
      </c>
      <c r="F18" s="4"/>
      <c r="G18" s="4" t="s">
        <v>36</v>
      </c>
      <c r="H18" s="6"/>
      <c r="I18" s="73">
        <v>7.5533900000000003</v>
      </c>
      <c r="J18" s="4"/>
      <c r="K18" s="4" t="s">
        <v>36</v>
      </c>
      <c r="L18" s="43"/>
      <c r="M18" s="43">
        <v>7.7310499999999998</v>
      </c>
      <c r="N18" s="43"/>
      <c r="O18" s="4" t="s">
        <v>36</v>
      </c>
      <c r="Q18" s="40">
        <v>4631682.4499999993</v>
      </c>
    </row>
    <row r="19" spans="1:17" x14ac:dyDescent="0.3">
      <c r="A19" s="6"/>
      <c r="B19" s="6"/>
      <c r="C19" s="72" t="str">
        <f>RS!C19</f>
        <v>Mar 2022</v>
      </c>
      <c r="D19" s="6"/>
      <c r="E19" s="73">
        <v>6.7185500000000005</v>
      </c>
      <c r="F19" s="4"/>
      <c r="G19" s="4" t="s">
        <v>36</v>
      </c>
      <c r="H19" s="6"/>
      <c r="I19" s="73">
        <v>7.56149</v>
      </c>
      <c r="J19" s="4"/>
      <c r="K19" s="4" t="s">
        <v>36</v>
      </c>
      <c r="L19" s="43"/>
      <c r="M19" s="43">
        <v>7.7440100000000003</v>
      </c>
      <c r="N19" s="43"/>
      <c r="O19" s="4" t="s">
        <v>36</v>
      </c>
      <c r="Q19" s="40">
        <v>5064315.7500000028</v>
      </c>
    </row>
    <row r="20" spans="1:17" x14ac:dyDescent="0.3">
      <c r="A20" s="6"/>
      <c r="B20" s="6"/>
      <c r="C20" s="72" t="str">
        <f>RS!C20</f>
        <v>Apr 2022</v>
      </c>
      <c r="D20" s="6"/>
      <c r="E20" s="73">
        <v>6.8368100000000007</v>
      </c>
      <c r="F20" s="4"/>
      <c r="G20" s="4" t="s">
        <v>36</v>
      </c>
      <c r="H20" s="6"/>
      <c r="I20" s="73">
        <v>7.54826</v>
      </c>
      <c r="J20" s="4"/>
      <c r="K20" s="4" t="s">
        <v>36</v>
      </c>
      <c r="L20" s="43"/>
      <c r="M20" s="43">
        <v>7.6295300000000008</v>
      </c>
      <c r="N20" s="43"/>
      <c r="O20" s="4" t="s">
        <v>36</v>
      </c>
      <c r="Q20" s="40">
        <v>4974598.7000000011</v>
      </c>
    </row>
    <row r="21" spans="1:17" x14ac:dyDescent="0.3">
      <c r="A21" s="6"/>
      <c r="B21" s="6"/>
      <c r="C21" s="72" t="str">
        <f>RS!C21</f>
        <v>May 2022</v>
      </c>
      <c r="D21" s="6"/>
      <c r="E21" s="73">
        <v>6.9531800000000006</v>
      </c>
      <c r="F21" s="4"/>
      <c r="G21" s="4" t="s">
        <v>36</v>
      </c>
      <c r="H21" s="6"/>
      <c r="I21" s="73">
        <v>9.6161900000000013</v>
      </c>
      <c r="J21" s="4"/>
      <c r="K21" s="4" t="s">
        <v>36</v>
      </c>
      <c r="L21" s="43"/>
      <c r="M21" s="43">
        <v>9.6175400000000018</v>
      </c>
      <c r="N21" s="43"/>
      <c r="O21" s="4" t="s">
        <v>36</v>
      </c>
      <c r="Q21" s="40">
        <v>6024103.0599999996</v>
      </c>
    </row>
    <row r="22" spans="1:17" x14ac:dyDescent="0.3">
      <c r="A22" s="6"/>
      <c r="B22" s="6"/>
      <c r="C22" s="72" t="str">
        <f>RS!C22</f>
        <v>Jun 2022</v>
      </c>
      <c r="D22" s="6"/>
      <c r="E22" s="73">
        <v>7.88009</v>
      </c>
      <c r="F22" s="4"/>
      <c r="G22" s="4" t="s">
        <v>36</v>
      </c>
      <c r="H22" s="6"/>
      <c r="I22" s="73">
        <v>8.9430800000000001</v>
      </c>
      <c r="J22" s="4"/>
      <c r="K22" s="4" t="s">
        <v>36</v>
      </c>
      <c r="L22" s="43"/>
      <c r="M22" s="43">
        <v>8.9771000000000001</v>
      </c>
      <c r="N22" s="43"/>
      <c r="O22" s="4" t="s">
        <v>36</v>
      </c>
      <c r="Q22" s="40">
        <v>5699971.1100000003</v>
      </c>
    </row>
    <row r="23" spans="1:17" x14ac:dyDescent="0.3">
      <c r="A23" s="6"/>
      <c r="B23" s="6"/>
      <c r="C23" s="72" t="str">
        <f>RS!C23</f>
        <v>Jul 2022</v>
      </c>
      <c r="D23" s="6"/>
      <c r="E23" s="73">
        <v>8.0447900000000008</v>
      </c>
      <c r="F23" s="4"/>
      <c r="G23" s="4" t="s">
        <v>36</v>
      </c>
      <c r="H23" s="6"/>
      <c r="I23" s="73">
        <v>9.1463900000000002</v>
      </c>
      <c r="J23" s="4"/>
      <c r="K23" s="4" t="s">
        <v>36</v>
      </c>
      <c r="L23" s="43"/>
      <c r="M23" s="43">
        <v>9.1747399999999999</v>
      </c>
      <c r="N23" s="43"/>
      <c r="O23" s="4" t="s">
        <v>36</v>
      </c>
      <c r="Q23" s="40">
        <v>5891567.8800000027</v>
      </c>
    </row>
    <row r="24" spans="1:17" x14ac:dyDescent="0.3">
      <c r="A24" s="6"/>
      <c r="B24" s="6"/>
      <c r="C24" s="72" t="str">
        <f>RS!C24</f>
        <v>Aug 2022</v>
      </c>
      <c r="D24" s="6"/>
      <c r="E24" s="73">
        <v>8.29373</v>
      </c>
      <c r="F24" s="4"/>
      <c r="G24" s="4" t="s">
        <v>36</v>
      </c>
      <c r="H24" s="6"/>
      <c r="I24" s="73">
        <v>8.7662300000000002</v>
      </c>
      <c r="J24" s="4"/>
      <c r="K24" s="4" t="s">
        <v>36</v>
      </c>
      <c r="L24" s="43"/>
      <c r="M24" s="43">
        <v>8.9492899999999995</v>
      </c>
      <c r="N24" s="43"/>
      <c r="O24" s="4" t="s">
        <v>36</v>
      </c>
      <c r="Q24" s="40">
        <v>5903020.1999999983</v>
      </c>
    </row>
    <row r="25" spans="1:17" x14ac:dyDescent="0.3">
      <c r="A25" s="6"/>
      <c r="B25" s="6"/>
      <c r="C25" s="72" t="str">
        <f>RS!C25</f>
        <v>Sep 2022</v>
      </c>
      <c r="D25" s="6"/>
      <c r="E25" s="73">
        <v>8.2305499999999991</v>
      </c>
      <c r="F25" s="4"/>
      <c r="G25" s="4" t="s">
        <v>36</v>
      </c>
      <c r="H25" s="6"/>
      <c r="I25" s="73">
        <v>8.7081800000000005</v>
      </c>
      <c r="J25" s="4"/>
      <c r="K25" s="4" t="s">
        <v>36</v>
      </c>
      <c r="L25" s="43"/>
      <c r="M25" s="43">
        <v>9.1550299999999982</v>
      </c>
      <c r="N25" s="43"/>
      <c r="O25" s="4" t="s">
        <v>36</v>
      </c>
      <c r="Q25" s="40">
        <v>5527774.8900000015</v>
      </c>
    </row>
    <row r="26" spans="1:17" x14ac:dyDescent="0.3">
      <c r="A26" s="6"/>
      <c r="B26" s="6"/>
      <c r="C26" s="72" t="str">
        <f>RS!C26</f>
        <v>Oct 2022</v>
      </c>
      <c r="D26" s="6"/>
      <c r="E26" s="73">
        <v>7.48238</v>
      </c>
      <c r="F26" s="4"/>
      <c r="G26" s="4" t="s">
        <v>36</v>
      </c>
      <c r="H26" s="6"/>
      <c r="I26" s="73">
        <v>8.4686900000000005</v>
      </c>
      <c r="J26" s="4"/>
      <c r="K26" s="4" t="s">
        <v>36</v>
      </c>
      <c r="L26" s="43"/>
      <c r="M26" s="43">
        <v>8.7716300000000018</v>
      </c>
      <c r="N26" s="43"/>
      <c r="O26" s="4" t="s">
        <v>36</v>
      </c>
      <c r="Q26" s="40">
        <v>5563484.5800000029</v>
      </c>
    </row>
    <row r="27" spans="1:17" x14ac:dyDescent="0.3">
      <c r="A27" s="6"/>
      <c r="B27" s="6"/>
      <c r="C27" s="72" t="str">
        <f>RS!C27</f>
        <v>Nov 2022</v>
      </c>
      <c r="D27" s="6"/>
      <c r="E27" s="73">
        <v>8.0480299999999989</v>
      </c>
      <c r="F27" s="4"/>
      <c r="G27" s="4" t="s">
        <v>36</v>
      </c>
      <c r="H27" s="6"/>
      <c r="I27" s="73">
        <v>8.8828700000000005</v>
      </c>
      <c r="J27" s="4"/>
      <c r="K27" s="4" t="s">
        <v>36</v>
      </c>
      <c r="L27" s="43"/>
      <c r="M27" s="43">
        <v>9.0521600000000007</v>
      </c>
      <c r="N27" s="43"/>
      <c r="O27" s="4" t="s">
        <v>36</v>
      </c>
      <c r="Q27" s="40">
        <v>5517479.6700000037</v>
      </c>
    </row>
    <row r="28" spans="1:17" x14ac:dyDescent="0.3">
      <c r="A28" s="6"/>
      <c r="B28" s="6"/>
      <c r="C28" s="72" t="str">
        <f>RS!C28</f>
        <v>Dec 2022</v>
      </c>
      <c r="D28" s="6"/>
      <c r="E28" s="73">
        <v>7.6708400000000001</v>
      </c>
      <c r="F28" s="4"/>
      <c r="G28" s="4" t="s">
        <v>36</v>
      </c>
      <c r="H28" s="6"/>
      <c r="I28" s="73">
        <v>8.4813799999999997</v>
      </c>
      <c r="J28" s="4"/>
      <c r="K28" s="4" t="s">
        <v>36</v>
      </c>
      <c r="L28" s="43"/>
      <c r="M28" s="43">
        <v>8.7818899999999989</v>
      </c>
      <c r="N28" s="43"/>
      <c r="O28" s="4" t="s">
        <v>36</v>
      </c>
      <c r="Q28" s="40">
        <v>5691566.1900000041</v>
      </c>
    </row>
    <row r="29" spans="1:17" x14ac:dyDescent="0.3">
      <c r="B29" s="6"/>
      <c r="C29" s="6"/>
      <c r="D29" s="6"/>
      <c r="E29" s="6"/>
      <c r="F29" s="6"/>
      <c r="G29" s="6"/>
      <c r="H29" s="6"/>
      <c r="J29" s="6"/>
      <c r="K29" s="6"/>
      <c r="L29" s="6"/>
      <c r="M29" s="6"/>
      <c r="N29" s="6"/>
    </row>
    <row r="30" spans="1:17" x14ac:dyDescent="0.3">
      <c r="A30" s="5" t="s">
        <v>48</v>
      </c>
      <c r="B30" s="6"/>
      <c r="E30" s="55">
        <f>MAX(E17:E28,I17:I28)</f>
        <v>9.6161900000000013</v>
      </c>
      <c r="F30" s="6" t="s">
        <v>49</v>
      </c>
      <c r="G30" s="6"/>
      <c r="H30" s="6"/>
      <c r="I30" s="5" t="s">
        <v>50</v>
      </c>
      <c r="L30" s="6"/>
      <c r="M30" s="40">
        <f>SUM(Q17:Q28)</f>
        <v>65522710.170000009</v>
      </c>
      <c r="N30" s="6"/>
    </row>
    <row r="31" spans="1:17" x14ac:dyDescent="0.3">
      <c r="B31" s="6"/>
      <c r="C31" s="6"/>
      <c r="D31" s="6"/>
      <c r="E31" s="6"/>
      <c r="F31" s="6"/>
      <c r="G31" s="6"/>
      <c r="H31" s="6"/>
      <c r="K31" s="5"/>
      <c r="L31" s="6"/>
      <c r="M31" s="6"/>
      <c r="N31" s="6"/>
    </row>
    <row r="32" spans="1:17" x14ac:dyDescent="0.3">
      <c r="A32" s="56" t="s">
        <v>51</v>
      </c>
      <c r="B32" s="6"/>
      <c r="C32" s="6"/>
      <c r="E32" s="55">
        <f>SUM(E17:E28)/12</f>
        <v>7.4681150000000001</v>
      </c>
      <c r="F32" s="6" t="s">
        <v>49</v>
      </c>
      <c r="G32" s="6"/>
      <c r="H32" s="6"/>
      <c r="I32" s="5" t="s">
        <v>52</v>
      </c>
      <c r="L32" s="6"/>
      <c r="M32" s="101">
        <f>M30/1000/(8760*E32)</f>
        <v>1.0015594878937333</v>
      </c>
      <c r="N32" s="6"/>
    </row>
    <row r="33" spans="1:15" x14ac:dyDescent="0.3">
      <c r="B33" s="6"/>
      <c r="C33" s="6"/>
      <c r="D33" s="6"/>
      <c r="E33" s="6"/>
      <c r="F33" s="6"/>
      <c r="G33" s="6"/>
      <c r="H33" s="6"/>
      <c r="L33" s="6"/>
      <c r="M33" s="102"/>
      <c r="N33" s="6"/>
    </row>
    <row r="34" spans="1:15" x14ac:dyDescent="0.3">
      <c r="A34" s="1" t="s">
        <v>53</v>
      </c>
      <c r="E34" s="104" t="s">
        <v>36</v>
      </c>
      <c r="I34" s="1" t="s">
        <v>55</v>
      </c>
      <c r="M34" s="101">
        <f>M30/1000/(8760*E30)</f>
        <v>0.77783003818887797</v>
      </c>
    </row>
    <row r="35" spans="1:15" x14ac:dyDescent="0.3">
      <c r="M35" s="103"/>
    </row>
    <row r="36" spans="1:15" x14ac:dyDescent="0.3">
      <c r="A36" s="75" t="s">
        <v>56</v>
      </c>
      <c r="B36" s="73"/>
      <c r="C36" s="73"/>
      <c r="D36" s="73"/>
      <c r="E36" s="55">
        <v>9.6175400000000018</v>
      </c>
      <c r="F36" s="75" t="s">
        <v>49</v>
      </c>
      <c r="G36" s="6"/>
      <c r="H36" s="6"/>
      <c r="I36" s="1" t="s">
        <v>57</v>
      </c>
      <c r="K36" s="6"/>
      <c r="M36" s="101">
        <f>M30/1000/(8760*E36)</f>
        <v>0.77772085532594681</v>
      </c>
      <c r="N36" s="6"/>
    </row>
    <row r="37" spans="1:15" ht="126" customHeight="1" x14ac:dyDescent="0.3">
      <c r="A37" s="75"/>
      <c r="B37" s="73"/>
      <c r="C37" s="73"/>
      <c r="D37" s="73"/>
      <c r="E37" s="76"/>
      <c r="F37" s="73"/>
      <c r="G37" s="6"/>
      <c r="H37" s="6"/>
      <c r="I37" s="1"/>
      <c r="K37" s="6"/>
      <c r="L37" s="41"/>
      <c r="N37" s="6"/>
    </row>
    <row r="38" spans="1:15" x14ac:dyDescent="0.3">
      <c r="A38" s="78" t="s">
        <v>58</v>
      </c>
      <c r="B38" s="79"/>
      <c r="C38" s="79"/>
      <c r="D38" s="80"/>
      <c r="E38" s="80"/>
      <c r="F38" s="80"/>
      <c r="G38" s="80"/>
      <c r="H38" s="80"/>
      <c r="I38" s="80"/>
      <c r="J38" s="80"/>
      <c r="K38" s="80"/>
      <c r="L38" s="78"/>
      <c r="M38" s="80"/>
      <c r="N38" s="80"/>
      <c r="O38" s="135" t="s">
        <v>59</v>
      </c>
    </row>
    <row r="39" spans="1:15" x14ac:dyDescent="0.3">
      <c r="A39" s="71"/>
    </row>
    <row r="40" spans="1:15" x14ac:dyDescent="0.3">
      <c r="A40" s="71"/>
    </row>
  </sheetData>
  <phoneticPr fontId="13" type="noConversion"/>
  <pageMargins left="0.5" right="0.5" top="0.75" bottom="0.5" header="0.5" footer="0.5"/>
  <pageSetup scale="90" orientation="landscape" horizontalDpi="300" verticalDpi="300" r:id="rId1"/>
  <headerFooter alignWithMargins="0">
    <oddHeader xml:space="preserve">&amp;RDEF’s Response to OPC POD 1 (1-26)
Q7
Page &amp;P of &amp;N
</oddHeader>
    <oddFooter>&amp;R20240025-OPCPOD1-00004297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P32"/>
  <sheetViews>
    <sheetView workbookViewId="0">
      <selection activeCell="P20" sqref="P20"/>
    </sheetView>
  </sheetViews>
  <sheetFormatPr defaultColWidth="7" defaultRowHeight="10.199999999999999" x14ac:dyDescent="0.2"/>
  <cols>
    <col min="1" max="1" width="2.109375" style="30" customWidth="1"/>
    <col min="2" max="2" width="6.44140625" style="30" customWidth="1"/>
    <col min="3" max="3" width="0.77734375" style="31" customWidth="1"/>
    <col min="4" max="4" width="9.6640625" style="30" customWidth="1"/>
    <col min="5" max="5" width="0.77734375" style="31" customWidth="1"/>
    <col min="6" max="6" width="10" style="32" customWidth="1"/>
    <col min="7" max="7" width="0.77734375" style="31" customWidth="1"/>
    <col min="8" max="8" width="9.77734375" style="32" customWidth="1"/>
    <col min="9" max="9" width="0.77734375" style="31" customWidth="1"/>
    <col min="10" max="10" width="13.88671875" style="33" customWidth="1"/>
    <col min="11" max="11" width="0.44140625" style="31" customWidth="1"/>
    <col min="12" max="12" width="13.88671875" style="32" customWidth="1"/>
    <col min="13" max="13" width="0.77734375" style="31" customWidth="1"/>
    <col min="14" max="14" width="9.77734375" style="32" customWidth="1"/>
    <col min="15" max="15" width="0.77734375" style="31" customWidth="1"/>
    <col min="16" max="16" width="17.33203125" style="33" customWidth="1"/>
    <col min="17" max="16384" width="7" style="23"/>
  </cols>
  <sheetData>
    <row r="1" spans="1:16" x14ac:dyDescent="0.2">
      <c r="O1" s="7" t="s">
        <v>67</v>
      </c>
    </row>
    <row r="2" spans="1:16" ht="13.2" x14ac:dyDescent="0.2">
      <c r="A2" s="23"/>
      <c r="B2" s="23"/>
      <c r="C2" s="23"/>
      <c r="D2" s="23"/>
      <c r="M2" s="23"/>
      <c r="N2" s="23"/>
      <c r="O2" s="106" t="s">
        <v>68</v>
      </c>
      <c r="P2" s="23"/>
    </row>
    <row r="3" spans="1:16" s="14" customFormat="1" ht="15.75" customHeight="1" x14ac:dyDescent="0.25">
      <c r="A3" s="12" t="s">
        <v>69</v>
      </c>
      <c r="B3" s="12"/>
      <c r="C3" s="107"/>
      <c r="D3" s="13"/>
      <c r="E3" s="107"/>
      <c r="F3" s="108"/>
      <c r="G3" s="107"/>
      <c r="H3" s="108"/>
      <c r="I3" s="107"/>
      <c r="J3" s="109"/>
      <c r="K3" s="107"/>
      <c r="L3" s="108"/>
      <c r="M3" s="107"/>
      <c r="N3" s="108"/>
      <c r="O3" s="107"/>
      <c r="P3" s="109"/>
    </row>
    <row r="4" spans="1:16" s="14" customFormat="1" ht="19.5" customHeight="1" x14ac:dyDescent="0.25">
      <c r="A4" s="12"/>
      <c r="B4" s="12" t="s">
        <v>70</v>
      </c>
      <c r="C4" s="107"/>
      <c r="D4" s="13"/>
      <c r="E4" s="107"/>
      <c r="F4" s="108"/>
      <c r="G4" s="107"/>
      <c r="H4" s="108"/>
      <c r="I4" s="107"/>
      <c r="J4" s="109"/>
      <c r="K4" s="107"/>
      <c r="L4" s="108"/>
      <c r="M4" s="107"/>
      <c r="N4" s="108"/>
      <c r="O4" s="107"/>
      <c r="P4" s="109"/>
    </row>
    <row r="5" spans="1:16" s="54" customFormat="1" ht="20.25" customHeight="1" x14ac:dyDescent="0.25">
      <c r="A5" s="52" t="s">
        <v>71</v>
      </c>
      <c r="B5" s="52"/>
      <c r="C5" s="110"/>
      <c r="D5" s="53"/>
      <c r="E5" s="110"/>
      <c r="F5" s="111"/>
      <c r="G5" s="110"/>
      <c r="H5" s="111"/>
      <c r="I5" s="110"/>
      <c r="J5" s="112"/>
      <c r="K5" s="110"/>
      <c r="L5" s="111"/>
      <c r="M5" s="110"/>
      <c r="N5" s="111"/>
      <c r="O5" s="110"/>
      <c r="P5" s="112"/>
    </row>
    <row r="6" spans="1:16" s="14" customFormat="1" ht="13.2" x14ac:dyDescent="0.25">
      <c r="A6" s="12"/>
      <c r="B6" s="12"/>
      <c r="C6" s="107"/>
      <c r="D6" s="13"/>
      <c r="E6" s="107"/>
      <c r="F6" s="108"/>
      <c r="G6" s="107"/>
      <c r="H6" s="108"/>
      <c r="I6" s="107"/>
      <c r="J6" s="109"/>
      <c r="K6" s="107"/>
      <c r="L6" s="108"/>
      <c r="M6" s="107"/>
      <c r="N6" s="108"/>
      <c r="O6" s="107"/>
      <c r="P6" s="109"/>
    </row>
    <row r="7" spans="1:16" s="14" customFormat="1" ht="13.2" x14ac:dyDescent="0.25">
      <c r="A7" s="13"/>
      <c r="B7" s="13"/>
      <c r="C7" s="107"/>
      <c r="D7" s="13"/>
      <c r="E7" s="107"/>
      <c r="F7" s="108"/>
      <c r="G7" s="107"/>
      <c r="H7" s="108"/>
      <c r="I7" s="107"/>
      <c r="J7" s="109"/>
      <c r="K7" s="107"/>
      <c r="L7" s="108"/>
      <c r="M7" s="107"/>
      <c r="N7" s="108"/>
      <c r="O7" s="107"/>
      <c r="P7" s="109"/>
    </row>
    <row r="8" spans="1:16" s="14" customFormat="1" ht="13.2" x14ac:dyDescent="0.25">
      <c r="A8" s="15" t="s">
        <v>72</v>
      </c>
      <c r="B8" s="15"/>
      <c r="C8" s="107"/>
      <c r="D8" s="13"/>
      <c r="E8" s="107"/>
      <c r="F8" s="108"/>
      <c r="G8" s="107"/>
      <c r="H8" s="108"/>
      <c r="I8" s="107"/>
      <c r="J8" s="109"/>
      <c r="K8" s="107"/>
      <c r="L8" s="108"/>
      <c r="M8" s="107"/>
      <c r="N8" s="108"/>
      <c r="O8" s="107"/>
      <c r="P8" s="109"/>
    </row>
    <row r="9" spans="1:16" s="14" customFormat="1" ht="13.2" x14ac:dyDescent="0.25">
      <c r="A9" s="113"/>
      <c r="B9" s="113"/>
      <c r="C9" s="114"/>
      <c r="D9" s="113"/>
      <c r="E9" s="114"/>
      <c r="F9" s="115"/>
      <c r="G9" s="114"/>
      <c r="H9" s="115"/>
      <c r="I9" s="114"/>
      <c r="J9" s="116"/>
      <c r="K9" s="114"/>
      <c r="L9" s="115"/>
      <c r="M9" s="114"/>
      <c r="N9" s="115"/>
      <c r="O9" s="114"/>
      <c r="P9" s="116"/>
    </row>
    <row r="10" spans="1:16" s="14" customFormat="1" ht="13.8" thickBot="1" x14ac:dyDescent="0.3">
      <c r="A10" s="113"/>
      <c r="B10" s="113"/>
      <c r="C10" s="114"/>
      <c r="D10" s="113"/>
      <c r="E10" s="114"/>
      <c r="F10" s="115"/>
      <c r="G10" s="114"/>
      <c r="H10" s="115"/>
      <c r="I10" s="114"/>
      <c r="J10" s="116"/>
      <c r="K10" s="114"/>
      <c r="L10" s="115"/>
      <c r="M10" s="114"/>
      <c r="N10" s="115"/>
      <c r="O10" s="114"/>
      <c r="P10" s="116"/>
    </row>
    <row r="11" spans="1:16" ht="21" customHeight="1" thickTop="1" x14ac:dyDescent="0.25">
      <c r="A11" s="16"/>
      <c r="B11" s="16"/>
      <c r="C11" s="17"/>
      <c r="D11" s="18"/>
      <c r="E11" s="17"/>
      <c r="F11" s="19" t="s">
        <v>73</v>
      </c>
      <c r="G11" s="20"/>
      <c r="H11" s="19" t="s">
        <v>74</v>
      </c>
      <c r="I11" s="20"/>
      <c r="J11" s="19" t="s">
        <v>75</v>
      </c>
      <c r="K11" s="20"/>
      <c r="L11" s="21" t="s">
        <v>76</v>
      </c>
      <c r="M11" s="22"/>
      <c r="N11" s="19" t="s">
        <v>77</v>
      </c>
      <c r="O11" s="22"/>
      <c r="P11" s="19" t="s">
        <v>78</v>
      </c>
    </row>
    <row r="12" spans="1:16" ht="61.5" customHeight="1" thickBot="1" x14ac:dyDescent="0.3">
      <c r="A12" s="24"/>
      <c r="B12" s="24" t="s">
        <v>79</v>
      </c>
      <c r="C12" s="25"/>
      <c r="D12" s="26"/>
      <c r="E12" s="25"/>
      <c r="F12" s="27" t="s">
        <v>80</v>
      </c>
      <c r="G12" s="25"/>
      <c r="H12" s="27" t="s">
        <v>81</v>
      </c>
      <c r="I12" s="25"/>
      <c r="J12" s="27" t="s">
        <v>82</v>
      </c>
      <c r="K12" s="25"/>
      <c r="L12" s="28" t="s">
        <v>83</v>
      </c>
      <c r="M12" s="25"/>
      <c r="N12" s="27" t="s">
        <v>84</v>
      </c>
      <c r="O12" s="25"/>
      <c r="P12" s="27" t="s">
        <v>85</v>
      </c>
    </row>
    <row r="13" spans="1:16" ht="8.25" customHeight="1" thickTop="1" x14ac:dyDescent="0.25">
      <c r="A13" s="117"/>
      <c r="B13" s="117"/>
      <c r="C13" s="114"/>
      <c r="D13" s="113"/>
      <c r="E13" s="114"/>
      <c r="F13" s="115"/>
      <c r="G13" s="114"/>
      <c r="H13" s="115"/>
      <c r="I13" s="114"/>
      <c r="J13" s="116"/>
      <c r="K13" s="114"/>
      <c r="L13" s="118"/>
      <c r="M13" s="114"/>
      <c r="N13" s="115"/>
      <c r="O13" s="114"/>
      <c r="P13" s="116"/>
    </row>
    <row r="14" spans="1:16" ht="18" customHeight="1" x14ac:dyDescent="0.25">
      <c r="A14" s="117"/>
      <c r="B14" s="113">
        <v>38447</v>
      </c>
      <c r="C14" s="114"/>
      <c r="D14" s="119"/>
      <c r="E14" s="114"/>
      <c r="F14" s="120">
        <f>+CS!E17</f>
        <v>6.7247599999999998</v>
      </c>
      <c r="G14" s="121"/>
      <c r="H14" s="121">
        <f t="shared" ref="H14:H25" si="0">+F14-J14</f>
        <v>0</v>
      </c>
      <c r="I14" s="121"/>
      <c r="J14" s="121">
        <f t="shared" ref="J14:J22" si="1">+F14</f>
        <v>6.7247599999999998</v>
      </c>
      <c r="K14" s="121"/>
      <c r="L14" s="122">
        <f>+CS!I17</f>
        <v>7.37357</v>
      </c>
      <c r="M14" s="121"/>
      <c r="N14" s="121">
        <v>0</v>
      </c>
      <c r="O14" s="114"/>
      <c r="P14" s="121">
        <f t="shared" ref="P14:P25" si="2">L14-N14</f>
        <v>7.37357</v>
      </c>
    </row>
    <row r="15" spans="1:16" ht="18" customHeight="1" x14ac:dyDescent="0.25">
      <c r="A15" s="117"/>
      <c r="B15" s="113">
        <v>38503</v>
      </c>
      <c r="C15" s="114"/>
      <c r="D15" s="119"/>
      <c r="E15" s="114"/>
      <c r="F15" s="120">
        <f>+CS!E18</f>
        <v>6.73367</v>
      </c>
      <c r="G15" s="121"/>
      <c r="H15" s="121">
        <f t="shared" si="0"/>
        <v>0</v>
      </c>
      <c r="I15" s="121"/>
      <c r="J15" s="121">
        <f t="shared" si="1"/>
        <v>6.73367</v>
      </c>
      <c r="K15" s="121"/>
      <c r="L15" s="122">
        <f>+CS!I18</f>
        <v>7.5533900000000003</v>
      </c>
      <c r="M15" s="121"/>
      <c r="N15" s="121">
        <v>0</v>
      </c>
      <c r="O15" s="114"/>
      <c r="P15" s="121">
        <f t="shared" si="2"/>
        <v>7.5533900000000003</v>
      </c>
    </row>
    <row r="16" spans="1:16" ht="18" customHeight="1" x14ac:dyDescent="0.25">
      <c r="A16" s="117"/>
      <c r="B16" s="113">
        <v>38533</v>
      </c>
      <c r="C16" s="114"/>
      <c r="D16" s="119"/>
      <c r="E16" s="114"/>
      <c r="F16" s="120">
        <f>+CS!E19</f>
        <v>6.7185500000000005</v>
      </c>
      <c r="G16" s="121"/>
      <c r="H16" s="121">
        <f t="shared" si="0"/>
        <v>0</v>
      </c>
      <c r="I16" s="121"/>
      <c r="J16" s="121">
        <f t="shared" si="1"/>
        <v>6.7185500000000005</v>
      </c>
      <c r="K16" s="121"/>
      <c r="L16" s="122">
        <f>+CS!I19</f>
        <v>7.56149</v>
      </c>
      <c r="M16" s="121"/>
      <c r="N16" s="121">
        <v>0</v>
      </c>
      <c r="O16" s="114"/>
      <c r="P16" s="121">
        <f t="shared" si="2"/>
        <v>7.56149</v>
      </c>
    </row>
    <row r="17" spans="1:16" ht="18" customHeight="1" x14ac:dyDescent="0.25">
      <c r="A17" s="117"/>
      <c r="B17" s="113">
        <v>38564</v>
      </c>
      <c r="C17" s="114"/>
      <c r="D17" s="119"/>
      <c r="E17" s="114"/>
      <c r="F17" s="120">
        <f>+CS!E20</f>
        <v>6.8368100000000007</v>
      </c>
      <c r="G17" s="121"/>
      <c r="H17" s="121">
        <f t="shared" si="0"/>
        <v>0</v>
      </c>
      <c r="I17" s="121"/>
      <c r="J17" s="121">
        <f t="shared" si="1"/>
        <v>6.8368100000000007</v>
      </c>
      <c r="K17" s="121"/>
      <c r="L17" s="122">
        <f>+CS!I20</f>
        <v>7.54826</v>
      </c>
      <c r="M17" s="121"/>
      <c r="N17" s="121">
        <v>0</v>
      </c>
      <c r="O17" s="114"/>
      <c r="P17" s="121">
        <f t="shared" si="2"/>
        <v>7.54826</v>
      </c>
    </row>
    <row r="18" spans="1:16" ht="18" customHeight="1" x14ac:dyDescent="0.25">
      <c r="A18" s="117"/>
      <c r="B18" s="113">
        <v>38595</v>
      </c>
      <c r="C18" s="114"/>
      <c r="D18" s="119"/>
      <c r="E18" s="114"/>
      <c r="F18" s="120">
        <f>+CS!E21</f>
        <v>6.9531800000000006</v>
      </c>
      <c r="G18" s="121"/>
      <c r="H18" s="121">
        <f t="shared" si="0"/>
        <v>0</v>
      </c>
      <c r="I18" s="121"/>
      <c r="J18" s="121">
        <f t="shared" si="1"/>
        <v>6.9531800000000006</v>
      </c>
      <c r="K18" s="121"/>
      <c r="L18" s="122">
        <f>+CS!I21</f>
        <v>9.6161900000000013</v>
      </c>
      <c r="M18" s="121"/>
      <c r="N18" s="121">
        <v>0</v>
      </c>
      <c r="O18" s="114"/>
      <c r="P18" s="121">
        <f t="shared" si="2"/>
        <v>9.6161900000000013</v>
      </c>
    </row>
    <row r="19" spans="1:16" ht="18" customHeight="1" x14ac:dyDescent="0.25">
      <c r="A19" s="117"/>
      <c r="B19" s="113">
        <v>38625</v>
      </c>
      <c r="C19" s="114"/>
      <c r="D19" s="119"/>
      <c r="E19" s="114"/>
      <c r="F19" s="120">
        <f>+CS!E22</f>
        <v>7.88009</v>
      </c>
      <c r="G19" s="121"/>
      <c r="H19" s="121">
        <f t="shared" si="0"/>
        <v>0</v>
      </c>
      <c r="I19" s="121"/>
      <c r="J19" s="121">
        <f t="shared" si="1"/>
        <v>7.88009</v>
      </c>
      <c r="K19" s="121"/>
      <c r="L19" s="122">
        <f>+CS!I22</f>
        <v>8.9430800000000001</v>
      </c>
      <c r="M19" s="121"/>
      <c r="N19" s="121">
        <v>0</v>
      </c>
      <c r="O19" s="114"/>
      <c r="P19" s="121">
        <f t="shared" si="2"/>
        <v>8.9430800000000001</v>
      </c>
    </row>
    <row r="20" spans="1:16" ht="18" customHeight="1" x14ac:dyDescent="0.25">
      <c r="A20" s="117"/>
      <c r="B20" s="113">
        <v>38656</v>
      </c>
      <c r="C20" s="114"/>
      <c r="D20" s="119"/>
      <c r="E20" s="114"/>
      <c r="F20" s="120">
        <f>+CS!E23</f>
        <v>8.0447900000000008</v>
      </c>
      <c r="G20" s="121"/>
      <c r="H20" s="121">
        <f t="shared" si="0"/>
        <v>0</v>
      </c>
      <c r="I20" s="121"/>
      <c r="J20" s="121">
        <f t="shared" si="1"/>
        <v>8.0447900000000008</v>
      </c>
      <c r="K20" s="121"/>
      <c r="L20" s="122">
        <f>+CS!I23</f>
        <v>9.1463900000000002</v>
      </c>
      <c r="M20" s="121"/>
      <c r="N20" s="121">
        <v>0</v>
      </c>
      <c r="O20" s="114"/>
      <c r="P20" s="121">
        <f t="shared" si="2"/>
        <v>9.1463900000000002</v>
      </c>
    </row>
    <row r="21" spans="1:16" ht="18" customHeight="1" x14ac:dyDescent="0.25">
      <c r="A21" s="117"/>
      <c r="B21" s="113">
        <v>38686</v>
      </c>
      <c r="C21" s="114"/>
      <c r="D21" s="119"/>
      <c r="E21" s="114"/>
      <c r="F21" s="120">
        <f>+CS!E24</f>
        <v>8.29373</v>
      </c>
      <c r="G21" s="121"/>
      <c r="H21" s="121">
        <f t="shared" si="0"/>
        <v>0</v>
      </c>
      <c r="I21" s="121"/>
      <c r="J21" s="121">
        <f t="shared" si="1"/>
        <v>8.29373</v>
      </c>
      <c r="K21" s="121"/>
      <c r="L21" s="122">
        <f>+CS!I24</f>
        <v>8.7662300000000002</v>
      </c>
      <c r="M21" s="121"/>
      <c r="N21" s="121">
        <v>0</v>
      </c>
      <c r="O21" s="114"/>
      <c r="P21" s="121">
        <f t="shared" si="2"/>
        <v>8.7662300000000002</v>
      </c>
    </row>
    <row r="22" spans="1:16" ht="18" customHeight="1" x14ac:dyDescent="0.25">
      <c r="A22" s="117"/>
      <c r="B22" s="113">
        <v>38717</v>
      </c>
      <c r="C22" s="114"/>
      <c r="D22" s="119"/>
      <c r="E22" s="114"/>
      <c r="F22" s="120">
        <f>+CS!E25</f>
        <v>8.2305499999999991</v>
      </c>
      <c r="G22" s="121"/>
      <c r="H22" s="121">
        <f t="shared" si="0"/>
        <v>0</v>
      </c>
      <c r="I22" s="121"/>
      <c r="J22" s="121">
        <f t="shared" si="1"/>
        <v>8.2305499999999991</v>
      </c>
      <c r="K22" s="121"/>
      <c r="L22" s="122">
        <f>+CS!I25</f>
        <v>8.7081800000000005</v>
      </c>
      <c r="M22" s="121"/>
      <c r="N22" s="121">
        <v>0</v>
      </c>
      <c r="O22" s="114"/>
      <c r="P22" s="121">
        <f t="shared" si="2"/>
        <v>8.7081800000000005</v>
      </c>
    </row>
    <row r="23" spans="1:16" ht="18" customHeight="1" x14ac:dyDescent="0.25">
      <c r="A23" s="117"/>
      <c r="B23" s="113">
        <v>38748</v>
      </c>
      <c r="C23" s="114"/>
      <c r="D23" s="119"/>
      <c r="E23" s="114"/>
      <c r="F23" s="120">
        <f>+CS!E26</f>
        <v>7.48238</v>
      </c>
      <c r="G23" s="121"/>
      <c r="H23" s="121">
        <f t="shared" si="0"/>
        <v>0</v>
      </c>
      <c r="I23" s="121"/>
      <c r="J23" s="42">
        <f>+F23</f>
        <v>7.48238</v>
      </c>
      <c r="K23" s="121"/>
      <c r="L23" s="122">
        <f>+CS!I26</f>
        <v>8.4686900000000005</v>
      </c>
      <c r="M23" s="121"/>
      <c r="N23" s="121">
        <v>0</v>
      </c>
      <c r="O23" s="114"/>
      <c r="P23" s="121">
        <f t="shared" si="2"/>
        <v>8.4686900000000005</v>
      </c>
    </row>
    <row r="24" spans="1:16" ht="18" customHeight="1" x14ac:dyDescent="0.25">
      <c r="A24" s="117"/>
      <c r="B24" s="113">
        <v>38776</v>
      </c>
      <c r="C24" s="114"/>
      <c r="D24" s="119"/>
      <c r="E24" s="114"/>
      <c r="F24" s="120">
        <f>+CS!E27</f>
        <v>8.0480299999999989</v>
      </c>
      <c r="G24" s="121"/>
      <c r="H24" s="121">
        <f t="shared" si="0"/>
        <v>0</v>
      </c>
      <c r="I24" s="121"/>
      <c r="J24" s="121">
        <f>+F24</f>
        <v>8.0480299999999989</v>
      </c>
      <c r="K24" s="121"/>
      <c r="L24" s="122">
        <f>+CS!I27</f>
        <v>8.8828700000000005</v>
      </c>
      <c r="M24" s="121"/>
      <c r="N24" s="121">
        <v>0</v>
      </c>
      <c r="O24" s="114"/>
      <c r="P24" s="121">
        <f t="shared" si="2"/>
        <v>8.8828700000000005</v>
      </c>
    </row>
    <row r="25" spans="1:16" ht="18" customHeight="1" x14ac:dyDescent="0.25">
      <c r="A25" s="117"/>
      <c r="B25" s="113">
        <v>38807</v>
      </c>
      <c r="C25" s="123"/>
      <c r="D25" s="119"/>
      <c r="E25" s="123"/>
      <c r="F25" s="120">
        <f>+CS!E28</f>
        <v>7.6708400000000001</v>
      </c>
      <c r="G25" s="121"/>
      <c r="H25" s="121">
        <f t="shared" si="0"/>
        <v>0</v>
      </c>
      <c r="I25" s="121"/>
      <c r="J25" s="121">
        <f>+F25</f>
        <v>7.6708400000000001</v>
      </c>
      <c r="K25" s="121"/>
      <c r="L25" s="122">
        <f>+CS!I28</f>
        <v>8.4813799999999997</v>
      </c>
      <c r="M25" s="121"/>
      <c r="N25" s="121">
        <v>0</v>
      </c>
      <c r="O25" s="123"/>
      <c r="P25" s="121">
        <f t="shared" si="2"/>
        <v>8.4813799999999997</v>
      </c>
    </row>
    <row r="26" spans="1:16" ht="13.2" x14ac:dyDescent="0.25">
      <c r="A26" s="113"/>
      <c r="B26" s="113"/>
      <c r="C26" s="114"/>
      <c r="D26" s="119"/>
      <c r="E26" s="114"/>
      <c r="F26" s="124"/>
      <c r="G26" s="121"/>
      <c r="H26" s="121"/>
      <c r="I26" s="121"/>
      <c r="J26" s="121"/>
      <c r="K26" s="121"/>
      <c r="L26" s="125"/>
      <c r="M26" s="121"/>
      <c r="N26" s="121"/>
      <c r="O26" s="114"/>
      <c r="P26" s="121"/>
    </row>
    <row r="27" spans="1:16" ht="13.2" x14ac:dyDescent="0.25">
      <c r="A27" s="29"/>
      <c r="B27" s="126"/>
      <c r="C27" s="114"/>
      <c r="D27" s="119"/>
      <c r="E27" s="114"/>
      <c r="F27" s="124"/>
      <c r="G27" s="121"/>
      <c r="H27" s="121"/>
      <c r="I27" s="121"/>
      <c r="J27" s="121"/>
      <c r="K27" s="127"/>
      <c r="L27" s="125"/>
      <c r="M27" s="121"/>
      <c r="N27" s="121"/>
      <c r="O27" s="114"/>
      <c r="P27" s="121"/>
    </row>
    <row r="28" spans="1:16" ht="13.2" x14ac:dyDescent="0.25">
      <c r="A28" s="47" t="s">
        <v>86</v>
      </c>
      <c r="B28" s="44"/>
      <c r="C28" s="44"/>
      <c r="D28" s="48"/>
      <c r="E28" s="49"/>
      <c r="F28" s="124">
        <f>SUM(F14:F25)/12</f>
        <v>7.4681150000000001</v>
      </c>
      <c r="G28" s="45"/>
      <c r="H28" s="51">
        <f>SUM(H14:H25)/12</f>
        <v>0</v>
      </c>
      <c r="I28" s="45"/>
      <c r="J28" s="50">
        <f>SUM(J14:J25)/12</f>
        <v>7.4681150000000001</v>
      </c>
      <c r="K28" s="127"/>
      <c r="L28" s="125"/>
      <c r="M28" s="121"/>
      <c r="N28" s="124"/>
      <c r="O28" s="128"/>
      <c r="P28" s="124"/>
    </row>
    <row r="29" spans="1:16" ht="18.75" customHeight="1" x14ac:dyDescent="0.25">
      <c r="A29" s="129"/>
      <c r="B29" s="113"/>
      <c r="C29" s="114"/>
      <c r="D29" s="113"/>
      <c r="E29" s="114"/>
      <c r="F29" s="115"/>
      <c r="G29" s="114"/>
      <c r="H29" s="115"/>
      <c r="I29" s="114"/>
      <c r="J29" s="128"/>
      <c r="K29" s="130"/>
      <c r="L29" s="130"/>
      <c r="M29" s="114"/>
      <c r="N29" s="131"/>
      <c r="O29" s="114"/>
      <c r="P29" s="116"/>
    </row>
    <row r="30" spans="1:16" ht="13.2" x14ac:dyDescent="0.25">
      <c r="A30" s="23"/>
      <c r="B30" s="113"/>
      <c r="C30" s="23"/>
      <c r="H30" s="34" t="s">
        <v>87</v>
      </c>
      <c r="J30" s="37">
        <f>+CS!M30</f>
        <v>65522710.170000009</v>
      </c>
      <c r="M30" s="46" t="s">
        <v>88</v>
      </c>
      <c r="N30" s="34"/>
      <c r="P30" s="45">
        <f>MAX(P14:P25)</f>
        <v>9.6161900000000013</v>
      </c>
    </row>
    <row r="31" spans="1:16" ht="13.2" x14ac:dyDescent="0.25">
      <c r="A31" s="113"/>
      <c r="B31" s="113"/>
      <c r="F31" s="115"/>
      <c r="G31" s="114"/>
      <c r="H31" s="34" t="s">
        <v>89</v>
      </c>
      <c r="J31" s="35">
        <f>(J30/8760)/(J28*1000)</f>
        <v>1.0015594878937333</v>
      </c>
      <c r="P31" s="34"/>
    </row>
    <row r="32" spans="1:16" ht="13.2" x14ac:dyDescent="0.25">
      <c r="A32" s="113"/>
      <c r="B32" s="113"/>
      <c r="F32" s="115"/>
      <c r="G32" s="114"/>
      <c r="H32" s="34" t="s">
        <v>90</v>
      </c>
      <c r="J32" s="36">
        <f>J30/8760/(P30*1000)</f>
        <v>0.77783003818887808</v>
      </c>
    </row>
  </sheetData>
  <phoneticPr fontId="13" type="noConversion"/>
  <printOptions horizontalCentered="1"/>
  <pageMargins left="0.75" right="0" top="0.75" bottom="0" header="0.85" footer="0.26"/>
  <pageSetup scale="91" firstPageNumber="12" orientation="landscape" useFirstPageNumber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 transitionEntry="1" codeName="Sheet6">
    <pageSetUpPr fitToPage="1"/>
  </sheetPr>
  <dimension ref="A1:Q40"/>
  <sheetViews>
    <sheetView showGridLines="0" tabSelected="1" view="pageBreakPreview" zoomScaleNormal="100" zoomScaleSheetLayoutView="100" workbookViewId="0">
      <selection activeCell="F19" sqref="F19"/>
    </sheetView>
  </sheetViews>
  <sheetFormatPr defaultColWidth="9.6640625" defaultRowHeight="13.8" x14ac:dyDescent="0.3"/>
  <cols>
    <col min="1" max="1" width="9" style="2" customWidth="1"/>
    <col min="2" max="2" width="6.44140625" style="2" customWidth="1"/>
    <col min="3" max="3" width="9.109375" style="2" customWidth="1"/>
    <col min="4" max="4" width="6.44140625" style="2" customWidth="1"/>
    <col min="5" max="5" width="9.109375" style="2" customWidth="1"/>
    <col min="6" max="6" width="6.44140625" style="2" customWidth="1"/>
    <col min="7" max="7" width="9.109375" style="2" customWidth="1"/>
    <col min="8" max="8" width="6.44140625" style="2" customWidth="1"/>
    <col min="9" max="9" width="9.109375" style="2" customWidth="1"/>
    <col min="10" max="10" width="6.44140625" style="2" customWidth="1"/>
    <col min="11" max="11" width="13.109375" style="2" bestFit="1" customWidth="1"/>
    <col min="12" max="12" width="6.44140625" style="2" customWidth="1"/>
    <col min="13" max="13" width="15.21875" style="2" customWidth="1"/>
    <col min="14" max="14" width="6.44140625" style="2" customWidth="1"/>
    <col min="15" max="15" width="9.109375" style="2" customWidth="1"/>
    <col min="16" max="16" width="9.6640625" style="2"/>
    <col min="17" max="17" width="10.44140625" style="2" bestFit="1" customWidth="1"/>
    <col min="18" max="16384" width="9.6640625" style="2"/>
  </cols>
  <sheetData>
    <row r="1" spans="1:17" s="8" customFormat="1" ht="10.199999999999999" x14ac:dyDescent="0.2">
      <c r="A1" s="7" t="s">
        <v>0</v>
      </c>
      <c r="B1" s="9" t="str">
        <f>RS!$B$1</f>
        <v>E-17</v>
      </c>
      <c r="E1" s="10"/>
      <c r="F1" s="10"/>
      <c r="G1" s="9" t="s">
        <v>2</v>
      </c>
      <c r="H1" s="9"/>
      <c r="I1" s="10"/>
      <c r="J1" s="10"/>
      <c r="K1" s="10"/>
      <c r="O1" s="7" t="s">
        <v>91</v>
      </c>
    </row>
    <row r="2" spans="1:17" s="8" customFormat="1" x14ac:dyDescent="0.3">
      <c r="A2" s="1"/>
    </row>
    <row r="3" spans="1:17" s="8" customFormat="1" ht="10.199999999999999" x14ac:dyDescent="0.2">
      <c r="A3" s="82" t="s">
        <v>4</v>
      </c>
      <c r="B3" s="83"/>
      <c r="C3" s="83"/>
      <c r="D3" s="83"/>
      <c r="E3" s="84" t="s">
        <v>5</v>
      </c>
      <c r="F3" s="83"/>
      <c r="G3" s="85"/>
      <c r="H3" s="83"/>
      <c r="I3" s="85"/>
      <c r="J3" s="85"/>
      <c r="K3" s="83"/>
      <c r="L3" s="83"/>
      <c r="M3" s="82" t="s">
        <v>6</v>
      </c>
      <c r="N3" s="83"/>
      <c r="O3" s="83"/>
    </row>
    <row r="4" spans="1:17" s="8" customFormat="1" ht="10.199999999999999" x14ac:dyDescent="0.2">
      <c r="E4" s="9" t="s">
        <v>7</v>
      </c>
      <c r="F4" s="10"/>
      <c r="G4" s="10"/>
      <c r="I4" s="10"/>
      <c r="J4" s="10"/>
      <c r="M4" s="8" t="s">
        <v>8</v>
      </c>
    </row>
    <row r="5" spans="1:17" s="8" customFormat="1" ht="10.199999999999999" x14ac:dyDescent="0.2">
      <c r="E5" s="7" t="s">
        <v>10</v>
      </c>
      <c r="F5" s="10"/>
      <c r="G5" s="10"/>
      <c r="I5" s="10"/>
      <c r="J5" s="10"/>
      <c r="M5" s="8" t="s">
        <v>11</v>
      </c>
    </row>
    <row r="6" spans="1:17" s="8" customFormat="1" ht="10.199999999999999" x14ac:dyDescent="0.2">
      <c r="A6" s="7" t="s">
        <v>9</v>
      </c>
      <c r="B6" s="8" t="s">
        <v>153</v>
      </c>
      <c r="E6" s="9" t="s">
        <v>12</v>
      </c>
      <c r="F6" s="10"/>
      <c r="G6" s="10"/>
      <c r="I6" s="10"/>
      <c r="J6" s="10"/>
      <c r="M6" s="8" t="s">
        <v>13</v>
      </c>
    </row>
    <row r="7" spans="1:17" s="8" customFormat="1" ht="10.199999999999999" x14ac:dyDescent="0.2">
      <c r="A7" s="7"/>
      <c r="C7" s="11"/>
      <c r="E7" s="9" t="s">
        <v>14</v>
      </c>
      <c r="F7" s="10"/>
      <c r="G7" s="10"/>
      <c r="I7" s="10"/>
      <c r="J7" s="10"/>
      <c r="M7" s="7"/>
    </row>
    <row r="8" spans="1:17" s="8" customFormat="1" ht="10.199999999999999" x14ac:dyDescent="0.2">
      <c r="E8" s="9" t="s">
        <v>15</v>
      </c>
      <c r="F8" s="10"/>
      <c r="G8" s="10"/>
      <c r="I8" s="10"/>
      <c r="J8" s="10"/>
      <c r="K8" s="10"/>
      <c r="M8" s="8" t="s">
        <v>16</v>
      </c>
    </row>
    <row r="9" spans="1:17" s="8" customFormat="1" ht="10.199999999999999" x14ac:dyDescent="0.2">
      <c r="A9" s="7" t="s">
        <v>17</v>
      </c>
      <c r="B9" s="8" t="s">
        <v>18</v>
      </c>
      <c r="E9" s="8" t="s">
        <v>19</v>
      </c>
    </row>
    <row r="10" spans="1:17" x14ac:dyDescent="0.3">
      <c r="A10" s="1"/>
      <c r="D10" s="6"/>
      <c r="E10" s="6"/>
      <c r="H10" s="6"/>
      <c r="I10" s="6"/>
      <c r="J10" s="6"/>
      <c r="K10" s="6"/>
      <c r="L10" s="6"/>
      <c r="M10" s="6"/>
      <c r="N10" s="6"/>
    </row>
    <row r="11" spans="1:17" x14ac:dyDescent="0.3">
      <c r="A11" s="79"/>
      <c r="B11" s="80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81" t="s">
        <v>20</v>
      </c>
      <c r="N11" s="79"/>
      <c r="O11" s="79"/>
    </row>
    <row r="12" spans="1:17" x14ac:dyDescent="0.3">
      <c r="D12" s="6"/>
      <c r="E12" s="4" t="s">
        <v>20</v>
      </c>
      <c r="G12" s="3" t="s">
        <v>21</v>
      </c>
      <c r="I12" s="4" t="s">
        <v>20</v>
      </c>
      <c r="K12" s="3" t="s">
        <v>21</v>
      </c>
      <c r="M12" s="4" t="s">
        <v>22</v>
      </c>
      <c r="O12" s="4" t="s">
        <v>21</v>
      </c>
    </row>
    <row r="13" spans="1:17" x14ac:dyDescent="0.3">
      <c r="A13" s="4" t="s">
        <v>23</v>
      </c>
      <c r="C13" s="3" t="s">
        <v>24</v>
      </c>
      <c r="D13" s="6"/>
      <c r="E13" s="4" t="s">
        <v>25</v>
      </c>
      <c r="G13" s="3" t="s">
        <v>26</v>
      </c>
      <c r="I13" s="3" t="s">
        <v>27</v>
      </c>
      <c r="K13" s="3" t="s">
        <v>26</v>
      </c>
      <c r="M13" s="4" t="s">
        <v>28</v>
      </c>
      <c r="O13" s="4" t="s">
        <v>26</v>
      </c>
    </row>
    <row r="14" spans="1:17" x14ac:dyDescent="0.3">
      <c r="A14" s="4" t="s">
        <v>29</v>
      </c>
      <c r="C14" s="3" t="s">
        <v>30</v>
      </c>
      <c r="D14" s="6"/>
      <c r="E14" s="4" t="s">
        <v>31</v>
      </c>
      <c r="F14" s="6"/>
      <c r="G14" s="4" t="s">
        <v>32</v>
      </c>
      <c r="H14" s="6"/>
      <c r="I14" s="4" t="s">
        <v>31</v>
      </c>
      <c r="J14" s="6"/>
      <c r="K14" s="4" t="s">
        <v>32</v>
      </c>
      <c r="L14" s="6"/>
      <c r="M14" s="4" t="s">
        <v>33</v>
      </c>
      <c r="O14" s="4" t="s">
        <v>32</v>
      </c>
    </row>
    <row r="15" spans="1:17" x14ac:dyDescent="0.3">
      <c r="A15" s="86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8"/>
      <c r="Q15" s="3" t="s">
        <v>61</v>
      </c>
    </row>
    <row r="16" spans="1:17" x14ac:dyDescent="0.3">
      <c r="A16" s="6" t="s">
        <v>92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7" x14ac:dyDescent="0.3">
      <c r="A17" s="4"/>
      <c r="B17" s="6"/>
      <c r="C17" s="72" t="str">
        <f>RS!C17</f>
        <v>Jan 2022</v>
      </c>
      <c r="D17" s="6"/>
      <c r="E17" s="73">
        <v>281.86687839416061</v>
      </c>
      <c r="F17" s="4"/>
      <c r="G17" s="4" t="s">
        <v>36</v>
      </c>
      <c r="H17" s="6"/>
      <c r="I17" s="73">
        <v>421.85101980147056</v>
      </c>
      <c r="J17" s="4"/>
      <c r="K17" s="4" t="s">
        <v>36</v>
      </c>
      <c r="L17" s="43"/>
      <c r="M17" s="43">
        <v>531.93391098500024</v>
      </c>
      <c r="N17" s="43"/>
      <c r="O17" s="4" t="s">
        <v>36</v>
      </c>
      <c r="Q17" s="74">
        <v>233829876.11292228</v>
      </c>
    </row>
    <row r="18" spans="1:17" x14ac:dyDescent="0.3">
      <c r="B18" s="6"/>
      <c r="C18" s="72" t="str">
        <f>RS!C18</f>
        <v>Feb 2022</v>
      </c>
      <c r="D18" s="6"/>
      <c r="E18" s="73">
        <v>323.30166416058398</v>
      </c>
      <c r="F18" s="4"/>
      <c r="G18" s="4" t="s">
        <v>36</v>
      </c>
      <c r="H18" s="6"/>
      <c r="I18" s="73">
        <v>406.61067525547446</v>
      </c>
      <c r="J18" s="4"/>
      <c r="K18" s="4" t="s">
        <v>36</v>
      </c>
      <c r="L18" s="43"/>
      <c r="M18" s="43">
        <v>505.4068459880001</v>
      </c>
      <c r="N18" s="43"/>
      <c r="O18" s="4" t="s">
        <v>36</v>
      </c>
      <c r="Q18" s="74">
        <v>219531589.56907728</v>
      </c>
    </row>
    <row r="19" spans="1:17" x14ac:dyDescent="0.3">
      <c r="A19" s="6"/>
      <c r="B19" s="6"/>
      <c r="C19" s="72" t="str">
        <f>RS!C19</f>
        <v>Mar 2022</v>
      </c>
      <c r="D19" s="6"/>
      <c r="E19" s="73">
        <v>366.20804168613137</v>
      </c>
      <c r="F19" s="4"/>
      <c r="G19" s="4" t="s">
        <v>36</v>
      </c>
      <c r="H19" s="6"/>
      <c r="I19" s="73">
        <v>440.53897467153286</v>
      </c>
      <c r="J19" s="4"/>
      <c r="K19" s="4" t="s">
        <v>36</v>
      </c>
      <c r="L19" s="43"/>
      <c r="M19" s="43">
        <v>525.636879991</v>
      </c>
      <c r="N19" s="43"/>
      <c r="O19" s="4" t="s">
        <v>36</v>
      </c>
      <c r="Q19" s="74">
        <v>239284908.26903638</v>
      </c>
    </row>
    <row r="20" spans="1:17" x14ac:dyDescent="0.3">
      <c r="A20" s="6"/>
      <c r="B20" s="6"/>
      <c r="C20" s="72" t="str">
        <f>RS!C20</f>
        <v>Apr 2022</v>
      </c>
      <c r="D20" s="6"/>
      <c r="E20" s="73">
        <v>278.60629238686136</v>
      </c>
      <c r="F20" s="4"/>
      <c r="G20" s="4" t="s">
        <v>36</v>
      </c>
      <c r="H20" s="6"/>
      <c r="I20" s="73">
        <v>412.57216248175177</v>
      </c>
      <c r="J20" s="4"/>
      <c r="K20" s="4" t="s">
        <v>36</v>
      </c>
      <c r="L20" s="43"/>
      <c r="M20" s="43">
        <v>540.72811299300008</v>
      </c>
      <c r="N20" s="43"/>
      <c r="O20" s="4" t="s">
        <v>36</v>
      </c>
      <c r="Q20" s="74">
        <v>245936110.91723526</v>
      </c>
    </row>
    <row r="21" spans="1:17" x14ac:dyDescent="0.3">
      <c r="A21" s="6"/>
      <c r="B21" s="6"/>
      <c r="C21" s="72" t="str">
        <f>RS!C21</f>
        <v>May 2022</v>
      </c>
      <c r="D21" s="6"/>
      <c r="E21" s="73">
        <v>326.89530569343071</v>
      </c>
      <c r="F21" s="4"/>
      <c r="G21" s="4" t="s">
        <v>36</v>
      </c>
      <c r="H21" s="6"/>
      <c r="I21" s="73">
        <v>410.02897418978102</v>
      </c>
      <c r="J21" s="4"/>
      <c r="K21" s="4" t="s">
        <v>36</v>
      </c>
      <c r="L21" s="43"/>
      <c r="M21" s="43">
        <v>529.89085799200006</v>
      </c>
      <c r="N21" s="43"/>
      <c r="O21" s="4" t="s">
        <v>36</v>
      </c>
      <c r="Q21" s="74">
        <v>244929978.8620072</v>
      </c>
    </row>
    <row r="22" spans="1:17" x14ac:dyDescent="0.3">
      <c r="A22" s="6"/>
      <c r="B22" s="6"/>
      <c r="C22" s="72" t="str">
        <f>RS!C22</f>
        <v>Jun 2022</v>
      </c>
      <c r="D22" s="6"/>
      <c r="E22" s="73">
        <v>335.58849372262767</v>
      </c>
      <c r="F22" s="4"/>
      <c r="G22" s="4" t="s">
        <v>36</v>
      </c>
      <c r="H22" s="6"/>
      <c r="I22" s="73">
        <v>422.39790854014603</v>
      </c>
      <c r="J22" s="4"/>
      <c r="K22" s="4" t="s">
        <v>36</v>
      </c>
      <c r="L22" s="43"/>
      <c r="M22" s="43">
        <v>532.88284498799987</v>
      </c>
      <c r="N22" s="43"/>
      <c r="O22" s="4" t="s">
        <v>36</v>
      </c>
      <c r="Q22" s="74">
        <v>244660422.19381741</v>
      </c>
    </row>
    <row r="23" spans="1:17" x14ac:dyDescent="0.3">
      <c r="A23" s="6"/>
      <c r="B23" s="6"/>
      <c r="C23" s="72" t="str">
        <f>RS!C23</f>
        <v>Jul 2022</v>
      </c>
      <c r="D23" s="6"/>
      <c r="E23" s="73">
        <v>356.96218613138677</v>
      </c>
      <c r="F23" s="4"/>
      <c r="G23" s="4" t="s">
        <v>36</v>
      </c>
      <c r="H23" s="6"/>
      <c r="I23" s="73">
        <v>421.98257972992701</v>
      </c>
      <c r="J23" s="4"/>
      <c r="K23" s="4" t="s">
        <v>36</v>
      </c>
      <c r="L23" s="43"/>
      <c r="M23" s="43">
        <v>554.71501999399993</v>
      </c>
      <c r="N23" s="43"/>
      <c r="O23" s="4" t="s">
        <v>36</v>
      </c>
      <c r="Q23" s="74">
        <v>248866516.68021184</v>
      </c>
    </row>
    <row r="24" spans="1:17" x14ac:dyDescent="0.3">
      <c r="A24" s="6"/>
      <c r="B24" s="6"/>
      <c r="C24" s="72" t="str">
        <f>RS!C24</f>
        <v>Aug 2022</v>
      </c>
      <c r="D24" s="6"/>
      <c r="E24" s="73">
        <v>362.39396189781024</v>
      </c>
      <c r="F24" s="4"/>
      <c r="G24" s="4" t="s">
        <v>36</v>
      </c>
      <c r="H24" s="6"/>
      <c r="I24" s="73">
        <v>439.45641744525551</v>
      </c>
      <c r="J24" s="4"/>
      <c r="K24" s="4" t="s">
        <v>36</v>
      </c>
      <c r="L24" s="43"/>
      <c r="M24" s="43">
        <v>567.16586748899988</v>
      </c>
      <c r="N24" s="43"/>
      <c r="O24" s="4" t="s">
        <v>36</v>
      </c>
      <c r="Q24" s="74">
        <v>266497105.89806548</v>
      </c>
    </row>
    <row r="25" spans="1:17" x14ac:dyDescent="0.3">
      <c r="A25" s="6"/>
      <c r="B25" s="6"/>
      <c r="C25" s="72" t="str">
        <f>RS!C25</f>
        <v>Sep 2022</v>
      </c>
      <c r="D25" s="6"/>
      <c r="E25" s="73">
        <v>340.49029635036493</v>
      </c>
      <c r="F25" s="4"/>
      <c r="G25" s="4" t="s">
        <v>36</v>
      </c>
      <c r="H25" s="6"/>
      <c r="I25" s="73">
        <v>427.3525479124088</v>
      </c>
      <c r="J25" s="4"/>
      <c r="K25" s="4" t="s">
        <v>36</v>
      </c>
      <c r="L25" s="43"/>
      <c r="M25" s="43">
        <v>547.17878249</v>
      </c>
      <c r="N25" s="43"/>
      <c r="O25" s="4" t="s">
        <v>36</v>
      </c>
      <c r="Q25" s="74">
        <v>232962557.40208042</v>
      </c>
    </row>
    <row r="26" spans="1:17" x14ac:dyDescent="0.3">
      <c r="A26" s="6"/>
      <c r="B26" s="6"/>
      <c r="C26" s="72" t="str">
        <f>RS!C26</f>
        <v>Oct 2022</v>
      </c>
      <c r="D26" s="6"/>
      <c r="E26" s="73">
        <v>330.51126810218983</v>
      </c>
      <c r="F26" s="4"/>
      <c r="G26" s="4" t="s">
        <v>36</v>
      </c>
      <c r="H26" s="6"/>
      <c r="I26" s="73">
        <v>388.28488715328467</v>
      </c>
      <c r="J26" s="4"/>
      <c r="K26" s="4" t="s">
        <v>36</v>
      </c>
      <c r="L26" s="43"/>
      <c r="M26" s="43">
        <v>508.09154598400033</v>
      </c>
      <c r="N26" s="43"/>
      <c r="O26" s="4" t="s">
        <v>36</v>
      </c>
      <c r="Q26" s="74">
        <v>224381236.41316035</v>
      </c>
    </row>
    <row r="27" spans="1:17" x14ac:dyDescent="0.3">
      <c r="A27" s="6"/>
      <c r="B27" s="6"/>
      <c r="C27" s="72" t="str">
        <f>RS!C27</f>
        <v>Nov 2022</v>
      </c>
      <c r="D27" s="6"/>
      <c r="E27" s="73">
        <v>301.79358845985399</v>
      </c>
      <c r="F27" s="4"/>
      <c r="G27" s="4" t="s">
        <v>36</v>
      </c>
      <c r="H27" s="6"/>
      <c r="I27" s="73">
        <v>400.79359982481753</v>
      </c>
      <c r="J27" s="4"/>
      <c r="K27" s="4" t="s">
        <v>36</v>
      </c>
      <c r="L27" s="43"/>
      <c r="M27" s="43">
        <v>517.26281999699995</v>
      </c>
      <c r="N27" s="43"/>
      <c r="O27" s="4" t="s">
        <v>36</v>
      </c>
      <c r="Q27" s="74">
        <v>223873699.73035395</v>
      </c>
    </row>
    <row r="28" spans="1:17" x14ac:dyDescent="0.3">
      <c r="A28" s="6"/>
      <c r="B28" s="6"/>
      <c r="C28" s="72" t="str">
        <f>RS!C28</f>
        <v>Dec 2022</v>
      </c>
      <c r="D28" s="6"/>
      <c r="E28" s="73">
        <v>261.52129662773723</v>
      </c>
      <c r="F28" s="4"/>
      <c r="G28" s="4" t="s">
        <v>36</v>
      </c>
      <c r="H28" s="6"/>
      <c r="I28" s="73">
        <v>397.39948955555553</v>
      </c>
      <c r="J28" s="4"/>
      <c r="K28" s="4" t="s">
        <v>36</v>
      </c>
      <c r="L28" s="43"/>
      <c r="M28" s="43">
        <v>527.29743398900007</v>
      </c>
      <c r="N28" s="43"/>
      <c r="O28" s="4" t="s">
        <v>36</v>
      </c>
      <c r="Q28" s="74">
        <v>232039054.43425706</v>
      </c>
    </row>
    <row r="29" spans="1:17" x14ac:dyDescent="0.3">
      <c r="B29" s="6"/>
      <c r="C29" s="6"/>
      <c r="D29" s="6"/>
      <c r="E29" s="6"/>
      <c r="F29" s="6"/>
      <c r="G29" s="6"/>
      <c r="H29" s="6"/>
      <c r="J29" s="6"/>
      <c r="K29" s="6"/>
      <c r="L29" s="6"/>
      <c r="M29" s="6"/>
      <c r="N29" s="6"/>
    </row>
    <row r="30" spans="1:17" x14ac:dyDescent="0.3">
      <c r="A30" s="5" t="s">
        <v>48</v>
      </c>
      <c r="B30" s="6"/>
      <c r="E30" s="55">
        <f>MAX(E17:E28,I17:I28)</f>
        <v>440.53897467153286</v>
      </c>
      <c r="F30" s="6" t="s">
        <v>49</v>
      </c>
      <c r="G30" s="6"/>
      <c r="H30" s="6"/>
      <c r="I30" s="5" t="s">
        <v>50</v>
      </c>
      <c r="L30" s="6"/>
      <c r="M30" s="40">
        <f>SUM(Q17:Q28)</f>
        <v>2856793056.4822249</v>
      </c>
      <c r="N30" s="6"/>
    </row>
    <row r="31" spans="1:17" x14ac:dyDescent="0.3">
      <c r="B31" s="6"/>
      <c r="C31" s="6"/>
      <c r="D31" s="6"/>
      <c r="E31" s="6"/>
      <c r="F31" s="6"/>
      <c r="G31" s="6"/>
      <c r="H31" s="6"/>
      <c r="K31" s="5"/>
      <c r="L31" s="6"/>
      <c r="M31" s="6"/>
      <c r="N31" s="6"/>
    </row>
    <row r="32" spans="1:17" x14ac:dyDescent="0.3">
      <c r="A32" s="56" t="s">
        <v>51</v>
      </c>
      <c r="B32" s="6"/>
      <c r="C32" s="6"/>
      <c r="E32" s="55">
        <f>SUM(E17:E28)/12</f>
        <v>322.17827280109492</v>
      </c>
      <c r="F32" s="6" t="s">
        <v>49</v>
      </c>
      <c r="G32" s="6"/>
      <c r="H32" s="6"/>
      <c r="I32" s="5" t="s">
        <v>52</v>
      </c>
      <c r="L32" s="6"/>
      <c r="M32" s="101">
        <f>M30/1000/(8760*E32)</f>
        <v>1.0122281865466114</v>
      </c>
      <c r="N32" s="6"/>
    </row>
    <row r="33" spans="1:15" x14ac:dyDescent="0.3">
      <c r="B33" s="6"/>
      <c r="C33" s="6"/>
      <c r="D33" s="6"/>
      <c r="E33" s="6"/>
      <c r="F33" s="6"/>
      <c r="G33" s="6"/>
      <c r="H33" s="6"/>
      <c r="L33" s="6"/>
      <c r="M33" s="102"/>
      <c r="N33" s="6"/>
    </row>
    <row r="34" spans="1:15" x14ac:dyDescent="0.3">
      <c r="A34" s="1" t="s">
        <v>53</v>
      </c>
      <c r="E34" s="104" t="s">
        <v>36</v>
      </c>
      <c r="I34" s="1" t="s">
        <v>55</v>
      </c>
      <c r="M34" s="101">
        <f>M30/1000/(8760*E30)</f>
        <v>0.74027032242794466</v>
      </c>
    </row>
    <row r="35" spans="1:15" x14ac:dyDescent="0.3">
      <c r="M35" s="103"/>
    </row>
    <row r="36" spans="1:15" x14ac:dyDescent="0.3">
      <c r="A36" s="75" t="s">
        <v>56</v>
      </c>
      <c r="B36" s="73"/>
      <c r="C36" s="73"/>
      <c r="D36" s="73"/>
      <c r="E36" s="55">
        <v>614.86322167693174</v>
      </c>
      <c r="F36" s="75" t="s">
        <v>49</v>
      </c>
      <c r="G36" s="6"/>
      <c r="H36" s="6"/>
      <c r="I36" s="1" t="s">
        <v>57</v>
      </c>
      <c r="K36" s="6"/>
      <c r="M36" s="101">
        <f>M30/1000/(8760*E36)</f>
        <v>0.53039101596082172</v>
      </c>
      <c r="N36" s="6"/>
    </row>
    <row r="37" spans="1:15" ht="108.75" customHeight="1" x14ac:dyDescent="0.3">
      <c r="A37" s="75"/>
      <c r="B37" s="73"/>
      <c r="C37" s="73"/>
      <c r="D37" s="73"/>
      <c r="E37" s="76"/>
      <c r="F37" s="73"/>
      <c r="G37" s="6"/>
      <c r="H37" s="6"/>
      <c r="I37" s="1"/>
      <c r="K37" s="6"/>
      <c r="L37" s="41"/>
      <c r="N37" s="6"/>
    </row>
    <row r="38" spans="1:15" x14ac:dyDescent="0.3">
      <c r="A38" s="78" t="s">
        <v>58</v>
      </c>
      <c r="B38" s="79"/>
      <c r="C38" s="79"/>
      <c r="D38" s="80"/>
      <c r="E38" s="80"/>
      <c r="F38" s="80"/>
      <c r="G38" s="80"/>
      <c r="H38" s="80"/>
      <c r="I38" s="80"/>
      <c r="J38" s="80"/>
      <c r="K38" s="80"/>
      <c r="L38" s="78"/>
      <c r="M38" s="80"/>
      <c r="N38" s="80"/>
      <c r="O38" s="135" t="s">
        <v>59</v>
      </c>
    </row>
    <row r="39" spans="1:15" x14ac:dyDescent="0.3">
      <c r="A39" s="71"/>
    </row>
    <row r="40" spans="1:15" x14ac:dyDescent="0.3">
      <c r="A40" s="71"/>
    </row>
  </sheetData>
  <phoneticPr fontId="13" type="noConversion"/>
  <pageMargins left="0.5" right="0.5" top="0.75" bottom="0.5" header="0.5" footer="0.5"/>
  <pageSetup scale="92" orientation="landscape" horizontalDpi="300" verticalDpi="300" r:id="rId1"/>
  <headerFooter alignWithMargins="0">
    <oddHeader xml:space="preserve">&amp;RDEF’s Response to OPC POD 1 (1-26)
Q7
Page &amp;P of &amp;N
</oddHeader>
    <oddFooter>&amp;R20240025-OPCPOD1-00004297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P32"/>
  <sheetViews>
    <sheetView workbookViewId="0">
      <selection activeCell="J23" sqref="J23"/>
    </sheetView>
  </sheetViews>
  <sheetFormatPr defaultColWidth="7" defaultRowHeight="10.199999999999999" x14ac:dyDescent="0.2"/>
  <cols>
    <col min="1" max="1" width="2.109375" style="30" customWidth="1"/>
    <col min="2" max="2" width="6.44140625" style="30" customWidth="1"/>
    <col min="3" max="3" width="0.77734375" style="31" customWidth="1"/>
    <col min="4" max="4" width="9.6640625" style="30" customWidth="1"/>
    <col min="5" max="5" width="0.77734375" style="31" customWidth="1"/>
    <col min="6" max="6" width="10" style="32" customWidth="1"/>
    <col min="7" max="7" width="0.77734375" style="31" customWidth="1"/>
    <col min="8" max="8" width="9.77734375" style="32" customWidth="1"/>
    <col min="9" max="9" width="0.77734375" style="31" customWidth="1"/>
    <col min="10" max="10" width="13.88671875" style="33" customWidth="1"/>
    <col min="11" max="11" width="0.44140625" style="31" customWidth="1"/>
    <col min="12" max="12" width="13.88671875" style="32" customWidth="1"/>
    <col min="13" max="13" width="0.77734375" style="31" customWidth="1"/>
    <col min="14" max="14" width="9.77734375" style="32" customWidth="1"/>
    <col min="15" max="15" width="0.77734375" style="31" customWidth="1"/>
    <col min="16" max="16" width="17.33203125" style="33" customWidth="1"/>
    <col min="17" max="16384" width="7" style="23"/>
  </cols>
  <sheetData>
    <row r="1" spans="1:16" x14ac:dyDescent="0.2">
      <c r="O1" s="7" t="s">
        <v>67</v>
      </c>
    </row>
    <row r="2" spans="1:16" ht="13.5" customHeight="1" x14ac:dyDescent="0.2">
      <c r="A2" s="23"/>
      <c r="B2" s="23"/>
      <c r="C2" s="23"/>
      <c r="D2" s="23"/>
      <c r="M2" s="23"/>
      <c r="N2" s="23"/>
      <c r="O2" s="106" t="s">
        <v>93</v>
      </c>
      <c r="P2" s="23"/>
    </row>
    <row r="3" spans="1:16" s="14" customFormat="1" ht="18" customHeight="1" x14ac:dyDescent="0.25">
      <c r="A3" s="12" t="s">
        <v>69</v>
      </c>
      <c r="B3" s="12"/>
      <c r="C3" s="107"/>
      <c r="D3" s="13"/>
      <c r="E3" s="107"/>
      <c r="F3" s="108"/>
      <c r="G3" s="107"/>
      <c r="H3" s="108"/>
      <c r="I3" s="107"/>
      <c r="J3" s="109"/>
      <c r="K3" s="107"/>
      <c r="L3" s="108"/>
      <c r="M3" s="107"/>
      <c r="N3" s="108"/>
      <c r="O3" s="107"/>
      <c r="P3" s="109"/>
    </row>
    <row r="4" spans="1:16" s="14" customFormat="1" ht="17.25" customHeight="1" x14ac:dyDescent="0.25">
      <c r="A4" s="12"/>
      <c r="B4" s="12" t="s">
        <v>70</v>
      </c>
      <c r="C4" s="107"/>
      <c r="D4" s="13"/>
      <c r="E4" s="107"/>
      <c r="F4" s="108"/>
      <c r="G4" s="107"/>
      <c r="H4" s="108"/>
      <c r="I4" s="107"/>
      <c r="J4" s="109"/>
      <c r="K4" s="107"/>
      <c r="L4" s="108"/>
      <c r="M4" s="107"/>
      <c r="N4" s="108"/>
      <c r="O4" s="107"/>
      <c r="P4" s="109"/>
    </row>
    <row r="5" spans="1:16" s="54" customFormat="1" ht="18.75" customHeight="1" x14ac:dyDescent="0.25">
      <c r="A5" s="52" t="s">
        <v>71</v>
      </c>
      <c r="B5" s="52"/>
      <c r="C5" s="110"/>
      <c r="D5" s="53"/>
      <c r="E5" s="110"/>
      <c r="F5" s="111"/>
      <c r="G5" s="110"/>
      <c r="H5" s="111"/>
      <c r="I5" s="110"/>
      <c r="J5" s="112"/>
      <c r="K5" s="110"/>
      <c r="L5" s="111"/>
      <c r="M5" s="110"/>
      <c r="N5" s="111"/>
      <c r="O5" s="110"/>
      <c r="P5" s="112"/>
    </row>
    <row r="6" spans="1:16" s="14" customFormat="1" ht="13.2" x14ac:dyDescent="0.25">
      <c r="A6" s="12"/>
      <c r="B6" s="12"/>
      <c r="C6" s="107"/>
      <c r="D6" s="13"/>
      <c r="E6" s="107"/>
      <c r="F6" s="108"/>
      <c r="G6" s="107"/>
      <c r="H6" s="108"/>
      <c r="I6" s="107"/>
      <c r="J6" s="109"/>
      <c r="K6" s="107"/>
      <c r="L6" s="108"/>
      <c r="M6" s="107"/>
      <c r="N6" s="108"/>
      <c r="O6" s="107"/>
      <c r="P6" s="109"/>
    </row>
    <row r="7" spans="1:16" s="14" customFormat="1" ht="13.2" x14ac:dyDescent="0.25">
      <c r="A7" s="13"/>
      <c r="B7" s="13"/>
      <c r="C7" s="107"/>
      <c r="D7" s="13"/>
      <c r="E7" s="107"/>
      <c r="F7" s="108"/>
      <c r="G7" s="107"/>
      <c r="H7" s="108"/>
      <c r="I7" s="107"/>
      <c r="J7" s="109"/>
      <c r="K7" s="107"/>
      <c r="L7" s="108"/>
      <c r="M7" s="107"/>
      <c r="N7" s="108"/>
      <c r="O7" s="107"/>
      <c r="P7" s="109"/>
    </row>
    <row r="8" spans="1:16" s="14" customFormat="1" ht="13.2" x14ac:dyDescent="0.25">
      <c r="A8" s="15" t="s">
        <v>94</v>
      </c>
      <c r="B8" s="15"/>
      <c r="C8" s="107"/>
      <c r="D8" s="13"/>
      <c r="E8" s="107"/>
      <c r="F8" s="108"/>
      <c r="G8" s="107"/>
      <c r="H8" s="108"/>
      <c r="I8" s="107"/>
      <c r="J8" s="109"/>
      <c r="K8" s="107"/>
      <c r="L8" s="108"/>
      <c r="M8" s="107"/>
      <c r="N8" s="108"/>
      <c r="O8" s="107"/>
      <c r="P8" s="109"/>
    </row>
    <row r="9" spans="1:16" s="14" customFormat="1" ht="13.2" x14ac:dyDescent="0.25">
      <c r="A9" s="113"/>
      <c r="B9" s="113"/>
      <c r="C9" s="114"/>
      <c r="D9" s="113"/>
      <c r="E9" s="114"/>
      <c r="F9" s="115"/>
      <c r="G9" s="114"/>
      <c r="H9" s="115"/>
      <c r="I9" s="114"/>
      <c r="J9" s="116"/>
      <c r="K9" s="114"/>
      <c r="L9" s="115"/>
      <c r="M9" s="114"/>
      <c r="N9" s="115"/>
      <c r="O9" s="114"/>
      <c r="P9" s="116"/>
    </row>
    <row r="10" spans="1:16" s="14" customFormat="1" ht="13.8" thickBot="1" x14ac:dyDescent="0.3">
      <c r="A10" s="113"/>
      <c r="B10" s="113"/>
      <c r="C10" s="114"/>
      <c r="D10" s="113"/>
      <c r="E10" s="114"/>
      <c r="F10" s="115"/>
      <c r="G10" s="114"/>
      <c r="H10" s="115"/>
      <c r="I10" s="114"/>
      <c r="J10" s="116"/>
      <c r="K10" s="114"/>
      <c r="L10" s="115"/>
      <c r="M10" s="114"/>
      <c r="N10" s="115"/>
      <c r="O10" s="114"/>
      <c r="P10" s="116"/>
    </row>
    <row r="11" spans="1:16" ht="21" customHeight="1" thickTop="1" x14ac:dyDescent="0.25">
      <c r="A11" s="16"/>
      <c r="B11" s="16"/>
      <c r="C11" s="17"/>
      <c r="D11" s="18"/>
      <c r="E11" s="17"/>
      <c r="F11" s="19" t="s">
        <v>73</v>
      </c>
      <c r="G11" s="20"/>
      <c r="H11" s="19" t="s">
        <v>74</v>
      </c>
      <c r="I11" s="20"/>
      <c r="J11" s="19" t="s">
        <v>75</v>
      </c>
      <c r="K11" s="20"/>
      <c r="L11" s="21" t="s">
        <v>76</v>
      </c>
      <c r="M11" s="22"/>
      <c r="N11" s="19" t="s">
        <v>77</v>
      </c>
      <c r="O11" s="22"/>
      <c r="P11" s="19" t="s">
        <v>78</v>
      </c>
    </row>
    <row r="12" spans="1:16" ht="61.5" customHeight="1" thickBot="1" x14ac:dyDescent="0.3">
      <c r="A12" s="24"/>
      <c r="B12" s="24" t="s">
        <v>79</v>
      </c>
      <c r="C12" s="25"/>
      <c r="D12" s="26"/>
      <c r="E12" s="25"/>
      <c r="F12" s="27" t="s">
        <v>80</v>
      </c>
      <c r="G12" s="25"/>
      <c r="H12" s="27" t="s">
        <v>81</v>
      </c>
      <c r="I12" s="25"/>
      <c r="J12" s="27" t="s">
        <v>82</v>
      </c>
      <c r="K12" s="25"/>
      <c r="L12" s="28" t="s">
        <v>83</v>
      </c>
      <c r="M12" s="25"/>
      <c r="N12" s="27" t="s">
        <v>84</v>
      </c>
      <c r="O12" s="25"/>
      <c r="P12" s="27" t="s">
        <v>85</v>
      </c>
    </row>
    <row r="13" spans="1:16" ht="8.25" customHeight="1" thickTop="1" x14ac:dyDescent="0.25">
      <c r="A13" s="117"/>
      <c r="B13" s="117"/>
      <c r="C13" s="114"/>
      <c r="D13" s="113"/>
      <c r="E13" s="114"/>
      <c r="F13" s="115"/>
      <c r="G13" s="114"/>
      <c r="H13" s="115"/>
      <c r="I13" s="114"/>
      <c r="J13" s="116"/>
      <c r="K13" s="114"/>
      <c r="L13" s="118"/>
      <c r="M13" s="114"/>
      <c r="N13" s="115"/>
      <c r="O13" s="114"/>
      <c r="P13" s="116"/>
    </row>
    <row r="14" spans="1:16" ht="18" customHeight="1" x14ac:dyDescent="0.25">
      <c r="A14" s="117"/>
      <c r="B14" s="113">
        <v>38447</v>
      </c>
      <c r="C14" s="114"/>
      <c r="D14" s="119"/>
      <c r="E14" s="114"/>
      <c r="F14" s="120">
        <f>+IS!E17</f>
        <v>281.86687839416061</v>
      </c>
      <c r="G14" s="121"/>
      <c r="H14" s="121">
        <f>+F14-J14</f>
        <v>0</v>
      </c>
      <c r="I14" s="121"/>
      <c r="J14" s="121">
        <f>+F14</f>
        <v>281.86687839416061</v>
      </c>
      <c r="K14" s="121"/>
      <c r="L14" s="122">
        <f>+IS!I17</f>
        <v>421.85101980147056</v>
      </c>
      <c r="M14" s="121"/>
      <c r="N14" s="121">
        <v>0</v>
      </c>
      <c r="O14" s="114"/>
      <c r="P14" s="121">
        <f t="shared" ref="P14:P25" si="0">L14-N14</f>
        <v>421.85101980147056</v>
      </c>
    </row>
    <row r="15" spans="1:16" ht="18" customHeight="1" x14ac:dyDescent="0.25">
      <c r="A15" s="117"/>
      <c r="B15" s="113">
        <v>38503</v>
      </c>
      <c r="C15" s="114"/>
      <c r="D15" s="119"/>
      <c r="E15" s="114"/>
      <c r="F15" s="120">
        <f>+IS!E18</f>
        <v>323.30166416058398</v>
      </c>
      <c r="G15" s="121"/>
      <c r="H15" s="121">
        <f t="shared" ref="H15:H25" si="1">+F15-J15</f>
        <v>0</v>
      </c>
      <c r="I15" s="121"/>
      <c r="J15" s="121">
        <f t="shared" ref="J15:J25" si="2">+F15</f>
        <v>323.30166416058398</v>
      </c>
      <c r="K15" s="121"/>
      <c r="L15" s="122">
        <f>+IS!I18</f>
        <v>406.61067525547446</v>
      </c>
      <c r="M15" s="121"/>
      <c r="N15" s="121">
        <v>0</v>
      </c>
      <c r="O15" s="114"/>
      <c r="P15" s="121">
        <f t="shared" si="0"/>
        <v>406.61067525547446</v>
      </c>
    </row>
    <row r="16" spans="1:16" ht="18" customHeight="1" x14ac:dyDescent="0.25">
      <c r="A16" s="117"/>
      <c r="B16" s="113">
        <v>38533</v>
      </c>
      <c r="C16" s="114"/>
      <c r="D16" s="119"/>
      <c r="E16" s="114"/>
      <c r="F16" s="120">
        <f>+IS!E19</f>
        <v>366.20804168613137</v>
      </c>
      <c r="G16" s="121"/>
      <c r="H16" s="121">
        <f t="shared" si="1"/>
        <v>0</v>
      </c>
      <c r="I16" s="121"/>
      <c r="J16" s="121">
        <f t="shared" si="2"/>
        <v>366.20804168613137</v>
      </c>
      <c r="K16" s="121"/>
      <c r="L16" s="122">
        <f>+IS!I19</f>
        <v>440.53897467153286</v>
      </c>
      <c r="M16" s="121"/>
      <c r="N16" s="121">
        <v>0</v>
      </c>
      <c r="O16" s="114"/>
      <c r="P16" s="121">
        <f t="shared" si="0"/>
        <v>440.53897467153286</v>
      </c>
    </row>
    <row r="17" spans="1:16" ht="18" customHeight="1" x14ac:dyDescent="0.25">
      <c r="A17" s="117"/>
      <c r="B17" s="113">
        <v>38564</v>
      </c>
      <c r="C17" s="114"/>
      <c r="D17" s="119"/>
      <c r="E17" s="114"/>
      <c r="F17" s="120">
        <f>+IS!E20</f>
        <v>278.60629238686136</v>
      </c>
      <c r="G17" s="121"/>
      <c r="H17" s="121">
        <f t="shared" si="1"/>
        <v>0</v>
      </c>
      <c r="I17" s="121"/>
      <c r="J17" s="121">
        <f t="shared" si="2"/>
        <v>278.60629238686136</v>
      </c>
      <c r="K17" s="121"/>
      <c r="L17" s="122">
        <f>+IS!I20</f>
        <v>412.57216248175177</v>
      </c>
      <c r="M17" s="121"/>
      <c r="N17" s="121">
        <v>0</v>
      </c>
      <c r="O17" s="114"/>
      <c r="P17" s="121">
        <f t="shared" si="0"/>
        <v>412.57216248175177</v>
      </c>
    </row>
    <row r="18" spans="1:16" ht="18" customHeight="1" x14ac:dyDescent="0.25">
      <c r="A18" s="117"/>
      <c r="B18" s="113">
        <v>38595</v>
      </c>
      <c r="C18" s="114"/>
      <c r="D18" s="119"/>
      <c r="E18" s="114"/>
      <c r="F18" s="120">
        <f>+IS!E21</f>
        <v>326.89530569343071</v>
      </c>
      <c r="G18" s="121"/>
      <c r="H18" s="121">
        <f t="shared" si="1"/>
        <v>0</v>
      </c>
      <c r="I18" s="121"/>
      <c r="J18" s="121">
        <f t="shared" si="2"/>
        <v>326.89530569343071</v>
      </c>
      <c r="K18" s="121"/>
      <c r="L18" s="122">
        <f>+IS!I21</f>
        <v>410.02897418978102</v>
      </c>
      <c r="M18" s="121"/>
      <c r="N18" s="121">
        <v>0</v>
      </c>
      <c r="O18" s="114"/>
      <c r="P18" s="121">
        <f t="shared" si="0"/>
        <v>410.02897418978102</v>
      </c>
    </row>
    <row r="19" spans="1:16" ht="18" customHeight="1" x14ac:dyDescent="0.25">
      <c r="A19" s="117"/>
      <c r="B19" s="113">
        <v>38625</v>
      </c>
      <c r="C19" s="114"/>
      <c r="D19" s="119"/>
      <c r="E19" s="114"/>
      <c r="F19" s="120">
        <f>+IS!E22</f>
        <v>335.58849372262767</v>
      </c>
      <c r="G19" s="121"/>
      <c r="H19" s="121">
        <f t="shared" si="1"/>
        <v>0</v>
      </c>
      <c r="I19" s="121"/>
      <c r="J19" s="121">
        <f t="shared" si="2"/>
        <v>335.58849372262767</v>
      </c>
      <c r="K19" s="121"/>
      <c r="L19" s="122">
        <f>+IS!I22</f>
        <v>422.39790854014603</v>
      </c>
      <c r="M19" s="121"/>
      <c r="N19" s="121">
        <v>0</v>
      </c>
      <c r="O19" s="114"/>
      <c r="P19" s="121">
        <f t="shared" si="0"/>
        <v>422.39790854014603</v>
      </c>
    </row>
    <row r="20" spans="1:16" ht="18" customHeight="1" x14ac:dyDescent="0.25">
      <c r="A20" s="117"/>
      <c r="B20" s="113">
        <v>38656</v>
      </c>
      <c r="C20" s="114"/>
      <c r="D20" s="119"/>
      <c r="E20" s="114"/>
      <c r="F20" s="120">
        <f>+IS!E23</f>
        <v>356.96218613138677</v>
      </c>
      <c r="G20" s="121"/>
      <c r="H20" s="121">
        <f t="shared" si="1"/>
        <v>0</v>
      </c>
      <c r="I20" s="121"/>
      <c r="J20" s="121">
        <f t="shared" si="2"/>
        <v>356.96218613138677</v>
      </c>
      <c r="K20" s="121"/>
      <c r="L20" s="122">
        <f>+IS!I23</f>
        <v>421.98257972992701</v>
      </c>
      <c r="M20" s="121"/>
      <c r="N20" s="121">
        <v>0</v>
      </c>
      <c r="O20" s="114"/>
      <c r="P20" s="121">
        <f t="shared" si="0"/>
        <v>421.98257972992701</v>
      </c>
    </row>
    <row r="21" spans="1:16" ht="18" customHeight="1" x14ac:dyDescent="0.25">
      <c r="A21" s="117"/>
      <c r="B21" s="113">
        <v>38686</v>
      </c>
      <c r="C21" s="114"/>
      <c r="D21" s="119"/>
      <c r="E21" s="114"/>
      <c r="F21" s="120">
        <f>+IS!E24</f>
        <v>362.39396189781024</v>
      </c>
      <c r="G21" s="121"/>
      <c r="H21" s="121">
        <f t="shared" si="1"/>
        <v>0</v>
      </c>
      <c r="I21" s="121"/>
      <c r="J21" s="121">
        <f t="shared" si="2"/>
        <v>362.39396189781024</v>
      </c>
      <c r="K21" s="121"/>
      <c r="L21" s="122">
        <f>+IS!I24</f>
        <v>439.45641744525551</v>
      </c>
      <c r="M21" s="121"/>
      <c r="N21" s="121">
        <v>0</v>
      </c>
      <c r="O21" s="114"/>
      <c r="P21" s="121">
        <f t="shared" si="0"/>
        <v>439.45641744525551</v>
      </c>
    </row>
    <row r="22" spans="1:16" ht="18" customHeight="1" x14ac:dyDescent="0.25">
      <c r="A22" s="117"/>
      <c r="B22" s="113">
        <v>38717</v>
      </c>
      <c r="C22" s="114"/>
      <c r="D22" s="119"/>
      <c r="E22" s="114"/>
      <c r="F22" s="120">
        <f>+IS!E25</f>
        <v>340.49029635036493</v>
      </c>
      <c r="G22" s="121"/>
      <c r="H22" s="121">
        <f t="shared" si="1"/>
        <v>0</v>
      </c>
      <c r="I22" s="121"/>
      <c r="J22" s="121">
        <f t="shared" si="2"/>
        <v>340.49029635036493</v>
      </c>
      <c r="K22" s="121"/>
      <c r="L22" s="122">
        <f>+IS!I25</f>
        <v>427.3525479124088</v>
      </c>
      <c r="M22" s="121"/>
      <c r="N22" s="121">
        <v>0</v>
      </c>
      <c r="O22" s="114"/>
      <c r="P22" s="121">
        <f t="shared" si="0"/>
        <v>427.3525479124088</v>
      </c>
    </row>
    <row r="23" spans="1:16" ht="18" customHeight="1" x14ac:dyDescent="0.25">
      <c r="A23" s="117"/>
      <c r="B23" s="113">
        <v>38748</v>
      </c>
      <c r="C23" s="114"/>
      <c r="D23" s="119"/>
      <c r="E23" s="114"/>
      <c r="F23" s="120">
        <f>+IS!E26</f>
        <v>330.51126810218983</v>
      </c>
      <c r="G23" s="121"/>
      <c r="H23" s="121">
        <f t="shared" si="1"/>
        <v>0</v>
      </c>
      <c r="I23" s="121"/>
      <c r="J23" s="42">
        <f>+F23</f>
        <v>330.51126810218983</v>
      </c>
      <c r="K23" s="121"/>
      <c r="L23" s="122">
        <f>+IS!I26</f>
        <v>388.28488715328467</v>
      </c>
      <c r="M23" s="121"/>
      <c r="N23" s="121">
        <v>0</v>
      </c>
      <c r="O23" s="114"/>
      <c r="P23" s="121">
        <f t="shared" si="0"/>
        <v>388.28488715328467</v>
      </c>
    </row>
    <row r="24" spans="1:16" ht="18" customHeight="1" x14ac:dyDescent="0.25">
      <c r="A24" s="117"/>
      <c r="B24" s="113">
        <v>38776</v>
      </c>
      <c r="C24" s="114"/>
      <c r="D24" s="119"/>
      <c r="E24" s="114"/>
      <c r="F24" s="120">
        <f>+IS!E27</f>
        <v>301.79358845985399</v>
      </c>
      <c r="G24" s="121"/>
      <c r="H24" s="121">
        <f t="shared" si="1"/>
        <v>0</v>
      </c>
      <c r="I24" s="121"/>
      <c r="J24" s="121">
        <f t="shared" si="2"/>
        <v>301.79358845985399</v>
      </c>
      <c r="K24" s="121"/>
      <c r="L24" s="122">
        <f>+IS!I27</f>
        <v>400.79359982481753</v>
      </c>
      <c r="M24" s="121"/>
      <c r="N24" s="121">
        <v>0</v>
      </c>
      <c r="O24" s="114"/>
      <c r="P24" s="121">
        <f t="shared" si="0"/>
        <v>400.79359982481753</v>
      </c>
    </row>
    <row r="25" spans="1:16" ht="18" customHeight="1" x14ac:dyDescent="0.25">
      <c r="A25" s="117"/>
      <c r="B25" s="113">
        <v>38807</v>
      </c>
      <c r="C25" s="123"/>
      <c r="D25" s="119"/>
      <c r="E25" s="123"/>
      <c r="F25" s="120">
        <f>+IS!E28</f>
        <v>261.52129662773723</v>
      </c>
      <c r="G25" s="121"/>
      <c r="H25" s="121">
        <f t="shared" si="1"/>
        <v>0</v>
      </c>
      <c r="I25" s="121"/>
      <c r="J25" s="121">
        <f t="shared" si="2"/>
        <v>261.52129662773723</v>
      </c>
      <c r="K25" s="121"/>
      <c r="L25" s="122">
        <f>+IS!I28</f>
        <v>397.39948955555553</v>
      </c>
      <c r="M25" s="121"/>
      <c r="N25" s="121">
        <v>0</v>
      </c>
      <c r="O25" s="123"/>
      <c r="P25" s="121">
        <f t="shared" si="0"/>
        <v>397.39948955555553</v>
      </c>
    </row>
    <row r="26" spans="1:16" ht="13.2" x14ac:dyDescent="0.25">
      <c r="A26" s="113"/>
      <c r="B26" s="113"/>
      <c r="C26" s="114"/>
      <c r="D26" s="119"/>
      <c r="E26" s="114"/>
      <c r="F26" s="124"/>
      <c r="G26" s="121"/>
      <c r="H26" s="121"/>
      <c r="I26" s="121"/>
      <c r="J26" s="121"/>
      <c r="K26" s="121"/>
      <c r="L26" s="125"/>
      <c r="M26" s="121"/>
      <c r="N26" s="121"/>
      <c r="O26" s="114"/>
      <c r="P26" s="121"/>
    </row>
    <row r="27" spans="1:16" ht="13.2" x14ac:dyDescent="0.25">
      <c r="A27" s="29"/>
      <c r="B27" s="126"/>
      <c r="C27" s="114"/>
      <c r="D27" s="119"/>
      <c r="E27" s="114"/>
      <c r="F27" s="124"/>
      <c r="G27" s="121"/>
      <c r="H27" s="121"/>
      <c r="I27" s="121"/>
      <c r="J27" s="121"/>
      <c r="K27" s="127"/>
      <c r="L27" s="125"/>
      <c r="M27" s="121"/>
      <c r="N27" s="121"/>
      <c r="O27" s="114"/>
      <c r="P27" s="121"/>
    </row>
    <row r="28" spans="1:16" ht="13.2" x14ac:dyDescent="0.25">
      <c r="A28" s="47" t="s">
        <v>86</v>
      </c>
      <c r="B28" s="44"/>
      <c r="C28" s="44"/>
      <c r="D28" s="48"/>
      <c r="E28" s="49"/>
      <c r="F28" s="124">
        <f>SUM(F14:F25)/12</f>
        <v>322.17827280109492</v>
      </c>
      <c r="G28" s="45"/>
      <c r="H28" s="51">
        <f>SUM(H14:H25)/12</f>
        <v>0</v>
      </c>
      <c r="I28" s="45"/>
      <c r="J28" s="50">
        <f>SUM(J14:J25)/12</f>
        <v>322.17827280109492</v>
      </c>
      <c r="K28" s="127"/>
      <c r="L28" s="125"/>
      <c r="M28" s="121"/>
      <c r="N28" s="124"/>
      <c r="O28" s="128"/>
      <c r="P28" s="124"/>
    </row>
    <row r="29" spans="1:16" ht="18.75" customHeight="1" x14ac:dyDescent="0.25">
      <c r="A29" s="129"/>
      <c r="B29" s="113"/>
      <c r="C29" s="114"/>
      <c r="D29" s="113"/>
      <c r="E29" s="114"/>
      <c r="F29" s="115"/>
      <c r="G29" s="114"/>
      <c r="H29" s="115"/>
      <c r="I29" s="114"/>
      <c r="J29" s="128"/>
      <c r="K29" s="130"/>
      <c r="L29" s="130"/>
      <c r="M29" s="114"/>
      <c r="N29" s="131"/>
      <c r="O29" s="114"/>
      <c r="P29" s="116"/>
    </row>
    <row r="30" spans="1:16" ht="13.2" x14ac:dyDescent="0.25">
      <c r="A30" s="23"/>
      <c r="B30" s="113"/>
      <c r="C30" s="23"/>
      <c r="H30" s="34" t="s">
        <v>87</v>
      </c>
      <c r="J30" s="37">
        <f>+IS!M30</f>
        <v>2856793056.4822249</v>
      </c>
      <c r="M30" s="46" t="s">
        <v>88</v>
      </c>
      <c r="N30" s="23"/>
      <c r="P30" s="45">
        <f>MAX(P14:P25)</f>
        <v>440.53897467153286</v>
      </c>
    </row>
    <row r="31" spans="1:16" ht="13.2" x14ac:dyDescent="0.25">
      <c r="A31" s="113"/>
      <c r="B31" s="113"/>
      <c r="F31" s="115"/>
      <c r="G31" s="114"/>
      <c r="H31" s="34" t="s">
        <v>89</v>
      </c>
      <c r="J31" s="35">
        <f>(J30/8760)/(J28*1000)</f>
        <v>1.0122281865466116</v>
      </c>
    </row>
    <row r="32" spans="1:16" ht="13.2" x14ac:dyDescent="0.25">
      <c r="A32" s="113"/>
      <c r="B32" s="113"/>
      <c r="F32" s="115"/>
      <c r="G32" s="114"/>
      <c r="H32" s="34" t="s">
        <v>90</v>
      </c>
      <c r="J32" s="36">
        <f>J30/8760/(P30*1000)</f>
        <v>0.74027032242794477</v>
      </c>
    </row>
  </sheetData>
  <phoneticPr fontId="13" type="noConversion"/>
  <printOptions horizontalCentered="1"/>
  <pageMargins left="0.75" right="0" top="0.75" bottom="0" header="0.85" footer="0.26"/>
  <pageSetup scale="91" firstPageNumber="12" orientation="landscape" useFirstPageNumber="1" horizontalDpi="4294967292" verticalDpi="4294967292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 transitionEntry="1" codeName="Sheet8">
    <pageSetUpPr fitToPage="1"/>
  </sheetPr>
  <dimension ref="A1:Q40"/>
  <sheetViews>
    <sheetView showGridLines="0" tabSelected="1" view="pageBreakPreview" zoomScaleNormal="100" zoomScaleSheetLayoutView="100" workbookViewId="0">
      <selection activeCell="F19" sqref="F19"/>
    </sheetView>
  </sheetViews>
  <sheetFormatPr defaultColWidth="9.6640625" defaultRowHeight="13.8" x14ac:dyDescent="0.3"/>
  <cols>
    <col min="1" max="1" width="9" style="2" customWidth="1"/>
    <col min="2" max="2" width="6.44140625" style="2" customWidth="1"/>
    <col min="3" max="3" width="9.109375" style="2" customWidth="1"/>
    <col min="4" max="4" width="6.44140625" style="2" customWidth="1"/>
    <col min="5" max="5" width="9.109375" style="2" customWidth="1"/>
    <col min="6" max="6" width="6.44140625" style="2" customWidth="1"/>
    <col min="7" max="7" width="9.109375" style="2" customWidth="1"/>
    <col min="8" max="8" width="6.44140625" style="2" customWidth="1"/>
    <col min="9" max="9" width="9.109375" style="2" customWidth="1"/>
    <col min="10" max="10" width="6.44140625" style="2" customWidth="1"/>
    <col min="11" max="11" width="13.109375" style="2" bestFit="1" customWidth="1"/>
    <col min="12" max="12" width="6.44140625" style="2" customWidth="1"/>
    <col min="13" max="13" width="15.21875" style="2" customWidth="1"/>
    <col min="14" max="14" width="6.44140625" style="2" customWidth="1"/>
    <col min="15" max="15" width="9.109375" style="2" customWidth="1"/>
    <col min="16" max="16" width="9.6640625" style="2"/>
    <col min="17" max="17" width="9.77734375" style="2" bestFit="1" customWidth="1"/>
    <col min="18" max="16384" width="9.6640625" style="2"/>
  </cols>
  <sheetData>
    <row r="1" spans="1:17" s="8" customFormat="1" ht="10.199999999999999" x14ac:dyDescent="0.2">
      <c r="A1" s="7" t="s">
        <v>0</v>
      </c>
      <c r="B1" s="9" t="str">
        <f>RS!$B$1</f>
        <v>E-17</v>
      </c>
      <c r="E1" s="10"/>
      <c r="F1" s="10"/>
      <c r="G1" s="9" t="s">
        <v>2</v>
      </c>
      <c r="H1" s="9"/>
      <c r="I1" s="10"/>
      <c r="J1" s="10"/>
      <c r="K1" s="10"/>
      <c r="O1" s="7" t="s">
        <v>95</v>
      </c>
    </row>
    <row r="2" spans="1:17" s="8" customFormat="1" x14ac:dyDescent="0.3">
      <c r="A2" s="1"/>
    </row>
    <row r="3" spans="1:17" s="8" customFormat="1" ht="10.199999999999999" x14ac:dyDescent="0.2">
      <c r="A3" s="82" t="s">
        <v>4</v>
      </c>
      <c r="B3" s="83"/>
      <c r="C3" s="83"/>
      <c r="D3" s="83"/>
      <c r="E3" s="84" t="s">
        <v>5</v>
      </c>
      <c r="F3" s="83"/>
      <c r="G3" s="85"/>
      <c r="H3" s="83"/>
      <c r="I3" s="85"/>
      <c r="J3" s="85"/>
      <c r="K3" s="83"/>
      <c r="L3" s="83"/>
      <c r="M3" s="82" t="s">
        <v>6</v>
      </c>
      <c r="N3" s="83"/>
      <c r="O3" s="83"/>
    </row>
    <row r="4" spans="1:17" s="8" customFormat="1" ht="10.199999999999999" x14ac:dyDescent="0.2">
      <c r="E4" s="9" t="s">
        <v>7</v>
      </c>
      <c r="F4" s="10"/>
      <c r="G4" s="10"/>
      <c r="I4" s="10"/>
      <c r="J4" s="10"/>
      <c r="M4" s="8" t="s">
        <v>8</v>
      </c>
    </row>
    <row r="5" spans="1:17" s="8" customFormat="1" ht="10.199999999999999" x14ac:dyDescent="0.2">
      <c r="E5" s="7" t="s">
        <v>10</v>
      </c>
      <c r="F5" s="10"/>
      <c r="G5" s="10"/>
      <c r="I5" s="10"/>
      <c r="J5" s="10"/>
      <c r="M5" s="8" t="s">
        <v>11</v>
      </c>
    </row>
    <row r="6" spans="1:17" s="8" customFormat="1" ht="10.199999999999999" x14ac:dyDescent="0.2">
      <c r="A6" s="7" t="s">
        <v>9</v>
      </c>
      <c r="B6" s="8" t="s">
        <v>153</v>
      </c>
      <c r="E6" s="9" t="s">
        <v>12</v>
      </c>
      <c r="F6" s="10"/>
      <c r="G6" s="10"/>
      <c r="I6" s="10"/>
      <c r="J6" s="10"/>
      <c r="M6" s="8" t="s">
        <v>13</v>
      </c>
    </row>
    <row r="7" spans="1:17" s="8" customFormat="1" ht="10.199999999999999" x14ac:dyDescent="0.2">
      <c r="A7" s="7"/>
      <c r="C7" s="11"/>
      <c r="E7" s="9" t="s">
        <v>14</v>
      </c>
      <c r="F7" s="10"/>
      <c r="G7" s="10"/>
      <c r="I7" s="10"/>
      <c r="J7" s="10"/>
      <c r="M7" s="7"/>
    </row>
    <row r="8" spans="1:17" s="8" customFormat="1" ht="10.199999999999999" x14ac:dyDescent="0.2">
      <c r="E8" s="9" t="s">
        <v>15</v>
      </c>
      <c r="F8" s="10"/>
      <c r="G8" s="10"/>
      <c r="I8" s="10"/>
      <c r="J8" s="10"/>
      <c r="K8" s="10"/>
      <c r="M8" s="8" t="s">
        <v>16</v>
      </c>
    </row>
    <row r="9" spans="1:17" s="8" customFormat="1" ht="10.199999999999999" x14ac:dyDescent="0.2">
      <c r="A9" s="7" t="s">
        <v>17</v>
      </c>
      <c r="B9" s="8" t="s">
        <v>18</v>
      </c>
      <c r="E9" s="8" t="s">
        <v>19</v>
      </c>
    </row>
    <row r="10" spans="1:17" x14ac:dyDescent="0.3">
      <c r="A10" s="1"/>
      <c r="D10" s="6"/>
      <c r="E10" s="6"/>
      <c r="H10" s="6"/>
      <c r="I10" s="6"/>
      <c r="J10" s="6"/>
      <c r="K10" s="6"/>
      <c r="L10" s="6"/>
      <c r="M10" s="6"/>
      <c r="N10" s="6"/>
    </row>
    <row r="11" spans="1:17" x14ac:dyDescent="0.3">
      <c r="A11" s="79"/>
      <c r="B11" s="80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81" t="s">
        <v>20</v>
      </c>
      <c r="N11" s="79"/>
      <c r="O11" s="79"/>
    </row>
    <row r="12" spans="1:17" x14ac:dyDescent="0.3">
      <c r="D12" s="6"/>
      <c r="E12" s="4" t="s">
        <v>20</v>
      </c>
      <c r="G12" s="3" t="s">
        <v>21</v>
      </c>
      <c r="I12" s="4" t="s">
        <v>20</v>
      </c>
      <c r="K12" s="3" t="s">
        <v>21</v>
      </c>
      <c r="M12" s="4" t="s">
        <v>22</v>
      </c>
      <c r="O12" s="4" t="s">
        <v>21</v>
      </c>
    </row>
    <row r="13" spans="1:17" x14ac:dyDescent="0.3">
      <c r="A13" s="4" t="s">
        <v>23</v>
      </c>
      <c r="C13" s="3" t="s">
        <v>24</v>
      </c>
      <c r="D13" s="6"/>
      <c r="E13" s="4" t="s">
        <v>25</v>
      </c>
      <c r="G13" s="3" t="s">
        <v>26</v>
      </c>
      <c r="I13" s="3" t="s">
        <v>27</v>
      </c>
      <c r="K13" s="3" t="s">
        <v>26</v>
      </c>
      <c r="M13" s="4" t="s">
        <v>28</v>
      </c>
      <c r="O13" s="4" t="s">
        <v>26</v>
      </c>
    </row>
    <row r="14" spans="1:17" x14ac:dyDescent="0.3">
      <c r="A14" s="4" t="s">
        <v>29</v>
      </c>
      <c r="C14" s="3" t="s">
        <v>30</v>
      </c>
      <c r="D14" s="6"/>
      <c r="E14" s="4" t="s">
        <v>31</v>
      </c>
      <c r="F14" s="6"/>
      <c r="G14" s="4" t="s">
        <v>32</v>
      </c>
      <c r="H14" s="6"/>
      <c r="I14" s="4" t="s">
        <v>31</v>
      </c>
      <c r="J14" s="6"/>
      <c r="K14" s="4" t="s">
        <v>32</v>
      </c>
      <c r="L14" s="6"/>
      <c r="M14" s="4" t="s">
        <v>33</v>
      </c>
      <c r="O14" s="4" t="s">
        <v>32</v>
      </c>
    </row>
    <row r="15" spans="1:17" x14ac:dyDescent="0.3">
      <c r="A15" s="86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8"/>
      <c r="Q15" s="3" t="s">
        <v>61</v>
      </c>
    </row>
    <row r="16" spans="1:17" x14ac:dyDescent="0.3">
      <c r="A16" s="6" t="s">
        <v>96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Q16" s="77"/>
    </row>
    <row r="17" spans="1:17" x14ac:dyDescent="0.3">
      <c r="A17" s="4" t="s">
        <v>97</v>
      </c>
      <c r="B17" s="6"/>
      <c r="C17" s="72" t="str">
        <f>RS!C17</f>
        <v>Jan 2022</v>
      </c>
      <c r="D17" s="6"/>
      <c r="E17" s="73">
        <v>3.463819998</v>
      </c>
      <c r="F17" s="4"/>
      <c r="G17" s="4" t="s">
        <v>36</v>
      </c>
      <c r="H17" s="6"/>
      <c r="I17" s="73">
        <v>12.267305</v>
      </c>
      <c r="J17" s="4"/>
      <c r="K17" s="4" t="s">
        <v>36</v>
      </c>
      <c r="L17" s="43"/>
      <c r="M17" s="43">
        <v>16.104334994000002</v>
      </c>
      <c r="N17" s="43"/>
      <c r="O17" s="4" t="s">
        <v>36</v>
      </c>
      <c r="Q17" s="40">
        <v>5153715.1278480003</v>
      </c>
    </row>
    <row r="18" spans="1:17" x14ac:dyDescent="0.3">
      <c r="B18" s="6"/>
      <c r="C18" s="72" t="str">
        <f>RS!C18</f>
        <v>Feb 2022</v>
      </c>
      <c r="D18" s="6"/>
      <c r="E18" s="73">
        <v>6.4895299949999989</v>
      </c>
      <c r="F18" s="4"/>
      <c r="G18" s="4" t="s">
        <v>36</v>
      </c>
      <c r="H18" s="6"/>
      <c r="I18" s="73">
        <v>10.070045</v>
      </c>
      <c r="J18" s="4"/>
      <c r="K18" s="4" t="s">
        <v>36</v>
      </c>
      <c r="L18" s="43"/>
      <c r="M18" s="43">
        <v>16.055899996000001</v>
      </c>
      <c r="N18" s="43"/>
      <c r="O18" s="4" t="s">
        <v>36</v>
      </c>
      <c r="Q18" s="40">
        <v>3304305.6698159953</v>
      </c>
    </row>
    <row r="19" spans="1:17" x14ac:dyDescent="0.3">
      <c r="A19" s="6"/>
      <c r="B19" s="6"/>
      <c r="C19" s="72" t="str">
        <f>RS!C19</f>
        <v>Mar 2022</v>
      </c>
      <c r="D19" s="6"/>
      <c r="E19" s="73">
        <v>5.1054650000000006</v>
      </c>
      <c r="F19" s="4"/>
      <c r="G19" s="4" t="s">
        <v>36</v>
      </c>
      <c r="H19" s="6"/>
      <c r="I19" s="73">
        <v>12.430834996999998</v>
      </c>
      <c r="J19" s="4"/>
      <c r="K19" s="4" t="s">
        <v>36</v>
      </c>
      <c r="L19" s="43"/>
      <c r="M19" s="43">
        <v>17.304649989999998</v>
      </c>
      <c r="N19" s="43"/>
      <c r="O19" s="4" t="s">
        <v>36</v>
      </c>
      <c r="Q19" s="40">
        <v>3405141.2584349993</v>
      </c>
    </row>
    <row r="20" spans="1:17" x14ac:dyDescent="0.3">
      <c r="A20" s="6"/>
      <c r="B20" s="6"/>
      <c r="C20" s="72" t="str">
        <f>RS!C20</f>
        <v>Apr 2022</v>
      </c>
      <c r="D20" s="6"/>
      <c r="E20" s="73">
        <v>2.3048949970000003</v>
      </c>
      <c r="F20" s="4"/>
      <c r="G20" s="4" t="s">
        <v>36</v>
      </c>
      <c r="H20" s="6"/>
      <c r="I20" s="73">
        <v>7.2527299960000002</v>
      </c>
      <c r="J20" s="4"/>
      <c r="K20" s="4" t="s">
        <v>36</v>
      </c>
      <c r="L20" s="43"/>
      <c r="M20" s="43">
        <v>12.455434993999999</v>
      </c>
      <c r="N20" s="43"/>
      <c r="O20" s="4" t="s">
        <v>36</v>
      </c>
      <c r="Q20" s="40">
        <v>1992097.2281299999</v>
      </c>
    </row>
    <row r="21" spans="1:17" x14ac:dyDescent="0.3">
      <c r="A21" s="6"/>
      <c r="B21" s="6"/>
      <c r="C21" s="72" t="str">
        <f>RS!C21</f>
        <v>May 2022</v>
      </c>
      <c r="D21" s="6"/>
      <c r="E21" s="73">
        <v>2.7134899990000005</v>
      </c>
      <c r="F21" s="4"/>
      <c r="G21" s="4" t="s">
        <v>36</v>
      </c>
      <c r="H21" s="6"/>
      <c r="I21" s="73">
        <v>9.2942899990000001</v>
      </c>
      <c r="J21" s="4"/>
      <c r="K21" s="4" t="s">
        <v>36</v>
      </c>
      <c r="L21" s="43"/>
      <c r="M21" s="43">
        <v>19.985014996999997</v>
      </c>
      <c r="N21" s="43"/>
      <c r="O21" s="4" t="s">
        <v>36</v>
      </c>
      <c r="Q21" s="40">
        <v>2795037.3881010017</v>
      </c>
    </row>
    <row r="22" spans="1:17" x14ac:dyDescent="0.3">
      <c r="A22" s="6"/>
      <c r="B22" s="6"/>
      <c r="C22" s="72" t="str">
        <f>RS!C22</f>
        <v>Jun 2022</v>
      </c>
      <c r="D22" s="6"/>
      <c r="E22" s="73">
        <v>2.2827949960000002</v>
      </c>
      <c r="F22" s="4"/>
      <c r="G22" s="4" t="s">
        <v>36</v>
      </c>
      <c r="H22" s="6"/>
      <c r="I22" s="73">
        <v>12.611059996</v>
      </c>
      <c r="J22" s="4"/>
      <c r="K22" s="4" t="s">
        <v>36</v>
      </c>
      <c r="L22" s="43"/>
      <c r="M22" s="43">
        <v>29.447179993999999</v>
      </c>
      <c r="N22" s="43"/>
      <c r="O22" s="4" t="s">
        <v>36</v>
      </c>
      <c r="Q22" s="40">
        <v>3214567.7223490025</v>
      </c>
    </row>
    <row r="23" spans="1:17" x14ac:dyDescent="0.3">
      <c r="A23" s="6"/>
      <c r="B23" s="6"/>
      <c r="C23" s="72" t="str">
        <f>RS!C23</f>
        <v>Jul 2022</v>
      </c>
      <c r="D23" s="6"/>
      <c r="E23" s="73">
        <v>4.9047549970000004</v>
      </c>
      <c r="F23" s="4"/>
      <c r="G23" s="4" t="s">
        <v>36</v>
      </c>
      <c r="H23" s="6"/>
      <c r="I23" s="73">
        <v>12.160474993000001</v>
      </c>
      <c r="J23" s="4"/>
      <c r="K23" s="4" t="s">
        <v>36</v>
      </c>
      <c r="L23" s="43"/>
      <c r="M23" s="43">
        <v>21.287734995999998</v>
      </c>
      <c r="N23" s="43"/>
      <c r="O23" s="4" t="s">
        <v>36</v>
      </c>
      <c r="Q23" s="40">
        <v>4176959.8317960016</v>
      </c>
    </row>
    <row r="24" spans="1:17" x14ac:dyDescent="0.3">
      <c r="A24" s="6"/>
      <c r="B24" s="6"/>
      <c r="C24" s="72" t="str">
        <f>RS!C24</f>
        <v>Aug 2022</v>
      </c>
      <c r="D24" s="6"/>
      <c r="E24" s="73">
        <v>9.9434150000000017</v>
      </c>
      <c r="F24" s="4"/>
      <c r="G24" s="4" t="s">
        <v>36</v>
      </c>
      <c r="H24" s="6"/>
      <c r="I24" s="73">
        <v>16.795204994999999</v>
      </c>
      <c r="J24" s="4"/>
      <c r="K24" s="4" t="s">
        <v>36</v>
      </c>
      <c r="L24" s="43"/>
      <c r="M24" s="43">
        <v>20.884939993</v>
      </c>
      <c r="N24" s="43"/>
      <c r="O24" s="4" t="s">
        <v>36</v>
      </c>
      <c r="Q24" s="40">
        <v>7872241.1324969959</v>
      </c>
    </row>
    <row r="25" spans="1:17" x14ac:dyDescent="0.3">
      <c r="A25" s="6"/>
      <c r="B25" s="6"/>
      <c r="C25" s="72" t="str">
        <f>RS!C25</f>
        <v>Sep 2022</v>
      </c>
      <c r="D25" s="6"/>
      <c r="E25" s="73">
        <v>13.815935</v>
      </c>
      <c r="F25" s="4"/>
      <c r="G25" s="4" t="s">
        <v>36</v>
      </c>
      <c r="H25" s="6"/>
      <c r="I25" s="73">
        <v>15.972784995</v>
      </c>
      <c r="J25" s="4"/>
      <c r="K25" s="4" t="s">
        <v>36</v>
      </c>
      <c r="L25" s="43"/>
      <c r="M25" s="43">
        <v>26.980054994</v>
      </c>
      <c r="N25" s="43"/>
      <c r="O25" s="4" t="s">
        <v>36</v>
      </c>
      <c r="Q25" s="40">
        <v>6521673.7069180002</v>
      </c>
    </row>
    <row r="26" spans="1:17" x14ac:dyDescent="0.3">
      <c r="A26" s="6"/>
      <c r="B26" s="6"/>
      <c r="C26" s="72" t="str">
        <f>RS!C26</f>
        <v>Oct 2022</v>
      </c>
      <c r="D26" s="6"/>
      <c r="E26" s="73">
        <v>6.6527000000000012</v>
      </c>
      <c r="F26" s="4"/>
      <c r="G26" s="4" t="s">
        <v>36</v>
      </c>
      <c r="H26" s="6"/>
      <c r="I26" s="73">
        <v>13.701004991</v>
      </c>
      <c r="J26" s="4"/>
      <c r="K26" s="4" t="s">
        <v>36</v>
      </c>
      <c r="L26" s="43"/>
      <c r="M26" s="43">
        <v>19.136299993000002</v>
      </c>
      <c r="N26" s="43"/>
      <c r="O26" s="4" t="s">
        <v>36</v>
      </c>
      <c r="Q26" s="40">
        <v>3653838.5569619979</v>
      </c>
    </row>
    <row r="27" spans="1:17" x14ac:dyDescent="0.3">
      <c r="A27" s="6"/>
      <c r="B27" s="6"/>
      <c r="C27" s="72" t="str">
        <f>RS!C27</f>
        <v>Nov 2022</v>
      </c>
      <c r="D27" s="6"/>
      <c r="E27" s="73">
        <v>6.8994349939999999</v>
      </c>
      <c r="F27" s="4"/>
      <c r="G27" s="4" t="s">
        <v>36</v>
      </c>
      <c r="H27" s="6"/>
      <c r="I27" s="73">
        <v>15.96562999</v>
      </c>
      <c r="J27" s="4"/>
      <c r="K27" s="4" t="s">
        <v>36</v>
      </c>
      <c r="L27" s="43"/>
      <c r="M27" s="43">
        <v>17.260654993999999</v>
      </c>
      <c r="N27" s="43"/>
      <c r="O27" s="4" t="s">
        <v>36</v>
      </c>
      <c r="Q27" s="40">
        <v>5257743.826062995</v>
      </c>
    </row>
    <row r="28" spans="1:17" x14ac:dyDescent="0.3">
      <c r="A28" s="6"/>
      <c r="B28" s="6"/>
      <c r="C28" s="72" t="str">
        <f>RS!C28</f>
        <v>Dec 2022</v>
      </c>
      <c r="D28" s="6"/>
      <c r="E28" s="73">
        <v>5.9516899980000009</v>
      </c>
      <c r="F28" s="4"/>
      <c r="G28" s="4" t="s">
        <v>36</v>
      </c>
      <c r="H28" s="6"/>
      <c r="I28" s="73">
        <v>11.094739991999999</v>
      </c>
      <c r="J28" s="4"/>
      <c r="K28" s="4" t="s">
        <v>36</v>
      </c>
      <c r="L28" s="43"/>
      <c r="M28" s="43">
        <v>14.098624998</v>
      </c>
      <c r="N28" s="43"/>
      <c r="O28" s="4" t="s">
        <v>36</v>
      </c>
      <c r="Q28" s="40">
        <v>3385526.9564290009</v>
      </c>
    </row>
    <row r="29" spans="1:17" x14ac:dyDescent="0.3">
      <c r="B29" s="6"/>
      <c r="C29" s="6"/>
      <c r="D29" s="6"/>
      <c r="E29" s="6"/>
      <c r="F29" s="6"/>
      <c r="G29" s="6"/>
      <c r="H29" s="6"/>
      <c r="J29" s="6"/>
      <c r="K29" s="6"/>
      <c r="L29" s="6"/>
      <c r="M29" s="6"/>
      <c r="N29" s="6"/>
    </row>
    <row r="30" spans="1:17" x14ac:dyDescent="0.3">
      <c r="A30" s="5" t="s">
        <v>48</v>
      </c>
      <c r="B30" s="6"/>
      <c r="E30" s="55">
        <f>MAX(E17:E28,I17:I28)</f>
        <v>16.795204994999999</v>
      </c>
      <c r="F30" s="6" t="s">
        <v>49</v>
      </c>
      <c r="G30" s="6"/>
      <c r="H30" s="6"/>
      <c r="I30" s="5" t="s">
        <v>50</v>
      </c>
      <c r="L30" s="6"/>
      <c r="M30" s="40">
        <f>SUM(Q17:Q28)</f>
        <v>50732848.405343994</v>
      </c>
      <c r="N30" s="6"/>
    </row>
    <row r="31" spans="1:17" x14ac:dyDescent="0.3">
      <c r="B31" s="6"/>
      <c r="C31" s="6"/>
      <c r="D31" s="6"/>
      <c r="E31" s="6"/>
      <c r="F31" s="6"/>
      <c r="G31" s="6"/>
      <c r="H31" s="6"/>
      <c r="K31" s="5"/>
      <c r="L31" s="6"/>
      <c r="M31" s="6"/>
      <c r="N31" s="6"/>
    </row>
    <row r="32" spans="1:17" x14ac:dyDescent="0.3">
      <c r="A32" s="56" t="s">
        <v>51</v>
      </c>
      <c r="B32" s="6"/>
      <c r="C32" s="6"/>
      <c r="E32" s="55">
        <f>SUM(E17:E28)/12</f>
        <v>5.8773270811666665</v>
      </c>
      <c r="F32" s="6" t="s">
        <v>49</v>
      </c>
      <c r="G32" s="6"/>
      <c r="H32" s="6"/>
      <c r="I32" s="5" t="s">
        <v>52</v>
      </c>
      <c r="L32" s="6"/>
      <c r="M32" s="101">
        <f>M30/1000/(8760*E32)</f>
        <v>0.98538348655061436</v>
      </c>
      <c r="N32" s="6"/>
    </row>
    <row r="33" spans="1:15" x14ac:dyDescent="0.3">
      <c r="B33" s="6"/>
      <c r="C33" s="6"/>
      <c r="D33" s="6"/>
      <c r="E33" s="6"/>
      <c r="F33" s="6"/>
      <c r="G33" s="6"/>
      <c r="H33" s="6"/>
      <c r="L33" s="6"/>
      <c r="M33" s="102"/>
      <c r="N33" s="6"/>
    </row>
    <row r="34" spans="1:15" x14ac:dyDescent="0.3">
      <c r="A34" s="1" t="s">
        <v>53</v>
      </c>
      <c r="E34" s="104" t="s">
        <v>36</v>
      </c>
      <c r="I34" s="1" t="s">
        <v>55</v>
      </c>
      <c r="M34" s="101">
        <f>M30/1000/(8760*E30)</f>
        <v>0.3448258626532088</v>
      </c>
    </row>
    <row r="35" spans="1:15" x14ac:dyDescent="0.3">
      <c r="M35" s="103"/>
    </row>
    <row r="36" spans="1:15" x14ac:dyDescent="0.3">
      <c r="A36" s="75" t="s">
        <v>56</v>
      </c>
      <c r="B36" s="73"/>
      <c r="C36" s="73"/>
      <c r="D36" s="73"/>
      <c r="E36" s="55">
        <v>34.245889993000006</v>
      </c>
      <c r="F36" s="75" t="s">
        <v>49</v>
      </c>
      <c r="G36" s="6"/>
      <c r="H36" s="6"/>
      <c r="I36" s="1" t="s">
        <v>57</v>
      </c>
      <c r="K36" s="6"/>
      <c r="M36" s="101">
        <f>M30/1000/(8760*E36)</f>
        <v>0.16911287900598132</v>
      </c>
      <c r="N36" s="6"/>
    </row>
    <row r="37" spans="1:15" ht="115.5" customHeight="1" x14ac:dyDescent="0.3">
      <c r="A37" s="75"/>
      <c r="B37" s="73"/>
      <c r="C37" s="73"/>
      <c r="D37" s="73"/>
      <c r="E37" s="76"/>
      <c r="F37" s="73"/>
      <c r="G37" s="6"/>
      <c r="H37" s="6"/>
      <c r="I37" s="1"/>
      <c r="K37" s="6"/>
      <c r="L37" s="41"/>
      <c r="N37" s="6"/>
    </row>
    <row r="38" spans="1:15" x14ac:dyDescent="0.3">
      <c r="A38" s="78" t="s">
        <v>58</v>
      </c>
      <c r="B38" s="79"/>
      <c r="C38" s="79"/>
      <c r="D38" s="80"/>
      <c r="E38" s="80"/>
      <c r="F38" s="80"/>
      <c r="G38" s="80"/>
      <c r="H38" s="80"/>
      <c r="I38" s="80"/>
      <c r="J38" s="80"/>
      <c r="K38" s="80"/>
      <c r="L38" s="78"/>
      <c r="M38" s="80"/>
      <c r="N38" s="80"/>
      <c r="O38" s="135" t="s">
        <v>59</v>
      </c>
    </row>
    <row r="39" spans="1:15" x14ac:dyDescent="0.3">
      <c r="A39" s="71"/>
    </row>
    <row r="40" spans="1:15" x14ac:dyDescent="0.3">
      <c r="A40" s="71"/>
    </row>
  </sheetData>
  <phoneticPr fontId="13" type="noConversion"/>
  <pageMargins left="0.5" right="0.5" top="0.75" bottom="0.5" header="0.5" footer="0.5"/>
  <pageSetup scale="91" orientation="landscape" horizontalDpi="300" verticalDpi="300" r:id="rId1"/>
  <headerFooter alignWithMargins="0">
    <oddHeader xml:space="preserve">&amp;RDEF’s Response to OPC POD 1 (1-26)
Q7
Page &amp;P of &amp;N
</oddHeader>
    <oddFooter>&amp;R20240025-OPCPOD1-00004297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A1" transitionEvaluation="1" transitionEntry="1" codeName="Sheet9">
    <pageSetUpPr fitToPage="1"/>
  </sheetPr>
  <dimension ref="A1:Q40"/>
  <sheetViews>
    <sheetView showGridLines="0" tabSelected="1" view="pageBreakPreview" zoomScaleNormal="100" zoomScaleSheetLayoutView="100" workbookViewId="0">
      <selection activeCell="F19" sqref="F19"/>
    </sheetView>
  </sheetViews>
  <sheetFormatPr defaultColWidth="9.6640625" defaultRowHeight="13.8" x14ac:dyDescent="0.3"/>
  <cols>
    <col min="1" max="1" width="9" style="2" customWidth="1"/>
    <col min="2" max="2" width="6.44140625" style="2" customWidth="1"/>
    <col min="3" max="3" width="9.109375" style="2" customWidth="1"/>
    <col min="4" max="4" width="6.44140625" style="2" customWidth="1"/>
    <col min="5" max="5" width="9.109375" style="2" customWidth="1"/>
    <col min="6" max="6" width="6.44140625" style="2" customWidth="1"/>
    <col min="7" max="7" width="9.109375" style="2" customWidth="1"/>
    <col min="8" max="8" width="6.44140625" style="2" customWidth="1"/>
    <col min="9" max="9" width="9.109375" style="2" customWidth="1"/>
    <col min="10" max="10" width="6.44140625" style="2" customWidth="1"/>
    <col min="11" max="11" width="13.109375" style="2" bestFit="1" customWidth="1"/>
    <col min="12" max="12" width="6.44140625" style="2" customWidth="1"/>
    <col min="13" max="13" width="15.21875" style="2" customWidth="1"/>
    <col min="14" max="14" width="6.44140625" style="2" customWidth="1"/>
    <col min="15" max="15" width="9.109375" style="2" customWidth="1"/>
    <col min="16" max="16384" width="9.6640625" style="2"/>
  </cols>
  <sheetData>
    <row r="1" spans="1:17" s="8" customFormat="1" ht="10.199999999999999" x14ac:dyDescent="0.2">
      <c r="A1" s="7" t="s">
        <v>0</v>
      </c>
      <c r="B1" s="9" t="str">
        <f>RS!$B$1</f>
        <v>E-17</v>
      </c>
      <c r="E1" s="10"/>
      <c r="F1" s="10"/>
      <c r="G1" s="9" t="s">
        <v>2</v>
      </c>
      <c r="H1" s="9"/>
      <c r="I1" s="10"/>
      <c r="J1" s="10"/>
      <c r="K1" s="10"/>
      <c r="O1" s="7" t="s">
        <v>98</v>
      </c>
    </row>
    <row r="2" spans="1:17" s="8" customFormat="1" x14ac:dyDescent="0.3">
      <c r="A2" s="1"/>
    </row>
    <row r="3" spans="1:17" s="8" customFormat="1" ht="10.199999999999999" x14ac:dyDescent="0.2">
      <c r="A3" s="82" t="s">
        <v>4</v>
      </c>
      <c r="B3" s="83"/>
      <c r="C3" s="83"/>
      <c r="D3" s="83"/>
      <c r="E3" s="84" t="s">
        <v>5</v>
      </c>
      <c r="F3" s="83"/>
      <c r="G3" s="85"/>
      <c r="H3" s="83"/>
      <c r="I3" s="85"/>
      <c r="J3" s="85"/>
      <c r="K3" s="83"/>
      <c r="L3" s="83"/>
      <c r="M3" s="82" t="s">
        <v>6</v>
      </c>
      <c r="N3" s="83"/>
      <c r="O3" s="83"/>
    </row>
    <row r="4" spans="1:17" s="8" customFormat="1" ht="10.199999999999999" x14ac:dyDescent="0.2">
      <c r="E4" s="9" t="s">
        <v>7</v>
      </c>
      <c r="F4" s="10"/>
      <c r="G4" s="10"/>
      <c r="I4" s="10"/>
      <c r="J4" s="10"/>
      <c r="M4" s="8" t="s">
        <v>8</v>
      </c>
    </row>
    <row r="5" spans="1:17" s="8" customFormat="1" ht="10.199999999999999" x14ac:dyDescent="0.2">
      <c r="E5" s="7" t="s">
        <v>10</v>
      </c>
      <c r="F5" s="10"/>
      <c r="G5" s="10"/>
      <c r="I5" s="10"/>
      <c r="J5" s="10"/>
      <c r="M5" s="8" t="s">
        <v>11</v>
      </c>
    </row>
    <row r="6" spans="1:17" s="8" customFormat="1" ht="10.199999999999999" x14ac:dyDescent="0.2">
      <c r="A6" s="7" t="s">
        <v>9</v>
      </c>
      <c r="B6" s="8" t="s">
        <v>153</v>
      </c>
      <c r="E6" s="9" t="s">
        <v>12</v>
      </c>
      <c r="F6" s="10"/>
      <c r="G6" s="10"/>
      <c r="I6" s="10"/>
      <c r="J6" s="10"/>
      <c r="M6" s="8" t="s">
        <v>13</v>
      </c>
    </row>
    <row r="7" spans="1:17" s="8" customFormat="1" ht="10.199999999999999" x14ac:dyDescent="0.2">
      <c r="A7" s="7"/>
      <c r="C7" s="11"/>
      <c r="E7" s="9" t="s">
        <v>14</v>
      </c>
      <c r="F7" s="10"/>
      <c r="G7" s="10"/>
      <c r="I7" s="10"/>
      <c r="J7" s="10"/>
      <c r="M7" s="7"/>
    </row>
    <row r="8" spans="1:17" s="8" customFormat="1" ht="10.199999999999999" x14ac:dyDescent="0.2">
      <c r="E8" s="9" t="s">
        <v>15</v>
      </c>
      <c r="F8" s="10"/>
      <c r="G8" s="10"/>
      <c r="I8" s="10"/>
      <c r="J8" s="10"/>
      <c r="K8" s="10"/>
      <c r="M8" s="8" t="s">
        <v>16</v>
      </c>
    </row>
    <row r="9" spans="1:17" s="8" customFormat="1" ht="10.199999999999999" x14ac:dyDescent="0.2">
      <c r="A9" s="7" t="s">
        <v>17</v>
      </c>
      <c r="B9" s="8" t="s">
        <v>18</v>
      </c>
      <c r="E9" s="8" t="s">
        <v>19</v>
      </c>
    </row>
    <row r="10" spans="1:17" x14ac:dyDescent="0.3">
      <c r="A10" s="1"/>
      <c r="D10" s="6"/>
      <c r="E10" s="6"/>
      <c r="H10" s="6"/>
      <c r="I10" s="6"/>
      <c r="J10" s="6"/>
      <c r="K10" s="6"/>
      <c r="L10" s="6"/>
      <c r="M10" s="6"/>
      <c r="N10" s="6"/>
    </row>
    <row r="11" spans="1:17" x14ac:dyDescent="0.3">
      <c r="A11" s="79"/>
      <c r="B11" s="80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81" t="s">
        <v>20</v>
      </c>
      <c r="N11" s="79"/>
      <c r="O11" s="79"/>
    </row>
    <row r="12" spans="1:17" x14ac:dyDescent="0.3">
      <c r="D12" s="6"/>
      <c r="E12" s="4" t="s">
        <v>20</v>
      </c>
      <c r="G12" s="3" t="s">
        <v>21</v>
      </c>
      <c r="I12" s="4" t="s">
        <v>20</v>
      </c>
      <c r="K12" s="3" t="s">
        <v>21</v>
      </c>
      <c r="M12" s="4" t="s">
        <v>22</v>
      </c>
      <c r="O12" s="4" t="s">
        <v>21</v>
      </c>
    </row>
    <row r="13" spans="1:17" x14ac:dyDescent="0.3">
      <c r="A13" s="4" t="s">
        <v>23</v>
      </c>
      <c r="C13" s="3" t="s">
        <v>24</v>
      </c>
      <c r="D13" s="6"/>
      <c r="E13" s="4" t="s">
        <v>25</v>
      </c>
      <c r="G13" s="3" t="s">
        <v>26</v>
      </c>
      <c r="I13" s="3" t="s">
        <v>27</v>
      </c>
      <c r="K13" s="3" t="s">
        <v>26</v>
      </c>
      <c r="M13" s="4" t="s">
        <v>28</v>
      </c>
      <c r="O13" s="4" t="s">
        <v>26</v>
      </c>
    </row>
    <row r="14" spans="1:17" x14ac:dyDescent="0.3">
      <c r="A14" s="4" t="s">
        <v>29</v>
      </c>
      <c r="C14" s="3" t="s">
        <v>30</v>
      </c>
      <c r="D14" s="6"/>
      <c r="E14" s="4" t="s">
        <v>31</v>
      </c>
      <c r="F14" s="6"/>
      <c r="G14" s="4" t="s">
        <v>32</v>
      </c>
      <c r="H14" s="6"/>
      <c r="I14" s="4" t="s">
        <v>31</v>
      </c>
      <c r="J14" s="6"/>
      <c r="K14" s="4" t="s">
        <v>32</v>
      </c>
      <c r="L14" s="6"/>
      <c r="M14" s="4" t="s">
        <v>33</v>
      </c>
      <c r="O14" s="4" t="s">
        <v>32</v>
      </c>
    </row>
    <row r="15" spans="1:17" x14ac:dyDescent="0.3">
      <c r="A15" s="86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8"/>
      <c r="Q15" s="3" t="s">
        <v>61</v>
      </c>
    </row>
    <row r="16" spans="1:17" x14ac:dyDescent="0.3">
      <c r="A16" s="6" t="s">
        <v>99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Q16" s="77"/>
    </row>
    <row r="17" spans="1:17" x14ac:dyDescent="0.3">
      <c r="A17" s="4" t="s">
        <v>100</v>
      </c>
      <c r="B17" s="6"/>
      <c r="C17" s="72" t="str">
        <f>RS!C17</f>
        <v>Jan 2022</v>
      </c>
      <c r="D17" s="6"/>
      <c r="E17" s="73">
        <v>3.5458199999999902</v>
      </c>
      <c r="F17" s="4"/>
      <c r="G17" s="4" t="s">
        <v>36</v>
      </c>
      <c r="H17" s="6"/>
      <c r="I17" s="73">
        <v>14.334439998000001</v>
      </c>
      <c r="J17" s="4"/>
      <c r="K17" s="4" t="s">
        <v>36</v>
      </c>
      <c r="L17" s="43"/>
      <c r="M17" s="43">
        <v>20.325739997999904</v>
      </c>
      <c r="N17" s="43"/>
      <c r="O17" s="4" t="s">
        <v>36</v>
      </c>
      <c r="Q17" s="40">
        <v>3942153.5799129996</v>
      </c>
    </row>
    <row r="18" spans="1:17" x14ac:dyDescent="0.3">
      <c r="B18" s="6"/>
      <c r="C18" s="72" t="str">
        <f>RS!C18</f>
        <v>Feb 2022</v>
      </c>
      <c r="D18" s="6"/>
      <c r="E18" s="73">
        <v>10.086119999000001</v>
      </c>
      <c r="F18" s="4"/>
      <c r="G18" s="4" t="s">
        <v>36</v>
      </c>
      <c r="H18" s="6"/>
      <c r="I18" s="73">
        <v>18.77</v>
      </c>
      <c r="J18" s="4"/>
      <c r="K18" s="4" t="s">
        <v>36</v>
      </c>
      <c r="L18" s="43"/>
      <c r="M18" s="43">
        <v>20.874199998000002</v>
      </c>
      <c r="N18" s="43"/>
      <c r="O18" s="4" t="s">
        <v>36</v>
      </c>
      <c r="Q18" s="40">
        <v>3128434.8199939989</v>
      </c>
    </row>
    <row r="19" spans="1:17" x14ac:dyDescent="0.3">
      <c r="A19" s="6"/>
      <c r="B19" s="6"/>
      <c r="C19" s="72" t="str">
        <f>RS!C19</f>
        <v>Mar 2022</v>
      </c>
      <c r="D19" s="6"/>
      <c r="E19" s="73">
        <v>8.2090800000000002</v>
      </c>
      <c r="F19" s="4"/>
      <c r="G19" s="4" t="s">
        <v>36</v>
      </c>
      <c r="H19" s="6"/>
      <c r="I19" s="73">
        <v>16.141279999999998</v>
      </c>
      <c r="J19" s="4"/>
      <c r="K19" s="4" t="s">
        <v>36</v>
      </c>
      <c r="L19" s="43"/>
      <c r="M19" s="43">
        <v>18.244239999999998</v>
      </c>
      <c r="N19" s="43"/>
      <c r="O19" s="4" t="s">
        <v>36</v>
      </c>
      <c r="Q19" s="40">
        <v>5091690.3399999971</v>
      </c>
    </row>
    <row r="20" spans="1:17" x14ac:dyDescent="0.3">
      <c r="A20" s="6"/>
      <c r="B20" s="6"/>
      <c r="C20" s="72" t="str">
        <f>RS!C20</f>
        <v>Apr 2022</v>
      </c>
      <c r="D20" s="6"/>
      <c r="E20" s="73">
        <v>10.01335999999999</v>
      </c>
      <c r="F20" s="4"/>
      <c r="G20" s="4" t="s">
        <v>36</v>
      </c>
      <c r="H20" s="6"/>
      <c r="I20" s="73">
        <v>14.42732</v>
      </c>
      <c r="J20" s="4"/>
      <c r="K20" s="4" t="s">
        <v>36</v>
      </c>
      <c r="L20" s="43"/>
      <c r="M20" s="43">
        <v>19.030480000000001</v>
      </c>
      <c r="N20" s="43"/>
      <c r="O20" s="4" t="s">
        <v>36</v>
      </c>
      <c r="Q20" s="40">
        <v>4397636.459999999</v>
      </c>
    </row>
    <row r="21" spans="1:17" x14ac:dyDescent="0.3">
      <c r="A21" s="6"/>
      <c r="B21" s="6"/>
      <c r="C21" s="72" t="str">
        <f>RS!C21</f>
        <v>May 2022</v>
      </c>
      <c r="D21" s="6"/>
      <c r="E21" s="73">
        <v>7</v>
      </c>
      <c r="F21" s="4"/>
      <c r="G21" s="4" t="s">
        <v>36</v>
      </c>
      <c r="H21" s="6"/>
      <c r="I21" s="73">
        <v>19.061599999999999</v>
      </c>
      <c r="J21" s="4"/>
      <c r="K21" s="4" t="s">
        <v>36</v>
      </c>
      <c r="L21" s="43"/>
      <c r="M21" s="43">
        <v>25.77</v>
      </c>
      <c r="N21" s="43"/>
      <c r="O21" s="4" t="s">
        <v>36</v>
      </c>
      <c r="Q21" s="40">
        <v>5027784.799999998</v>
      </c>
    </row>
    <row r="22" spans="1:17" x14ac:dyDescent="0.3">
      <c r="A22" s="6"/>
      <c r="B22" s="6"/>
      <c r="C22" s="72" t="str">
        <f>RS!C22</f>
        <v>Jun 2022</v>
      </c>
      <c r="D22" s="6"/>
      <c r="E22" s="73">
        <v>17.971499999999999</v>
      </c>
      <c r="F22" s="4"/>
      <c r="G22" s="4" t="s">
        <v>36</v>
      </c>
      <c r="H22" s="6"/>
      <c r="I22" s="73">
        <v>16.507399999999997</v>
      </c>
      <c r="J22" s="4"/>
      <c r="K22" s="4" t="s">
        <v>36</v>
      </c>
      <c r="L22" s="43"/>
      <c r="M22" s="43">
        <v>20.586559999999999</v>
      </c>
      <c r="N22" s="43"/>
      <c r="O22" s="4" t="s">
        <v>36</v>
      </c>
      <c r="Q22" s="40">
        <v>4595097.84</v>
      </c>
    </row>
    <row r="23" spans="1:17" x14ac:dyDescent="0.3">
      <c r="A23" s="6"/>
      <c r="B23" s="6"/>
      <c r="C23" s="72" t="str">
        <f>RS!C23</f>
        <v>Jul 2022</v>
      </c>
      <c r="D23" s="6"/>
      <c r="E23" s="73">
        <v>4.6054399999999998</v>
      </c>
      <c r="F23" s="4"/>
      <c r="G23" s="4" t="s">
        <v>36</v>
      </c>
      <c r="H23" s="6"/>
      <c r="I23" s="73">
        <v>17.0654</v>
      </c>
      <c r="J23" s="4"/>
      <c r="K23" s="4" t="s">
        <v>36</v>
      </c>
      <c r="L23" s="43"/>
      <c r="M23" s="43">
        <v>22.760639999999999</v>
      </c>
      <c r="N23" s="43"/>
      <c r="O23" s="4" t="s">
        <v>36</v>
      </c>
      <c r="Q23" s="40">
        <v>3526694.9399539987</v>
      </c>
    </row>
    <row r="24" spans="1:17" x14ac:dyDescent="0.3">
      <c r="A24" s="6"/>
      <c r="B24" s="6"/>
      <c r="C24" s="72" t="str">
        <f>RS!C24</f>
        <v>Aug 2022</v>
      </c>
      <c r="D24" s="6"/>
      <c r="E24" s="73">
        <v>3.49019999999999</v>
      </c>
      <c r="F24" s="4"/>
      <c r="G24" s="4" t="s">
        <v>36</v>
      </c>
      <c r="H24" s="6"/>
      <c r="I24" s="73">
        <v>24.113839999</v>
      </c>
      <c r="J24" s="4"/>
      <c r="K24" s="4" t="s">
        <v>36</v>
      </c>
      <c r="L24" s="43"/>
      <c r="M24" s="43">
        <v>28.034779998999998</v>
      </c>
      <c r="N24" s="43"/>
      <c r="O24" s="4" t="s">
        <v>36</v>
      </c>
      <c r="Q24" s="40">
        <v>7032567.7198689971</v>
      </c>
    </row>
    <row r="25" spans="1:17" x14ac:dyDescent="0.3">
      <c r="A25" s="6"/>
      <c r="B25" s="6"/>
      <c r="C25" s="72" t="str">
        <f>RS!C25</f>
        <v>Sep 2022</v>
      </c>
      <c r="D25" s="6"/>
      <c r="E25" s="73">
        <v>8.1967400000000001</v>
      </c>
      <c r="F25" s="4"/>
      <c r="G25" s="4" t="s">
        <v>36</v>
      </c>
      <c r="H25" s="6"/>
      <c r="I25" s="73">
        <v>24.454399999</v>
      </c>
      <c r="J25" s="4"/>
      <c r="K25" s="4" t="s">
        <v>36</v>
      </c>
      <c r="L25" s="43"/>
      <c r="M25" s="43">
        <v>28.017679999999999</v>
      </c>
      <c r="N25" s="43"/>
      <c r="O25" s="4" t="s">
        <v>36</v>
      </c>
      <c r="Q25" s="40">
        <v>4311857.6396839973</v>
      </c>
    </row>
    <row r="26" spans="1:17" x14ac:dyDescent="0.3">
      <c r="A26" s="6"/>
      <c r="B26" s="6"/>
      <c r="C26" s="72" t="str">
        <f>RS!C26</f>
        <v>Oct 2022</v>
      </c>
      <c r="D26" s="6"/>
      <c r="E26" s="73">
        <v>5.4927799999999998</v>
      </c>
      <c r="F26" s="4"/>
      <c r="G26" s="4" t="s">
        <v>36</v>
      </c>
      <c r="H26" s="6"/>
      <c r="I26" s="73">
        <v>13.66574</v>
      </c>
      <c r="J26" s="4"/>
      <c r="K26" s="4" t="s">
        <v>36</v>
      </c>
      <c r="L26" s="43"/>
      <c r="M26" s="43">
        <v>20.451739999999997</v>
      </c>
      <c r="N26" s="43"/>
      <c r="O26" s="4" t="s">
        <v>36</v>
      </c>
      <c r="Q26" s="40">
        <v>3561165.1799829989</v>
      </c>
    </row>
    <row r="27" spans="1:17" x14ac:dyDescent="0.3">
      <c r="A27" s="6"/>
      <c r="B27" s="6"/>
      <c r="C27" s="72" t="str">
        <f>RS!C27</f>
        <v>Nov 2022</v>
      </c>
      <c r="D27" s="6"/>
      <c r="E27" s="73">
        <v>7.3018400000000003</v>
      </c>
      <c r="F27" s="4"/>
      <c r="G27" s="4" t="s">
        <v>36</v>
      </c>
      <c r="H27" s="6"/>
      <c r="I27" s="73">
        <v>25.9086</v>
      </c>
      <c r="J27" s="4"/>
      <c r="K27" s="4" t="s">
        <v>36</v>
      </c>
      <c r="L27" s="43"/>
      <c r="M27" s="43">
        <v>28.975819998999999</v>
      </c>
      <c r="N27" s="43"/>
      <c r="O27" s="4" t="s">
        <v>36</v>
      </c>
      <c r="Q27" s="40">
        <v>3308955.8999379985</v>
      </c>
    </row>
    <row r="28" spans="1:17" x14ac:dyDescent="0.3">
      <c r="A28" s="6"/>
      <c r="B28" s="6"/>
      <c r="C28" s="72" t="str">
        <f>RS!C28</f>
        <v>Dec 2022</v>
      </c>
      <c r="D28" s="6"/>
      <c r="E28" s="73">
        <v>2.2392000000000003</v>
      </c>
      <c r="F28" s="4"/>
      <c r="G28" s="4" t="s">
        <v>36</v>
      </c>
      <c r="H28" s="6"/>
      <c r="I28" s="73">
        <v>21.847639998999998</v>
      </c>
      <c r="J28" s="4"/>
      <c r="K28" s="4" t="s">
        <v>36</v>
      </c>
      <c r="L28" s="43"/>
      <c r="M28" s="43">
        <v>28.094699998999999</v>
      </c>
      <c r="N28" s="43"/>
      <c r="O28" s="4" t="s">
        <v>36</v>
      </c>
      <c r="Q28" s="40">
        <v>5972111.9398469962</v>
      </c>
    </row>
    <row r="29" spans="1:17" x14ac:dyDescent="0.3">
      <c r="B29" s="6"/>
      <c r="C29" s="6"/>
      <c r="D29" s="6"/>
      <c r="E29" s="6"/>
      <c r="F29" s="6"/>
      <c r="G29" s="6"/>
      <c r="H29" s="6"/>
      <c r="J29" s="6"/>
      <c r="K29" s="6"/>
      <c r="L29" s="6"/>
      <c r="M29" s="6"/>
      <c r="N29" s="6"/>
    </row>
    <row r="30" spans="1:17" x14ac:dyDescent="0.3">
      <c r="A30" s="5" t="s">
        <v>48</v>
      </c>
      <c r="B30" s="6"/>
      <c r="E30" s="55">
        <f>MAX(E17:E28,I17:I28)</f>
        <v>25.9086</v>
      </c>
      <c r="F30" s="6" t="s">
        <v>49</v>
      </c>
      <c r="G30" s="6"/>
      <c r="H30" s="6"/>
      <c r="I30" s="5" t="s">
        <v>50</v>
      </c>
      <c r="L30" s="6"/>
      <c r="M30" s="40">
        <f>SUM(Q17:Q28)</f>
        <v>53896151.159181982</v>
      </c>
      <c r="N30" s="6"/>
    </row>
    <row r="31" spans="1:17" x14ac:dyDescent="0.3">
      <c r="B31" s="6"/>
      <c r="C31" s="6"/>
      <c r="D31" s="6"/>
      <c r="E31" s="6"/>
      <c r="F31" s="6"/>
      <c r="G31" s="6"/>
      <c r="H31" s="6"/>
      <c r="K31" s="5"/>
      <c r="L31" s="6"/>
      <c r="M31" s="6"/>
      <c r="N31" s="6"/>
    </row>
    <row r="32" spans="1:17" x14ac:dyDescent="0.3">
      <c r="A32" s="56" t="s">
        <v>51</v>
      </c>
      <c r="B32" s="6"/>
      <c r="C32" s="6"/>
      <c r="E32" s="55">
        <f>SUM(E17:E28)/12</f>
        <v>7.3460066665833308</v>
      </c>
      <c r="F32" s="6" t="s">
        <v>49</v>
      </c>
      <c r="G32" s="6"/>
      <c r="H32" s="6"/>
      <c r="I32" s="5" t="s">
        <v>52</v>
      </c>
      <c r="L32" s="6"/>
      <c r="M32" s="101">
        <f>M30/1000/(8760*E32)</f>
        <v>0.8375337718010909</v>
      </c>
      <c r="N32" s="6"/>
    </row>
    <row r="33" spans="1:15" x14ac:dyDescent="0.3">
      <c r="B33" s="6"/>
      <c r="C33" s="6"/>
      <c r="D33" s="6"/>
      <c r="E33" s="6"/>
      <c r="F33" s="6"/>
      <c r="G33" s="6"/>
      <c r="H33" s="6"/>
      <c r="L33" s="6"/>
      <c r="M33" s="102"/>
      <c r="N33" s="6"/>
    </row>
    <row r="34" spans="1:15" x14ac:dyDescent="0.3">
      <c r="A34" s="1" t="s">
        <v>53</v>
      </c>
      <c r="E34" s="104" t="s">
        <v>36</v>
      </c>
      <c r="I34" s="1" t="s">
        <v>55</v>
      </c>
      <c r="M34" s="101">
        <f>M30/1000/(8760*E30)</f>
        <v>0.23747051832748567</v>
      </c>
    </row>
    <row r="35" spans="1:15" x14ac:dyDescent="0.3">
      <c r="M35" s="103"/>
    </row>
    <row r="36" spans="1:15" x14ac:dyDescent="0.3">
      <c r="A36" s="75" t="s">
        <v>56</v>
      </c>
      <c r="B36" s="73"/>
      <c r="C36" s="73"/>
      <c r="D36" s="73"/>
      <c r="E36" s="55">
        <v>30.673999999999999</v>
      </c>
      <c r="F36" s="75" t="s">
        <v>49</v>
      </c>
      <c r="G36" s="6"/>
      <c r="H36" s="6"/>
      <c r="I36" s="1" t="s">
        <v>57</v>
      </c>
      <c r="K36" s="6"/>
      <c r="M36" s="101">
        <f>M30/1000/(8760*E36)</f>
        <v>0.20057797063113697</v>
      </c>
      <c r="N36" s="6"/>
    </row>
    <row r="37" spans="1:15" ht="110.25" customHeight="1" x14ac:dyDescent="0.3">
      <c r="A37" s="75"/>
      <c r="B37" s="73"/>
      <c r="C37" s="73"/>
      <c r="D37" s="73"/>
      <c r="E37" s="76"/>
      <c r="F37" s="73"/>
      <c r="G37" s="6"/>
      <c r="H37" s="6"/>
      <c r="I37" s="1"/>
      <c r="K37" s="6"/>
      <c r="L37" s="41"/>
      <c r="N37" s="6"/>
    </row>
    <row r="38" spans="1:15" x14ac:dyDescent="0.3">
      <c r="A38" s="78" t="s">
        <v>58</v>
      </c>
      <c r="B38" s="79"/>
      <c r="C38" s="79"/>
      <c r="D38" s="80"/>
      <c r="E38" s="80"/>
      <c r="F38" s="80"/>
      <c r="G38" s="80"/>
      <c r="H38" s="80"/>
      <c r="I38" s="80"/>
      <c r="J38" s="80"/>
      <c r="K38" s="80"/>
      <c r="L38" s="78"/>
      <c r="M38" s="80"/>
      <c r="N38" s="80"/>
      <c r="O38" s="135" t="s">
        <v>59</v>
      </c>
    </row>
    <row r="39" spans="1:15" x14ac:dyDescent="0.3">
      <c r="A39" s="71"/>
    </row>
    <row r="40" spans="1:15" x14ac:dyDescent="0.3">
      <c r="A40" s="71"/>
    </row>
  </sheetData>
  <phoneticPr fontId="13" type="noConversion"/>
  <pageMargins left="0.5" right="0.5" top="0.75" bottom="0.5" header="0.5" footer="0.5"/>
  <pageSetup scale="92" orientation="landscape" horizontalDpi="300" verticalDpi="300" r:id="rId1"/>
  <headerFooter alignWithMargins="0">
    <oddHeader xml:space="preserve">&amp;RDEF’s Response to OPC POD 1 (1-26)
Q7
Page &amp;P of &amp;N
</oddHeader>
    <oddFooter>&amp;R20240025-OPCPOD1-00004297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6" ma:contentTypeDescription="Create a new document." ma:contentTypeScope="" ma:versionID="4c362b19ee3327833c3f56f132cf66b6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19f4afdcdad0360863ada656c772d039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Props1.xml><?xml version="1.0" encoding="utf-8"?>
<ds:datastoreItem xmlns:ds="http://schemas.openxmlformats.org/officeDocument/2006/customXml" ds:itemID="{3B977A49-106D-4CBD-B568-A97F74B99B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F9A8E2-3E7E-4429-97A9-1F53886603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74F69D-4F18-4BFC-A90E-83B67DEB376A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22</vt:i4>
      </vt:variant>
    </vt:vector>
  </HeadingPairs>
  <TitlesOfParts>
    <vt:vector size="36" baseType="lpstr">
      <vt:lpstr>RS</vt:lpstr>
      <vt:lpstr>GS</vt:lpstr>
      <vt:lpstr>GSD</vt:lpstr>
      <vt:lpstr>CS</vt:lpstr>
      <vt:lpstr>CS_Supp</vt:lpstr>
      <vt:lpstr>IS</vt:lpstr>
      <vt:lpstr>IS_Supp</vt:lpstr>
      <vt:lpstr>SS1</vt:lpstr>
      <vt:lpstr>SS2</vt:lpstr>
      <vt:lpstr>SS3</vt:lpstr>
      <vt:lpstr>LS</vt:lpstr>
      <vt:lpstr>Peak Hours</vt:lpstr>
      <vt:lpstr>SS2_Supp</vt:lpstr>
      <vt:lpstr>SS3_Supp</vt:lpstr>
      <vt:lpstr>infinity</vt:lpstr>
      <vt:lpstr>CS!Print_Area</vt:lpstr>
      <vt:lpstr>CS_Supp!Print_Area</vt:lpstr>
      <vt:lpstr>GS!Print_Area</vt:lpstr>
      <vt:lpstr>GSD!Print_Area</vt:lpstr>
      <vt:lpstr>IS!Print_Area</vt:lpstr>
      <vt:lpstr>IS_Supp!Print_Area</vt:lpstr>
      <vt:lpstr>LS!Print_Area</vt:lpstr>
      <vt:lpstr>RS!Print_Area</vt:lpstr>
      <vt:lpstr>'SS1'!Print_Area</vt:lpstr>
      <vt:lpstr>'SS2'!Print_Area</vt:lpstr>
      <vt:lpstr>SS2_Supp!Print_Area</vt:lpstr>
      <vt:lpstr>'SS3'!Print_Area</vt:lpstr>
      <vt:lpstr>SS3_Supp!Print_Area</vt:lpstr>
      <vt:lpstr>CS!Print_Area_MI</vt:lpstr>
      <vt:lpstr>GS!Print_Area_MI</vt:lpstr>
      <vt:lpstr>GSD!Print_Area_MI</vt:lpstr>
      <vt:lpstr>IS!Print_Area_MI</vt:lpstr>
      <vt:lpstr>RS!Print_Area_MI</vt:lpstr>
      <vt:lpstr>'SS1'!Print_Area_MI</vt:lpstr>
      <vt:lpstr>'SS2'!Print_Area_MI</vt:lpstr>
      <vt:lpstr>'SS3'!Print_Area_MI</vt:lpstr>
    </vt:vector>
  </TitlesOfParts>
  <Manager/>
  <Company>Florida Power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:</dc:creator>
  <cp:keywords/>
  <dc:description/>
  <cp:lastModifiedBy>Hampton, Monique</cp:lastModifiedBy>
  <cp:revision/>
  <cp:lastPrinted>2024-04-14T21:30:47Z</cp:lastPrinted>
  <dcterms:created xsi:type="dcterms:W3CDTF">2001-06-11T20:48:47Z</dcterms:created>
  <dcterms:modified xsi:type="dcterms:W3CDTF">2024-04-14T21:30:55Z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