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EGULATORY MATTERS 2009 FORWARD\20240025-Petition for Rate Case Increase\Discovery\OPC POD 1 (1-26)\Attachments\Q7\MFR E\"/>
    </mc:Choice>
  </mc:AlternateContent>
  <xr:revisionPtr revIDLastSave="0" documentId="13_ncr:1_{0F4E04A5-49E3-444D-994E-E4A680B6847C}" xr6:coauthVersionLast="47" xr6:coauthVersionMax="47" xr10:uidLastSave="{00000000-0000-0000-0000-000000000000}"/>
  <bookViews>
    <workbookView xWindow="-108" yWindow="-108" windowWidth="23256" windowHeight="12456" xr2:uid="{69F685A9-DB75-4B71-8808-57F38E764ED8}"/>
  </bookViews>
  <sheets>
    <sheet name="E-5 Yr3" sheetId="1" r:id="rId1"/>
    <sheet name="E-5 Yr4" sheetId="2" r:id="rId2"/>
    <sheet name="E-5 Yr5" sheetId="3" r:id="rId3"/>
    <sheet name="Support &gt;&gt;" sheetId="11" r:id="rId4"/>
    <sheet name="REG FL  Revenue - 6 System Adj " sheetId="8" r:id="rId5"/>
    <sheet name="E-10 Allocators from COS" sheetId="5" r:id="rId6"/>
    <sheet name="E-10 Allocators to COS" sheetId="6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\a">#REF!</definedName>
    <definedName name="\b">#REF!</definedName>
    <definedName name="\bb">#REF!</definedName>
    <definedName name="\c">#REF!</definedName>
    <definedName name="\D">#REF!</definedName>
    <definedName name="\DDDD">#REF!</definedName>
    <definedName name="\E">#REF!</definedName>
    <definedName name="\f">#REF!</definedName>
    <definedName name="\p">#REF!</definedName>
    <definedName name="\r">#REF!</definedName>
    <definedName name="\s">#REF!</definedName>
    <definedName name="\w">#REF!</definedName>
    <definedName name="____________fsd44" hidden="1">{#N/A,#N/A,FALSE,"Aging Summary";#N/A,#N/A,FALSE,"Ratio Analysis";#N/A,#N/A,FALSE,"Test 120 Day Accts";#N/A,#N/A,FALSE,"Tickmarks"}</definedName>
    <definedName name="__________fsd44" hidden="1">{#N/A,#N/A,FALSE,"Aging Summary";#N/A,#N/A,FALSE,"Ratio Analysis";#N/A,#N/A,FALSE,"Test 120 Day Accts";#N/A,#N/A,FALSE,"Tickmarks"}</definedName>
    <definedName name="_________x2" hidden="1">{"'Sheet1'!$A$1:$I$89"}</definedName>
    <definedName name="_________x88888" hidden="1">{"'Sheet1'!$A$1:$I$89"}</definedName>
    <definedName name="________x2" hidden="1">{"'Sheet1'!$A$1:$I$89"}</definedName>
    <definedName name="________x88888" hidden="1">{"'Sheet1'!$A$1:$I$89"}</definedName>
    <definedName name="_______fsd44" hidden="1">{#N/A,#N/A,FALSE,"Aging Summary";#N/A,#N/A,FALSE,"Ratio Analysis";#N/A,#N/A,FALSE,"Test 120 Day Accts";#N/A,#N/A,FALSE,"Tickmarks"}</definedName>
    <definedName name="_______PG1">#N/A</definedName>
    <definedName name="_______PG2">#N/A</definedName>
    <definedName name="_______PG3">#N/A</definedName>
    <definedName name="_______x2" hidden="1">{"'Sheet1'!$A$1:$I$89"}</definedName>
    <definedName name="_______x88888" hidden="1">{"'Sheet1'!$A$1:$I$89"}</definedName>
    <definedName name="______fsd44" hidden="1">{#N/A,#N/A,FALSE,"Aging Summary";#N/A,#N/A,FALSE,"Ratio Analysis";#N/A,#N/A,FALSE,"Test 120 Day Accts";#N/A,#N/A,FALSE,"Tickmarks"}</definedName>
    <definedName name="______kim1" hidden="1">{#N/A,#N/A,FALSE,"Aging Summary";#N/A,#N/A,FALSE,"Ratio Analysis";#N/A,#N/A,FALSE,"Test 120 Day Accts";#N/A,#N/A,FALSE,"Tickmarks"}</definedName>
    <definedName name="______kim6" hidden="1">{#N/A,#N/A,FALSE,"Aging Summary";#N/A,#N/A,FALSE,"Ratio Analysis";#N/A,#N/A,FALSE,"Test 120 Day Accts";#N/A,#N/A,FALSE,"Tickmarks"}</definedName>
    <definedName name="______PG1">#N/A</definedName>
    <definedName name="______PG2">#N/A</definedName>
    <definedName name="______PG3">#N/A</definedName>
    <definedName name="______x2" hidden="1">{"'Sheet1'!$A$1:$I$89"}</definedName>
    <definedName name="______x88888" hidden="1">{"'Sheet1'!$A$1:$I$89"}</definedName>
    <definedName name="_____fsd44" hidden="1">{#N/A,#N/A,FALSE,"Aging Summary";#N/A,#N/A,FALSE,"Ratio Analysis";#N/A,#N/A,FALSE,"Test 120 Day Accts";#N/A,#N/A,FALSE,"Tickmarks"}</definedName>
    <definedName name="_____kim1" hidden="1">{#N/A,#N/A,FALSE,"Aging Summary";#N/A,#N/A,FALSE,"Ratio Analysis";#N/A,#N/A,FALSE,"Test 120 Day Accts";#N/A,#N/A,FALSE,"Tickmarks"}</definedName>
    <definedName name="_____kim6" hidden="1">{#N/A,#N/A,FALSE,"Aging Summary";#N/A,#N/A,FALSE,"Ratio Analysis";#N/A,#N/A,FALSE,"Test 120 Day Accts";#N/A,#N/A,FALSE,"Tickmarks"}</definedName>
    <definedName name="_____PG1">#N/A</definedName>
    <definedName name="_____PG2">#N/A</definedName>
    <definedName name="_____PG3">#N/A</definedName>
    <definedName name="_____x2" hidden="1">{"'Sheet1'!$A$1:$I$89"}</definedName>
    <definedName name="_____x88888" hidden="1">{"'Sheet1'!$A$1:$I$89"}</definedName>
    <definedName name="____fsd44" hidden="1">{#N/A,#N/A,FALSE,"Aging Summary";#N/A,#N/A,FALSE,"Ratio Analysis";#N/A,#N/A,FALSE,"Test 120 Day Accts";#N/A,#N/A,FALSE,"Tickmarks"}</definedName>
    <definedName name="____kim1" hidden="1">{#N/A,#N/A,FALSE,"Aging Summary";#N/A,#N/A,FALSE,"Ratio Analysis";#N/A,#N/A,FALSE,"Test 120 Day Accts";#N/A,#N/A,FALSE,"Tickmarks"}</definedName>
    <definedName name="____kim6" hidden="1">{#N/A,#N/A,FALSE,"Aging Summary";#N/A,#N/A,FALSE,"Ratio Analysis";#N/A,#N/A,FALSE,"Test 120 Day Accts";#N/A,#N/A,FALSE,"Tickmarks"}</definedName>
    <definedName name="____PG1">#N/A</definedName>
    <definedName name="____PG2">#N/A</definedName>
    <definedName name="____PG3">#N/A</definedName>
    <definedName name="____x2" hidden="1">{"'Sheet1'!$A$1:$I$89"}</definedName>
    <definedName name="____x88888" hidden="1">{"'Sheet1'!$A$1:$I$89"}</definedName>
    <definedName name="___fsd44" hidden="1">{#N/A,#N/A,FALSE,"Aging Summary";#N/A,#N/A,FALSE,"Ratio Analysis";#N/A,#N/A,FALSE,"Test 120 Day Accts";#N/A,#N/A,FALSE,"Tickmarks"}</definedName>
    <definedName name="___kim1" hidden="1">{#N/A,#N/A,FALSE,"Aging Summary";#N/A,#N/A,FALSE,"Ratio Analysis";#N/A,#N/A,FALSE,"Test 120 Day Accts";#N/A,#N/A,FALSE,"Tickmarks"}</definedName>
    <definedName name="___kim6" hidden="1">{#N/A,#N/A,FALSE,"Aging Summary";#N/A,#N/A,FALSE,"Ratio Analysis";#N/A,#N/A,FALSE,"Test 120 Day Accts";#N/A,#N/A,FALSE,"Tickmarks"}</definedName>
    <definedName name="___PG1">#N/A</definedName>
    <definedName name="___PG2">#N/A</definedName>
    <definedName name="___PG3">#REF!</definedName>
    <definedName name="___thinkcellREMAAAAAAAAEAAAARM3YEr2Vska_PC_IFuLITA" hidden="1">#REF!</definedName>
    <definedName name="___x2" hidden="1">{"'Sheet1'!$A$1:$I$89"}</definedName>
    <definedName name="___x88888" hidden="1">{"'Sheet1'!$A$1:$I$89"}</definedName>
    <definedName name="__123Graph_A" hidden="1">#REF!</definedName>
    <definedName name="__123Graph_AScreenCrv" hidden="1">#REF!</definedName>
    <definedName name="__123Graph_B" hidden="1">#REF!</definedName>
    <definedName name="__123Graph_BScreenCrv" hidden="1">#REF!</definedName>
    <definedName name="__123Graph_C" hidden="1">#REF!</definedName>
    <definedName name="__123Graph_CScreenCrv" hidden="1">#REF!</definedName>
    <definedName name="__123Graph_D" hidden="1">#REF!</definedName>
    <definedName name="__123Graph_E" hidden="1">#REF!</definedName>
    <definedName name="__123Graph_F" hidden="1">#REF!</definedName>
    <definedName name="__123Graph_X" hidden="1">#REF!</definedName>
    <definedName name="__cp3" hidden="1">{#N/A,#N/A,FALSE,"ALLOC"}</definedName>
    <definedName name="__FDS_HYPERLINK_TOGGLE_STATE__" hidden="1">"ON"</definedName>
    <definedName name="__fsd44" hidden="1">{#N/A,#N/A,FALSE,"Aging Summary";#N/A,#N/A,FALSE,"Ratio Analysis";#N/A,#N/A,FALSE,"Test 120 Day Accts";#N/A,#N/A,FALSE,"Tickmarks"}</definedName>
    <definedName name="__IntlFixup" hidden="1">TRUE</definedName>
    <definedName name="__key2" hidden="1">#REF!</definedName>
    <definedName name="__kim1" hidden="1">{#N/A,#N/A,FALSE,"Aging Summary";#N/A,#N/A,FALSE,"Ratio Analysis";#N/A,#N/A,FALSE,"Test 120 Day Accts";#N/A,#N/A,FALSE,"Tickmarks"}</definedName>
    <definedName name="__kim6" hidden="1">{#N/A,#N/A,FALSE,"Aging Summary";#N/A,#N/A,FALSE,"Ratio Analysis";#N/A,#N/A,FALSE,"Test 120 Day Accts";#N/A,#N/A,FALSE,"Tickmarks"}</definedName>
    <definedName name="__PG1">#REF!</definedName>
    <definedName name="__PG2">#REF!</definedName>
    <definedName name="__PG3">#REF!</definedName>
    <definedName name="__PG4">#REF!</definedName>
    <definedName name="__PG5">#REF!</definedName>
    <definedName name="__x2" hidden="1">{"'Sheet1'!$A$1:$I$89"}</definedName>
    <definedName name="__x88888" hidden="1">{"'Sheet1'!$A$1:$I$89"}</definedName>
    <definedName name="__yr01">#REF!</definedName>
    <definedName name="__yr02">#REF!</definedName>
    <definedName name="__yr03">#REF!</definedName>
    <definedName name="__yr04">#REF!</definedName>
    <definedName name="__yr05">#REF!</definedName>
    <definedName name="__yr06">#REF!</definedName>
    <definedName name="__yr07">#REF!</definedName>
    <definedName name="__yr08">#REF!</definedName>
    <definedName name="__yr09">#REF!</definedName>
    <definedName name="__yr10">#REF!</definedName>
    <definedName name="__yr11">#REF!</definedName>
    <definedName name="__yr12">#REF!</definedName>
    <definedName name="__yr13">#REF!</definedName>
    <definedName name="__yr14">#REF!</definedName>
    <definedName name="__yr15">#REF!</definedName>
    <definedName name="__yr16">#REF!</definedName>
    <definedName name="__yr17">#REF!</definedName>
    <definedName name="__yr18">#REF!</definedName>
    <definedName name="__yr19">#REF!</definedName>
    <definedName name="__YR2">#REF!</definedName>
    <definedName name="__yr20">#REF!</definedName>
    <definedName name="__yr21">#REF!</definedName>
    <definedName name="__YR3">#REF!</definedName>
    <definedName name="__YR4">#REF!</definedName>
    <definedName name="__YR5">#REF!</definedName>
    <definedName name="__YR6">#REF!</definedName>
    <definedName name="__yr98">#REF!</definedName>
    <definedName name="__yr99">#REF!</definedName>
    <definedName name="_1__123Graph_ACHART_4" hidden="1">#REF!</definedName>
    <definedName name="_11__123Graph_LBL_BCHART_1" hidden="1">#REF!</definedName>
    <definedName name="_12__123Graph_BCHART_4" hidden="1">#REF!</definedName>
    <definedName name="_12__123Graph_LBL_CCHART_1" hidden="1">#REF!</definedName>
    <definedName name="_123Graph_F1" hidden="1">#REF!</definedName>
    <definedName name="_13__123Graph_XCHART_1" hidden="1">#REF!</definedName>
    <definedName name="_16__123Graph_CCHART_4" hidden="1">#REF!</definedName>
    <definedName name="_1995RET">#REF!</definedName>
    <definedName name="_1996AMORT">#REF!</definedName>
    <definedName name="_1996RET">#REF!</definedName>
    <definedName name="_1997AMORT">#REF!</definedName>
    <definedName name="_1997RETAMORT">#REF!</definedName>
    <definedName name="_2__123Graph_AChart_1A" hidden="1">#REF!</definedName>
    <definedName name="_2__123Graph_BCHART_1" hidden="1">#REF!</definedName>
    <definedName name="_2__123Graph_BCHART_4" hidden="1">#REF!</definedName>
    <definedName name="_3__123Graph_AChart_2A" hidden="1">#REF!</definedName>
    <definedName name="_3__123Graph_BCHART_1" hidden="1">#REF!</definedName>
    <definedName name="_3__123Graph_CCHART_1" hidden="1">#REF!</definedName>
    <definedName name="_3__123Graph_CCHART_4" hidden="1">#REF!</definedName>
    <definedName name="_4__123Graph_BCHART_1" hidden="1">#REF!</definedName>
    <definedName name="_4__123Graph_CCHART_1" hidden="1">#REF!</definedName>
    <definedName name="_4__123Graph_XChart_1A" hidden="1">#REF!</definedName>
    <definedName name="_5__123Graph_CCHART_1" hidden="1">#REF!</definedName>
    <definedName name="_5__123Graph_LBL_BCHART_1" hidden="1">#REF!</definedName>
    <definedName name="_5__123Graph_XChart_2A" hidden="1">#REF!</definedName>
    <definedName name="_6__123Graph_LBL_BCHART_1" hidden="1">#REF!</definedName>
    <definedName name="_6__123Graph_LBL_CCHART_1" hidden="1">#REF!</definedName>
    <definedName name="_7__123Graph_BCHART_1" hidden="1">#REF!</definedName>
    <definedName name="_7__123Graph_LBL_BCHART_1" hidden="1">#REF!</definedName>
    <definedName name="_7__123Graph_LBL_CCHART_1" hidden="1">#REF!</definedName>
    <definedName name="_7__123Graph_XCHART_1" hidden="1">#REF!</definedName>
    <definedName name="_8__123Graph_ACHART_4" hidden="1">#REF!</definedName>
    <definedName name="_8__123Graph_CCHART_1" hidden="1">#REF!</definedName>
    <definedName name="_8__123Graph_LBL_CCHART_1" hidden="1">#REF!</definedName>
    <definedName name="_8__123Graph_XCHART_1" hidden="1">#REF!</definedName>
    <definedName name="_9__123Graph_XCHART_1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C1_COL1">#REF!</definedName>
    <definedName name="_CMI2002">#REF!</definedName>
    <definedName name="_CMI2003">#REF!</definedName>
    <definedName name="_CMI2004">#REF!</definedName>
    <definedName name="_Dist_Bin" hidden="1">#REF!</definedName>
    <definedName name="_Dist_Values" hidden="1">#REF!</definedName>
    <definedName name="_DOT2003">#REF!</definedName>
    <definedName name="_Fill" localSheetId="5" hidden="1">#REF!</definedName>
    <definedName name="_Fill" localSheetId="6" hidden="1">#REF!</definedName>
    <definedName name="_Fill" localSheetId="0" hidden="1">#REF!</definedName>
    <definedName name="_Fill" localSheetId="1" hidden="1">#REF!</definedName>
    <definedName name="_Fill" localSheetId="2" hidden="1">#REF!</definedName>
    <definedName name="_Fill" hidden="1">#REF!</definedName>
    <definedName name="_xlnm._FilterDatabase" localSheetId="4" hidden="1">'REG FL  Revenue - 6 System Adj '!$A$3:$AO$152</definedName>
    <definedName name="_fsd44" hidden="1">{#N/A,#N/A,FALSE,"Aging Summary";#N/A,#N/A,FALSE,"Ratio Analysis";#N/A,#N/A,FALSE,"Test 120 Day Accts";#N/A,#N/A,FALSE,"Tickmarks"}</definedName>
    <definedName name="_Key1" localSheetId="5" hidden="1">#REF!</definedName>
    <definedName name="_Key1" localSheetId="6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_Key2" localSheetId="5" hidden="1">#REF!</definedName>
    <definedName name="_Key2" localSheetId="6" hidden="1">#REF!</definedName>
    <definedName name="_Key2" localSheetId="0" hidden="1">#REF!</definedName>
    <definedName name="_Key2" localSheetId="1" hidden="1">#REF!</definedName>
    <definedName name="_Key2" localSheetId="2" hidden="1">#REF!</definedName>
    <definedName name="_Key2" hidden="1">#REF!</definedName>
    <definedName name="_kim1" hidden="1">{#N/A,#N/A,FALSE,"Aging Summary";#N/A,#N/A,FALSE,"Ratio Analysis";#N/A,#N/A,FALSE,"Test 120 Day Accts";#N/A,#N/A,FALSE,"Tickmarks"}</definedName>
    <definedName name="_kim6" hidden="1">{#N/A,#N/A,FALSE,"Aging Summary";#N/A,#N/A,FALSE,"Ratio Analysis";#N/A,#N/A,FALSE,"Test 120 Day Accts";#N/A,#N/A,FALSE,"Tickmarks"}</definedName>
    <definedName name="_Map1">#REF!</definedName>
    <definedName name="_MatMult_A" hidden="1">#REF!</definedName>
    <definedName name="_MatMult_A1" hidden="1">#REF!</definedName>
    <definedName name="_Order1" hidden="1">255</definedName>
    <definedName name="_Order2" hidden="1">255</definedName>
    <definedName name="_Parse_In" localSheetId="5" hidden="1">#REF!</definedName>
    <definedName name="_Parse_In" localSheetId="6" hidden="1">#REF!</definedName>
    <definedName name="_Parse_In" localSheetId="0" hidden="1">#REF!</definedName>
    <definedName name="_Parse_In" localSheetId="1" hidden="1">#REF!</definedName>
    <definedName name="_Parse_In" localSheetId="2" hidden="1">#REF!</definedName>
    <definedName name="_Parse_In" hidden="1">#REF!</definedName>
    <definedName name="_Parse_Out" localSheetId="5" hidden="1">#REF!</definedName>
    <definedName name="_Parse_Out" localSheetId="6" hidden="1">#REF!</definedName>
    <definedName name="_Parse_Out" localSheetId="0" hidden="1">#REF!</definedName>
    <definedName name="_Parse_Out" localSheetId="1" hidden="1">#REF!</definedName>
    <definedName name="_Parse_Out" localSheetId="2" hidden="1">#REF!</definedName>
    <definedName name="_Parse_Out" hidden="1">#REF!</definedName>
    <definedName name="_PG1">#REF!</definedName>
    <definedName name="_PG2">#REF!</definedName>
    <definedName name="_PG3">#N/A</definedName>
    <definedName name="_PG5">#REF!</definedName>
    <definedName name="_Qtr3">#REF!,#REF!,#REF!,#REF!</definedName>
    <definedName name="_Regression_Int" hidden="1">1</definedName>
    <definedName name="_Sort" localSheetId="5" hidden="1">#REF!</definedName>
    <definedName name="_Sort" localSheetId="6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_Sort1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x2" hidden="1">{"'Sheet1'!$A$1:$I$89"}</definedName>
    <definedName name="_x88888" hidden="1">{"'Sheet1'!$A$1:$I$89"}</definedName>
    <definedName name="_yr01">#REF!</definedName>
    <definedName name="_yr02">#REF!</definedName>
    <definedName name="_yr03">#REF!</definedName>
    <definedName name="_yr04">#REF!</definedName>
    <definedName name="_yr05">#REF!</definedName>
    <definedName name="_yr06">#REF!</definedName>
    <definedName name="_yr07">#REF!</definedName>
    <definedName name="_yr08">#REF!</definedName>
    <definedName name="_yr09">#REF!</definedName>
    <definedName name="_yr10">#REF!</definedName>
    <definedName name="_yr11">#REF!</definedName>
    <definedName name="_yr12">#REF!</definedName>
    <definedName name="_yr13">#REF!</definedName>
    <definedName name="_yr14">#REF!</definedName>
    <definedName name="_yr15">#REF!</definedName>
    <definedName name="_yr16">#REF!</definedName>
    <definedName name="_yr17">#REF!</definedName>
    <definedName name="_yr18">#REF!</definedName>
    <definedName name="_yr19">#REF!</definedName>
    <definedName name="_YR2">#REF!</definedName>
    <definedName name="_yr20">#REF!</definedName>
    <definedName name="_yr21">#REF!</definedName>
    <definedName name="_YR3">#REF!</definedName>
    <definedName name="_YR4">#REF!</definedName>
    <definedName name="_YR5">#REF!</definedName>
    <definedName name="_YR6">#REF!</definedName>
    <definedName name="_yr98">#REF!</definedName>
    <definedName name="_yr99">#REF!</definedName>
    <definedName name="A" hidden="1">#REF!</definedName>
    <definedName name="A9A">#REF!</definedName>
    <definedName name="aa" hidden="1">#REF!</definedName>
    <definedName name="AAA">#REF!</definedName>
    <definedName name="AAA_DOCTOPS" hidden="1">"AAA_SET"</definedName>
    <definedName name="AAA_duser" hidden="1">"OFF"</definedName>
    <definedName name="aaaaa" hidden="1">{#N/A,#N/A,FALSE,"EXPENSE"}</definedName>
    <definedName name="aaaaaaaaaaaaaaaaaaaaa" hidden="1">{#N/A,#N/A,FALSE,"EXPENSE"}</definedName>
    <definedName name="AAB_Addin5" hidden="1">"AAB_Description for addin 5,Description for addin 5,Description for addin 5,Description for addin 5,Description for addin 5,Description for addin 5"</definedName>
    <definedName name="AccessDatabase" hidden="1">"C:\DATA\Kevin\Kevin's Model.mdb"</definedName>
    <definedName name="Actuals2002">#REF!</definedName>
    <definedName name="Actuals2003">#REF!</definedName>
    <definedName name="Actuals2004">#REF!</definedName>
    <definedName name="ACwvu.print2." hidden="1">#REF!</definedName>
    <definedName name="ACwvu.print3." hidden="1">#REF!</definedName>
    <definedName name="adfadfadfadf" hidden="1">{#N/A,#N/A,FALSE,"EXPENSE"}</definedName>
    <definedName name="ADVERT">#REF!</definedName>
    <definedName name="aertajyiukfjhdh" hidden="1">{#N/A,#N/A,FALSE,"ALLOC"}</definedName>
    <definedName name="aerter" hidden="1">{"'Commentary'!$D$24:$H$33"}</definedName>
    <definedName name="aewrawerasdfsdaf" hidden="1">{#N/A,#N/A,FALSE,"EXPENSE"}</definedName>
    <definedName name="afdasdfaertgrthngbvc" hidden="1">{#N/A,#N/A,FALSE,"EXPENSE"}</definedName>
    <definedName name="AFUDC" hidden="1">#REF!</definedName>
    <definedName name="afwerwerewf" hidden="1">{#N/A,#N/A,FALSE,"EXPENSE"}</definedName>
    <definedName name="ALLOC_11">#REF!</definedName>
    <definedName name="Alloc_Cust_Acctg">'E-10 Allocators to COS'!#REF!</definedName>
    <definedName name="Alloc_Cust_Billing">'E-10 Allocators to COS'!#REF!</definedName>
    <definedName name="Alloc_Cust_Record">'E-10 Allocators to COS'!#REF!</definedName>
    <definedName name="Alloc_Demand_Base">'E-10 Allocators to COS'!$A$18:$H$28</definedName>
    <definedName name="Alloc_Demand_Inter">'E-10 Allocators to COS'!$A$30:$H$40</definedName>
    <definedName name="Alloc_Demand_Peak">'E-10 Allocators to COS'!$A$42:$H$52</definedName>
    <definedName name="Alloc_Demand_Solar">'E-10 Allocators to COS'!$A$54:$J$64</definedName>
    <definedName name="Alloc_Dist_IS">'E-10 Allocators to COS'!$A$222:$H$232</definedName>
    <definedName name="Alloc_Dist_Meters">'E-10 Allocators to COS'!$A$210:$H$220</definedName>
    <definedName name="Alloc_Dist_Prim">'E-10 Allocators to COS'!$A$150:$H$160</definedName>
    <definedName name="Alloc_Dist_Sec">'E-10 Allocators to COS'!$A$174:$H$184</definedName>
    <definedName name="Alloc_Dist_Serv">'E-10 Allocators to COS'!$A$198:$H$208</definedName>
    <definedName name="Alloc_Energy">'E-10 Allocators to COS'!$A$66:$J$76</definedName>
    <definedName name="Alloc_Energy_Base">'E-10 Allocators to COS'!$A$78:$H$88</definedName>
    <definedName name="Alloc_Energy_Inter">'E-10 Allocators to COS'!$A$90:$H$100</definedName>
    <definedName name="Alloc_Energy_Peak">'E-10 Allocators to COS'!$A$102:$H$112</definedName>
    <definedName name="Alloc_Energy_Solar">'E-10 Allocators to COS'!$A$114:$H$124</definedName>
    <definedName name="Alloc_From_COS">'E-10 Allocators from COS'!#REF!</definedName>
    <definedName name="Alloc_Labor">#REF!</definedName>
    <definedName name="Alloc_Meter_Read">'E-10 Allocators to COS'!#REF!</definedName>
    <definedName name="Alloc_Retail">'E-10 Allocators to COS'!$A$234:$H$244</definedName>
    <definedName name="Alloc_Trans">'E-10 Allocators to COS'!$A$126:$H$136</definedName>
    <definedName name="anscount" hidden="1">1</definedName>
    <definedName name="as" hidden="1">{#N/A,#N/A,FALSE,"Aging Summary";#N/A,#N/A,FALSE,"Ratio Analysis";#N/A,#N/A,FALSE,"Test 120 Day Accts";#N/A,#N/A,FALSE,"Tickmarks"}</definedName>
    <definedName name="AS2DocOpenMode" hidden="1">"AS2DocumentBrowse"</definedName>
    <definedName name="AS2NamedRange" hidden="1">7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" hidden="1">{"balsheet",#N/A,FALSE,"A"}</definedName>
    <definedName name="asdf" hidden="1">#REF!</definedName>
    <definedName name="asdfasfasdfasdfsdfsdf" hidden="1">{#N/A,#N/A,FALSE,"EXPENSE"}</definedName>
    <definedName name="AVSACURRYR">#REF!</definedName>
    <definedName name="AVSBCURRMO">#REF!</definedName>
    <definedName name="awerwaerwerfw" hidden="1">{#N/A,#N/A,FALSE,"ALLOC"}</definedName>
    <definedName name="B1_ADJ">#REF!</definedName>
    <definedName name="B6_P2">#REF!</definedName>
    <definedName name="B6WC">#REF!</definedName>
    <definedName name="Base_Cap">#REF!</definedName>
    <definedName name="Base_OM">#REF!</definedName>
    <definedName name="BASE_PROGRAMS2003">#REF!</definedName>
    <definedName name="BASE_PROGRAMS2004">#REF!</definedName>
    <definedName name="BBB">#REF!</definedName>
    <definedName name="BBBBBB">#REF!</definedName>
    <definedName name="bfhbfvdzvcxzv" hidden="1">{#N/A,#N/A,FALSE,"EXPENSE"}</definedName>
    <definedName name="BG_Del" hidden="1">15</definedName>
    <definedName name="BG_Ins" hidden="1">4</definedName>
    <definedName name="BG_Mod" hidden="1">6</definedName>
    <definedName name="bgfdghsszsdfzsdf" hidden="1">{#N/A,#N/A,FALSE,"EXPENSE"}</definedName>
    <definedName name="bIncludeWeekendInPeak">#REF!</definedName>
    <definedName name="Blank3" hidden="1">#REF!</definedName>
    <definedName name="Blank4" hidden="1">#REF!</definedName>
    <definedName name="Blank5" hidden="1">#REF!</definedName>
    <definedName name="Blank6" hidden="1">#REF!</definedName>
    <definedName name="Blank7" hidden="1">#REF!</definedName>
    <definedName name="Blank8" hidden="1">#REF!</definedName>
    <definedName name="BLPH16" hidden="1">#REF!</definedName>
    <definedName name="BLPH17" hidden="1">#REF!</definedName>
    <definedName name="BLPH18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NE_MESSAGES_HIDDEN" hidden="1">#REF!</definedName>
    <definedName name="bob" hidden="1">{#N/A,#N/A,FALSE,"EXPENSE"}</definedName>
    <definedName name="BUDGET">#REF!</definedName>
    <definedName name="Budget2002">#REF!</definedName>
    <definedName name="Budget2003">#REF!</definedName>
    <definedName name="Budget2004">#REF!</definedName>
    <definedName name="bv" hidden="1">{#N/A,#N/A,FALSE,"Aging Summary";#N/A,#N/A,FALSE,"Ratio Analysis";#N/A,#N/A,FALSE,"Test 120 Day Accts";#N/A,#N/A,FALSE,"Tickmarks"}</definedName>
    <definedName name="CapCashflow">#REF!</definedName>
    <definedName name="CapCategoryGrow">#REF!</definedName>
    <definedName name="CapCategoryGrowIndirects">#REF!</definedName>
    <definedName name="CapCategoryMaintain">#REF!</definedName>
    <definedName name="CapCategoryMaintainIndirects">#REF!</definedName>
    <definedName name="CapRestoration">#REF!</definedName>
    <definedName name="cb_sChart41E9A35_opts" hidden="1">"1, 9, 1, False, 2, False, False, , 0, False, True, 1, 1"</definedName>
    <definedName name="CCCCCC">#REF!</definedName>
    <definedName name="Chargeby">#REF!</definedName>
    <definedName name="ChgToCapital">#REF!</definedName>
    <definedName name="ChgToOM">#REF!</definedName>
    <definedName name="CIQWBGuid" hidden="1">"022317c7-dbd3-41a3-9caf-35748facbbc2"</definedName>
    <definedName name="CL_MULT">#REF!</definedName>
    <definedName name="CL_MULT_PRIOR">#REF!</definedName>
    <definedName name="Class_Allocators">#REF!</definedName>
    <definedName name="COL_13MO_AVG">#REF!</definedName>
    <definedName name="Combined" hidden="1">{#N/A,#N/A,FALSE,"TOTAL";#N/A,#N/A,FALSE,"SERIES l";#N/A,#N/A,FALSE,"1993A";#N/A,#N/A,FALSE,"1994A";#N/A,#N/A,FALSE,"SERIES ll";#N/A,#N/A,FALSE,"1995A";#N/A,#N/A,FALSE,"1995B";#N/A,#N/A,FALSE,"1996A";#N/A,#N/A,FALSE,"SERIES lll";#N/A,#N/A,FALSE,"1996lllA-R";#N/A,#N/A,FALSE,"1996lllCD"}</definedName>
    <definedName name="Comp" hidden="1">#REF!</definedName>
    <definedName name="Company_Name">#REF!</definedName>
    <definedName name="CompanyName1" hidden="1">#REF!</definedName>
    <definedName name="CompanyName2" hidden="1">#REF!</definedName>
    <definedName name="CompanyName3" hidden="1">#REF!</definedName>
    <definedName name="CompRange1" hidden="1">OFFSET(CompRange1Main,9,0,COUNTA(CompRange1Main)-COUNTA(#REF!),1)</definedName>
    <definedName name="CompRange1Main" hidden="1">#REF!</definedName>
    <definedName name="CompRange2" hidden="1">OFFSET(CompRange2Main,9,0,COUNTA(CompRange2Main)-COUNTA(#REF!),1)</definedName>
    <definedName name="CompRange2Main" hidden="1">#REF!</definedName>
    <definedName name="CompRange3" hidden="1">OFFSET(CompRange3Main,9,0,COUNTA(CompRange3Main)-COUNTA(#REF!),1)</definedName>
    <definedName name="CompRange3Main" hidden="1">#REF!</definedName>
    <definedName name="Copy_Of_2108_Query_2008">#REF!</definedName>
    <definedName name="CostCat">#REF!</definedName>
    <definedName name="cprange3" hidden="1">{#N/A,#N/A,FALSE,"ALLOC"}</definedName>
    <definedName name="cprrange2" hidden="1">{#N/A,#N/A,FALSE,"ALLOC"}</definedName>
    <definedName name="CTE_Cap">#REF!</definedName>
    <definedName name="CTE_OM">#REF!</definedName>
    <definedName name="CTE_PROGRAMS2003">#REF!</definedName>
    <definedName name="CTE_PROGRAMS2004">#REF!</definedName>
    <definedName name="Current_Month">#REF!</definedName>
    <definedName name="Current_Year">#REF!</definedName>
    <definedName name="Customers2002">#REF!</definedName>
    <definedName name="Customers2003">#REF!</definedName>
    <definedName name="Customers2004">#REF!</definedName>
    <definedName name="CustomersAffected2002">#REF!</definedName>
    <definedName name="CustomersAffected2003">#REF!</definedName>
    <definedName name="CustomersAffected2004">#REF!</definedName>
    <definedName name="cvzdfzsdfdsfsf" hidden="1">{#N/A,#N/A,FALSE,"EXPENSE"}</definedName>
    <definedName name="Cwvu.GREY_ALL." hidden="1">#REF!</definedName>
    <definedName name="D">#REF!</definedName>
    <definedName name="D3_IntExp">#REF!</definedName>
    <definedName name="DataTabl">#REF!</definedName>
    <definedName name="DataTable">#REF!</definedName>
    <definedName name="DateRangeComp" hidden="1">OFFSET(DateRangeCompMain,9,0,COUNTA(DateRangeCompMain)-COUNTA(#REF!),1)</definedName>
    <definedName name="DateRangeCompMain" hidden="1">#REF!</definedName>
    <definedName name="DateRangePrice" hidden="1">OFFSET([0]!DateRangePriceMain,5,0,COUNTA([0]!DateRangePriceMain)-COUNTA(#REF!),1)</definedName>
    <definedName name="DateRangePriceMain" hidden="1">#REF!</definedName>
    <definedName name="DDD">#REF!</definedName>
    <definedName name="DDDD">#REF!</definedName>
    <definedName name="DDDDD">#REF!</definedName>
    <definedName name="DDDDDDD">#REF!</definedName>
    <definedName name="DDDDDDDDDDDD">#REF!</definedName>
    <definedName name="Derivation_of_Energy_Separation_Factors">#REF!</definedName>
    <definedName name="df" hidden="1">{#N/A,#N/A,FALSE,"Aging Summary";#N/A,#N/A,FALSE,"Ratio Analysis";#N/A,#N/A,FALSE,"Test 120 Day Accts";#N/A,#N/A,FALSE,"Tickmarks"}</definedName>
    <definedName name="dfadsfadfadfewfr" hidden="1">{#N/A,#N/A,FALSE,"EXPENSE"}</definedName>
    <definedName name="dfadsfasdfdsf" hidden="1">{#N/A,#N/A,FALSE,"EXPENSE"}</definedName>
    <definedName name="dfadsfdsafdf" hidden="1">{#N/A,#N/A,FALSE,"ALLOC"}</definedName>
    <definedName name="dfasdfasdf" hidden="1">{#N/A,#N/A,FALSE,"ALLOC"}</definedName>
    <definedName name="dfasdfasdfdsaf" hidden="1">{#N/A,#N/A,FALSE,"ALLOC"}</definedName>
    <definedName name="dfasfasfdfadsf" hidden="1">{#N/A,#N/A,FALSE,"EXPENSE"}</definedName>
    <definedName name="DFD_TAX">#REF!</definedName>
    <definedName name="dfdfdsfadsf" hidden="1">{#N/A,#N/A,FALSE,"EXPENSE"}</definedName>
    <definedName name="dfdsfsdfdfdsf" hidden="1">{#N/A,#N/A,FALSE,"EXPENSE"}</definedName>
    <definedName name="dfsadfdsfdsf" hidden="1">{#N/A,#N/A,FALSE,"ALLOC"}</definedName>
    <definedName name="dfsdfdsfdsfds" hidden="1">{#N/A,#N/A,FALSE,"EXPENSE"}</definedName>
    <definedName name="dgdgdfgdg" hidden="1">{#N/A,#N/A,FALSE,"EXPENSE"}</definedName>
    <definedName name="dhdyyrtyr" hidden="1">{#N/A,#N/A,FALSE,"EXPENSE"}</definedName>
    <definedName name="Dispatch2004">#REF!</definedName>
    <definedName name="DIST_ALL">#REF!</definedName>
    <definedName name="dkdkdk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OCKET">#REF!</definedName>
    <definedName name="Docket_No">#REF!</definedName>
    <definedName name="DOT">#REF!</definedName>
    <definedName name="DOT_PROJECTS2003">#REF!</definedName>
    <definedName name="DOT_PROJECTS2004">#REF!</definedName>
    <definedName name="ds" hidden="1">{#N/A,#N/A,FALSE,"Aging Summary";#N/A,#N/A,FALSE,"Ratio Analysis";#N/A,#N/A,FALSE,"Test 120 Day Accts";#N/A,#N/A,FALSE,"Tickmarks"}</definedName>
    <definedName name="dsfasdfdasf" hidden="1">{#N/A,#N/A,FALSE,"EXPENSE"}</definedName>
    <definedName name="dsfasdfdsf" hidden="1">{#N/A,#N/A,FALSE,"EXPENSE"}</definedName>
    <definedName name="dsm" hidden="1">{#N/A,#N/A,FALSE,"Aging Summary";#N/A,#N/A,FALSE,"Ratio Analysis";#N/A,#N/A,FALSE,"Test 120 Day Accts";#N/A,#N/A,FALSE,"Tickmarks"}</definedName>
    <definedName name="dtresyttyujyujtghgh" hidden="1">{#N/A,#N/A,FALSE,"EXPENSE"}</definedName>
    <definedName name="duh" hidden="1">{"edcredit",#N/A,FALSE,"edcredit"}</definedName>
    <definedName name="E">#REF!</definedName>
    <definedName name="E1_Page_1">#REF!,#REF!,#REF!,#REF!,#REF!,#REF!,#REF!</definedName>
    <definedName name="E1_Page_2">#REF!,#REF!,#REF!,#REF!,#REF!,#REF!,#REF!</definedName>
    <definedName name="E4_Page_1_All">#REF!,#REF!,#REF!,#REF!,#REF!,#REF!,#REF!</definedName>
    <definedName name="E4_Page_1_Filing">#REF!,#REF!,#REF!,#REF!,#REF!,#REF!,#REF!</definedName>
    <definedName name="E4_Page_2_All">#REF!,#REF!,#REF!,#REF!,#REF!,#REF!,#REF!</definedName>
    <definedName name="E4_Page_2_Filing">#REF!,#REF!,#REF!,#REF!,#REF!,#REF!,#REF!</definedName>
    <definedName name="eatawerawerfe" hidden="1">{#N/A,#N/A,FALSE,"ALLOC"}</definedName>
    <definedName name="ECON_DEV">#REF!</definedName>
    <definedName name="EDS_Strategic2004">#REF!</definedName>
    <definedName name="ej" hidden="1">{"Page 1",#N/A,FALSE,"Sheet1";"Page 2",#N/A,FALSE,"Sheet1"}</definedName>
    <definedName name="er" hidden="1">{#N/A,#N/A,FALSE,"Aging Summary";#N/A,#N/A,FALSE,"Ratio Analysis";#N/A,#N/A,FALSE,"Test 120 Day Accts";#N/A,#N/A,FALSE,"Tickmarks"}</definedName>
    <definedName name="essbase12month" hidden="1">{"balsheet",#N/A,FALSE,"A"}</definedName>
    <definedName name="EssOptions">"A1110000000130000000001100000_0000"</definedName>
    <definedName name="ew" hidden="1">{#N/A,#N/A,FALSE,"Aging Summary";#N/A,#N/A,FALSE,"Ratio Analysis";#N/A,#N/A,FALSE,"Test 120 Day Accts";#N/A,#N/A,FALSE,"Tickmarks"}</definedName>
    <definedName name="f" hidden="1">{"edcredit",#N/A,FALSE,"edcredit"}</definedName>
    <definedName name="FACTORS">#REF!</definedName>
    <definedName name="fadfasdfasdfadsf" hidden="1">{#N/A,#N/A,FALSE,"ALLOC"}</definedName>
    <definedName name="fadfasdfwaerwe" hidden="1">{#N/A,#N/A,FALSE,"ALLOC"}</definedName>
    <definedName name="fadsfadsfadsf" hidden="1">{#N/A,#N/A,FALSE,"EXPENSE"}</definedName>
    <definedName name="fadsfadsfdasf" hidden="1">{#N/A,#N/A,FALSE,"EXPENSE"}</definedName>
    <definedName name="fadsfdsafdfd" hidden="1">{#N/A,#N/A,FALSE,"ALLOC"}</definedName>
    <definedName name="fasdfadsfdasf" hidden="1">{#N/A,#N/A,FALSE,"ALLOC"}</definedName>
    <definedName name="fasdfasdfadsf" hidden="1">{#N/A,#N/A,FALSE,"EXPENSE"}</definedName>
    <definedName name="fasdfdfdf" hidden="1">{#N/A,#N/A,FALSE,"EXPENSE"}</definedName>
    <definedName name="fasfdsfdsafads" hidden="1">{#N/A,#N/A,FALSE,"EXPENSE"}</definedName>
    <definedName name="fcsdafasdfadsf" hidden="1">{#N/A,#N/A,FALSE,"EXPENSE"}</definedName>
    <definedName name="fd" hidden="1">{#N/A,#N/A,FALSE,"GIS"}</definedName>
    <definedName name="fdasfadfdaf" hidden="1">{#N/A,#N/A,FALSE,"EXPENSE"}</definedName>
    <definedName name="fdsfdsafdasfds" hidden="1">{#N/A,#N/A,FALSE,"EXPENSE"}</definedName>
    <definedName name="fdsfsadfsdafdsa" hidden="1">{#N/A,#N/A,FALSE,"EXPENSE"}</definedName>
    <definedName name="fdsfsdfdsfd" hidden="1">{#N/A,#N/A,FALSE,"EXPENSE"}</definedName>
    <definedName name="FED_TX_ADJ">#REF!</definedName>
    <definedName name="fewrfwerwqerwe" hidden="1">{#N/A,#N/A,FALSE,"EXPENSE"}</definedName>
    <definedName name="ffff" hidden="1">{#N/A,#N/A,FALSE,"ALLOC"}</definedName>
    <definedName name="FGC">#REF!</definedName>
    <definedName name="fgdfgdzfxczv" hidden="1">{#N/A,#N/A,FALSE,"EXPENSE"}</definedName>
    <definedName name="fgdfzdsfASFDAS" hidden="1">{#N/A,#N/A,FALSE,"EXPENSE"}</definedName>
    <definedName name="fgdgdfdvcx" hidden="1">{#N/A,#N/A,FALSE,"ALLOC"}</definedName>
    <definedName name="fgdsfasdfscc" hidden="1">{#N/A,#N/A,FALSE,"ALLOC"}</definedName>
    <definedName name="fgdsfdsfd" hidden="1">{#N/A,#N/A,FALSE,"EXPENSE"}</definedName>
    <definedName name="fhfgdgdg" hidden="1">{#N/A,#N/A,FALSE,"EXPENSE"}</definedName>
    <definedName name="fhfhfhfg" hidden="1">{#N/A,#N/A,FALSE,"EXPENSE"}</definedName>
    <definedName name="fhgfdgdzfcxvcx" hidden="1">{#N/A,#N/A,FALSE,"EXPENSE"}</definedName>
    <definedName name="FILENAME">#REF!</definedName>
    <definedName name="Filing_Name">#REF!</definedName>
    <definedName name="financ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NI_ADJ">#REF!</definedName>
    <definedName name="FORM42_1A">#REF!</definedName>
    <definedName name="FORM42_2A">#REF!</definedName>
    <definedName name="FORM42_3A">#REF!</definedName>
    <definedName name="FORM42_4A">#REF!</definedName>
    <definedName name="Form42_4P_P13">#REF!</definedName>
    <definedName name="FORM42_6A">#REF!</definedName>
    <definedName name="FORM42_8A_P1">#REF!</definedName>
    <definedName name="FORM42_8A_P10">#REF!</definedName>
    <definedName name="FORM42_8A_P11">#REF!</definedName>
    <definedName name="FORM42_8A_P12">#REF!</definedName>
    <definedName name="FORM42_8A_P13">#REF!</definedName>
    <definedName name="FORM42_8A_P14">#REF!</definedName>
    <definedName name="FORM42_8A_P15">#REF!</definedName>
    <definedName name="FORM42_8A_P16">#REF!</definedName>
    <definedName name="FORM42_8A_P17">#REF!</definedName>
    <definedName name="FORM42_8A_P18">#REF!</definedName>
    <definedName name="FORM42_8A_P19">#REF!</definedName>
    <definedName name="FORM42_8A_P2">#REF!</definedName>
    <definedName name="FORM42_8A_P20">#REF!</definedName>
    <definedName name="FORM42_8A_P3">#REF!</definedName>
    <definedName name="FORM42_8A_P4">#REF!</definedName>
    <definedName name="FORM42_8A_P5">#REF!</definedName>
    <definedName name="FORM42_8A_P6">#REF!</definedName>
    <definedName name="FORM42_8A_P7">#REF!</definedName>
    <definedName name="FORM42_8A_P8">#REF!</definedName>
    <definedName name="FORM42_8A_P9">#REF!</definedName>
    <definedName name="FPCCAP">#REF!</definedName>
    <definedName name="FPSC_Adj_lookup">#REF!</definedName>
    <definedName name="freb" hidden="1">{#N/A,#N/A,FALSE,"EXPENSE"}</definedName>
    <definedName name="frt" hidden="1">{#N/A,#N/A,FALSE,"Aging Summary";#N/A,#N/A,FALSE,"Ratio Analysis";#N/A,#N/A,FALSE,"Test 120 Day Accts";#N/A,#N/A,FALSE,"Tickmarks"}</definedName>
    <definedName name="frwerwerwerfw" hidden="1">{#N/A,#N/A,FALSE,"EXPENSE"}</definedName>
    <definedName name="frwerwerwerwerfew" hidden="1">{#N/A,#N/A,FALSE,"EXPENSE"}</definedName>
    <definedName name="fsadfsdfadfdfwerf" hidden="1">{#N/A,#N/A,FALSE,"EXPENSE"}</definedName>
    <definedName name="fsafwaerwer" hidden="1">{#N/A,#N/A,FALSE,"EXPENSE"}</definedName>
    <definedName name="fsd" hidden="1">{#N/A,#N/A,FALSE,"Aging Summary";#N/A,#N/A,FALSE,"Ratio Analysis";#N/A,#N/A,FALSE,"Test 120 Day Accts";#N/A,#N/A,FALSE,"Tickmarks"}</definedName>
    <definedName name="fsdfadsfdfd" hidden="1">{#N/A,#N/A,FALSE,"EXPENSE"}</definedName>
    <definedName name="fsdfasdfadsf" hidden="1">{#N/A,#N/A,FALSE,"EXPENSE"}</definedName>
    <definedName name="fsdfdfbfvbcvbb" hidden="1">{#N/A,#N/A,FALSE,"ALLOC"}</definedName>
    <definedName name="fsdfdwfdsf" hidden="1">{#N/A,#N/A,FALSE,"EXPENSE"}</definedName>
    <definedName name="fsgrhghj" hidden="1">{#N/A,#N/A,FALSE,"ALLOC"}</definedName>
    <definedName name="ftyrtdrt" hidden="1">{#N/A,#N/A,FALSE,"ALLOC"}</definedName>
    <definedName name="FUNC_ALLOCS_CS">#REF!</definedName>
    <definedName name="FUNC_ALLOCS_CSIS">#REF!</definedName>
    <definedName name="FUNC_ALLOCS_GSD">#REF!</definedName>
    <definedName name="FUNC_ALLOCS_GSND">#REF!</definedName>
    <definedName name="FUNC_ALLOCS_GSND100LF">#REF!</definedName>
    <definedName name="FUNC_ALLOCS_IS">#REF!</definedName>
    <definedName name="FUNC_ALLOCS_LS">#REF!</definedName>
    <definedName name="FUNC_ALLOCS_RETAIL">#REF!</definedName>
    <definedName name="FUNC_ALLOCS_RS">#REF!</definedName>
    <definedName name="G">#REF!</definedName>
    <definedName name="gbdfgdfdfzvc" hidden="1">{#N/A,#N/A,FALSE,"ALLOC"}</definedName>
    <definedName name="gbdfgzdfvvc" hidden="1">{#N/A,#N/A,FALSE,"EXPENSE"}</definedName>
    <definedName name="gdfgdvzxcvc" hidden="1">{#N/A,#N/A,FALSE,"EXPENSE"}</definedName>
    <definedName name="gdfgdzfdzfvxzc" hidden="1">{#N/A,#N/A,FALSE,"ALLOC"}</definedName>
    <definedName name="gdfgfbcvbcv" hidden="1">{#N/A,#N/A,FALSE,"EXPENSE"}</definedName>
    <definedName name="gdfgfvcxvcx" hidden="1">{#N/A,#N/A,FALSE,"ALLOC"}</definedName>
    <definedName name="gdgddgd" hidden="1">{#N/A,#N/A,FALSE,"EXPENSE"}</definedName>
    <definedName name="gdsfgdcvcx" hidden="1">{#N/A,#N/A,FALSE,"EXPENSE"}</definedName>
    <definedName name="gdsfgdfvgzcxvcxz" hidden="1">{#N/A,#N/A,FALSE,"EXPENSE"}</definedName>
    <definedName name="gdsgdfvcxvxc" hidden="1">{#N/A,#N/A,FALSE,"EXPENSE"}</definedName>
    <definedName name="gfgsdftesrt" hidden="1">{#N/A,#N/A,FALSE,"EXPENSE"}</definedName>
    <definedName name="gfhbgfggbvcvcx" hidden="1">{#N/A,#N/A,FALSE,"EXPENSE"}</definedName>
    <definedName name="gfhfgfbcvcv" hidden="1">{#N/A,#N/A,FALSE,"EXPENSE"}</definedName>
    <definedName name="gfhfxcxvcxzv" hidden="1">{#N/A,#N/A,FALSE,"EXPENSE"}</definedName>
    <definedName name="gfhsdzfzasdfSAF" hidden="1">{#N/A,#N/A,FALSE,"ALLOC"}</definedName>
    <definedName name="gfhshyghgf" hidden="1">{#N/A,#N/A,FALSE,"EXPENSE"}</definedName>
    <definedName name="gfnhsfgdzvc" hidden="1">{#N/A,#N/A,FALSE,"ALLOC"}</definedName>
    <definedName name="gfsgesrwerwer" hidden="1">{#N/A,#N/A,FALSE,"EXPENSE"}</definedName>
    <definedName name="gggg" hidden="1">{#N/A,#N/A,FALSE,"EXPENSE"}</definedName>
    <definedName name="ggggg" hidden="1">{#N/A,#N/A,FALSE,"EXPENSE"}</definedName>
    <definedName name="gggggg" hidden="1">{#N/A,#N/A,FALSE,"EXPENSE"}</definedName>
    <definedName name="ghsfgdszfzsdf" hidden="1">{#N/A,#N/A,FALSE,"EXPENSE"}</definedName>
    <definedName name="gretertertert" hidden="1">{#N/A,#N/A,FALSE,"EXPENSE"}</definedName>
    <definedName name="gsdfgdzcvzcxvc" hidden="1">{#N/A,#N/A,FALSE,"EXPENSE"}</definedName>
    <definedName name="gsdfgdzfzdvcxz" hidden="1">{#N/A,#N/A,FALSE,"EXPENSE"}</definedName>
    <definedName name="gsdfgzsdfzsdcs" hidden="1">{#N/A,#N/A,FALSE,"EXPENSE"}</definedName>
    <definedName name="gsfdgzdfcxv" hidden="1">{#N/A,#N/A,FALSE,"EXPENSE"}</definedName>
    <definedName name="H">#REF!</definedName>
    <definedName name="hfgdfdcvc" hidden="1">{#N/A,#N/A,FALSE,"EXPENSE"}</definedName>
    <definedName name="hgfhngfvbvcb" hidden="1">{#N/A,#N/A,FALSE,"EXPENSE"}</definedName>
    <definedName name="hgfhsfdgadgfzdv" hidden="1">{#N/A,#N/A,FALSE,"EXPENSE"}</definedName>
    <definedName name="hghfdghfgh" hidden="1">{#N/A,#N/A,FALSE,"EXPENSE"}</definedName>
    <definedName name="hgsfdgdzgfdszfds" hidden="1">{#N/A,#N/A,FALSE,"EXPENSE"}</definedName>
    <definedName name="hhfghfh" hidden="1">{#N/A,#N/A,FALSE,"EXPENSE"}</definedName>
    <definedName name="hhgbvxcv" hidden="1">{#N/A,#N/A,FALSE,"EXPENSE"}</definedName>
    <definedName name="hhh" hidden="1">{#N/A,#N/A,FALSE,"Assessment";#N/A,#N/A,FALSE,"Staffing";#N/A,#N/A,FALSE,"Hires";#N/A,#N/A,FALSE,"Assumptions"}</definedName>
    <definedName name="hhhh" hidden="1">{#N/A,#N/A,FALSE,"EXPENSE"}</definedName>
    <definedName name="hhhhh" hidden="1">{#N/A,#N/A,FALSE,"ALLOC"}</definedName>
    <definedName name="hjgfhgfhgf" hidden="1">{#N/A,#N/A,FALSE,"EXPENSE"}</definedName>
    <definedName name="hnftgszdgfzsdfv" hidden="1">{#N/A,#N/A,FALSE,"EXPENSE"}</definedName>
    <definedName name="Hotel_List">#REF!</definedName>
    <definedName name="HOURS">#REF!</definedName>
    <definedName name="Hours_Yr1">#REF!</definedName>
    <definedName name="Hours_Yr2">#REF!</definedName>
    <definedName name="Hours_Yr3">#REF!</definedName>
    <definedName name="Hours_Yr4">#REF!</definedName>
    <definedName name="Hours_Yr5">#REF!</definedName>
    <definedName name="hshgsgfgdfg" hidden="1">{#N/A,#N/A,FALSE,"ALLOC"}</definedName>
    <definedName name="HTML_CodePage" hidden="1">1252</definedName>
    <definedName name="HTML_Control" hidden="1">{"'Sheet1'!$A$1:$I$89"}</definedName>
    <definedName name="html_control1" hidden="1">{"'Sheet1'!$A$1:$I$89"}</definedName>
    <definedName name="HTML_Description" hidden="1">""</definedName>
    <definedName name="HTML_Email" hidden="1">""</definedName>
    <definedName name="HTML_Header" hidden="1">"Commentary"</definedName>
    <definedName name="HTML_LastUpdate" hidden="1">"08/14/2003"</definedName>
    <definedName name="HTML_LineAfter" hidden="1">FALSE</definedName>
    <definedName name="HTML_LineBefore" hidden="1">FALSE</definedName>
    <definedName name="HTML_Name" hidden="1">"Corporate User"</definedName>
    <definedName name="HTML_OBDlg2" hidden="1">TRUE</definedName>
    <definedName name="HTML_OBDlg4" hidden="1">TRUE</definedName>
    <definedName name="HTML_OS" hidden="1">0</definedName>
    <definedName name="HTML_PathFile" hidden="1">"C:\WINNT\Profiles\i11485\Desktop\MyHTML.htm"</definedName>
    <definedName name="HTML_Title" hidden="1">"New Reporting Summary 8-13-03"</definedName>
    <definedName name="HTML1_1" hidden="1">"'[Performance Report.xls]April Summary Template'!$A$1:$Q$82"</definedName>
    <definedName name="HTML1_10" hidden="1">""</definedName>
    <definedName name="HTML1_11" hidden="1">1</definedName>
    <definedName name="HTML1_12" hidden="1">"C:\MY DOCUMENTS\MyHTML.htm"</definedName>
    <definedName name="HTML1_2" hidden="1">1</definedName>
    <definedName name="HTML1_3" hidden="1">"Performance Report"</definedName>
    <definedName name="HTML1_4" hidden="1">"April Summary Template"</definedName>
    <definedName name="HTML1_5" hidden="1">""</definedName>
    <definedName name="HTML1_6" hidden="1">-4146</definedName>
    <definedName name="HTML1_7" hidden="1">1</definedName>
    <definedName name="HTML1_8" hidden="1">"5/29/97"</definedName>
    <definedName name="HTML1_9" hidden="1">"SIWWIN95"</definedName>
    <definedName name="HTML10_1" hidden="1">"'[97RNKAPR.XLS]North'!$A$1:$H$255"</definedName>
    <definedName name="HTML10_10" hidden="1">""</definedName>
    <definedName name="HTML10_11" hidden="1">1</definedName>
    <definedName name="HTML10_12" hidden="1">"D:\nthrnk.htm"</definedName>
    <definedName name="HTML10_2" hidden="1">1</definedName>
    <definedName name="HTML10_3" hidden="1">"97RNKAPR"</definedName>
    <definedName name="HTML10_4" hidden="1">"North"</definedName>
    <definedName name="HTML10_5" hidden="1">""</definedName>
    <definedName name="HTML10_6" hidden="1">1</definedName>
    <definedName name="HTML10_7" hidden="1">-4146</definedName>
    <definedName name="HTML10_8" hidden="1">"5/22/97"</definedName>
    <definedName name="HTML10_9" hidden="1">"Bell Atlantic"</definedName>
    <definedName name="HTML11_1" hidden="1">"'[97RNKAPR.XLS]South'!$A$1:$H$161"</definedName>
    <definedName name="HTML11_10" hidden="1">""</definedName>
    <definedName name="HTML11_11" hidden="1">1</definedName>
    <definedName name="HTML11_12" hidden="1">"D:\sthrnk.htm"</definedName>
    <definedName name="HTML11_2" hidden="1">1</definedName>
    <definedName name="HTML11_3" hidden="1">"97RNKAPR"</definedName>
    <definedName name="HTML11_4" hidden="1">"South"</definedName>
    <definedName name="HTML11_5" hidden="1">""</definedName>
    <definedName name="HTML11_6" hidden="1">1</definedName>
    <definedName name="HTML11_7" hidden="1">-4146</definedName>
    <definedName name="HTML11_8" hidden="1">"5/22/97"</definedName>
    <definedName name="HTML11_9" hidden="1">"Bell Atlantic"</definedName>
    <definedName name="HTML12_1" hidden="1">"'[97RNKAPR.XLS]Overview'!$A$1:$I$61"</definedName>
    <definedName name="HTML12_10" hidden="1">""</definedName>
    <definedName name="HTML12_11" hidden="1">1</definedName>
    <definedName name="HTML12_12" hidden="1">"D:\rankovw.htm"</definedName>
    <definedName name="HTML12_2" hidden="1">1</definedName>
    <definedName name="HTML12_3" hidden="1">"97RNKAPR"</definedName>
    <definedName name="HTML12_4" hidden="1">"Overview"</definedName>
    <definedName name="HTML12_5" hidden="1">""</definedName>
    <definedName name="HTML12_6" hidden="1">-4146</definedName>
    <definedName name="HTML12_7" hidden="1">-4146</definedName>
    <definedName name="HTML12_8" hidden="1">"5/22/97"</definedName>
    <definedName name="HTML12_9" hidden="1">"Bell Atlantic"</definedName>
    <definedName name="HTML13_1" hidden="1">"'[97RNKAUG.XLS]Regional'!$A$1:$H$225"</definedName>
    <definedName name="HTML13_10" hidden="1">""</definedName>
    <definedName name="HTML13_11" hidden="1">1</definedName>
    <definedName name="HTML13_12" hidden="1">"D:\regrnk.htm"</definedName>
    <definedName name="HTML13_2" hidden="1">1</definedName>
    <definedName name="HTML13_3" hidden="1">"97RNKAUG"</definedName>
    <definedName name="HTML13_4" hidden="1">"Regional"</definedName>
    <definedName name="HTML13_5" hidden="1">""</definedName>
    <definedName name="HTML13_6" hidden="1">1</definedName>
    <definedName name="HTML13_7" hidden="1">1</definedName>
    <definedName name="HTML13_8" hidden="1">"9/16/97"</definedName>
    <definedName name="HTML13_9" hidden="1">"Bell Atlantic"</definedName>
    <definedName name="HTML14_1" hidden="1">"'[97RNKAUG.XLS]ReglSys'!$A$1:$H$179"</definedName>
    <definedName name="HTML14_10" hidden="1">""</definedName>
    <definedName name="HTML14_11" hidden="1">1</definedName>
    <definedName name="HTML14_12" hidden="1">"D:\sernk.htm"</definedName>
    <definedName name="HTML14_2" hidden="1">1</definedName>
    <definedName name="HTML14_3" hidden="1">"97RNKAUG"</definedName>
    <definedName name="HTML14_4" hidden="1">"ReglSys"</definedName>
    <definedName name="HTML14_5" hidden="1">""</definedName>
    <definedName name="HTML14_6" hidden="1">1</definedName>
    <definedName name="HTML14_7" hidden="1">1</definedName>
    <definedName name="HTML14_8" hidden="1">"9/16/97"</definedName>
    <definedName name="HTML14_9" hidden="1">"Bell Atlantic"</definedName>
    <definedName name="HTML15_1" hidden="1">"'[97RNKAUG.XLS]North'!$A$1:$H$261"</definedName>
    <definedName name="HTML15_10" hidden="1">""</definedName>
    <definedName name="HTML15_11" hidden="1">1</definedName>
    <definedName name="HTML15_12" hidden="1">"D:\nthrnk.htm"</definedName>
    <definedName name="HTML15_2" hidden="1">1</definedName>
    <definedName name="HTML15_3" hidden="1">"97RNKAUG"</definedName>
    <definedName name="HTML15_4" hidden="1">"North"</definedName>
    <definedName name="HTML15_5" hidden="1">""</definedName>
    <definedName name="HTML15_6" hidden="1">1</definedName>
    <definedName name="HTML15_7" hidden="1">1</definedName>
    <definedName name="HTML15_8" hidden="1">"9/16/97"</definedName>
    <definedName name="HTML15_9" hidden="1">"Bell Atlantic"</definedName>
    <definedName name="HTML16_1" hidden="1">"'[97RNKAUG.XLS]South'!$A$1:$H$159"</definedName>
    <definedName name="HTML16_10" hidden="1">""</definedName>
    <definedName name="HTML16_11" hidden="1">1</definedName>
    <definedName name="HTML16_12" hidden="1">"D:\sthrnk.htm"</definedName>
    <definedName name="HTML16_2" hidden="1">1</definedName>
    <definedName name="HTML16_3" hidden="1">"97RNKAUG"</definedName>
    <definedName name="HTML16_4" hidden="1">"South"</definedName>
    <definedName name="HTML16_5" hidden="1">""</definedName>
    <definedName name="HTML16_6" hidden="1">1</definedName>
    <definedName name="HTML16_7" hidden="1">1</definedName>
    <definedName name="HTML16_8" hidden="1">"9/16/97"</definedName>
    <definedName name="HTML16_9" hidden="1">"Bell Atlantic"</definedName>
    <definedName name="HTML17_1" hidden="1">"'[97RNK.xls]ReglSys'!$A$1:$H$179"</definedName>
    <definedName name="HTML17_10" hidden="1">""</definedName>
    <definedName name="HTML17_11" hidden="1">1</definedName>
    <definedName name="HTML17_12" hidden="1">"D:\sernk.htm"</definedName>
    <definedName name="HTML17_2" hidden="1">1</definedName>
    <definedName name="HTML17_3" hidden="1">"97RNK"</definedName>
    <definedName name="HTML17_4" hidden="1">"ReglSys"</definedName>
    <definedName name="HTML17_5" hidden="1">""</definedName>
    <definedName name="HTML17_6" hidden="1">1</definedName>
    <definedName name="HTML17_7" hidden="1">1</definedName>
    <definedName name="HTML17_8" hidden="1">"9/16/97"</definedName>
    <definedName name="HTML17_9" hidden="1">"Bell Atlantic"</definedName>
    <definedName name="HTML18_1" hidden="1">"'[97RNKNOV.XLS]Regional'!$A$1:$H$225"</definedName>
    <definedName name="HTML18_10" hidden="1">""</definedName>
    <definedName name="HTML18_11" hidden="1">1</definedName>
    <definedName name="HTML18_12" hidden="1">"D:\regrnk.htm"</definedName>
    <definedName name="HTML18_2" hidden="1">1</definedName>
    <definedName name="HTML18_3" hidden="1">"97RNKNOV"</definedName>
    <definedName name="HTML18_4" hidden="1">"Regional"</definedName>
    <definedName name="HTML18_5" hidden="1">""</definedName>
    <definedName name="HTML18_6" hidden="1">1</definedName>
    <definedName name="HTML18_7" hidden="1">1</definedName>
    <definedName name="HTML18_8" hidden="1">"12/22/97"</definedName>
    <definedName name="HTML18_9" hidden="1">"Bell Atlantic"</definedName>
    <definedName name="HTML19_1" hidden="1">"'[97RNKNOV.XLS]ReglSys'!$A$1:$H$183"</definedName>
    <definedName name="HTML19_10" hidden="1">""</definedName>
    <definedName name="HTML19_11" hidden="1">1</definedName>
    <definedName name="HTML19_12" hidden="1">"D:\sernk.htm"</definedName>
    <definedName name="HTML19_2" hidden="1">1</definedName>
    <definedName name="HTML19_3" hidden="1">"97RNKNOV"</definedName>
    <definedName name="HTML19_4" hidden="1">"ReglSys"</definedName>
    <definedName name="HTML19_5" hidden="1">""</definedName>
    <definedName name="HTML19_6" hidden="1">1</definedName>
    <definedName name="HTML19_7" hidden="1">1</definedName>
    <definedName name="HTML19_8" hidden="1">"12/23/97"</definedName>
    <definedName name="HTML19_9" hidden="1">"Bell Atlantic"</definedName>
    <definedName name="HTML2_1" hidden="1">"'[96RNKNOV.XLS]North'!$A$1:$I$150"</definedName>
    <definedName name="HTML2_10" hidden="1">""</definedName>
    <definedName name="HTML2_11" hidden="1">1</definedName>
    <definedName name="HTML2_12" hidden="1">"D:\nthrnk11.htm"</definedName>
    <definedName name="HTML2_2" hidden="1">1</definedName>
    <definedName name="HTML2_3" hidden="1">"96RNKNOV"</definedName>
    <definedName name="HTML2_4" hidden="1">"North"</definedName>
    <definedName name="HTML2_5" hidden="1">"November - North Rankings"</definedName>
    <definedName name="HTML2_6" hidden="1">-4146</definedName>
    <definedName name="HTML2_7" hidden="1">1</definedName>
    <definedName name="HTML2_8" hidden="1">"1/13/97"</definedName>
    <definedName name="HTML2_9" hidden="1">"Bell Atlantic"</definedName>
    <definedName name="HTML20_1" hidden="1">"'[97RNKNOV.XLS]North'!$A$1:$H$259"</definedName>
    <definedName name="HTML20_10" hidden="1">""</definedName>
    <definedName name="HTML20_11" hidden="1">1</definedName>
    <definedName name="HTML20_12" hidden="1">"D:\nthrnk.htm"</definedName>
    <definedName name="HTML20_2" hidden="1">1</definedName>
    <definedName name="HTML20_3" hidden="1">"97RNKNOV"</definedName>
    <definedName name="HTML20_4" hidden="1">"North"</definedName>
    <definedName name="HTML20_5" hidden="1">""</definedName>
    <definedName name="HTML20_6" hidden="1">1</definedName>
    <definedName name="HTML20_7" hidden="1">1</definedName>
    <definedName name="HTML20_8" hidden="1">"12/23/97"</definedName>
    <definedName name="HTML20_9" hidden="1">"Bell Atlantic"</definedName>
    <definedName name="HTML21_1" hidden="1">"'[97RNKNOV.XLS]South'!$A$1:$H$164"</definedName>
    <definedName name="HTML21_10" hidden="1">""</definedName>
    <definedName name="HTML21_11" hidden="1">1</definedName>
    <definedName name="HTML21_12" hidden="1">"D:\sthrnk.htm"</definedName>
    <definedName name="HTML21_2" hidden="1">1</definedName>
    <definedName name="HTML21_3" hidden="1">"97RNKNOV"</definedName>
    <definedName name="HTML21_4" hidden="1">"South"</definedName>
    <definedName name="HTML21_5" hidden="1">""</definedName>
    <definedName name="HTML21_6" hidden="1">1</definedName>
    <definedName name="HTML21_7" hidden="1">1</definedName>
    <definedName name="HTML21_8" hidden="1">"12/23/97"</definedName>
    <definedName name="HTML21_9" hidden="1">"Bell Atlantic"</definedName>
    <definedName name="HTML22_1" hidden="1">"'[97RNKDEC.XLS]CAM Perf Model'!$A$1:$J$39"</definedName>
    <definedName name="HTML22_10" hidden="1">""</definedName>
    <definedName name="HTML22_11" hidden="1">1</definedName>
    <definedName name="HTML22_12" hidden="1">"D:\perfgrf.htm"</definedName>
    <definedName name="HTML22_2" hidden="1">1</definedName>
    <definedName name="HTML22_3" hidden="1">"97RNKDEC"</definedName>
    <definedName name="HTML22_4" hidden="1">"CAM Perf Model"</definedName>
    <definedName name="HTML22_5" hidden="1">""</definedName>
    <definedName name="HTML22_6" hidden="1">1</definedName>
    <definedName name="HTML22_7" hidden="1">1</definedName>
    <definedName name="HTML22_8" hidden="1">"1/20/98"</definedName>
    <definedName name="HTML22_9" hidden="1">"Bell Atlantic"</definedName>
    <definedName name="HTML23_1" hidden="1">"'[97RNK.xls]Regional'!$A$1:$G$226"</definedName>
    <definedName name="HTML23_10" hidden="1">""</definedName>
    <definedName name="HTML23_11" hidden="1">1</definedName>
    <definedName name="HTML23_12" hidden="1">"D:\regrnk.htm"</definedName>
    <definedName name="HTML23_2" hidden="1">1</definedName>
    <definedName name="HTML23_3" hidden="1">"97RNK"</definedName>
    <definedName name="HTML23_4" hidden="1">"Regional"</definedName>
    <definedName name="HTML23_5" hidden="1">""</definedName>
    <definedName name="HTML23_6" hidden="1">1</definedName>
    <definedName name="HTML23_7" hidden="1">1</definedName>
    <definedName name="HTML23_8" hidden="1">"1/21/98"</definedName>
    <definedName name="HTML23_9" hidden="1">"Bell Atlantic"</definedName>
    <definedName name="HTML24_1" hidden="1">"'[97RNK.xls]ReglSys'!$A$1:$G$186"</definedName>
    <definedName name="HTML24_10" hidden="1">""</definedName>
    <definedName name="HTML24_11" hidden="1">1</definedName>
    <definedName name="HTML24_12" hidden="1">"D:\sernk.htm"</definedName>
    <definedName name="HTML24_2" hidden="1">1</definedName>
    <definedName name="HTML24_3" hidden="1">"97RNK"</definedName>
    <definedName name="HTML24_4" hidden="1">"ReglSys"</definedName>
    <definedName name="HTML24_5" hidden="1">""</definedName>
    <definedName name="HTML24_6" hidden="1">1</definedName>
    <definedName name="HTML24_7" hidden="1">1</definedName>
    <definedName name="HTML24_8" hidden="1">"1/21/98"</definedName>
    <definedName name="HTML24_9" hidden="1">"Bell Atlantic"</definedName>
    <definedName name="HTML25_1" hidden="1">"'[97RNK.xls]North'!$A$1:$G$260"</definedName>
    <definedName name="HTML25_10" hidden="1">""</definedName>
    <definedName name="HTML25_11" hidden="1">1</definedName>
    <definedName name="HTML25_12" hidden="1">"D:\nthrnk.htm"</definedName>
    <definedName name="HTML25_2" hidden="1">1</definedName>
    <definedName name="HTML25_3" hidden="1">"97RNK"</definedName>
    <definedName name="HTML25_4" hidden="1">"North"</definedName>
    <definedName name="HTML25_5" hidden="1">""</definedName>
    <definedName name="HTML25_6" hidden="1">1</definedName>
    <definedName name="HTML25_7" hidden="1">1</definedName>
    <definedName name="HTML25_8" hidden="1">"1/21/98"</definedName>
    <definedName name="HTML25_9" hidden="1">"Bell Atlantic"</definedName>
    <definedName name="HTML26_1" hidden="1">"'[97RNK.xls]South'!$A$1:$G$167"</definedName>
    <definedName name="HTML26_10" hidden="1">""</definedName>
    <definedName name="HTML26_11" hidden="1">1</definedName>
    <definedName name="HTML26_12" hidden="1">"D:\sthrnk.htm"</definedName>
    <definedName name="HTML26_2" hidden="1">1</definedName>
    <definedName name="HTML26_3" hidden="1">"97RNK"</definedName>
    <definedName name="HTML26_4" hidden="1">"South"</definedName>
    <definedName name="HTML26_5" hidden="1">""</definedName>
    <definedName name="HTML26_6" hidden="1">1</definedName>
    <definedName name="HTML26_7" hidden="1">1</definedName>
    <definedName name="HTML26_8" hidden="1">"1/21/98"</definedName>
    <definedName name="HTML26_9" hidden="1">"Bell Atlantic"</definedName>
    <definedName name="HTML27_1" hidden="1">"'[98RANK03.XLS]ReglSys'!$A$1:$H$189"</definedName>
    <definedName name="HTML27_10" hidden="1">""</definedName>
    <definedName name="HTML27_11" hidden="1">1</definedName>
    <definedName name="HTML27_12" hidden="1">"D:\sernk.htm"</definedName>
    <definedName name="HTML27_2" hidden="1">1</definedName>
    <definedName name="HTML27_3" hidden="1">"98RANK03"</definedName>
    <definedName name="HTML27_4" hidden="1">"ReglSys"</definedName>
    <definedName name="HTML27_5" hidden="1">""</definedName>
    <definedName name="HTML27_6" hidden="1">1</definedName>
    <definedName name="HTML27_7" hidden="1">1</definedName>
    <definedName name="HTML27_8" hidden="1">"4/21/98"</definedName>
    <definedName name="HTML27_9" hidden="1">"Bell Atlantic"</definedName>
    <definedName name="HTML28_1" hidden="1">"'[98RANK03.XLS]South'!$A$1:$H$196"</definedName>
    <definedName name="HTML28_10" hidden="1">""</definedName>
    <definedName name="HTML28_11" hidden="1">1</definedName>
    <definedName name="HTML28_12" hidden="1">"D:\sthrnk.htm"</definedName>
    <definedName name="HTML28_2" hidden="1">1</definedName>
    <definedName name="HTML28_3" hidden="1">"98RANK03"</definedName>
    <definedName name="HTML28_4" hidden="1">"South"</definedName>
    <definedName name="HTML28_5" hidden="1">""</definedName>
    <definedName name="HTML28_6" hidden="1">1</definedName>
    <definedName name="HTML28_7" hidden="1">1</definedName>
    <definedName name="HTML28_8" hidden="1">"4/21/98"</definedName>
    <definedName name="HTML28_9" hidden="1">"Bell Atlantic"</definedName>
    <definedName name="HTML29_1" hidden="1">"'[98RANK03.XLS]North'!$A$1:$H$243"</definedName>
    <definedName name="HTML29_10" hidden="1">""</definedName>
    <definedName name="HTML29_11" hidden="1">1</definedName>
    <definedName name="HTML29_12" hidden="1">"D:\nthrnk.htm"</definedName>
    <definedName name="HTML29_2" hidden="1">1</definedName>
    <definedName name="HTML29_3" hidden="1">"98RANK03"</definedName>
    <definedName name="HTML29_4" hidden="1">"North"</definedName>
    <definedName name="HTML29_5" hidden="1">""</definedName>
    <definedName name="HTML29_6" hidden="1">1</definedName>
    <definedName name="HTML29_7" hidden="1">1</definedName>
    <definedName name="HTML29_8" hidden="1">"4/21/98"</definedName>
    <definedName name="HTML29_9" hidden="1">"Bell Atlantic"</definedName>
    <definedName name="HTML3_1" hidden="1">"'[96RNKNOV.XLS]South'!$A$1:$I$100"</definedName>
    <definedName name="HTML3_10" hidden="1">""</definedName>
    <definedName name="HTML3_11" hidden="1">1</definedName>
    <definedName name="HTML3_12" hidden="1">"D:\sthrnk11.htm"</definedName>
    <definedName name="HTML3_2" hidden="1">1</definedName>
    <definedName name="HTML3_3" hidden="1">"96RNKNOV"</definedName>
    <definedName name="HTML3_4" hidden="1">"South"</definedName>
    <definedName name="HTML3_5" hidden="1">"November - South Rankings"</definedName>
    <definedName name="HTML3_6" hidden="1">-4146</definedName>
    <definedName name="HTML3_7" hidden="1">1</definedName>
    <definedName name="HTML3_8" hidden="1">"1/13/97"</definedName>
    <definedName name="HTML3_9" hidden="1">"Bell Atlantic"</definedName>
    <definedName name="HTML30_1" hidden="1">"'[98RNK.XLS]Regional'!$A$1:$H$232"</definedName>
    <definedName name="HTML30_10" hidden="1">""</definedName>
    <definedName name="HTML30_11" hidden="1">1</definedName>
    <definedName name="HTML30_12" hidden="1">"D:\regrnk.htm"</definedName>
    <definedName name="HTML30_2" hidden="1">1</definedName>
    <definedName name="HTML30_3" hidden="1">"98RNK"</definedName>
    <definedName name="HTML30_4" hidden="1">"Regional"</definedName>
    <definedName name="HTML30_5" hidden="1">""</definedName>
    <definedName name="HTML30_6" hidden="1">1</definedName>
    <definedName name="HTML30_7" hidden="1">1</definedName>
    <definedName name="HTML30_8" hidden="1">"5/21/98"</definedName>
    <definedName name="HTML30_9" hidden="1">"Bell Atlantic"</definedName>
    <definedName name="HTML31_1" hidden="1">"'[98RNK.XLS]ReglSys'!$A$1:$H$186"</definedName>
    <definedName name="HTML31_10" hidden="1">""</definedName>
    <definedName name="HTML31_11" hidden="1">1</definedName>
    <definedName name="HTML31_12" hidden="1">"D:\sernk.htm"</definedName>
    <definedName name="HTML31_2" hidden="1">1</definedName>
    <definedName name="HTML31_3" hidden="1">"98RNK"</definedName>
    <definedName name="HTML31_4" hidden="1">"ReglSys"</definedName>
    <definedName name="HTML31_5" hidden="1">""</definedName>
    <definedName name="HTML31_6" hidden="1">1</definedName>
    <definedName name="HTML31_7" hidden="1">1</definedName>
    <definedName name="HTML31_8" hidden="1">"5/21/98"</definedName>
    <definedName name="HTML31_9" hidden="1">"Bell Atlantic"</definedName>
    <definedName name="HTML32_1" hidden="1">"'[98RNK.XLS]MidAtlantic'!$A$1:$H$244"</definedName>
    <definedName name="HTML32_10" hidden="1">""</definedName>
    <definedName name="HTML32_11" hidden="1">1</definedName>
    <definedName name="HTML32_12" hidden="1">"D:\nthrnk.htm"</definedName>
    <definedName name="HTML32_2" hidden="1">1</definedName>
    <definedName name="HTML32_3" hidden="1">"98RNK"</definedName>
    <definedName name="HTML32_4" hidden="1">"MidAtlantic"</definedName>
    <definedName name="HTML32_5" hidden="1">""</definedName>
    <definedName name="HTML32_6" hidden="1">1</definedName>
    <definedName name="HTML32_7" hidden="1">1</definedName>
    <definedName name="HTML32_8" hidden="1">"5/21/98"</definedName>
    <definedName name="HTML32_9" hidden="1">"Bell Atlantic"</definedName>
    <definedName name="HTML33_1" hidden="1">"'[98RNK.XLS]Gateway'!$A$1:$H$192"</definedName>
    <definedName name="HTML33_10" hidden="1">""</definedName>
    <definedName name="HTML33_11" hidden="1">1</definedName>
    <definedName name="HTML33_12" hidden="1">"D:\sthrnk.htm"</definedName>
    <definedName name="HTML33_2" hidden="1">1</definedName>
    <definedName name="HTML33_3" hidden="1">"98RNK"</definedName>
    <definedName name="HTML33_4" hidden="1">"Gateway"</definedName>
    <definedName name="HTML33_5" hidden="1">""</definedName>
    <definedName name="HTML33_6" hidden="1">1</definedName>
    <definedName name="HTML33_7" hidden="1">1</definedName>
    <definedName name="HTML33_8" hidden="1">"5/21/98"</definedName>
    <definedName name="HTML33_9" hidden="1">"Bell Atlantic"</definedName>
    <definedName name="HTML34_1" hidden="1">"'[98RANK05.XLS]Regional'!$A$1:$H$232"</definedName>
    <definedName name="HTML34_10" hidden="1">""</definedName>
    <definedName name="HTML34_11" hidden="1">1</definedName>
    <definedName name="HTML34_12" hidden="1">"D:\regrnk.htm"</definedName>
    <definedName name="HTML34_2" hidden="1">1</definedName>
    <definedName name="HTML34_3" hidden="1">"98RANK05"</definedName>
    <definedName name="HTML34_4" hidden="1">"Regional"</definedName>
    <definedName name="HTML34_5" hidden="1">""</definedName>
    <definedName name="HTML34_6" hidden="1">1</definedName>
    <definedName name="HTML34_7" hidden="1">1</definedName>
    <definedName name="HTML34_8" hidden="1">"6/18/98"</definedName>
    <definedName name="HTML34_9" hidden="1">"Bell Atlantic"</definedName>
    <definedName name="HTML35_1" hidden="1">"'[98RANK05.XLS]ReglSys'!$A$1:$H$186"</definedName>
    <definedName name="HTML35_10" hidden="1">""</definedName>
    <definedName name="HTML35_11" hidden="1">1</definedName>
    <definedName name="HTML35_12" hidden="1">"D:\sernk.htm"</definedName>
    <definedName name="HTML35_2" hidden="1">1</definedName>
    <definedName name="HTML35_3" hidden="1">"98RANK05"</definedName>
    <definedName name="HTML35_4" hidden="1">"ReglSys"</definedName>
    <definedName name="HTML35_5" hidden="1">""</definedName>
    <definedName name="HTML35_6" hidden="1">1</definedName>
    <definedName name="HTML35_7" hidden="1">1</definedName>
    <definedName name="HTML35_8" hidden="1">"6/18/98"</definedName>
    <definedName name="HTML35_9" hidden="1">"Bell Atlantic"</definedName>
    <definedName name="HTML36_1" hidden="1">"'[98RANK05.XLS]MidAtlantic'!$A$1:$H$245"</definedName>
    <definedName name="HTML36_10" hidden="1">""</definedName>
    <definedName name="HTML36_11" hidden="1">1</definedName>
    <definedName name="HTML36_12" hidden="1">"D:\nthrnk.htm"</definedName>
    <definedName name="HTML36_2" hidden="1">1</definedName>
    <definedName name="HTML36_3" hidden="1">"98RANK05"</definedName>
    <definedName name="HTML36_4" hidden="1">"MidAtlantic"</definedName>
    <definedName name="HTML36_5" hidden="1">""</definedName>
    <definedName name="HTML36_6" hidden="1">1</definedName>
    <definedName name="HTML36_7" hidden="1">1</definedName>
    <definedName name="HTML36_8" hidden="1">"6/18/98"</definedName>
    <definedName name="HTML36_9" hidden="1">"Bell Atlantic"</definedName>
    <definedName name="HTML37_1" hidden="1">"'[98RANK05.XLS]Gateway'!$A$1:$H$191"</definedName>
    <definedName name="HTML37_10" hidden="1">""</definedName>
    <definedName name="HTML37_11" hidden="1">1</definedName>
    <definedName name="HTML37_12" hidden="1">"D:\sthrnk.htm"</definedName>
    <definedName name="HTML37_2" hidden="1">1</definedName>
    <definedName name="HTML37_3" hidden="1">"98RANK05"</definedName>
    <definedName name="HTML37_4" hidden="1">"Gateway"</definedName>
    <definedName name="HTML37_5" hidden="1">""</definedName>
    <definedName name="HTML37_6" hidden="1">1</definedName>
    <definedName name="HTML37_7" hidden="1">1</definedName>
    <definedName name="HTML37_8" hidden="1">"6/18/98"</definedName>
    <definedName name="HTML37_9" hidden="1">"Bell Atlantic"</definedName>
    <definedName name="HTML38_1" hidden="1">"'[98RNK.xls]ReglSys'!$A$1:$H$186"</definedName>
    <definedName name="HTML38_10" hidden="1">""</definedName>
    <definedName name="HTML38_11" hidden="1">1</definedName>
    <definedName name="HTML38_12" hidden="1">"D:\sernk.htm"</definedName>
    <definedName name="HTML38_2" hidden="1">1</definedName>
    <definedName name="HTML38_3" hidden="1">"98RNK"</definedName>
    <definedName name="HTML38_4" hidden="1">"ReglSys"</definedName>
    <definedName name="HTML38_5" hidden="1">""</definedName>
    <definedName name="HTML38_6" hidden="1">1</definedName>
    <definedName name="HTML38_7" hidden="1">1</definedName>
    <definedName name="HTML38_8" hidden="1">"8/20/98"</definedName>
    <definedName name="HTML38_9" hidden="1">"Bell Atlantic"</definedName>
    <definedName name="HTML39_1" hidden="1">"'[98RANK07.XLS]ReglSys'!$A$1:$H$186"</definedName>
    <definedName name="HTML39_10" hidden="1">""</definedName>
    <definedName name="HTML39_11" hidden="1">1</definedName>
    <definedName name="HTML39_12" hidden="1">"D:\sernk.htm"</definedName>
    <definedName name="HTML39_2" hidden="1">1</definedName>
    <definedName name="HTML39_3" hidden="1">"98RANK07"</definedName>
    <definedName name="HTML39_4" hidden="1">"ReglSys"</definedName>
    <definedName name="HTML39_5" hidden="1">""</definedName>
    <definedName name="HTML39_6" hidden="1">1</definedName>
    <definedName name="HTML39_7" hidden="1">1</definedName>
    <definedName name="HTML39_8" hidden="1">"8/20/98"</definedName>
    <definedName name="HTML39_9" hidden="1">"Bell Atlantic"</definedName>
    <definedName name="HTML4_1" hidden="1">"'[96RNKNOV.XLS]SE Rankings'!$A$1:$I$17"</definedName>
    <definedName name="HTML4_10" hidden="1">""</definedName>
    <definedName name="HTML4_11" hidden="1">1</definedName>
    <definedName name="HTML4_12" hidden="1">"D:\sernk11.htm"</definedName>
    <definedName name="HTML4_2" hidden="1">1</definedName>
    <definedName name="HTML4_3" hidden="1">"96RNKNOV"</definedName>
    <definedName name="HTML4_4" hidden="1">"SE Rankings"</definedName>
    <definedName name="HTML4_5" hidden="1">"November - SE Rankings"</definedName>
    <definedName name="HTML4_6" hidden="1">-4146</definedName>
    <definedName name="HTML4_7" hidden="1">1</definedName>
    <definedName name="HTML4_8" hidden="1">"1/13/97"</definedName>
    <definedName name="HTML4_9" hidden="1">"Bell Atlantic"</definedName>
    <definedName name="HTML40_1" hidden="1">"'[98RANK07.XLS]MidAtlantic'!$A$1:$H$246"</definedName>
    <definedName name="HTML40_10" hidden="1">""</definedName>
    <definedName name="HTML40_11" hidden="1">1</definedName>
    <definedName name="HTML40_12" hidden="1">"D:\nthrnk.htm"</definedName>
    <definedName name="HTML40_2" hidden="1">1</definedName>
    <definedName name="HTML40_3" hidden="1">"98RANK07"</definedName>
    <definedName name="HTML40_4" hidden="1">"MidAtlantic"</definedName>
    <definedName name="HTML40_5" hidden="1">""</definedName>
    <definedName name="HTML40_6" hidden="1">1</definedName>
    <definedName name="HTML40_7" hidden="1">1</definedName>
    <definedName name="HTML40_8" hidden="1">"8/20/98"</definedName>
    <definedName name="HTML40_9" hidden="1">"Bell Atlantic"</definedName>
    <definedName name="HTML41_1" hidden="1">"'[98RANK07.XLS]Gateway'!$A$1:$H$193"</definedName>
    <definedName name="HTML41_10" hidden="1">""</definedName>
    <definedName name="HTML41_11" hidden="1">1</definedName>
    <definedName name="HTML41_12" hidden="1">"D:\sthrnk.htm"</definedName>
    <definedName name="HTML41_2" hidden="1">1</definedName>
    <definedName name="HTML41_3" hidden="1">"98RANK07"</definedName>
    <definedName name="HTML41_4" hidden="1">"Gateway"</definedName>
    <definedName name="HTML41_5" hidden="1">""</definedName>
    <definedName name="HTML41_6" hidden="1">1</definedName>
    <definedName name="HTML41_7" hidden="1">1</definedName>
    <definedName name="HTML41_8" hidden="1">"8/20/98"</definedName>
    <definedName name="HTML41_9" hidden="1">"Bell Atlantic"</definedName>
    <definedName name="HTML5_1" hidden="1">"'[96RNKNOV.XLS]Appl. Spec.'!$A$1:$O$183"</definedName>
    <definedName name="HTML5_10" hidden="1">""</definedName>
    <definedName name="HTML5_11" hidden="1">1</definedName>
    <definedName name="HTML5_12" hidden="1">"D:\asrnk11.htm"</definedName>
    <definedName name="HTML5_2" hidden="1">1</definedName>
    <definedName name="HTML5_3" hidden="1">"96RNKNOV"</definedName>
    <definedName name="HTML5_4" hidden="1">"Appl. Spec."</definedName>
    <definedName name="HTML5_5" hidden="1">"November - AS/ASM Rankings"</definedName>
    <definedName name="HTML5_6" hidden="1">-4146</definedName>
    <definedName name="HTML5_7" hidden="1">1</definedName>
    <definedName name="HTML5_8" hidden="1">"1/13/97"</definedName>
    <definedName name="HTML5_9" hidden="1">"Bell Atlantic"</definedName>
    <definedName name="HTML6_1" hidden="1">"'[97RNK.xls]North'!$A$1:$H$255"</definedName>
    <definedName name="HTML6_10" hidden="1">""</definedName>
    <definedName name="HTML6_11" hidden="1">1</definedName>
    <definedName name="HTML6_12" hidden="1">"D:\nthrnk.htm"</definedName>
    <definedName name="HTML6_2" hidden="1">1</definedName>
    <definedName name="HTML6_3" hidden="1">"97RNK"</definedName>
    <definedName name="HTML6_4" hidden="1">"North"</definedName>
    <definedName name="HTML6_5" hidden="1">""</definedName>
    <definedName name="HTML6_6" hidden="1">1</definedName>
    <definedName name="HTML6_7" hidden="1">1</definedName>
    <definedName name="HTML6_8" hidden="1">"3/24/97"</definedName>
    <definedName name="HTML6_9" hidden="1">"Bell Atlantic"</definedName>
    <definedName name="HTML7_1" hidden="1">"'[97RNK.xls]South'!$A$1:$H$159"</definedName>
    <definedName name="HTML7_10" hidden="1">""</definedName>
    <definedName name="HTML7_11" hidden="1">1</definedName>
    <definedName name="HTML7_12" hidden="1">"D:\sthrnk.htm"</definedName>
    <definedName name="HTML7_2" hidden="1">1</definedName>
    <definedName name="HTML7_3" hidden="1">"97RNK"</definedName>
    <definedName name="HTML7_4" hidden="1">"South"</definedName>
    <definedName name="HTML7_5" hidden="1">""</definedName>
    <definedName name="HTML7_6" hidden="1">1</definedName>
    <definedName name="HTML7_7" hidden="1">1</definedName>
    <definedName name="HTML7_8" hidden="1">"3/24/97"</definedName>
    <definedName name="HTML7_9" hidden="1">"Bell Atlantic"</definedName>
    <definedName name="HTML8_1" hidden="1">"'[97RNKAPR.XLS]Regional'!$A$1:$H$227"</definedName>
    <definedName name="HTML8_10" hidden="1">""</definedName>
    <definedName name="HTML8_11" hidden="1">1</definedName>
    <definedName name="HTML8_12" hidden="1">"D:\regrnk.htm"</definedName>
    <definedName name="HTML8_2" hidden="1">1</definedName>
    <definedName name="HTML8_3" hidden="1">"97RNKAPR"</definedName>
    <definedName name="HTML8_4" hidden="1">"Regional"</definedName>
    <definedName name="HTML8_5" hidden="1">""</definedName>
    <definedName name="HTML8_6" hidden="1">1</definedName>
    <definedName name="HTML8_7" hidden="1">-4146</definedName>
    <definedName name="HTML8_8" hidden="1">"5/22/97"</definedName>
    <definedName name="HTML8_9" hidden="1">"Bell Atlantic"</definedName>
    <definedName name="HTML9_1" hidden="1">"'[97RNKAPR.XLS]ReglSys'!$A$1:$H$173"</definedName>
    <definedName name="HTML9_10" hidden="1">""</definedName>
    <definedName name="HTML9_11" hidden="1">1</definedName>
    <definedName name="HTML9_12" hidden="1">"D:\sernk.htm"</definedName>
    <definedName name="HTML9_2" hidden="1">1</definedName>
    <definedName name="HTML9_3" hidden="1">"97RNKAPR"</definedName>
    <definedName name="HTML9_4" hidden="1">"ReglSys"</definedName>
    <definedName name="HTML9_5" hidden="1">""</definedName>
    <definedName name="HTML9_6" hidden="1">1</definedName>
    <definedName name="HTML9_7" hidden="1">-4146</definedName>
    <definedName name="HTML9_8" hidden="1">"5/22/97"</definedName>
    <definedName name="HTML9_9" hidden="1">"Bell Atlantic"</definedName>
    <definedName name="HTMLCount" hidden="1">1</definedName>
    <definedName name="htyrtyfghfg" hidden="1">{#N/A,#N/A,FALSE,"EXPENSE"}</definedName>
    <definedName name="ID_sorted">#REF!</definedName>
    <definedName name="iiittuty" hidden="1">{#N/A,#N/A,FALSE,"EXPENSE"}</definedName>
    <definedName name="IND_09">#REF!</definedName>
    <definedName name="INPUT">#REF!</definedName>
    <definedName name="INPUT2">#REF!</definedName>
    <definedName name="INT_TAX_DEF">#REF!</definedName>
    <definedName name="INT_TAX_DEF2">#REF!</definedName>
    <definedName name="InterestSynch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ENCY" hidden="1">"c8960"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_CIQ" hidden="1">"c4841"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INT" hidden="1">"c373"</definedName>
    <definedName name="IQ_EBITDA_LOW_EST" hidden="1">"c371"</definedName>
    <definedName name="IQ_EBITDA_LOW_EST_CIQ" hidden="1">"c3625"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_CIQ" hidden="1">"c4875"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GW_ACT_OR_EST_CIQ" hidden="1">"c5066"</definedName>
    <definedName name="IQ_EPS_GW_EST" hidden="1">"c1737"</definedName>
    <definedName name="IQ_EPS_GW_EST_CIQ" hidden="1">"c4723"</definedName>
    <definedName name="IQ_EPS_GW_HIGH_EST" hidden="1">"c1739"</definedName>
    <definedName name="IQ_EPS_GW_HIGH_EST_CIQ" hidden="1">"c4725"</definedName>
    <definedName name="IQ_EPS_GW_LOW_EST" hidden="1">"c1740"</definedName>
    <definedName name="IQ_EPS_GW_LOW_EST_CIQ" hidden="1">"c4726"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_CIQ" hidden="1">"c4960"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Q" hidden="1">500</definedName>
    <definedName name="IQ_LEAD_UNDERWRITER" hidden="1">"c8957"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40231.5582175926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_CIQ" hidden="1">"c5012"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_CIQ" hidden="1">"c5045"</definedName>
    <definedName name="IQ_RECURRING_PROFIT_SHARE_ACT_OR_EST_CIQ" hidden="1">"c5046"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HIGH_EST" hidden="1">"c1127"</definedName>
    <definedName name="IQ_REVENUE_HIGH_EST_CIQ" hidden="1">"c3618"</definedName>
    <definedName name="IQ_REVENUE_LOW_EST" hidden="1">"c1128"</definedName>
    <definedName name="IQ_REVENUE_LOW_EST_CIQ" hidden="1">"c3619"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ISION_DATE_" hidden="1">39790.5582291667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ERVICE_FEE" hidden="1">"c8951"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UCT_FIN_CLASS" hidden="1">"c8950"</definedName>
    <definedName name="IQ_STRUCT_FIN_SERIES" hidden="1">"c8956"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ITEM_CIQID" hidden="1">"c8949"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u" hidden="1">{#N/A,#N/A,FALSE,"Aging Summary";#N/A,#N/A,FALSE,"Ratio Analysis";#N/A,#N/A,FALSE,"Test 120 Day Accts";#N/A,#N/A,FALSE,"Tickmarks"}</definedName>
    <definedName name="iuiyiiyi" hidden="1">{#N/A,#N/A,FALSE,"EXPENSE"}</definedName>
    <definedName name="iutyutytyu" hidden="1">{#N/A,#N/A,FALSE,"EXPENSE"}</definedName>
    <definedName name="JE_REV_ADJ">#REF!</definedName>
    <definedName name="jgjddd" hidden="1">{#N/A,#N/A,FALSE,"EXPENSE"}</definedName>
    <definedName name="jgjfgjghj" hidden="1">{#N/A,#N/A,FALSE,"EXPENSE"}</definedName>
    <definedName name="jgjghfhd" hidden="1">{#N/A,#N/A,FALSE,"EXPENSE"}</definedName>
    <definedName name="jgjythfg" hidden="1">{#N/A,#N/A,FALSE,"EXPENSE"}</definedName>
    <definedName name="jj" hidden="1">{"Page 1",#N/A,FALSE,"Sheet1";"Page 2",#N/A,FALSE,"Sheet1"}</definedName>
    <definedName name="jjj" hidden="1">{#N/A,#N/A,FALSE,"Assessment";#N/A,#N/A,FALSE,"Staffing";#N/A,#N/A,FALSE,"Hires";#N/A,#N/A,FALSE,"Assumptions"}</definedName>
    <definedName name="jjjj" hidden="1">{#N/A,#N/A,FALSE,"EXPENSE"}</definedName>
    <definedName name="jjjjjjjj" hidden="1">OFFSET(CompRange1Main,9,0,COUNTA(CompRange1Main)-COUNTA(#REF!),1)</definedName>
    <definedName name="jnhjhjggh" hidden="1">{#N/A,#N/A,FALSE,"EXPENSE"}</definedName>
    <definedName name="jnmhgjdbcxbvc" hidden="1">{#N/A,#N/A,FALSE,"EXPENSE"}</definedName>
    <definedName name="Joint_owner">#REF!</definedName>
    <definedName name="jukyukyujkyjm" hidden="1">{#N/A,#N/A,FALSE,"EXPENSE"}</definedName>
    <definedName name="JURIS">#REF!</definedName>
    <definedName name="juyjghjghjgt" hidden="1">{#N/A,#N/A,FALSE,"EXPENSE"}</definedName>
    <definedName name="jytuyutyu" hidden="1">{#N/A,#N/A,FALSE,"EXPENSE"}</definedName>
    <definedName name="k" hidden="1">{"Page 1",#N/A,FALSE,"Sheet1";"Page 2",#N/A,FALSE,"Sheet1"}</definedName>
    <definedName name="K200_A">#REF!</definedName>
    <definedName name="K202_A">#REF!</definedName>
    <definedName name="K204_A">#REF!</definedName>
    <definedName name="K220_A">#REF!</definedName>
    <definedName name="K240_A">#REF!</definedName>
    <definedName name="K242_A">#REF!</definedName>
    <definedName name="K244_A">#REF!</definedName>
    <definedName name="K246_A">#REF!</definedName>
    <definedName name="K248_A">#REF!</definedName>
    <definedName name="K627_A">#REF!</definedName>
    <definedName name="KAW" hidden="1">#REF!</definedName>
    <definedName name="kgkgjkghkj" hidden="1">{#N/A,#N/A,FALSE,"EXPENSE"}</definedName>
    <definedName name="khgkjgkghkhj" hidden="1">{#N/A,#N/A,FALSE,"EXPENSE"}</definedName>
    <definedName name="khkhkhkh" hidden="1">{#N/A,#N/A,FALSE,"EXPENSE"}</definedName>
    <definedName name="kkhkjhkjh" hidden="1">{#N/A,#N/A,FALSE,"EXPENSE"}</definedName>
    <definedName name="kkk" hidden="1">{#N/A,#N/A,FALSE,"Aging Summary";#N/A,#N/A,FALSE,"Ratio Analysis";#N/A,#N/A,FALSE,"Test 120 Day Accts";#N/A,#N/A,FALSE,"Tickmarks"}</definedName>
    <definedName name="kuhgjghjghj" hidden="1">{#N/A,#N/A,FALSE,"ALLOC"}</definedName>
    <definedName name="kyukytjgdhfgfd" hidden="1">{#N/A,#N/A,FALSE,"EXPENSE"}</definedName>
    <definedName name="LABOR_DATA">#REF!</definedName>
    <definedName name="LIAISON">#REF!</definedName>
    <definedName name="Lightning2002">#REF!</definedName>
    <definedName name="Lightning2003">#REF!</definedName>
    <definedName name="Lightning2004">#REF!</definedName>
    <definedName name="limcount" hidden="1">1</definedName>
    <definedName name="LineOps2004">#REF!</definedName>
    <definedName name="ListOffset" hidden="1">1</definedName>
    <definedName name="lk" hidden="1">{#N/A,#N/A,FALSE,"Aging Summary";#N/A,#N/A,FALSE,"Ratio Analysis";#N/A,#N/A,FALSE,"Test 120 Day Accts";#N/A,#N/A,FALSE,"Tickmarks"}</definedName>
    <definedName name="lkfyhjfghfdgdgf" hidden="1">{#N/A,#N/A,FALSE,"ALLOC"}</definedName>
    <definedName name="lkj" hidden="1">{#N/A,#N/A,FALSE,"Assessment";#N/A,#N/A,FALSE,"Staffing";#N/A,#N/A,FALSE,"Hires";#N/A,#N/A,FALSE,"Assumptions"}</definedName>
    <definedName name="lkjh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u" hidden="1">{#N/A,#N/A,FALSE,"Aging Summary";#N/A,#N/A,FALSE,"Ratio Analysis";#N/A,#N/A,FALSE,"Test 120 Day Accts";#N/A,#N/A,FALSE,"Tickmarks"}</definedName>
    <definedName name="ll" hidden="1">{#N/A,#N/A,FALSE,"Aging Summary";#N/A,#N/A,FALSE,"Ratio Analysis";#N/A,#N/A,FALSE,"Test 120 Day Accts";#N/A,#N/A,FALSE,"Tickmarks"}</definedName>
    <definedName name="lll" hidden="1">{#N/A,#N/A,FALSE,"Aging Summary";#N/A,#N/A,FALSE,"Ratio Analysis";#N/A,#N/A,FALSE,"Test 120 Day Accts";#N/A,#N/A,FALSE,"Tickmarks"}</definedName>
    <definedName name="lllllll" hidden="1">{#N/A,#N/A,FALSE,"EXPENSE"}</definedName>
    <definedName name="llmmn" hidden="1">{#N/A,#N/A,FALSE,"EXPENSE"}</definedName>
    <definedName name="llw">#REF!</definedName>
    <definedName name="LOAD_GROWTH_PROJECTS2003">#REF!</definedName>
    <definedName name="LOAD_GROWTH_PROJECTS2004">#REF!</definedName>
    <definedName name="LoadGrowth">#REF!</definedName>
    <definedName name="LOBBYING">#REF!</definedName>
    <definedName name="LRC">#REF!</definedName>
    <definedName name="LRC_Costs">#REF!</definedName>
    <definedName name="m" hidden="1">{"Page 1",#N/A,FALSE,"Sheet1";"Page 2",#N/A,FALSE,"Sheet1"}</definedName>
    <definedName name="M_PlaceofPath" hidden="1">"F:\HDEMOTT\DATA\vdf\amt_vdf.xls"</definedName>
    <definedName name="Map">#REF!</definedName>
    <definedName name="MapJobTypes">#REF!</definedName>
    <definedName name="May1Forecast" hidden="1">{"Page 1",#N/A,FALSE,"Sheet1";"Page 2",#N/A,FALSE,"Sheet1"}</definedName>
    <definedName name="MayForecast" hidden="1">{"Page 1",#N/A,FALSE,"Sheet1";"Page 2",#N/A,FALSE,"Sheet1"}</definedName>
    <definedName name="MenuItem.Caption">"RE2B - Budget Employee Headcount"</definedName>
    <definedName name="MeterReading2004">#REF!</definedName>
    <definedName name="Meters_Transformers2004">#REF!</definedName>
    <definedName name="MFR_PP">#REF!</definedName>
    <definedName name="Mis">#REF!</definedName>
    <definedName name="misc" hidden="1">#REF!</definedName>
    <definedName name="misc3" hidden="1">#REF!</definedName>
    <definedName name="misc4" hidden="1">#REF!</definedName>
    <definedName name="mmmmmmmm" hidden="1">{#N/A,#N/A,FALSE,"EXPENSE"}</definedName>
    <definedName name="mn" hidden="1">{#N/A,#N/A,FALSE,"Aging Summary";#N/A,#N/A,FALSE,"Ratio Analysis";#N/A,#N/A,FALSE,"Test 120 Day Accts";#N/A,#N/A,FALSE,"Tickmarks"}</definedName>
    <definedName name="mnhngfxvbcvx" hidden="1">{#N/A,#N/A,FALSE,"EXPENSE"}</definedName>
    <definedName name="MONTHS">#N/A</definedName>
    <definedName name="mypassword" hidden="1">"chuck"</definedName>
    <definedName name="n" hidden="1">{"Page 1",#N/A,FALSE,"Sheet1";"Page 2",#N/A,FALSE,"Sheet1"}</definedName>
    <definedName name="new" hidden="1">{#N/A,#N/A,FALSE,"EXPENSE"}</definedName>
    <definedName name="New_Customer_Units">#REF!</definedName>
    <definedName name="NEW_CUSTOMER_WORK2003">#REF!</definedName>
    <definedName name="NEW_CUSTOMER_WORK2004">#REF!</definedName>
    <definedName name="NewProject">#REF!</definedName>
    <definedName name="NFIP">#REF!</definedName>
    <definedName name="nghmndghbfdxgfd" hidden="1">{#N/A,#N/A,FALSE,"EXPENSE"}</definedName>
    <definedName name="nhgmnbcvbvc" hidden="1">{#N/A,#N/A,FALSE,"EXPENSE"}</definedName>
    <definedName name="nhmhgnbvnvb" hidden="1">{#N/A,#N/A,FALSE,"ALLOC"}</definedName>
    <definedName name="nhnjfgdzfvcv" hidden="1">{#N/A,#N/A,FALSE,"EXPENSE"}</definedName>
    <definedName name="njhgnfgchfgbf" hidden="1">{#N/A,#N/A,FALSE,"EXPENSE"}</definedName>
    <definedName name="njhhgnbvbvcb" hidden="1">{#N/A,#N/A,FALSE,"ALLOC"}</definedName>
    <definedName name="none" hidden="1">#REF!</definedName>
    <definedName name="NONFUELREC">#REF!</definedName>
    <definedName name="NPV_to_Risk_Labels" hidden="1">#REF!</definedName>
    <definedName name="NPV_to_Risk_X_Data" hidden="1">#REF!</definedName>
    <definedName name="NPV_to_Risk_Y_Data" hidden="1">#REF!</definedName>
    <definedName name="NPV_to_Risk_Z_Data" hidden="1">#REF!</definedName>
    <definedName name="NSC_2003_CandI_Units">#REF!</definedName>
    <definedName name="NSC_2003_Residential_Units">#REF!</definedName>
    <definedName name="NSC_CandI_CIAC">#REF!</definedName>
    <definedName name="NSC_CandI_Costs">#REF!</definedName>
    <definedName name="NSC_CandI_Units">#REF!</definedName>
    <definedName name="NSC_Combined_CIAC">#REF!</definedName>
    <definedName name="NSC_Combined_Costs">#REF!</definedName>
    <definedName name="NSC_Combined_Units">#REF!</definedName>
    <definedName name="NSC_Costs">#REF!</definedName>
    <definedName name="NSC_Residential_CIAC">#REF!</definedName>
    <definedName name="NSC_Residential_Costs">#REF!</definedName>
    <definedName name="NSC_Residential_Units">#REF!</definedName>
    <definedName name="NSC_Units">#REF!</definedName>
    <definedName name="NSC_Units2002">#REF!</definedName>
    <definedName name="NUMBER_OF_FEEDERS">#REF!</definedName>
    <definedName name="Number_of_Payments">MATCH(0.01,End_Bal,-1)+1</definedName>
    <definedName name="NvsASD">"V2001-12-31"</definedName>
    <definedName name="NvsAutoDrillOk">"VN"</definedName>
    <definedName name="NvsElapsedTime">0.00178425925696502</definedName>
    <definedName name="NvsEndTime">37277.5592229167</definedName>
    <definedName name="NvsInstSpec">"%"</definedName>
    <definedName name="NvsLayoutType">"M3"</definedName>
    <definedName name="NvsNplSpec">"%,X,RNF.ACCOUNT.robyn,CZF.."</definedName>
    <definedName name="NvsPanelEffdt">"V2000-01-01"</definedName>
    <definedName name="NvsPanelSetid">"VELECT"</definedName>
    <definedName name="NvsParentRef">#REF!</definedName>
    <definedName name="NvsReqBU">"V10008"</definedName>
    <definedName name="NvsReqBUOnly">"VN"</definedName>
    <definedName name="NvsTransLed">"VN"</definedName>
    <definedName name="NvsTreeASD">"V2001-12-31"</definedName>
    <definedName name="NvsValTbl.ACCOUNT">"GL_ACCOUNT_TBL"</definedName>
    <definedName name="NvsValTbl.BUSINESS_UNIT">"BUS_UNIT_TBL_GL"</definedName>
    <definedName name="NvsValTbl.CURRENCY_CD">"CURRENCY_CD_TBL"</definedName>
    <definedName name="NvsValTbl.DEPTID">"DEPARTMENT_TBL"</definedName>
    <definedName name="NvsValTbl.EAC">"EAC_TBL"</definedName>
    <definedName name="NvsValTbl.FERC_OTHER">"FERC_OTHER_TBL"</definedName>
    <definedName name="NvsValTbl.PRODUCT">"PRODUCT_TBL"</definedName>
    <definedName name="NvsValTbl.Z_FUNCTION">"Z_FUNCTION_TBL"</definedName>
    <definedName name="NvsValTbl.Z_REG_ID">"Z_REG_ID_TBL"</definedName>
    <definedName name="OAMORT_ADJ">#REF!</definedName>
    <definedName name="October_2108">#REF!</definedName>
    <definedName name="OH_PRIMARY">#REF!</definedName>
    <definedName name="OHPrimary_wBranch">#REF!</definedName>
    <definedName name="oiu" hidden="1">{#N/A,#N/A,FALSE,"Aging Summary";#N/A,#N/A,FALSE,"Ratio Analysis";#N/A,#N/A,FALSE,"Test 120 Day Accts";#N/A,#N/A,FALSE,"Tickmarks"}</definedName>
    <definedName name="old">#REF!</definedName>
    <definedName name="OOM_ADJ">#REF!</definedName>
    <definedName name="op" hidden="1">{#N/A,#N/A,FALSE,"Aging Summary";#N/A,#N/A,FALSE,"Ratio Analysis";#N/A,#N/A,FALSE,"Test 120 Day Accts";#N/A,#N/A,FALSE,"Tickmarks"}</definedName>
    <definedName name="OpCntr">#REF!</definedName>
    <definedName name="OpCntrConvList">#REF!</definedName>
    <definedName name="OpCntrRates">#REF!</definedName>
    <definedName name="Other2002">#REF!</definedName>
    <definedName name="Other2003">#REF!</definedName>
    <definedName name="Other2004">#REF!</definedName>
    <definedName name="OtherIndirect2003">#REF!</definedName>
    <definedName name="Outages">#REF!</definedName>
    <definedName name="Outages2002">#REF!</definedName>
    <definedName name="Outages2003">#REF!</definedName>
    <definedName name="Outages2004">#REF!</definedName>
    <definedName name="OVERCHECK">#REF!</definedName>
    <definedName name="P">#REF!</definedName>
    <definedName name="page1">#REF!</definedName>
    <definedName name="page2">#REF!</definedName>
    <definedName name="page3">#REF!</definedName>
    <definedName name="PageOptions.page_1.Caption">"01A09S - POWER OPERATIONS PEC"</definedName>
    <definedName name="PageOptions.page_1.Caption.1">"01A09S - POWER OPERATIONS PEC"</definedName>
    <definedName name="PageOptions.page_1.Caption.Count">1</definedName>
    <definedName name="PageOptions.page_1.Key">"[ExpenditureOrg].[01A09S]"</definedName>
    <definedName name="PageOptions.page_1.Key.1">"[ExpenditureOrg].[01A09S]"</definedName>
    <definedName name="PageOptions.page_1.Key.Count">1</definedName>
    <definedName name="PageOptions.page_1.Name">"01A09S"</definedName>
    <definedName name="PageOptions.page_1.Name.1">"01A09S"</definedName>
    <definedName name="PageOptions.page_1.Name.Count">1</definedName>
    <definedName name="PageOptions.page_2.Caption">"FY2011"</definedName>
    <definedName name="PageOptions.page_2.Caption.1">"FY2011"</definedName>
    <definedName name="PageOptions.page_2.Caption.Count">1</definedName>
    <definedName name="PageOptions.page_2.Key">"[Year].[FY2011]"</definedName>
    <definedName name="PageOptions.page_2.Key.1">"[Year].[FY2011]"</definedName>
    <definedName name="PageOptions.page_2.Key.Count">1</definedName>
    <definedName name="PageOptions.page_2.Name">"FY2011"</definedName>
    <definedName name="PageOptions.page_2.Name.1">"FY2011"</definedName>
    <definedName name="PageOptions.page_2.Name.Count">1</definedName>
    <definedName name="Pal_Workbook_GUID" hidden="1">"1KSSGF3ZWY3E3EQEL76D82LV"</definedName>
    <definedName name="pam" hidden="1">{#N/A,#N/A,FALSE,"ALLOC"}</definedName>
    <definedName name="paul" localSheetId="5" hidden="1">#REF!</definedName>
    <definedName name="paul" localSheetId="6" hidden="1">#REF!</definedName>
    <definedName name="paul" localSheetId="0" hidden="1">#REF!</definedName>
    <definedName name="paul" localSheetId="1" hidden="1">#REF!</definedName>
    <definedName name="paul" localSheetId="2" hidden="1">#REF!</definedName>
    <definedName name="paul" hidden="1">#REF!</definedName>
    <definedName name="Payment_Date">DATE(YEAR(Loan_Start),MONTH(Loan_Start)+Payment_Number,DAY(Loan_Start))</definedName>
    <definedName name="pesc1" localSheetId="5" hidden="1">{#N/A,#N/A,FALSE,"Aging Summary";#N/A,#N/A,FALSE,"Ratio Analysis";#N/A,#N/A,FALSE,"Test 120 Day Accts";#N/A,#N/A,FALSE,"Tickmarks"}</definedName>
    <definedName name="pesc1" localSheetId="6" hidden="1">{#N/A,#N/A,FALSE,"Aging Summary";#N/A,#N/A,FALSE,"Ratio Analysis";#N/A,#N/A,FALSE,"Test 120 Day Accts";#N/A,#N/A,FALSE,"Tickmarks"}</definedName>
    <definedName name="pesc1" hidden="1">{#N/A,#N/A,FALSE,"Aging Summary";#N/A,#N/A,FALSE,"Ratio Analysis";#N/A,#N/A,FALSE,"Test 120 Day Accts";#N/A,#N/A,FALSE,"Tickmarks"}</definedName>
    <definedName name="piiiiii" hidden="1">{#N/A,#N/A,FALSE,"EXPENSE"}</definedName>
    <definedName name="po" hidden="1">{#N/A,#N/A,FALSE,"Aging Summary";#N/A,#N/A,FALSE,"Ratio Analysis";#N/A,#N/A,FALSE,"Test 120 Day Accts";#N/A,#N/A,FALSE,"Tickmarks"}</definedName>
    <definedName name="Porfolio_One_Risk_Return_Labels" hidden="1">#REF!</definedName>
    <definedName name="Porfolio_One_Risk_Return_X_Data" hidden="1">#REF!</definedName>
    <definedName name="Porfolio_One_Risk_Return_Y_Data" hidden="1">#REF!</definedName>
    <definedName name="Porfolio_One_Risk_Return_Z_Data" hidden="1">#REF!</definedName>
    <definedName name="Port_One_Correct_Risk_Reward_Labels" hidden="1">#REF!</definedName>
    <definedName name="Port_One_Correct_Risk_Reward_X_Data" hidden="1">#REF!</definedName>
    <definedName name="Port_One_Correct_Risk_Reward_Y_Data" hidden="1">#REF!</definedName>
    <definedName name="Port_One_Correct_Risk_Reward_Z_Data" hidden="1">#REF!</definedName>
    <definedName name="Port_One_Tech_Risk_New_Labels" hidden="1">#REF!</definedName>
    <definedName name="Port_One_Tech_Risk_New_X_Data" hidden="1">#REF!</definedName>
    <definedName name="Port_One_Tech_Risk_New_Y_Data" hidden="1">#REF!</definedName>
    <definedName name="Port_One_Tech_Risk_New_Z_Data" hidden="1">#REF!</definedName>
    <definedName name="Port_Three_Risk_Return_Labels" hidden="1">#REF!</definedName>
    <definedName name="Port_Three_Risk_Return_X_Data" hidden="1">#REF!</definedName>
    <definedName name="Port_Three_Risk_Return_Y_Data" hidden="1">#REF!</definedName>
    <definedName name="Port_Three_Risk_Return_Z_Data" hidden="1">#REF!</definedName>
    <definedName name="ppp" hidden="1">{#N/A,#N/A,FALSE,"Aging Summary";#N/A,#N/A,FALSE,"Ratio Analysis";#N/A,#N/A,FALSE,"Test 120 Day Accts";#N/A,#N/A,FALSE,"Tickmarks"}</definedName>
    <definedName name="ppppppp" hidden="1">{#N/A,#N/A,FALSE,"ALLOC"}</definedName>
    <definedName name="pppppppp" hidden="1">{#N/A,#N/A,FALSE,"EXPENSE"}</definedName>
    <definedName name="PriceRange" hidden="1">OFFSET([0]!PriceRangeMain,5,0,COUNTA([0]!PriceRangeMain)-COUNTA(#REF!),1)</definedName>
    <definedName name="PriceRangeMain" hidden="1">#REF!</definedName>
    <definedName name="PRINT">#REF!</definedName>
    <definedName name="_xlnm.Print_Area" localSheetId="5">'E-10 Allocators from COS'!$A$2:$J$4</definedName>
    <definedName name="_xlnm.Print_Area" localSheetId="6">'E-10 Allocators to COS'!$A$2:$J$271</definedName>
    <definedName name="_xlnm.Print_Area" localSheetId="0">'E-5 Yr3'!$A$3:$R$61</definedName>
    <definedName name="_xlnm.Print_Area" localSheetId="1">'E-5 Yr4'!$A$3:$R$61</definedName>
    <definedName name="_xlnm.Print_Area" localSheetId="2">'E-5 Yr5'!$A$3:$R$61</definedName>
    <definedName name="_xlnm.Print_Area" localSheetId="4">'REG FL  Revenue - 6 System Adj '!$A$1:$AO$152</definedName>
    <definedName name="_xlnm.Print_Area">#REF!</definedName>
    <definedName name="Print_Area_0">#REF!</definedName>
    <definedName name="Print_Area_1">#REF!</definedName>
    <definedName name="Print_Area_2">#REF!</definedName>
    <definedName name="Print_Area_3">#REF!</definedName>
    <definedName name="Print_Area_4">#REF!</definedName>
    <definedName name="Print_Area_9">#REF!</definedName>
    <definedName name="Print_Area_MI">#REF!</definedName>
    <definedName name="Print_Area_Reset">OFFSET(Full_Print,0,0,Last_Row)</definedName>
    <definedName name="Print_Proj">#REF!,#REF!,#REF!</definedName>
    <definedName name="_xlnm.Print_Titles" localSheetId="5">'E-10 Allocators from COS'!$1:$3</definedName>
    <definedName name="_xlnm.Print_Titles" localSheetId="6">'E-10 Allocators to COS'!$1:$3</definedName>
    <definedName name="_xlnm.Print_Titles">#REF!,#REF!</definedName>
    <definedName name="Print_Titles_MI">#REF!,#REF!</definedName>
    <definedName name="PRIORMOACTUAL">#REF!</definedName>
    <definedName name="PRIORMOBUDGET">#REF!</definedName>
    <definedName name="PRIORYRACCURMO">#REF!</definedName>
    <definedName name="Product_S_Curve_Labels" hidden="1">#REF!</definedName>
    <definedName name="Product_S_Curve_X_Data" hidden="1">#REF!</definedName>
    <definedName name="Projection">#REF!</definedName>
    <definedName name="PSC_OM_ADJ">#REF!</definedName>
    <definedName name="qqq">#REF!</definedName>
    <definedName name="qqqqq" hidden="1">{#N/A,#N/A,FALSE,"EXPENSE"}</definedName>
    <definedName name="qw" hidden="1">{#N/A,#N/A,FALSE,"Aging Summary";#N/A,#N/A,FALSE,"Ratio Analysis";#N/A,#N/A,FALSE,"Test 120 Day Accts";#N/A,#N/A,FALSE,"Tickmarks"}</definedName>
    <definedName name="rAllocatorList">#REF!</definedName>
    <definedName name="range" hidden="1">{#N/A,#N/A,FALSE,"EXPENSE"}</definedName>
    <definedName name="Range1">#NAME?</definedName>
    <definedName name="range2" hidden="1">{#N/A,#N/A,FALSE,"EXPENSE"}</definedName>
    <definedName name="range3" hidden="1">{#N/A,#N/A,FALSE,"EXPENSE"}</definedName>
    <definedName name="rap" hidden="1">{"Page 1",#N/A,FALSE,"Sheet1";"Page 2",#N/A,FALSE,"Sheet1"}</definedName>
    <definedName name="RBT_A">#REF!</definedName>
    <definedName name="RD_2004">#REF!</definedName>
    <definedName name="RDReg2004">#REF!</definedName>
    <definedName name="reagsrgsrgfaefda" hidden="1">{#N/A,#N/A,FALSE,"ALLOC"}</definedName>
    <definedName name="REG_PRAC">#REF!</definedName>
    <definedName name="ReportGroup" hidden="1">0</definedName>
    <definedName name="RESIDENTIAL">#REF!</definedName>
    <definedName name="rest" hidden="1">#REF!</definedName>
    <definedName name="RESTORATION2003">#REF!</definedName>
    <definedName name="RESTORATION2004">#REF!</definedName>
    <definedName name="RestorationbyGMOHUG_2003">#REF!</definedName>
    <definedName name="RestorationbyGMOHUG_2004">#REF!</definedName>
    <definedName name="ret" hidden="1">{#N/A,#N/A,FALSE,"Aging Summary";#N/A,#N/A,FALSE,"Ratio Analysis";#N/A,#N/A,FALSE,"Test 120 Day Accts";#N/A,#N/A,FALSE,"Tickmarks"}</definedName>
    <definedName name="RETPVVAR">#REF!</definedName>
    <definedName name="REVIEW">#REF!</definedName>
    <definedName name="REVIEW2">#REF!</definedName>
    <definedName name="rew4wwer" hidden="1">{#N/A,#N/A,FALSE,"EXPENSE"}</definedName>
    <definedName name="rfgfdcvc" hidden="1">{#N/A,#N/A,FALSE,"ALLOC"}</definedName>
    <definedName name="rfsetgthnyukmgff" hidden="1">{#N/A,#N/A,FALSE,"EXPENSE"}</definedName>
    <definedName name="rfwaerwaerwerwe" hidden="1">{#N/A,#N/A,FALSE,"EXPENSE"}</definedName>
    <definedName name="rgrg" hidden="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ngAddonTemplate" hidden="1">#REF!</definedName>
    <definedName name="rngCopyFormulasSource" hidden="1">#REF!</definedName>
    <definedName name="RowRanges.Header">#REF!</definedName>
    <definedName name="Roxboro">#REF!</definedName>
    <definedName name="rPeakPeriodDefinition">#REF!</definedName>
    <definedName name="rPeriodNames">#REF!</definedName>
    <definedName name="rrr" hidden="1">{"capital",#N/A,FALSE,"Analysis";"input data",#N/A,FALSE,"Analysis"}</definedName>
    <definedName name="rt" hidden="1">{#N/A,#N/A,FALSE,"Aging Summary";#N/A,#N/A,FALSE,"Ratio Analysis";#N/A,#N/A,FALSE,"Test 120 Day Accts";#N/A,#N/A,FALSE,"Tickmarks"}</definedName>
    <definedName name="rtyrsygyuiukhjghgt" hidden="1">{#N/A,#N/A,FALSE,"EXPENSE"}</definedName>
    <definedName name="rtyrtyrty" hidden="1">{#N/A,#N/A,FALSE,"ALLOC"}</definedName>
    <definedName name="rWeekendReplacement">#REF!</definedName>
    <definedName name="rwerfwerewrew" hidden="1">{#N/A,#N/A,FALSE,"ALLOC"}</definedName>
    <definedName name="rysrysrtygthgh" hidden="1">{#N/A,#N/A,FALSE,"EXPENSE"}</definedName>
    <definedName name="s">#REF!</definedName>
    <definedName name="S1Qtr1">#REF!</definedName>
    <definedName name="S1Qtr2">#REF!</definedName>
    <definedName name="S1Qtr3">#REF!</definedName>
    <definedName name="S1Qtr4">#REF!</definedName>
    <definedName name="sa" hidden="1">{#N/A,#N/A,FALSE,"Aging Summary";#N/A,#N/A,FALSE,"Ratio Analysis";#N/A,#N/A,FALSE,"Test 120 Day Accts";#N/A,#N/A,FALSE,"Tickmarks"}</definedName>
    <definedName name="saf" hidden="1">{#N/A,#N/A,FALSE,"Year";#N/A,#N/A,FALSE,"AC Fiscal Year";#N/A,#N/A,FALSE,"Hourly Rate By Activity";#N/A,#N/A,FALSE,"Hourly Rate By Custom Resource";#N/A,#N/A,FALSE,"Sensitivity Analysis";#N/A,#N/A,FALSE,"Overall Staffing Review"}</definedName>
    <definedName name="Safety_Training2004">#REF!</definedName>
    <definedName name="SAIDI2002">#REF!</definedName>
    <definedName name="SAIDI2003">#REF!</definedName>
    <definedName name="SAIDI2004">#REF!</definedName>
    <definedName name="SAPBEXdnldView" hidden="1">"446WX5JSQEDTJ1NXGMPPIICZ8"</definedName>
    <definedName name="SAPBEXsysID" hidden="1">"UGP"</definedName>
    <definedName name="sc" hidden="1">{"Page 1",#N/A,FALSE,"Sheet1";"Page 2",#N/A,FALSE,"Sheet1"}</definedName>
    <definedName name="Scatter_of_Projects_Labels" hidden="1">#REF!</definedName>
    <definedName name="Scatter_of_Projects_X_Data" hidden="1">#REF!</definedName>
    <definedName name="Scatter_of_Projects_Y_Data" hidden="1">#REF!</definedName>
    <definedName name="Scatter_of_Projects_Z_Data" hidden="1">#REF!</definedName>
    <definedName name="SCR_Feb02_Transactions">#REF!</definedName>
    <definedName name="sdfg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EBRING">#REF!</definedName>
    <definedName name="SECTION_1341">#REF!</definedName>
    <definedName name="sencount" hidden="1">1</definedName>
    <definedName name="SEP_FACTOR">#REF!</definedName>
    <definedName name="SEPDEM">#REF!</definedName>
    <definedName name="sersadffasf" hidden="1">{#N/A,#N/A,FALSE,"ALLOC"}</definedName>
    <definedName name="sertearawertutyu" hidden="1">{#N/A,#N/A,FALSE,"EXPENSE"}</definedName>
    <definedName name="sfsadfafsdaf" hidden="1">{#N/A,#N/A,FALSE,"EXPENSE"}</definedName>
    <definedName name="spoc" hidden="1">{"Page 1",#N/A,FALSE,"Sheet1";"Page 2",#N/A,FALSE,"Sheet1"}</definedName>
    <definedName name="srfaedtgthjtdhfdg" hidden="1">{#N/A,#N/A,FALSE,"EXPENSE"}</definedName>
    <definedName name="ssss" hidden="1">{#N/A,#N/A,FALSE,"EXPENSE"}</definedName>
    <definedName name="staffing2" hidden="1">{#N/A,#N/A,FALSE,"Assessment";#N/A,#N/A,FALSE,"Staffing";#N/A,#N/A,FALSE,"Hires";#N/A,#N/A,FALSE,"Assumptions"}</definedName>
    <definedName name="Staffing3" hidden="1">{#N/A,#N/A,FALSE,"Assessment";#N/A,#N/A,FALSE,"Staffing";#N/A,#N/A,FALSE,"Hires";#N/A,#N/A,FALSE,"Assumptions"}</definedName>
    <definedName name="Staging_List">#REF!</definedName>
    <definedName name="StagingSite">#REF!</definedName>
    <definedName name="StartingPoint" hidden="1">#REF!</definedName>
    <definedName name="STATE_TX_ADJ">#REF!</definedName>
    <definedName name="STD_13MoAve_OS">#REF!</definedName>
    <definedName name="Streetlight">#REF!</definedName>
    <definedName name="STREETLIGHT_MAINTENANCE">#REF!</definedName>
    <definedName name="STREETLIGHT_MAINTENANCE2003">#REF!</definedName>
    <definedName name="STREETLIGHT_MAINTENANCE2004">#REF!</definedName>
    <definedName name="STREETLIGHT2003">#REF!</definedName>
    <definedName name="STREETLIGHT2004">#REF!</definedName>
    <definedName name="StreetlightMaint2004">#REF!</definedName>
    <definedName name="STREETLIGHTS_INSTALLED">#REF!</definedName>
    <definedName name="StreetlightUnits">#REF!</definedName>
    <definedName name="stsaeryyjiutjdhg" hidden="1">{#N/A,#N/A,FALSE,"EXPENSE"}</definedName>
    <definedName name="Stupid" hidden="1">0</definedName>
    <definedName name="SUMRY_BY_TIME">#REF!</definedName>
    <definedName name="SUMRY_BY_YEAR">#REF!</definedName>
    <definedName name="SupportOrgRates">#REF!</definedName>
    <definedName name="SURVRPT">#REF!</definedName>
    <definedName name="Swvu.print2." hidden="1">#REF!</definedName>
    <definedName name="Swvu.print3." hidden="1">#REF!</definedName>
    <definedName name="T">#REF!</definedName>
    <definedName name="t5terer" hidden="1">{#N/A,#N/A,FALSE,"EXPENSE"}</definedName>
    <definedName name="table">#REF!</definedName>
    <definedName name="taxable_plant">INDEX(bs_netplant,1,period_summary_col)</definedName>
    <definedName name="team" hidden="1">255</definedName>
    <definedName name="Temp_2" hidden="1">{#N/A,#N/A,FALSE,"Assessment";#N/A,#N/A,FALSE,"Staffing";#N/A,#N/A,FALSE,"Hires";#N/A,#N/A,FALSE,"Assumptions"}</definedName>
    <definedName name="Temp_3" hidden="1">{#N/A,#N/A,FALSE,"Assessment";#N/A,#N/A,FALSE,"Staffing";#N/A,#N/A,FALSE,"Hires";#N/A,#N/A,FALSE,"Assumptions"}</definedName>
    <definedName name="Template.Build.End">40589.4973630556</definedName>
    <definedName name="Template.Build.Start">40589.4973388542</definedName>
    <definedName name="Template.Name">"RE2B-SummaryEmployeeHeadcount"</definedName>
    <definedName name="Template.SaveAll">"false"</definedName>
    <definedName name="TemplateNotes.HasNote">"False"</definedName>
    <definedName name="test" hidden="1">{"Reconciliation 151",#N/A,FALSE,"A"}</definedName>
    <definedName name="test1" hidden="1">{"Page 1",#N/A,FALSE,"Sheet1";"Page 2",#N/A,FALSE,"Sheet1"}</definedName>
    <definedName name="test2" hidden="1">{"Page 1",#N/A,FALSE,"Sheet1";"Page 2",#N/A,FALSE,"Sheet1"}</definedName>
    <definedName name="testpage" hidden="1">{"Page 1",#N/A,FALSE,"Sheet1";"Page 2",#N/A,FALSE,"Sheet1"}</definedName>
    <definedName name="TextRefCopyRangeCount" hidden="1">6</definedName>
    <definedName name="tgrgfdgfdg" hidden="1">{#N/A,#N/A,FALSE,"EXPENSE"}</definedName>
    <definedName name="tom" hidden="1">{#N/A,#N/A,FALSE,"EXPENSE"}</definedName>
    <definedName name="ton" hidden="1">{#N/A,#N/A,FALSE,"EXPENSE"}</definedName>
    <definedName name="Total_Emissions">#REF!</definedName>
    <definedName name="Total_Payment">Scheduled_Payment+Extra_Payment</definedName>
    <definedName name="TP_Footer_User" hidden="1">"combsk"</definedName>
    <definedName name="TP_Footer_Version" hidden="1">"v4.00"</definedName>
    <definedName name="TPAYNE" hidden="1">#REF!</definedName>
    <definedName name="TRANS_ALL">#REF!</definedName>
    <definedName name="TransMerchant">#REF!</definedName>
    <definedName name="tre" hidden="1">{#N/A,#N/A,FALSE,"Aging Summary";#N/A,#N/A,FALSE,"Ratio Analysis";#N/A,#N/A,FALSE,"Test 120 Day Accts";#N/A,#N/A,FALSE,"Tickmarks"}</definedName>
    <definedName name="TreeTrimming">#REF!</definedName>
    <definedName name="trend" hidden="1">{#N/A,#N/A,FALSE,"Aging Summary";#N/A,#N/A,FALSE,"Ratio Analysis";#N/A,#N/A,FALSE,"Test 120 Day Accts";#N/A,#N/A,FALSE,"Tickmarks"}</definedName>
    <definedName name="tresrtesrtresrftg" hidden="1">{#N/A,#N/A,FALSE,"EXPENSE"}</definedName>
    <definedName name="tresytyuijiukuyjfghgh" hidden="1">{#N/A,#N/A,FALSE,"EXPENSE"}</definedName>
    <definedName name="trtertertret" hidden="1">{#N/A,#N/A,FALSE,"EXPENSE"}</definedName>
    <definedName name="TST_YR">#REF!</definedName>
    <definedName name="tterr4r4" hidden="1">{#N/A,#N/A,FALSE,"ALLOC"}</definedName>
    <definedName name="ttttt" hidden="1">{#N/A,#N/A,FALSE,"EXPENSE"}</definedName>
    <definedName name="ttttttt" hidden="1">{#N/A,#N/A,FALSE,"ALLOC"}</definedName>
    <definedName name="ttttttttttttt" hidden="1">{#N/A,#N/A,FALSE,"EXPENSE"}</definedName>
    <definedName name="tutututu" hidden="1">{#N/A,#N/A,FALSE,"ALLOC"}</definedName>
    <definedName name="twrtesrsf" hidden="1">{#N/A,#N/A,FALSE,"EXPENSE"}</definedName>
    <definedName name="ty" hidden="1">{#N/A,#N/A,FALSE,"Aging Summary";#N/A,#N/A,FALSE,"Ratio Analysis";#N/A,#N/A,FALSE,"Test 120 Day Accts";#N/A,#N/A,FALSE,"Tickmarks"}</definedName>
    <definedName name="tyhtiiliklhjhgj" hidden="1">{#N/A,#N/A,FALSE,"ALLOC"}</definedName>
    <definedName name="tyseryuykiiukhjg" hidden="1">{#N/A,#N/A,FALSE,"EXPENSE"}</definedName>
    <definedName name="u6yr5y5yrty" hidden="1">{#N/A,#N/A,FALSE,"EXPENSE"}</definedName>
    <definedName name="UG_PRIMARY">#REF!</definedName>
    <definedName name="UGPrimary_wBranch">#REF!</definedName>
    <definedName name="UI_BS_DATA">#REF!</definedName>
    <definedName name="UI_DATA_ANNUAL">#REF!</definedName>
    <definedName name="UnderOverCCR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Data">#REF!</definedName>
    <definedName name="uryryryry" hidden="1">{#N/A,#N/A,FALSE,"ALLOC"}</definedName>
    <definedName name="usage">#REF!</definedName>
    <definedName name="User.Language">"en-US"</definedName>
    <definedName name="User.Name">"i42833"</definedName>
    <definedName name="User.Session">"xyrrmx55wpufl555puoa2cnq"</definedName>
    <definedName name="UserPass" hidden="1">"verify"</definedName>
    <definedName name="uturfhfh" hidden="1">{#N/A,#N/A,FALSE,"EXPENSE"}</definedName>
    <definedName name="utututt" hidden="1">{#N/A,#N/A,FALSE,"EXPENSE"}</definedName>
    <definedName name="utututu" hidden="1">{#N/A,#N/A,FALSE,"EXPENSE"}</definedName>
    <definedName name="utuyututyu" hidden="1">{#N/A,#N/A,FALSE,"EXPENSE"}</definedName>
    <definedName name="utyurturhfg" hidden="1">{#N/A,#N/A,FALSE,"EXPENSE"}</definedName>
    <definedName name="utyutfghgf" hidden="1">{#N/A,#N/A,FALSE,"EXPENSE"}</definedName>
    <definedName name="uuututu" hidden="1">{#N/A,#N/A,FALSE,"EXPENSE"}</definedName>
    <definedName name="uuuuu" hidden="1">{#N/A,#N/A,FALSE,"EXPENSE"}</definedName>
    <definedName name="uuuuuu" hidden="1">{#N/A,#N/A,FALSE,"EXPENSE"}</definedName>
    <definedName name="uytututut" hidden="1">{#N/A,#N/A,FALSE,"EXPENSE"}</definedName>
    <definedName name="uytutyht" hidden="1">{#N/A,#N/A,FALSE,"ALLOC"}</definedName>
    <definedName name="Values_Entered">IF(Loan_Amount*Interest_Rate*Loan_Years*Loan_Start&gt;0,1,0)</definedName>
    <definedName name="VARIANCE">#REF!,#REF!</definedName>
    <definedName name="VARIANCE2">#REF!,#REF!</definedName>
    <definedName name="VARIANCESUMMARY">#REF!</definedName>
    <definedName name="vcscvbxvbfvb" hidden="1">{#N/A,#N/A,FALSE,"EXPENSE"}</definedName>
    <definedName name="versionnumber">"2.00"</definedName>
    <definedName name="wearwaerwearfefr" hidden="1">{#N/A,#N/A,FALSE,"ALLOC"}</definedName>
    <definedName name="weqeqwewqewewe" hidden="1">{#N/A,#N/A,FALSE,"EXPENSE"}</definedName>
    <definedName name="weqweqweqw" hidden="1">{#N/A,#N/A,FALSE,"EXPENSE"}</definedName>
    <definedName name="werwerwerwefrd" hidden="1">{#N/A,#N/A,FALSE,"ALLOC"}</definedName>
    <definedName name="wfvsd" hidden="1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H_DEPOSITS">#REF!</definedName>
    <definedName name="WHLPVVAR">#REF!</definedName>
    <definedName name="wrn.114." hidden="1">{#N/A,#N/A,FALSE,"PAGE-114";#N/A,#N/A,FALSE,"Directions"}</definedName>
    <definedName name="wrn.3cases." hidden="1">{#N/A,"Base",FALSE,"Dividend";#N/A,"Conservative",FALSE,"Dividend";#N/A,"Downside",FALSE,"Dividend"}</definedName>
    <definedName name="wrn.740._.Closeout._.Support." hidden="1">{#N/A,#N/A,FALSE,"CR3 Allocations Recon";#N/A,#N/A,FALSE,"Inv - ALL";#N/A,#N/A,FALSE,"SCH 1B";"O&amp;M Adjust Detail View",#N/A,FALSE,"SCH E - O&amp;M Adjust to Cash";#N/A,#N/A,FALSE,"Nuclear O&amp;M System Allocs";#N/A,#N/A,FALSE,"Florida A&amp;G System Allocations"}</definedName>
    <definedName name="wrn.Accretion." hidden="1">{"Accretion",#N/A,FALSE,"Assum"}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6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achua." hidden="1">{#N/A,#N/A,TRUE,"Inv - Alac";#N/A,#N/A,TRUE,"Nuclear Fuel";#N/A,#N/A,TRUE,"Nuclear Invoice";#N/A,#N/A,TRUE,"Sch A - Alachua";#N/A,#N/A,TRUE,"Gen Replace Cap";#N/A,#N/A,TRUE,"SCHED C - Alachua"}</definedName>
    <definedName name="wrn.All._.Pages." hidden="1">{"total page",#N/A,FALSE,"Gib 5 June 01";"WVPA Page",#N/A,FALSE,"Gib 5 June 01";"IMPA Page",#N/A,FALSE,"Gib 5 June 01"}</definedName>
    <definedName name="wrn.All_Sheets." localSheetId="5" hidden="1">{#N/A,#N/A,FALSE,"CONT_MWH";#N/A,#N/A,FALSE,"CONT_MW";#N/A,#N/A,FALSE,"MIN_MWH";#N/A,#N/A,FALSE,"MIN_MW";#N/A,#N/A,FALSE,"BASECASE_MWH";#N/A,#N/A,FALSE,"BASECASE_MW"}</definedName>
    <definedName name="wrn.All_Sheets." localSheetId="6" hidden="1">{#N/A,#N/A,FALSE,"CONT_MWH";#N/A,#N/A,FALSE,"CONT_MW";#N/A,#N/A,FALSE,"MIN_MWH";#N/A,#N/A,FALSE,"MIN_MW";#N/A,#N/A,FALSE,"BASECASE_MWH";#N/A,#N/A,FALSE,"BASECASE_MW"}</definedName>
    <definedName name="wrn.All_Sheets." hidden="1">{#N/A,#N/A,FALSE,"CONT_MWH";#N/A,#N/A,FALSE,"CONT_MW";#N/A,#N/A,FALSE,"MIN_MWH";#N/A,#N/A,FALSE,"MIN_MW";#N/A,#N/A,FALSE,"BASECASE_MWH";#N/A,#N/A,FALSE,"BASECASE_MW"}</definedName>
    <definedName name="wrn.ALLOC." hidden="1">{#N/A,#N/A,FALSE,"ALLOC"}</definedName>
    <definedName name="wrn.Analysis." hidden="1">{"Analysis",#N/A,FALSE,"Analysis";"Details",#N/A,FALSE,"Analysis"}</definedName>
    <definedName name="wrn.Assumptions." hidden="1">{"Assumptions",#N/A,FALSE,"Assum"}</definedName>
    <definedName name="wrn.balsheet." hidden="1">{"balsheet",#N/A,FALSE,"A"}</definedName>
    <definedName name="wrn.CAG." hidden="1">{#N/A,#N/A,FALSE,"CAG"}</definedName>
    <definedName name="wrn.capandinputs." hidden="1">{"capital",#N/A,FALSE,"Analysis";"input data",#N/A,FALSE,"Analysis"}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heck.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rn.Complete." hidden="1">{"mad0291 - Personal View",#N/A,FALSE,"FEG";#N/A,#N/A,FALSE,"Carolinas";#N/A,#N/A,FALSE,"Indiana";#N/A,#N/A,FALSE,"OH-KY";#N/A,#N/A,FALSE,"MW";#N/A,#N/A,FALSE,"Other Retail";#N/A,#N/A,FALSE,"Other ";#N/A,#N/A,FALSE,"Other-Summary";#N/A,#N/A,FALSE,"Tiepoints";#N/A,#N/A,FALSE,"Roll";#N/A,#N/A,FALSE,"Generation"}</definedName>
    <definedName name="wrn.Complete._.Report." hidden="1">{"Mwh Summary",#N/A,FALSE,"Mwh Analysis";"Mwh Monthly Analysis",#N/A,FALSE,"Mwh Analysis";"Burn Summary",#N/A,FALSE,"Burned Analysis";"Burn Monthly Analysis",#N/A,FALSE,"Burned Analysis";"Summary 2008",#N/A,FALSE,"Summary 2008"}</definedName>
    <definedName name="wrn.Config._.and._.Calcs." hidden="1">{#N/A,#N/A,FALSE,"Configuration";#N/A,#N/A,FALSE,"Summary of Transaction";#N/A,#N/A,FALSE,"Calculations"}</definedName>
    <definedName name="wrn.CPB." hidden="1">{#N/A,#N/A,FALSE,"CPB"}</definedName>
    <definedName name="wrn.CR3._.All._.Invoices." hidden="1">{#N/A,#N/A,FALSE,"Inv - ALL";#N/A,#N/A,FALSE,"Inv - Alac";#N/A,#N/A,FALSE,"Inv - Bush";#N/A,#N/A,FALSE,"Inv - Gaine";#N/A,#N/A,FALSE,"Inv - Kiss";#N/A,#N/A,FALSE,"Inv - Lee";#N/A,#N/A,FALSE,"Inv - NSB";#N/A,#N/A,FALSE,"Inv - Ocala";#N/A,#N/A,FALSE,"Inv - Orlando";#N/A,#N/A,FALSE,"Inv - Seminole"}</definedName>
    <definedName name="wrn.Credit._.Summary." hidden="1">{#N/A,#N/A,FALSE,"Credit Summary"}</definedName>
    <definedName name="wrn.edcredit." hidden="1">{"edcredit",#N/A,FALSE,"edcredit"}</definedName>
    <definedName name="wrn.Executive._.Reports." hidden="1">{#N/A,#N/A,FALSE,"Year";#N/A,#N/A,FALSE,"Client Savings";#N/A,#N/A,FALSE,"Staged Delivery by Hour";#N/A,#N/A,FALSE,"Hourly Rate By Activity";#N/A,#N/A,FALSE,"Hourly Rate By Custom Resource";#N/A,#N/A,FALSE,"Line of Business Review";#N/A,#N/A,FALSE,"Financials By Custom Resource";#N/A,#N/A,FALSE,"Assumptions";#N/A,#N/A,FALSE,"Sensitivity Analysis";#N/A,#N/A,FALSE,"Financing By Year";#N/A,#N/A,FALSE,"Billings";#N/A,#N/A,FALSE,"Overall Staffing Review"}</definedName>
    <definedName name="wrn.Exhibits._.Clean." hidden="1">{"Exhibit 1",#N/A,FALSE,"MCMANEUS EXH 1";"Exhibit 5",#N/A,FALSE,"MCMANEUS EXH 5";"Exhibit 6",#N/A,FALSE,"MCMANEUS EXH 6";"Exhibit 7",#N/A,FALSE,"MCMANEUS EXH 7";"Exhibit 8",#N/A,FALSE,"MCMANEUS EXH 8";"Exhibit 9",#N/A,FALSE,"MCMANEUS EXH 9"}</definedName>
    <definedName name="wrn.EXPENSE." hidden="1">{#N/A,#N/A,FALSE,"EXPENSE"}</definedName>
    <definedName name="wrn.FCB." hidden="1">{"FCB_ALL",#N/A,FALSE,"FCB"}</definedName>
    <definedName name="wrn.fcb2" hidden="1">{"FCB_ALL",#N/A,FALSE,"FCB"}</definedName>
    <definedName name="wrn.Financials." hidden="1">{#N/A,#N/A,FALSE,"Year";#N/A,#N/A,FALSE,"AC Fiscal Year";#N/A,#N/A,FALSE,"Financials By Line of Business";#N/A,#N/A,FALSE,"Line of Business Review";#N/A,#N/A,FALSE,"Activity Review";#N/A,#N/A,FALSE,"Financials By Custom Resource";#N/A,#N/A,FALSE,"Custom Resource Review"}</definedName>
    <definedName name="wrn.Full." hidden="1">{#N/A,#N/A,TRUE,"Summary";#N/A,#N/A,TRUE,"Sales";#N/A,#N/A,TRUE,"Production";#N/A,#N/A,TRUE,"Quality";#N/A,#N/A,TRUE,"Plant";#N/A,#N/A,TRUE,"Savings";#N/A,#N/A,TRUE,"Inc. Stmt.";#N/A,#N/A,TRUE,"Cash Flow";#N/A,#N/A,TRUE,"Deprec";#N/A,#N/A,TRUE,"Misc"}</definedName>
    <definedName name="wrn.GIS." hidden="1">{#N/A,#N/A,FALSE,"GIS"}</definedName>
    <definedName name="wrn.GL._.151._.FUEL._.REPORT." hidden="1">{#N/A,#N/A,FALSE,"ISSUES";#N/A,#N/A,FALSE,"BALANCE";#N/A,#N/A,FALSE,"RECEIPTS"}</definedName>
    <definedName name="wrn.GL._.154._.BALANCE." localSheetId="5" hidden="1">{#N/A,#N/A,FALSE,"BALANCE"}</definedName>
    <definedName name="wrn.GL._.154._.BALANCE." localSheetId="6" hidden="1">{#N/A,#N/A,FALSE,"BALANCE"}</definedName>
    <definedName name="wrn.GL._.154._.BALANCE." hidden="1">{#N/A,#N/A,FALSE,"BALANCE"}</definedName>
    <definedName name="wrn.GL154._.ISSUES." localSheetId="5" hidden="1">{#N/A,#N/A,FALSE,"ISSUES"}</definedName>
    <definedName name="wrn.GL154._.ISSUES." localSheetId="6" hidden="1">{#N/A,#N/A,FALSE,"ISSUES"}</definedName>
    <definedName name="wrn.GL154._.ISSUES." hidden="1">{#N/A,#N/A,FALSE,"ISSUES"}</definedName>
    <definedName name="wrn.GL154._.RECEIPTS." localSheetId="5" hidden="1">{#N/A,#N/A,FALSE,"RECEIPTS"}</definedName>
    <definedName name="wrn.GL154._.RECEIPTS." localSheetId="6" hidden="1">{#N/A,#N/A,FALSE,"RECEIPTS"}</definedName>
    <definedName name="wrn.GL154._.RECEIPTS." hidden="1">{#N/A,#N/A,FALSE,"RECEIPTS"}</definedName>
    <definedName name="wrn.GL154._.SALVAGE." localSheetId="5" hidden="1">{#N/A,#N/A,FALSE,"SALVAGE"}</definedName>
    <definedName name="wrn.GL154._.SALVAGE." localSheetId="6" hidden="1">{#N/A,#N/A,FALSE,"SALVAGE"}</definedName>
    <definedName name="wrn.GL154._.SALVAGE." hidden="1">{#N/A,#N/A,FALSE,"SALVAGE"}</definedName>
    <definedName name="wrn.GL154._.SYSTEM._.LEDGER._.REPORTS." localSheetId="5" hidden="1">{#N/A,#N/A,FALSE,"BALANCE";#N/A,#N/A,FALSE,"ISSUES";#N/A,#N/A,FALSE,"RECEIPTS";#N/A,#N/A,FALSE,"SALVAGE"}</definedName>
    <definedName name="wrn.GL154._.SYSTEM._.LEDGER._.REPORTS." localSheetId="6" hidden="1">{#N/A,#N/A,FALSE,"BALANCE";#N/A,#N/A,FALSE,"ISSUES";#N/A,#N/A,FALSE,"RECEIPTS";#N/A,#N/A,FALSE,"SALVAGE"}</definedName>
    <definedName name="wrn.GL154._.SYSTEM._.LEDGER._.REPORTS." hidden="1">{#N/A,#N/A,FALSE,"BALANCE";#N/A,#N/A,FALSE,"ISSUES";#N/A,#N/A,FALSE,"RECEIPTS";#N/A,#N/A,FALSE,"SALVAGE"}</definedName>
    <definedName name="wrn.HNZ." hidden="1">{#N/A,#N/A,FALSE,"HNZ"}</definedName>
    <definedName name="wrn.INT." hidden="1">{#N/A,#N/A,FALSE,"EXPENSE"}</definedName>
    <definedName name="wrn.InterSystem." hidden="1">{"Purchases",#N/A,TRUE,"Sheet1";"Sales",#N/A,TRUE,"Sheet1"}</definedName>
    <definedName name="wrn.Jury." hidden="1">{#N/A,#N/A,FALSE,"Year";#N/A,#N/A,FALSE,"AC Fiscal Year";#N/A,#N/A,FALSE,"Hourly Rate By Activity";#N/A,#N/A,FALSE,"Hourly Rate By Custom Resource";#N/A,#N/A,FALSE,"Sensitivity Analysis";#N/A,#N/A,FALSE,"Overall Staffing Review"}</definedName>
    <definedName name="wrn.K." hidden="1">{#N/A,#N/A,FALSE,"K"}</definedName>
    <definedName name="wrn.Key._.Messages." hidden="1">{"mad0291 - Personal View",#N/A,FALSE,"FEG";#N/A,#N/A,FALSE,"Carolinas";#N/A,#N/A,FALSE,"OH-KY";#N/A,#N/A,FALSE,"Indiana";#N/A,#N/A,FALSE,"Other Retail";#N/A,#N/A,FALSE,"Other "}</definedName>
    <definedName name="wrn.KeyCorp._.Summary." hidden="1">{#N/A,#N/A,FALSE,"Mike"}</definedName>
    <definedName name="wrn.LEM." hidden="1">{#N/A,#N/A,TRUE,"Summary";#N/A,#N/A,TRUE,"Sales";#N/A,#N/A,TRUE,"Inc. Stmt.";#N/A,#N/A,TRUE,"Cash Flow"}</definedName>
    <definedName name="wrn.MBTUs." hidden="1">{"MBTUs",#N/A,FALSE,"A"}</definedName>
    <definedName name="wrn.MCCRK." hidden="1">{#N/A,#N/A,FALSE,"MCCRK"}</definedName>
    <definedName name="wrn.Monthly._.Report." hidden="1">{"Mwh Monthly Analysis",#N/A,FALSE,"Mwh Analysis";"Burn Monthly Analysis",#N/A,FALSE,"Burned Analysis"}</definedName>
    <definedName name="wrn.NA." hidden="1">{#N/A,#N/A,FALSE,"NA"}</definedName>
    <definedName name="wrn.NCDSM." hidden="1">{"NC DSM",#N/A,FALSE,"SCHEDULE A; NC"}</definedName>
    <definedName name="wrn.ND._.Schedules._.Clean." hidden="1">{"ND2300a",#N/A,FALSE,"ND2300(a)";"ND2300b",#N/A,FALSE,"ND2300(b)";"ND2300c",#N/A,FALSE,"ND2300(c)";"ND2301",#N/A,FALSE,"ND2301";"ND2302a",#N/A,FALSE,"ND2302(a)";"ND2302b",#N/A,FALSE,"ND2302(b)";"ND2302c",#N/A,FALSE,"ND2302(c)";"ND2304",#N/A,FALSE,"ND2304";"ND2305",#N/A,FALSE,"ND2305";"ND2306",#N/A,FALSE,"ND2306";"ND2310a",#N/A,FALSE,"ND2310(a)";"ND2310b",#N/A,FALSE,"ND2310(b)";"ND2310c",#N/A,FALSE,"ND2310(c)";"ND2320",#N/A,FALSE,"ND2320";"ND2321",#N/A,FALSE,"ND2321";"ND2330a",#N/A,FALSE,"ND2330(a)";"ND2330b",#N/A,FALSE,"ND2330(b)";"ND2330c",#N/A,FALSE,"ND2330(c)";"ND2332",#N/A,FALSE,"ND2332";"ND2340",#N/A,FALSE,"ND2340";"ND2341",#N/A,FALSE,"ND2341";"ND2350a",#N/A,FALSE,"ND2350(a)";"ND2350b",#N/A,FALSE,"ND2350(b)";"ND2350c",#N/A,FALSE,"ND2350(c)";"ND2360",#N/A,FALSE,"ND2360";"ND2410",#N/A,FALSE,"ND2410"}</definedName>
    <definedName name="wrn.Ocala" hidden="1">{#N/A,#N/A,TRUE,"Inv - Alac";#N/A,#N/A,TRUE,"Nuclear Fuel";#N/A,#N/A,TRUE,"Nuclear Invoice";#N/A,#N/A,TRUE,"Sch A - Alachua";#N/A,#N/A,TRUE,"Gen Replace Cap";#N/A,#N/A,TRUE,"SCHED C - Alachua"}</definedName>
    <definedName name="wrn.Page._.1." hidden="1">{"Page 1",#N/A,FALSE,"Sheet1";"Page 2",#N/A,FALSE,"Sheet1"}</definedName>
    <definedName name="wrn.PORTFOLIO." hidden="1">{#N/A,#N/A,FALSE,"TOTAL";#N/A,#N/A,FALSE,"SERIES l";#N/A,#N/A,FALSE,"1993A";#N/A,#N/A,FALSE,"1994A";#N/A,#N/A,FALSE,"SERIES ll";#N/A,#N/A,FALSE,"1995A";#N/A,#N/A,FALSE,"1995B";#N/A,#N/A,FALSE,"1996A";#N/A,#N/A,FALSE,"SERIES lll";#N/A,#N/A,FALSE,"1996lllA-R";#N/A,#N/A,FALSE,"1996lllCD"}</definedName>
    <definedName name="wrn.PREMDISC." hidden="1">{#N/A,#N/A,FALSE,"EXPENSE"}</definedName>
    <definedName name="wrn.print." hidden="1">{"Input",#N/A,FALSE,"Input";"trueup",#N/A,FALSE,"Input";"Interest",#N/A,FALSE,"Input"}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Exhibits." hidden="1">{"EXHSPortrait1",#N/A,FALSE,"EXHIBITS";"EXHSLandscape",#N/A,FALSE,"EXHIBITS";"EXHSPortrait2",#N/A,FALSE,"EXHIBITS";"EXHSPortrait3",#N/A,FALSE,"EXHIBITS";"EXHSPortrait4",#N/A,FALSE,"EXHIBITS"}</definedName>
    <definedName name="wrn.PY_Sum." hidden="1">{"PY_SumDol",#N/A,TRUE,"Revenue";"PY_SumPct",#N/A,TRUE,"Revenue"}</definedName>
    <definedName name="wrn.Rate._.Reports." hidden="1">{#N/A,#N/A,FALSE,"Monthly Rate By Activity";#N/A,#N/A,FALSE,"Hourly Rate By Activity";#N/A,#N/A,FALSE,"Monthly Rate By Custom Resource";#N/A,#N/A,FALSE,"Hourly Rate By Custom Resource"}</definedName>
    <definedName name="wrn.Reconciliation._.151." hidden="1">{"Reconciliation 151",#N/A,FALSE,"A"}</definedName>
    <definedName name="wrn.Rippert." hidden="1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rn.SCDSM." hidden="1">{"SC DSM",#N/A,FALSE,"SCHEDULE A; SC"}</definedName>
    <definedName name="wrn.Schedule._.2c." hidden="1">{"Schedule 2c",#N/A,FALSE,"SCHEDULE2c"}</definedName>
    <definedName name="wrn.Schedule._.5." hidden="1">{"Schedule 5",#N/A,FALSE,"A"}</definedName>
    <definedName name="wrn.Staffing." hidden="1">{#N/A,#N/A,FALSE,"Assessment";#N/A,#N/A,FALSE,"Staffing";#N/A,#N/A,FALSE,"Hires";#N/A,#N/A,FALSE,"Assumptions"}</definedName>
    <definedName name="wrn.Staffing._.Inputs." hidden="1">{#N/A,#N/A,FALSE,"Overall Staffing Review";#N/A,#N/A,FALSE,"Detailed Resource Mix Review";#N/A,#N/A,FALSE,"Detailed Pyramid Review";#N/A,#N/A,FALSE,"Hours By Activity";#N/A,#N/A,FALSE,"Hours By Custom Resource"}</definedName>
    <definedName name="wrn.Staffing1" hidden="1">{#N/A,#N/A,FALSE,"Assessment";#N/A,#N/A,FALSE,"Staffing";#N/A,#N/A,FALSE,"Hires";#N/A,#N/A,FALSE,"Assumptions"}</definedName>
    <definedName name="wrn.STAND_ALONE_BOTH." hidden="1">{"FCB_ALL",#N/A,FALSE,"FCB";"GREY_ALL",#N/A,FALSE,"GREY"}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ve._.Package." hidden="1">{#N/A,#N/A,TRUE,"Inv - ALL";#N/A,#N/A,TRUE,"Nuclear Fuel";#N/A,#N/A,TRUE,"Nuclear Invoice";#N/A,#N/A,TRUE,"Sch A - All Participants";#N/A,#N/A,TRUE,"SCHED C All Part";#N/A,#N/A,TRUE,"Gen Replace Cap";#N/A,#N/A,TRUE,"Final Budget";#N/A,#N/A,TRUE,"Mat &amp; Sup Inventory";#N/A,#N/A,TRUE,"SCHED D";#N/A,#N/A,TRUE,"Common Facilities";#N/A,#N/A,TRUE,"External Facilities";#N/A,#N/A,TRUE,"SCHEDULE E";#N/A,#N/A,TRUE,"SCH E - O&amp;M Adjust to Cash";#N/A,#N/A,TRUE,"Nuclear O&amp;M Expenses";#N/A,#N/A,TRUE,"Nuclear O&amp;M Outage Exp";#N/A,#N/A,TRUE,"SCHEDULE 1B";#N/A,#N/A,TRUE,"A&amp;G PT and Ben";#N/A,#N/A,TRUE,"CR3 Tax and Benefits ";#N/A,#N/A,TRUE,"Florida A&amp;G Expense";#N/A,#N/A,TRUE,"Inv - Alac";#N/A,#N/A,TRUE,"Inv - Bush";#N/A,#N/A,TRUE,"Inv - Gaine";#N/A,#N/A,TRUE,"Inv - Kiss";#N/A,#N/A,TRUE,"Inv - Lee";#N/A,#N/A,TRUE,"Inv - NSB";#N/A,#N/A,TRUE,"Inv - Ocala";#N/A,#N/A,TRUE,"Inv - Orlando";#N/A,#N/A,TRUE,"Inv - Seminole"}</definedName>
    <definedName name="wrn.Summary._.Report." hidden="1">{"Mwh Summary",#N/A,FALSE,"Mwh Analysis";"Burn Summary",#N/A,FALSE,"Burned Analysis";"Summary 2008",#N/A,FALSE,"Summary 2008"}</definedName>
    <definedName name="wrn.Supplemental._.Information." hidden="1">{#N/A,#N/A,FALSE,"Assumptions";#N/A,#N/A,FALSE,"DNP Expense Summary";#N/A,#N/A,FALSE,"Sensitivity Analysis"}</definedName>
    <definedName name="wrn.TESTS." hidden="1">{"PAGE_1",#N/A,FALSE,"MONTH"}</definedName>
    <definedName name="wrn.Trading._.Summary." hidden="1">{#N/A,#N/A,FALSE,"Trading Summary"}</definedName>
    <definedName name="wrn.Unit._.Financials.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SA." hidden="1">{#N/A,#N/A,FALSE,"USA"}</definedName>
    <definedName name="wrn.Workfile." hidden="1">{"Sch 2c Workfile",#N/A,FALSE,"SCHEDULE2c";"Sch 2c Coal Workfile",#N/A,FALSE,"SCHEDULE2c";"Sch 2c SB3 Workfile",#N/A,FALSE,"SCHEDULE2c";"Sch 2c CT Gen Workfile",#N/A,FALSE,"SCHEDULE2c";"Sch 2c Hydro Workfile",#N/A,FALSE,"SCHEDULE2c";"Sch 2c Nuc $ Workfile",#N/A,FALSE,"SCHEDULE2c";"Sch 2c Nuc Cap Workfile",#N/A,FALSE,"SCHEDULE2c";"Sch 2c Recovery Workfile",#N/A,FALSE,"SCHEDULE2c"}</definedName>
    <definedName name="wrn.Workfile._.All." hidden="1">{"Inputs Workfile",#N/A,FALSE,"INPUTS";"Env Cost Workfile",#N/A,FALSE,"Env Costs";"NucGen Workfile",#N/A,FALSE,"NUCGEN";"Catawba Workfile",#N/A,FALSE,"CATAWBA";"Sales Workfile",#N/A,FALSE,"SALES";"Outages Workfile",#N/A,FALSE,"OUTAGES";"ProjFuel Workfile",#N/A,FALSE,"PROJ FUEL";"ProjGen Workfile",#N/A,FALSE,"PROJ GEN";"Price for Forecast Workfile",#N/A,FALSE,"Price for Forecast Sales";"Exhibit 1 Workfile",#N/A,FALSE,"MCMANEUS EXH 1";"Exhibit 5 Workfile",#N/A,FALSE,"MCMANEUS EXH 5";"Exhibit 6 Workfile",#N/A,FALSE,"MCMANEUS EXH 6";"Exhibit 7 Workfile",#N/A,FALSE,"MCMANEUS EXH 7";"Exhibit 8 Workfile",#N/A,FALSE,"MCMANEUS EXH 8";"Exhibit 9 Workfile",#N/A,FALSE,"MCMANEUS EXH 9";"Analysis Workfile",#N/A,FALSE,"Fuel Factor Analysis"}</definedName>
    <definedName name="wrn.WWY." hidden="1">{#N/A,#N/A,FALSE,"WWY"}</definedName>
    <definedName name="wrt" hidden="1">{#N/A,#N/A,FALSE,"EXPENSE"}</definedName>
    <definedName name="wrwerrwer" hidden="1">{#N/A,#N/A,FALSE,"ALLOC"}</definedName>
    <definedName name="wtyu" hidden="1">{#N/A,#N/A,FALSE,"Aging Summary";#N/A,#N/A,FALSE,"Ratio Analysis";#N/A,#N/A,FALSE,"Test 120 Day Accts";#N/A,#N/A,FALSE,"Tickmarks"}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print1." hidden="1">{TRUE,TRUE,-0.8,-17,618,364.2,FALSE,FALSE,TRUE,TRUE,0,1,#N/A,1,#N/A,16.9245283018868,24.2272727272727,1,FALSE,FALSE,3,TRUE,1,FALSE,100,"Swvu.print1.","ACwvu.print1.",1,FALSE,FALSE,0.75,0.75,1,1,2,"&amp;L&amp;""Times New Roman""&amp;BCS First Boston&amp;C&amp;""Times New Roman""&amp;12&amp;BAUTOFINANCE GROUP, INC.
AFG 1992-A Grantor Trust Loss and Delinquency Analysis&amp;""Courier""&amp;10&amp;B
","",TRUE,FALSE,FALSE,FALSE,1,#N/A,1,1,"=R8C1:R77C31",FALSE,#N/A,#N/A,FALSE,FALSE}</definedName>
    <definedName name="wvu.print2." hidden="1">{TRUE,TRUE,-0.8,-17,618,364.2,FALSE,FALSE,TRUE,TRUE,0,26,#N/A,1,#N/A,15.7285714285714,24.2272727272727,1,FALSE,FALSE,3,TRUE,1,FALSE,100,"Swvu.print2.","ACwvu.print2.",1,FALSE,FALSE,0.75,0.75,1,1,2,"&amp;L&amp;""Times New Roman""&amp;BCS First Boston&amp;C&amp;""Times New Roman""&amp;12&amp;BAUTOFINANCE GROUP, INC.
AFG 1992-A Grantor Trust Loss and Delinquency Analysis&amp;""Courier""&amp;10&amp;B
","",TRUE,FALSE,FALSE,FALSE,1,#N/A,1,1,"=R7C33:R84C63",FALSE,#N/A,#N/A,FALSE,FALSE}</definedName>
    <definedName name="wvu.print3." hidden="1">{TRUE,TRUE,-0.8,-17,618,364.2,FALSE,FALSE,TRUE,TRUE,0,58,#N/A,1,#N/A,15.7285714285714,24.2272727272727,1,FALSE,FALSE,3,TRUE,1,FALSE,100,"Swvu.print3.","ACwvu.print3.",1,FALSE,FALSE,0.75,0.75,1,1,2,"&amp;L&amp;""Times New Roman""&amp;BCS First Boston&amp;C&amp;""Times New Roman""&amp;12&amp;BAUTOFINANCE GROUP, INC.
AFG 1992-A Grantor Trust Loss and Delinquency Analysis&amp;""Courier""&amp;10&amp;B
","",TRUE,FALSE,FALSE,FALSE,1,#N/A,1,1,"=R7C65:R53C95",FALSE,#N/A,#N/A,FALSE,FALSE}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w" hidden="1">{#N/A,#N/A,FALSE,"EXPENSE"}</definedName>
    <definedName name="X">#REF!</definedName>
    <definedName name="Xbrl_Tag_02ead093_8098_4561_b1a6_35aad0b3b539" hidden="1">#REF!</definedName>
    <definedName name="Xbrl_Tag_075d33f9_8d44_4b5e_8fc8_85eada4f464a" hidden="1">#REF!</definedName>
    <definedName name="Xbrl_Tag_0a527475_1b41_4c03_bf3e_82e631232d6b" hidden="1">#REF!</definedName>
    <definedName name="Xbrl_Tag_0bc4560b_9d42_4e7c_bfcf_072f8e0e087b" hidden="1">#REF!</definedName>
    <definedName name="Xbrl_Tag_0c54907b_74c4_4d3a_b16d_9d5b6191a8f0" hidden="1">#REF!</definedName>
    <definedName name="Xbrl_Tag_0f074d5a_3373_452d_affc_9e3adc16f0cc" hidden="1">#REF!</definedName>
    <definedName name="Xbrl_Tag_10857a19_f8a4_4178_b6d5_1f56875498d8" hidden="1">#REF!</definedName>
    <definedName name="Xbrl_Tag_157035cb_bd67_4700_bac9_8654f3e0e9d9" hidden="1">#REF!</definedName>
    <definedName name="Xbrl_Tag_1a17ee58_77be_41d6_a839_b459b55e8e50" hidden="1">#REF!</definedName>
    <definedName name="Xbrl_Tag_1d7e0664_9af3_4cfd_93bd_b4acb420ada8" hidden="1">#REF!</definedName>
    <definedName name="Xbrl_Tag_1f22c9c6_d780_4c43_95fb_8b6123261b05" hidden="1">#REF!</definedName>
    <definedName name="Xbrl_Tag_25b41a93_9486_45f9_8873_cc646f7592ac" hidden="1">#REF!</definedName>
    <definedName name="Xbrl_Tag_3389f7d8_f533_46e1_b4e3_fbec1f4d27f5" hidden="1">#REF!</definedName>
    <definedName name="Xbrl_Tag_359d872e_df59_485a_a441_e3067597753f" hidden="1">#REF!</definedName>
    <definedName name="Xbrl_Tag_359eab43_6bae_4f5a_8af7_8f81553cd43d" hidden="1">#REF!</definedName>
    <definedName name="Xbrl_Tag_3a2d5606_5470_4db9_9313_3dc1f43a8b30" hidden="1">#REF!</definedName>
    <definedName name="Xbrl_Tag_3b572db0_b5be_49cb_9497_3be0c26ec438" hidden="1">#REF!</definedName>
    <definedName name="Xbrl_Tag_3e2a4b0f_a9ba_404c_8c83_bbd3862592e4" hidden="1">#REF!</definedName>
    <definedName name="Xbrl_Tag_3f1c33f0_bff2_4296_9181_d7cc1cb508ad" hidden="1">#REF!</definedName>
    <definedName name="Xbrl_Tag_43160aa8_61a0_4559_8ee5_d6da660cfd7b" hidden="1">#REF!</definedName>
    <definedName name="Xbrl_Tag_47e22a59_7971_444b_8e73_01e5291185bb" hidden="1">#REF!</definedName>
    <definedName name="Xbrl_Tag_5225a8bc_9d76_4e4d_8197_37f70d298267" hidden="1">#REF!</definedName>
    <definedName name="Xbrl_Tag_56e27846_9e07_4473_ad08_7bb4a5bf7faa" hidden="1">#REF!</definedName>
    <definedName name="Xbrl_Tag_5b7286ee_d427_4e54_9399_1a836cd32976" hidden="1">#REF!</definedName>
    <definedName name="Xbrl_Tag_5e2f6e4c_effc_4374_9096_f6a66490bc43" hidden="1">#REF!</definedName>
    <definedName name="Xbrl_Tag_5e4ed468_08c0_4e10_b780_063e9fad75bb" hidden="1">#REF!</definedName>
    <definedName name="Xbrl_Tag_5efedf90_6eb4_4d47_8343_cb1307f08d80" hidden="1">#REF!</definedName>
    <definedName name="Xbrl_Tag_60671786_7f0e_4efe_b101_fc89065bbbc4" hidden="1">#REF!</definedName>
    <definedName name="Xbrl_Tag_60802841_ecf0_4e57_a96e_084d65541dcb" hidden="1">#REF!</definedName>
    <definedName name="Xbrl_Tag_6b90dd42_fcd8_4968_8afd_6736492259b1" hidden="1">#REF!</definedName>
    <definedName name="Xbrl_Tag_6e1527a0_8e9b_41c7_b670_b6099df9c72f" hidden="1">#REF!</definedName>
    <definedName name="Xbrl_Tag_7003e101_ef6f_40fd_959a_81c14d2cf88a" hidden="1">#REF!</definedName>
    <definedName name="Xbrl_Tag_7120f3c6_2d5d_417b_9dd0_ecab9471dbc9" hidden="1">#REF!</definedName>
    <definedName name="Xbrl_Tag_717e1b49_4a4d_41a2_8691_a3ef7d067cf1" hidden="1">#REF!</definedName>
    <definedName name="Xbrl_Tag_729b319e_8812_4e23_9b44_cd813ffaf1fe" hidden="1">#REF!</definedName>
    <definedName name="Xbrl_Tag_74e27f18_3a0d_499e_a65b_355cefde250d" hidden="1">#REF!</definedName>
    <definedName name="Xbrl_Tag_76377ee8_44ec_4706_b36c_e475d4a6cffc" hidden="1">#REF!</definedName>
    <definedName name="Xbrl_Tag_7bfd249d_4459_4a20_97f6_779ca44ada3b" hidden="1">#REF!</definedName>
    <definedName name="Xbrl_Tag_848a3bbd_ffb9_4097_93bf_014229938d6a" hidden="1">#REF!</definedName>
    <definedName name="Xbrl_Tag_8d5cd3d4_55e4_4713_bce9_54948c631266" hidden="1">#REF!</definedName>
    <definedName name="Xbrl_Tag_9265a09f_3d1f_4e90_8181_a55f534abcf7" hidden="1">#REF!</definedName>
    <definedName name="Xbrl_Tag_94cf5a67_ea28_42d1_b071_8f24a2864445" hidden="1">#REF!</definedName>
    <definedName name="Xbrl_Tag_95086fc4_6c0f_4a0f_bf5f_c393cf959e9a" hidden="1">#REF!</definedName>
    <definedName name="Xbrl_Tag_99933dd6_f0fc_421a_9b9b_634b2b60dec3" hidden="1">#REF!</definedName>
    <definedName name="Xbrl_Tag_a862d720_9241_4a30_a271_b70e9c381f31" hidden="1">#REF!</definedName>
    <definedName name="Xbrl_Tag_adfbba3c_68ad_4b08_a539_0ed55d3f9d5a" hidden="1">#REF!</definedName>
    <definedName name="Xbrl_Tag_ae50734f_518c_403d_9d12_e2a921b026bb" hidden="1">#REF!</definedName>
    <definedName name="Xbrl_Tag_b0241925_c1ae_46bf_a767_386c3caff01d" hidden="1">#REF!</definedName>
    <definedName name="Xbrl_Tag_b5d40829_0fdd_433d_a950_71e472d9ef83" hidden="1">#REF!</definedName>
    <definedName name="Xbrl_Tag_b649d62e_a6bc_4241_a6b7_068087ca85f4" hidden="1">#REF!</definedName>
    <definedName name="Xbrl_Tag_b8bf6112_e4b6_49dc_ba78_da6302bc43e7" hidden="1">#REF!</definedName>
    <definedName name="Xbrl_Tag_bae390fc_4591_4996_aba5_07899907ff02" hidden="1">#REF!</definedName>
    <definedName name="Xbrl_Tag_c251f426_b699_40b7_ba72_06cdc2336bb3" hidden="1">#REF!</definedName>
    <definedName name="Xbrl_Tag_c9749016_30d3_4a1c_a478_72760a5958e3" hidden="1">#REF!</definedName>
    <definedName name="Xbrl_Tag_c9f670e1_f64d_4c34_a82b_5400bfb21c56" hidden="1">#REF!</definedName>
    <definedName name="Xbrl_Tag_cd60a268_2a82_4c24_ac15_f0f7ad874107" hidden="1">#REF!</definedName>
    <definedName name="Xbrl_Tag_cedeaf5a_67a1_461e_8505_b0f9b2659e01" hidden="1">#REF!</definedName>
    <definedName name="Xbrl_Tag_d4afa79e_d64b_4386_af66_81110932cac7" hidden="1">#REF!</definedName>
    <definedName name="Xbrl_Tag_d646885a_13e7_48b6_a22b_b23dd67119ff" hidden="1">#REF!</definedName>
    <definedName name="Xbrl_Tag_d9ae9ca8_593c_41e1_a638_114bebca7596" hidden="1">#REF!</definedName>
    <definedName name="Xbrl_Tag_e18ec5c4_a090_4244_ac37_0dcecc7c81d8" hidden="1">#REF!</definedName>
    <definedName name="Xbrl_Tag_e1ea8c88_b797_4407_a87d_9da2892362e4" hidden="1">#REF!</definedName>
    <definedName name="Xbrl_Tag_e75da760_6958_4085_aa7d_1b3c5e32dd34" hidden="1">#REF!</definedName>
    <definedName name="Xbrl_Tag_e8bfc542_785c_45ec_9dbe_3b93db69332e" hidden="1">#REF!</definedName>
    <definedName name="Xbrl_Tag_eade47b0_2243_4d32_861b_8c3268e26cf3" hidden="1">#REF!</definedName>
    <definedName name="Xbrl_Tag_ed34a669_2210_43e3_8d94_63f3a7a48c96" hidden="1">#REF!</definedName>
    <definedName name="Xbrl_Tag_ee7a2416_a975_4201_9277_8290d8908ccf" hidden="1">#REF!</definedName>
    <definedName name="Xbrl_Tag_ee8a51a9_161a_4f09_82e8_d18efd1119a1" hidden="1">#REF!</definedName>
    <definedName name="Xbrl_Tag_efa044fd_a1b2_40a5_b1f9_72090c947b21" hidden="1">#REF!</definedName>
    <definedName name="Xbrl_Tag_f5d3fddf_4f85_4525_871f_f5d116e6ca67" hidden="1">#REF!</definedName>
    <definedName name="Xbrl_Tag_f80d63c5_ffff_4f9e_a25e_9c37480fc1ae" hidden="1">#REF!</definedName>
    <definedName name="Xbrl_Tag_f91e44a0_2671_4cea_8dec_43ad8dbe440f" hidden="1">#REF!</definedName>
    <definedName name="Xbrl_Tag_fab5f0e9_4198_47ff_9b56_c2280e7e2d27" hidden="1">#REF!</definedName>
    <definedName name="Xbrl_Tag_fc82f321_49fd_456c_a7a3_9e9b572f9fad" hidden="1">#REF!</definedName>
    <definedName name="Xbrl_Tag_fd0762ba_faef_48ae_8f93_3b1682db973d" hidden="1">#REF!</definedName>
    <definedName name="Xbrl_Tag_fdbfb964_4eb0_44bd_ba7a_9dfdfb13f3a4" hidden="1">#REF!</definedName>
    <definedName name="XRefActiveRow" localSheetId="5" hidden="1">#REF!</definedName>
    <definedName name="XRefActiveRow" localSheetId="6" hidden="1">#REF!</definedName>
    <definedName name="XRefActiveRow" localSheetId="0" hidden="1">#REF!</definedName>
    <definedName name="XRefActiveRow" localSheetId="1" hidden="1">#REF!</definedName>
    <definedName name="XRefActiveRow" localSheetId="2" hidden="1">#REF!</definedName>
    <definedName name="XRefActiveRow" hidden="1">#REF!</definedName>
    <definedName name="XRefColumnsCount" hidden="1">3</definedName>
    <definedName name="XRefCopy1Row" localSheetId="5" hidden="1">#REF!</definedName>
    <definedName name="XRefCopy1Row" localSheetId="6" hidden="1">#REF!</definedName>
    <definedName name="XRefCopy1Row" localSheetId="0" hidden="1">#REF!</definedName>
    <definedName name="XRefCopy1Row" localSheetId="1" hidden="1">#REF!</definedName>
    <definedName name="XRefCopy1Row" localSheetId="2" hidden="1">#REF!</definedName>
    <definedName name="XRefCopy1Row" hidden="1">#REF!</definedName>
    <definedName name="XRefCopy2Row" localSheetId="5" hidden="1">#REF!</definedName>
    <definedName name="XRefCopy2Row" localSheetId="6" hidden="1">#REF!</definedName>
    <definedName name="XRefCopy2Row" localSheetId="0" hidden="1">#REF!</definedName>
    <definedName name="XRefCopy2Row" localSheetId="1" hidden="1">#REF!</definedName>
    <definedName name="XRefCopy2Row" localSheetId="2" hidden="1">#REF!</definedName>
    <definedName name="XRefCopy2Row" hidden="1">#REF!</definedName>
    <definedName name="XRefCopy3Row" localSheetId="5" hidden="1">#REF!</definedName>
    <definedName name="XRefCopy3Row" localSheetId="6" hidden="1">#REF!</definedName>
    <definedName name="XRefCopy3Row" localSheetId="0" hidden="1">#REF!</definedName>
    <definedName name="XRefCopy3Row" localSheetId="1" hidden="1">#REF!</definedName>
    <definedName name="XRefCopy3Row" localSheetId="2" hidden="1">#REF!</definedName>
    <definedName name="XRefCopy3Row" hidden="1">#REF!</definedName>
    <definedName name="XRefCopyRangeCount" hidden="1">3</definedName>
    <definedName name="XRefPaste1Row" localSheetId="5" hidden="1">#REF!</definedName>
    <definedName name="XRefPaste1Row" localSheetId="6" hidden="1">#REF!</definedName>
    <definedName name="XRefPaste1Row" localSheetId="0" hidden="1">#REF!</definedName>
    <definedName name="XRefPaste1Row" localSheetId="1" hidden="1">#REF!</definedName>
    <definedName name="XRefPaste1Row" localSheetId="2" hidden="1">#REF!</definedName>
    <definedName name="XRefPaste1Row" hidden="1">#REF!</definedName>
    <definedName name="XRefPaste2Row" localSheetId="5" hidden="1">#REF!</definedName>
    <definedName name="XRefPaste2Row" localSheetId="6" hidden="1">#REF!</definedName>
    <definedName name="XRefPaste2Row" localSheetId="0" hidden="1">#REF!</definedName>
    <definedName name="XRefPaste2Row" localSheetId="1" hidden="1">#REF!</definedName>
    <definedName name="XRefPaste2Row" localSheetId="2" hidden="1">#REF!</definedName>
    <definedName name="XRefPaste2Row" hidden="1">#REF!</definedName>
    <definedName name="XRefPasteRangeCount" hidden="1">2</definedName>
    <definedName name="xx">#REF!</definedName>
    <definedName name="xxx" hidden="1">{"capital",#N/A,FALSE,"Analysis";"input data",#N/A,FALSE,"Analysis"}</definedName>
    <definedName name="xxxxxxxxxxxxxxxxxxxxxx" hidden="1">{#N/A,#N/A,FALSE,"EXPENSE"}</definedName>
    <definedName name="XYZ" hidden="1">{"PAGE_1",#N/A,FALSE,"MONTH"}</definedName>
    <definedName name="xyzUserPassword" hidden="1">"abcd"</definedName>
    <definedName name="xz" hidden="1">{#N/A,#N/A,FALSE,"Aging Summary";#N/A,#N/A,FALSE,"Ratio Analysis";#N/A,#N/A,FALSE,"Test 120 Day Accts";#N/A,#N/A,FALSE,"Tickmarks"}</definedName>
    <definedName name="xzy" hidden="1">{#N/A,#N/A,FALSE,"ALLOC"}</definedName>
    <definedName name="y" hidden="1">#REF!</definedName>
    <definedName name="ydrtydgdg" hidden="1">{#N/A,#N/A,FALSE,"EXPENSE"}</definedName>
    <definedName name="Yes.No">#REF!</definedName>
    <definedName name="yeteterter" hidden="1">{#N/A,#N/A,FALSE,"ALLOC"}</definedName>
    <definedName name="yeyertrt" hidden="1">{#N/A,#N/A,FALSE,"ALLOC"}</definedName>
    <definedName name="yjtdhjhtshbrfgadf" hidden="1">{#N/A,#N/A,FALSE,"EXPENSE"}</definedName>
    <definedName name="YR">#REF!</definedName>
    <definedName name="yr00">#REF!</definedName>
    <definedName name="yrtyrtyrt" hidden="1">{#N/A,#N/A,FALSE,"ALLOC"}</definedName>
    <definedName name="yrtyryryf" hidden="1">{#N/A,#N/A,FALSE,"EXPENSE"}</definedName>
    <definedName name="yryrtyrty" hidden="1">{#N/A,#N/A,FALSE,"EXPENSE"}</definedName>
    <definedName name="yt" hidden="1">{#N/A,#N/A,FALSE,"Aging Summary";#N/A,#N/A,FALSE,"Ratio Analysis";#N/A,#N/A,FALSE,"Test 120 Day Accts";#N/A,#N/A,FALSE,"Tickmarks"}</definedName>
    <definedName name="ytetetet" hidden="1">{#N/A,#N/A,FALSE,"EXPENSE"}</definedName>
    <definedName name="ytrysrtertrtyhfgh" hidden="1">{#N/A,#N/A,FALSE,"EXPENSE"}</definedName>
    <definedName name="ytyrtyhrbfgbv" hidden="1">{#N/A,#N/A,FALSE,"EXPENSE"}</definedName>
    <definedName name="yyyyy" hidden="1">{#N/A,#N/A,FALSE,"EXPENSE"}</definedName>
    <definedName name="yyyyyyy" hidden="1">{#N/A,#N/A,FALSE,"EXPENSE"}</definedName>
    <definedName name="z" hidden="1">{"Page 1",#N/A,FALSE,"Sheet1";"Page 2",#N/A,FALSE,"Sheet1"}</definedName>
    <definedName name="zbfgbzxcvxzcv" hidden="1">{#N/A,#N/A,FALSE,"EXPENSE"}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J21" i="1"/>
  <c r="H15" i="5" l="1"/>
  <c r="H14" i="5"/>
  <c r="H13" i="5"/>
  <c r="H12" i="5"/>
  <c r="H11" i="5"/>
  <c r="H10" i="5"/>
  <c r="H9" i="5"/>
  <c r="H8" i="5"/>
  <c r="H7" i="5"/>
  <c r="H5" i="5"/>
  <c r="G15" i="5"/>
  <c r="G14" i="5"/>
  <c r="G13" i="5"/>
  <c r="G12" i="5"/>
  <c r="G11" i="5"/>
  <c r="G10" i="5"/>
  <c r="G9" i="5"/>
  <c r="G8" i="5"/>
  <c r="G7" i="5"/>
  <c r="G5" i="5"/>
  <c r="F15" i="5"/>
  <c r="F14" i="5"/>
  <c r="F13" i="5"/>
  <c r="F12" i="5"/>
  <c r="F11" i="5"/>
  <c r="F10" i="5"/>
  <c r="F9" i="5"/>
  <c r="F8" i="5"/>
  <c r="F7" i="5"/>
  <c r="F5" i="5"/>
  <c r="D218" i="6"/>
  <c r="D217" i="6"/>
  <c r="D216" i="6"/>
  <c r="D215" i="6"/>
  <c r="D214" i="6"/>
  <c r="D213" i="6"/>
  <c r="D212" i="6"/>
  <c r="D170" i="6"/>
  <c r="D169" i="6"/>
  <c r="D168" i="6"/>
  <c r="D167" i="6"/>
  <c r="D166" i="6"/>
  <c r="D165" i="6"/>
  <c r="D164" i="6"/>
  <c r="D158" i="6"/>
  <c r="D157" i="6"/>
  <c r="D156" i="6"/>
  <c r="D155" i="6"/>
  <c r="D154" i="6"/>
  <c r="D153" i="6"/>
  <c r="D152" i="6"/>
  <c r="D146" i="6"/>
  <c r="D145" i="6"/>
  <c r="D144" i="6"/>
  <c r="D143" i="6"/>
  <c r="D142" i="6"/>
  <c r="D141" i="6"/>
  <c r="D140" i="6"/>
  <c r="D134" i="6"/>
  <c r="D133" i="6"/>
  <c r="D132" i="6"/>
  <c r="D131" i="6"/>
  <c r="D130" i="6"/>
  <c r="D129" i="6"/>
  <c r="D128" i="6"/>
  <c r="D122" i="6"/>
  <c r="D121" i="6"/>
  <c r="D120" i="6"/>
  <c r="D119" i="6"/>
  <c r="D118" i="6"/>
  <c r="D117" i="6"/>
  <c r="D116" i="6"/>
  <c r="D110" i="6"/>
  <c r="D109" i="6"/>
  <c r="D108" i="6"/>
  <c r="D107" i="6"/>
  <c r="D106" i="6"/>
  <c r="D105" i="6"/>
  <c r="D104" i="6"/>
  <c r="D98" i="6"/>
  <c r="D97" i="6"/>
  <c r="D96" i="6"/>
  <c r="D95" i="6"/>
  <c r="D94" i="6"/>
  <c r="D93" i="6"/>
  <c r="D92" i="6"/>
  <c r="D86" i="6"/>
  <c r="D85" i="6"/>
  <c r="D84" i="6"/>
  <c r="D83" i="6"/>
  <c r="D82" i="6"/>
  <c r="D81" i="6"/>
  <c r="D80" i="6"/>
  <c r="D74" i="6"/>
  <c r="D73" i="6"/>
  <c r="D72" i="6"/>
  <c r="D71" i="6"/>
  <c r="D70" i="6"/>
  <c r="D69" i="6"/>
  <c r="D68" i="6"/>
  <c r="D62" i="6"/>
  <c r="D61" i="6"/>
  <c r="D60" i="6"/>
  <c r="D59" i="6"/>
  <c r="D58" i="6"/>
  <c r="D57" i="6"/>
  <c r="D56" i="6"/>
  <c r="D50" i="6"/>
  <c r="D49" i="6"/>
  <c r="D48" i="6"/>
  <c r="D47" i="6"/>
  <c r="D46" i="6"/>
  <c r="D45" i="6"/>
  <c r="D44" i="6"/>
  <c r="D38" i="6"/>
  <c r="D37" i="6"/>
  <c r="D36" i="6"/>
  <c r="D35" i="6"/>
  <c r="D34" i="6"/>
  <c r="D33" i="6"/>
  <c r="D32" i="6"/>
  <c r="D26" i="6"/>
  <c r="D25" i="6"/>
  <c r="D24" i="6"/>
  <c r="D23" i="6"/>
  <c r="D22" i="6"/>
  <c r="D21" i="6"/>
  <c r="D20" i="6"/>
  <c r="E242" i="6"/>
  <c r="D242" i="6"/>
  <c r="E241" i="6"/>
  <c r="D241" i="6"/>
  <c r="E240" i="6"/>
  <c r="D240" i="6"/>
  <c r="E239" i="6"/>
  <c r="D239" i="6"/>
  <c r="E238" i="6"/>
  <c r="D238" i="6"/>
  <c r="E237" i="6"/>
  <c r="D237" i="6"/>
  <c r="E236" i="6"/>
  <c r="D236" i="6"/>
  <c r="E218" i="6"/>
  <c r="E217" i="6"/>
  <c r="E216" i="6"/>
  <c r="E215" i="6"/>
  <c r="E214" i="6"/>
  <c r="E213" i="6"/>
  <c r="E212" i="6"/>
  <c r="E206" i="6"/>
  <c r="D206" i="6"/>
  <c r="E205" i="6"/>
  <c r="D205" i="6"/>
  <c r="E204" i="6"/>
  <c r="D204" i="6"/>
  <c r="E203" i="6"/>
  <c r="D203" i="6"/>
  <c r="E202" i="6"/>
  <c r="D202" i="6"/>
  <c r="E201" i="6"/>
  <c r="D201" i="6"/>
  <c r="E200" i="6"/>
  <c r="D200" i="6"/>
  <c r="E194" i="6"/>
  <c r="D194" i="6"/>
  <c r="E193" i="6"/>
  <c r="D193" i="6"/>
  <c r="E192" i="6"/>
  <c r="D192" i="6"/>
  <c r="E191" i="6"/>
  <c r="D191" i="6"/>
  <c r="E190" i="6"/>
  <c r="D190" i="6"/>
  <c r="E189" i="6"/>
  <c r="D189" i="6"/>
  <c r="E188" i="6"/>
  <c r="D188" i="6"/>
  <c r="E182" i="6"/>
  <c r="D182" i="6"/>
  <c r="E181" i="6"/>
  <c r="D181" i="6"/>
  <c r="E180" i="6"/>
  <c r="D180" i="6"/>
  <c r="E179" i="6"/>
  <c r="D179" i="6"/>
  <c r="E178" i="6"/>
  <c r="D178" i="6"/>
  <c r="E177" i="6"/>
  <c r="D177" i="6"/>
  <c r="E176" i="6"/>
  <c r="D176" i="6"/>
  <c r="E170" i="6"/>
  <c r="E169" i="6"/>
  <c r="E168" i="6"/>
  <c r="E167" i="6"/>
  <c r="E166" i="6"/>
  <c r="E165" i="6"/>
  <c r="E164" i="6"/>
  <c r="E158" i="6"/>
  <c r="E157" i="6"/>
  <c r="E156" i="6"/>
  <c r="E155" i="6"/>
  <c r="E154" i="6"/>
  <c r="E153" i="6"/>
  <c r="E152" i="6"/>
  <c r="E146" i="6"/>
  <c r="E145" i="6"/>
  <c r="E144" i="6"/>
  <c r="E143" i="6"/>
  <c r="E142" i="6"/>
  <c r="E141" i="6"/>
  <c r="E140" i="6"/>
  <c r="E134" i="6"/>
  <c r="E133" i="6"/>
  <c r="E132" i="6"/>
  <c r="E131" i="6"/>
  <c r="E130" i="6"/>
  <c r="E129" i="6"/>
  <c r="E128" i="6"/>
  <c r="E122" i="6"/>
  <c r="E121" i="6"/>
  <c r="E120" i="6"/>
  <c r="E119" i="6"/>
  <c r="E118" i="6"/>
  <c r="E117" i="6"/>
  <c r="E116" i="6"/>
  <c r="E110" i="6"/>
  <c r="E109" i="6"/>
  <c r="E108" i="6"/>
  <c r="E107" i="6"/>
  <c r="E106" i="6"/>
  <c r="E105" i="6"/>
  <c r="E104" i="6"/>
  <c r="E98" i="6"/>
  <c r="E97" i="6"/>
  <c r="E96" i="6"/>
  <c r="E95" i="6"/>
  <c r="E94" i="6"/>
  <c r="E93" i="6"/>
  <c r="E92" i="6"/>
  <c r="E86" i="6"/>
  <c r="E85" i="6"/>
  <c r="E84" i="6"/>
  <c r="E83" i="6"/>
  <c r="E82" i="6"/>
  <c r="E81" i="6"/>
  <c r="E80" i="6"/>
  <c r="E74" i="6"/>
  <c r="E73" i="6"/>
  <c r="E72" i="6"/>
  <c r="E71" i="6"/>
  <c r="E70" i="6"/>
  <c r="E69" i="6"/>
  <c r="E68" i="6"/>
  <c r="E62" i="6"/>
  <c r="E61" i="6"/>
  <c r="E60" i="6"/>
  <c r="E59" i="6"/>
  <c r="E58" i="6"/>
  <c r="E57" i="6"/>
  <c r="E56" i="6"/>
  <c r="E50" i="6"/>
  <c r="E49" i="6"/>
  <c r="E48" i="6"/>
  <c r="E47" i="6"/>
  <c r="E46" i="6"/>
  <c r="E45" i="6"/>
  <c r="E44" i="6"/>
  <c r="E38" i="6"/>
  <c r="E37" i="6"/>
  <c r="E36" i="6"/>
  <c r="E35" i="6"/>
  <c r="E34" i="6"/>
  <c r="E33" i="6"/>
  <c r="E32" i="6"/>
  <c r="E26" i="6"/>
  <c r="E25" i="6"/>
  <c r="E24" i="6"/>
  <c r="E23" i="6"/>
  <c r="E22" i="6"/>
  <c r="E21" i="6"/>
  <c r="E20" i="6"/>
  <c r="E222" i="6"/>
  <c r="D222" i="6"/>
  <c r="E210" i="6"/>
  <c r="D210" i="6"/>
  <c r="E198" i="6"/>
  <c r="D198" i="6"/>
  <c r="E186" i="6"/>
  <c r="D186" i="6"/>
  <c r="E174" i="6"/>
  <c r="D174" i="6"/>
  <c r="E162" i="6"/>
  <c r="D162" i="6"/>
  <c r="E150" i="6"/>
  <c r="D150" i="6"/>
  <c r="E138" i="6"/>
  <c r="D138" i="6"/>
  <c r="E126" i="6"/>
  <c r="D126" i="6"/>
  <c r="E114" i="6"/>
  <c r="D114" i="6"/>
  <c r="E102" i="6"/>
  <c r="D102" i="6"/>
  <c r="E90" i="6"/>
  <c r="D90" i="6"/>
  <c r="E78" i="6"/>
  <c r="D78" i="6"/>
  <c r="E66" i="6"/>
  <c r="D66" i="6"/>
  <c r="E54" i="6"/>
  <c r="D54" i="6"/>
  <c r="E42" i="6"/>
  <c r="D42" i="6"/>
  <c r="E30" i="6"/>
  <c r="D30" i="6"/>
  <c r="E18" i="6"/>
  <c r="D18" i="6"/>
  <c r="E3" i="6"/>
  <c r="D3" i="6"/>
  <c r="J20" i="3"/>
  <c r="K19" i="3"/>
  <c r="J19" i="3"/>
  <c r="J20" i="2"/>
  <c r="K19" i="2"/>
  <c r="J19" i="2"/>
  <c r="M21" i="3"/>
  <c r="J21" i="3"/>
  <c r="M21" i="2"/>
  <c r="J21" i="2"/>
  <c r="J20" i="1"/>
  <c r="K19" i="1"/>
  <c r="J19" i="1"/>
  <c r="F19" i="3"/>
  <c r="P17" i="3"/>
  <c r="O17" i="3"/>
  <c r="N17" i="3"/>
  <c r="M17" i="3"/>
  <c r="L17" i="3"/>
  <c r="K17" i="3"/>
  <c r="J17" i="3"/>
  <c r="F19" i="2"/>
  <c r="P17" i="2"/>
  <c r="O17" i="2"/>
  <c r="N17" i="2"/>
  <c r="M17" i="2"/>
  <c r="L17" i="2"/>
  <c r="K17" i="2"/>
  <c r="J17" i="2"/>
  <c r="F19" i="1"/>
  <c r="P17" i="1"/>
  <c r="O17" i="1"/>
  <c r="N17" i="1"/>
  <c r="M17" i="1"/>
  <c r="L17" i="1"/>
  <c r="K17" i="1"/>
  <c r="J17" i="1"/>
  <c r="P16" i="3"/>
  <c r="O16" i="3"/>
  <c r="N16" i="3"/>
  <c r="M16" i="3"/>
  <c r="L16" i="3"/>
  <c r="K16" i="3"/>
  <c r="J16" i="3"/>
  <c r="P16" i="2"/>
  <c r="O16" i="2"/>
  <c r="N16" i="2"/>
  <c r="M16" i="2"/>
  <c r="L16" i="2"/>
  <c r="K16" i="2"/>
  <c r="J16" i="2"/>
  <c r="P16" i="1"/>
  <c r="O16" i="1"/>
  <c r="N16" i="1"/>
  <c r="M16" i="1"/>
  <c r="L16" i="1"/>
  <c r="K16" i="1"/>
  <c r="J16" i="1"/>
  <c r="H16" i="3"/>
  <c r="H16" i="2"/>
  <c r="H16" i="1"/>
  <c r="D232" i="6" l="1"/>
  <c r="E232" i="6"/>
  <c r="E76" i="6" l="1"/>
  <c r="D76" i="6"/>
  <c r="E40" i="6"/>
  <c r="E100" i="6"/>
  <c r="D220" i="6"/>
  <c r="D172" i="6"/>
  <c r="D100" i="6"/>
  <c r="D244" i="6"/>
  <c r="D52" i="6"/>
  <c r="D160" i="6"/>
  <c r="D124" i="6"/>
  <c r="D136" i="6"/>
  <c r="E64" i="6"/>
  <c r="D196" i="6"/>
  <c r="E28" i="6"/>
  <c r="D148" i="6"/>
  <c r="E136" i="6"/>
  <c r="E196" i="6"/>
  <c r="E172" i="6"/>
  <c r="D64" i="6"/>
  <c r="E220" i="6"/>
  <c r="E244" i="6"/>
  <c r="E160" i="6"/>
  <c r="D40" i="6"/>
  <c r="E124" i="6"/>
  <c r="D184" i="6"/>
  <c r="E184" i="6"/>
  <c r="E112" i="6"/>
  <c r="D112" i="6"/>
  <c r="E52" i="6"/>
  <c r="D88" i="6"/>
  <c r="D28" i="6"/>
  <c r="E208" i="6"/>
  <c r="E88" i="6"/>
  <c r="D208" i="6"/>
  <c r="E148" i="6"/>
  <c r="H18" i="2" l="1"/>
  <c r="W16" i="3"/>
  <c r="F40" i="3"/>
  <c r="W40" i="3" s="1"/>
  <c r="F37" i="3"/>
  <c r="AA37" i="3" s="1"/>
  <c r="H18" i="3"/>
  <c r="CS15" i="3"/>
  <c r="CH15" i="3"/>
  <c r="BW15" i="3"/>
  <c r="BL15" i="3"/>
  <c r="BA15" i="3"/>
  <c r="CS15" i="2"/>
  <c r="CH15" i="2"/>
  <c r="BW15" i="2"/>
  <c r="BL15" i="2"/>
  <c r="BA15" i="2"/>
  <c r="I21" i="2"/>
  <c r="I20" i="3"/>
  <c r="X20" i="3" s="1"/>
  <c r="I19" i="3"/>
  <c r="X19" i="3" s="1"/>
  <c r="I20" i="2"/>
  <c r="X20" i="2" s="1"/>
  <c r="F40" i="2"/>
  <c r="F37" i="2"/>
  <c r="AA37" i="2" s="1"/>
  <c r="U58" i="3"/>
  <c r="U56" i="3"/>
  <c r="P55" i="3"/>
  <c r="O55" i="3"/>
  <c r="N55" i="3"/>
  <c r="M55" i="3"/>
  <c r="L55" i="3"/>
  <c r="K55" i="3"/>
  <c r="J55" i="3"/>
  <c r="H55" i="3"/>
  <c r="R54" i="3"/>
  <c r="R55" i="3" s="1"/>
  <c r="Q54" i="3"/>
  <c r="Q55" i="3" s="1"/>
  <c r="I55" i="3"/>
  <c r="F54" i="3"/>
  <c r="F53" i="3"/>
  <c r="U53" i="3" s="1"/>
  <c r="U52" i="3"/>
  <c r="U51" i="3"/>
  <c r="R50" i="3"/>
  <c r="R57" i="3" s="1"/>
  <c r="Q50" i="3"/>
  <c r="Q57" i="3" s="1"/>
  <c r="P50" i="3"/>
  <c r="O50" i="3"/>
  <c r="N50" i="3"/>
  <c r="N57" i="3" s="1"/>
  <c r="M50" i="3"/>
  <c r="L50" i="3"/>
  <c r="K50" i="3"/>
  <c r="J50" i="3"/>
  <c r="H50" i="3"/>
  <c r="I49" i="3"/>
  <c r="F49" i="3" s="1"/>
  <c r="U49" i="3" s="1"/>
  <c r="I48" i="3"/>
  <c r="F48" i="3" s="1"/>
  <c r="U47" i="3"/>
  <c r="U46" i="3"/>
  <c r="U43" i="3"/>
  <c r="BB42" i="3"/>
  <c r="BA42" i="3"/>
  <c r="AE42" i="3"/>
  <c r="AE44" i="3" s="1"/>
  <c r="Z42" i="3"/>
  <c r="Z44" i="3" s="1"/>
  <c r="BB41" i="3"/>
  <c r="BA41" i="3"/>
  <c r="AS41" i="3"/>
  <c r="F41" i="3"/>
  <c r="Y41" i="3" s="1"/>
  <c r="AF41" i="3" s="1"/>
  <c r="AS40" i="3"/>
  <c r="BA40" i="3" s="1"/>
  <c r="AS39" i="3"/>
  <c r="BA39" i="3" s="1"/>
  <c r="F39" i="3"/>
  <c r="AD39" i="3" s="1"/>
  <c r="AS38" i="3"/>
  <c r="BA38" i="3" s="1"/>
  <c r="AF38" i="3"/>
  <c r="U38" i="3"/>
  <c r="AS37" i="3"/>
  <c r="AS36" i="3"/>
  <c r="F36" i="3"/>
  <c r="AS35" i="3"/>
  <c r="BB35" i="3" s="1"/>
  <c r="F35" i="3"/>
  <c r="AS34" i="3"/>
  <c r="BB34" i="3" s="1"/>
  <c r="F34" i="3"/>
  <c r="AS33" i="3"/>
  <c r="R33" i="3"/>
  <c r="F33" i="3"/>
  <c r="Q33" i="3" s="1"/>
  <c r="I33" i="3" s="1"/>
  <c r="AS32" i="3"/>
  <c r="BB32" i="3" s="1"/>
  <c r="F32" i="3"/>
  <c r="R32" i="3" s="1"/>
  <c r="AS31" i="3"/>
  <c r="AF31" i="3"/>
  <c r="U31" i="3"/>
  <c r="AS30" i="3"/>
  <c r="AF30" i="3"/>
  <c r="AS29" i="3"/>
  <c r="BA29" i="3" s="1"/>
  <c r="F29" i="3"/>
  <c r="AS28" i="3"/>
  <c r="F28" i="3"/>
  <c r="AD28" i="3" s="1"/>
  <c r="R23" i="3"/>
  <c r="F23" i="3"/>
  <c r="Z23" i="3" s="1"/>
  <c r="R22" i="3"/>
  <c r="F22" i="3"/>
  <c r="Z22" i="3" s="1"/>
  <c r="F21" i="3"/>
  <c r="AS20" i="3"/>
  <c r="BB20" i="3" s="1"/>
  <c r="F20" i="3"/>
  <c r="AS19" i="3"/>
  <c r="AE18" i="3"/>
  <c r="AD18" i="3"/>
  <c r="AC18" i="3"/>
  <c r="AB18" i="3"/>
  <c r="AA18" i="3"/>
  <c r="Z18" i="3"/>
  <c r="Y18" i="3"/>
  <c r="R18" i="3"/>
  <c r="Q18" i="3"/>
  <c r="W17" i="3"/>
  <c r="A16" i="3"/>
  <c r="A17" i="3" s="1"/>
  <c r="A18" i="3" s="1"/>
  <c r="A19" i="3" s="1"/>
  <c r="A20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H12" i="3"/>
  <c r="I12" i="3" s="1"/>
  <c r="J12" i="3" s="1"/>
  <c r="K12" i="3" s="1"/>
  <c r="L12" i="3" s="1"/>
  <c r="M12" i="3" s="1"/>
  <c r="N12" i="3" s="1"/>
  <c r="O12" i="3" s="1"/>
  <c r="P12" i="3" s="1"/>
  <c r="Q12" i="3" s="1"/>
  <c r="R12" i="3" s="1"/>
  <c r="U58" i="2"/>
  <c r="U56" i="2"/>
  <c r="P55" i="2"/>
  <c r="O55" i="2"/>
  <c r="N55" i="2"/>
  <c r="M55" i="2"/>
  <c r="L55" i="2"/>
  <c r="K55" i="2"/>
  <c r="J55" i="2"/>
  <c r="H55" i="2"/>
  <c r="R54" i="2"/>
  <c r="R55" i="2" s="1"/>
  <c r="I55" i="2"/>
  <c r="F54" i="2"/>
  <c r="U54" i="2" s="1"/>
  <c r="F53" i="2"/>
  <c r="F55" i="2" s="1"/>
  <c r="U52" i="2"/>
  <c r="U51" i="2"/>
  <c r="R50" i="2"/>
  <c r="Q50" i="2"/>
  <c r="P50" i="2"/>
  <c r="O50" i="2"/>
  <c r="N50" i="2"/>
  <c r="M50" i="2"/>
  <c r="L50" i="2"/>
  <c r="K50" i="2"/>
  <c r="J50" i="2"/>
  <c r="H50" i="2"/>
  <c r="I49" i="2"/>
  <c r="F49" i="2" s="1"/>
  <c r="U49" i="2" s="1"/>
  <c r="I48" i="2"/>
  <c r="U47" i="2"/>
  <c r="U46" i="2"/>
  <c r="AE44" i="2"/>
  <c r="U43" i="2"/>
  <c r="BB42" i="2"/>
  <c r="BA42" i="2"/>
  <c r="AE42" i="2"/>
  <c r="Z42" i="2"/>
  <c r="Z44" i="2" s="1"/>
  <c r="AS41" i="2"/>
  <c r="BB41" i="2" s="1"/>
  <c r="F41" i="2"/>
  <c r="AS40" i="2"/>
  <c r="BB40" i="2" s="1"/>
  <c r="AS39" i="2"/>
  <c r="BB39" i="2" s="1"/>
  <c r="F39" i="2"/>
  <c r="AD39" i="2" s="1"/>
  <c r="AS38" i="2"/>
  <c r="AF38" i="2"/>
  <c r="U38" i="2"/>
  <c r="AS37" i="2"/>
  <c r="BA37" i="2" s="1"/>
  <c r="AS36" i="2"/>
  <c r="BB36" i="2" s="1"/>
  <c r="F36" i="2"/>
  <c r="AS35" i="2"/>
  <c r="F35" i="2"/>
  <c r="AS34" i="2"/>
  <c r="BB34" i="2" s="1"/>
  <c r="F34" i="2"/>
  <c r="AS33" i="2"/>
  <c r="BB33" i="2" s="1"/>
  <c r="R33" i="2"/>
  <c r="F33" i="2"/>
  <c r="AS32" i="2"/>
  <c r="F32" i="2"/>
  <c r="AS31" i="2"/>
  <c r="AF31" i="2"/>
  <c r="U31" i="2"/>
  <c r="AS30" i="2"/>
  <c r="BB30" i="2" s="1"/>
  <c r="AF30" i="2"/>
  <c r="AS29" i="2"/>
  <c r="BB29" i="2" s="1"/>
  <c r="F29" i="2"/>
  <c r="AD29" i="2" s="1"/>
  <c r="AS28" i="2"/>
  <c r="F28" i="2"/>
  <c r="R23" i="2"/>
  <c r="F23" i="2"/>
  <c r="R22" i="2"/>
  <c r="F22" i="2"/>
  <c r="F21" i="2"/>
  <c r="AS20" i="2"/>
  <c r="BB20" i="2" s="1"/>
  <c r="F20" i="2"/>
  <c r="AS19" i="2"/>
  <c r="BB19" i="2" s="1"/>
  <c r="AE18" i="2"/>
  <c r="AD18" i="2"/>
  <c r="AC18" i="2"/>
  <c r="AB18" i="2"/>
  <c r="AA18" i="2"/>
  <c r="Z18" i="2"/>
  <c r="Y18" i="2"/>
  <c r="R18" i="2"/>
  <c r="Q18" i="2"/>
  <c r="W17" i="2"/>
  <c r="A16" i="2"/>
  <c r="A17" i="2" s="1"/>
  <c r="A18" i="2" s="1"/>
  <c r="A19" i="2" s="1"/>
  <c r="A20" i="2" s="1"/>
  <c r="A21" i="2" s="1"/>
  <c r="A22" i="2" s="1"/>
  <c r="A23" i="2" s="1"/>
  <c r="A24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H12" i="2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R22" i="1"/>
  <c r="F41" i="1"/>
  <c r="Y41" i="1" s="1"/>
  <c r="F39" i="1"/>
  <c r="AD39" i="1" s="1"/>
  <c r="F40" i="1"/>
  <c r="W40" i="1" s="1"/>
  <c r="F37" i="1"/>
  <c r="AA37" i="1" s="1"/>
  <c r="F33" i="1"/>
  <c r="F34" i="1"/>
  <c r="AC34" i="1" s="1"/>
  <c r="F35" i="1"/>
  <c r="AB35" i="1" s="1"/>
  <c r="F36" i="1"/>
  <c r="Y36" i="1" s="1"/>
  <c r="F29" i="1"/>
  <c r="AD29" i="1" s="1"/>
  <c r="F28" i="1"/>
  <c r="AD28" i="1" s="1"/>
  <c r="F32" i="1"/>
  <c r="R32" i="1" s="1"/>
  <c r="AS33" i="1"/>
  <c r="BA33" i="1" s="1"/>
  <c r="R33" i="1"/>
  <c r="F21" i="1"/>
  <c r="I21" i="1"/>
  <c r="R18" i="1"/>
  <c r="Q18" i="1"/>
  <c r="F23" i="1"/>
  <c r="R23" i="1"/>
  <c r="BB42" i="1"/>
  <c r="F20" i="1"/>
  <c r="F22" i="1"/>
  <c r="Z22" i="1" s="1"/>
  <c r="BA35" i="3" l="1"/>
  <c r="BA19" i="2"/>
  <c r="R25" i="1"/>
  <c r="P57" i="2"/>
  <c r="M57" i="2"/>
  <c r="BA39" i="2"/>
  <c r="R25" i="3"/>
  <c r="U55" i="2"/>
  <c r="AF19" i="3"/>
  <c r="AF20" i="3"/>
  <c r="H33" i="3"/>
  <c r="U33" i="3" s="1"/>
  <c r="X33" i="3"/>
  <c r="AF33" i="3" s="1"/>
  <c r="H21" i="1"/>
  <c r="AF20" i="2"/>
  <c r="I32" i="3"/>
  <c r="X32" i="3" s="1"/>
  <c r="X42" i="3" s="1"/>
  <c r="X44" i="3" s="1"/>
  <c r="I17" i="2"/>
  <c r="F17" i="2" s="1"/>
  <c r="L18" i="2"/>
  <c r="I19" i="2"/>
  <c r="X19" i="2" s="1"/>
  <c r="AF19" i="2" s="1"/>
  <c r="W16" i="2"/>
  <c r="W18" i="2" s="1"/>
  <c r="K18" i="2"/>
  <c r="O18" i="3"/>
  <c r="P18" i="3"/>
  <c r="R24" i="3"/>
  <c r="BA19" i="3"/>
  <c r="BB19" i="3"/>
  <c r="BA34" i="3"/>
  <c r="H57" i="3"/>
  <c r="BB40" i="3"/>
  <c r="I50" i="3"/>
  <c r="I57" i="3" s="1"/>
  <c r="O57" i="3"/>
  <c r="P57" i="3"/>
  <c r="BA32" i="3"/>
  <c r="BA29" i="2"/>
  <c r="BB38" i="2"/>
  <c r="K57" i="2"/>
  <c r="H57" i="2"/>
  <c r="R24" i="1"/>
  <c r="K57" i="3"/>
  <c r="M57" i="3"/>
  <c r="BA20" i="3"/>
  <c r="BA31" i="3"/>
  <c r="BA30" i="2"/>
  <c r="BA20" i="2"/>
  <c r="BA36" i="2"/>
  <c r="N57" i="2"/>
  <c r="BB37" i="2"/>
  <c r="I50" i="2"/>
  <c r="I57" i="2" s="1"/>
  <c r="O57" i="2"/>
  <c r="BA31" i="2"/>
  <c r="BA38" i="2"/>
  <c r="F48" i="2"/>
  <c r="F50" i="2" s="1"/>
  <c r="J57" i="2"/>
  <c r="R24" i="2"/>
  <c r="BB31" i="2"/>
  <c r="I21" i="3"/>
  <c r="AF37" i="3"/>
  <c r="AA42" i="3"/>
  <c r="AA44" i="3" s="1"/>
  <c r="K18" i="3"/>
  <c r="L18" i="3"/>
  <c r="M18" i="3"/>
  <c r="N18" i="3"/>
  <c r="R57" i="2"/>
  <c r="J18" i="2"/>
  <c r="N18" i="2"/>
  <c r="O18" i="2"/>
  <c r="P18" i="2"/>
  <c r="AF22" i="3"/>
  <c r="AS22" i="3"/>
  <c r="BA22" i="3" s="1"/>
  <c r="Q22" i="3" s="1"/>
  <c r="H20" i="3"/>
  <c r="F42" i="2"/>
  <c r="A46" i="3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45" i="3"/>
  <c r="J57" i="3"/>
  <c r="I17" i="3"/>
  <c r="X17" i="3" s="1"/>
  <c r="AF40" i="3"/>
  <c r="W42" i="3"/>
  <c r="W44" i="3" s="1"/>
  <c r="AD29" i="3"/>
  <c r="F42" i="3"/>
  <c r="I16" i="3"/>
  <c r="X16" i="3" s="1"/>
  <c r="J18" i="3"/>
  <c r="Y36" i="3"/>
  <c r="BA37" i="3"/>
  <c r="BB37" i="3"/>
  <c r="BA30" i="3"/>
  <c r="BB30" i="3"/>
  <c r="F55" i="3"/>
  <c r="U55" i="3" s="1"/>
  <c r="U54" i="3"/>
  <c r="AF28" i="3"/>
  <c r="F50" i="3"/>
  <c r="U48" i="3"/>
  <c r="AS42" i="3"/>
  <c r="BA28" i="3"/>
  <c r="BB28" i="3"/>
  <c r="L57" i="3"/>
  <c r="BB38" i="3"/>
  <c r="AC34" i="3"/>
  <c r="AS23" i="3"/>
  <c r="BB31" i="3"/>
  <c r="AB35" i="3"/>
  <c r="AF35" i="3" s="1"/>
  <c r="W18" i="3"/>
  <c r="BB33" i="3"/>
  <c r="BA33" i="3"/>
  <c r="BB39" i="3"/>
  <c r="H19" i="3"/>
  <c r="AF39" i="3"/>
  <c r="BA36" i="3"/>
  <c r="BB29" i="3"/>
  <c r="BB36" i="3"/>
  <c r="A46" i="2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45" i="2"/>
  <c r="AA42" i="2"/>
  <c r="AA44" i="2" s="1"/>
  <c r="AF37" i="2"/>
  <c r="L57" i="2"/>
  <c r="Z22" i="2"/>
  <c r="AS22" i="2" s="1"/>
  <c r="BB32" i="2"/>
  <c r="BA32" i="2"/>
  <c r="I16" i="2"/>
  <c r="AF39" i="2"/>
  <c r="AC34" i="2"/>
  <c r="AF34" i="2" s="1"/>
  <c r="BB35" i="2"/>
  <c r="BA35" i="2"/>
  <c r="BB28" i="2"/>
  <c r="BA28" i="2"/>
  <c r="AS42" i="2"/>
  <c r="M18" i="2"/>
  <c r="Y36" i="2"/>
  <c r="AF29" i="2"/>
  <c r="Z23" i="2"/>
  <c r="AS23" i="2" s="1"/>
  <c r="R32" i="2"/>
  <c r="R25" i="2" s="1"/>
  <c r="AB35" i="2"/>
  <c r="U53" i="2"/>
  <c r="AD28" i="2"/>
  <c r="AF28" i="2" s="1"/>
  <c r="H20" i="2"/>
  <c r="Y41" i="2"/>
  <c r="AF41" i="2" s="1"/>
  <c r="BA41" i="2"/>
  <c r="BA34" i="2"/>
  <c r="Q54" i="2"/>
  <c r="Q55" i="2" s="1"/>
  <c r="Q57" i="2" s="1"/>
  <c r="Q33" i="2"/>
  <c r="I33" i="2" s="1"/>
  <c r="W40" i="2"/>
  <c r="W42" i="2" s="1"/>
  <c r="W44" i="2" s="1"/>
  <c r="BA40" i="2"/>
  <c r="BA33" i="2"/>
  <c r="AF22" i="1"/>
  <c r="Q33" i="1"/>
  <c r="I33" i="1" s="1"/>
  <c r="BB33" i="1"/>
  <c r="Z23" i="1"/>
  <c r="AF23" i="1" s="1"/>
  <c r="H19" i="2" l="1"/>
  <c r="X17" i="2"/>
  <c r="H25" i="2"/>
  <c r="H25" i="3"/>
  <c r="H32" i="3"/>
  <c r="U32" i="3" s="1"/>
  <c r="H33" i="1"/>
  <c r="U33" i="1" s="1"/>
  <c r="X33" i="1"/>
  <c r="AF33" i="1" s="1"/>
  <c r="H33" i="2"/>
  <c r="U33" i="2" s="1"/>
  <c r="X33" i="2"/>
  <c r="AF33" i="2" s="1"/>
  <c r="AF32" i="3"/>
  <c r="AF17" i="2"/>
  <c r="AF23" i="3"/>
  <c r="U48" i="2"/>
  <c r="AF40" i="2"/>
  <c r="AF22" i="2"/>
  <c r="AF23" i="2"/>
  <c r="I32" i="2"/>
  <c r="AF29" i="3"/>
  <c r="BB22" i="3"/>
  <c r="Y42" i="3"/>
  <c r="Y44" i="3" s="1"/>
  <c r="AC42" i="3"/>
  <c r="AC44" i="3" s="1"/>
  <c r="AF36" i="3"/>
  <c r="F17" i="3"/>
  <c r="AD42" i="3"/>
  <c r="AD44" i="3" s="1"/>
  <c r="AB42" i="3"/>
  <c r="AB44" i="3" s="1"/>
  <c r="BA23" i="3"/>
  <c r="Q23" i="3" s="1"/>
  <c r="Q24" i="3" s="1"/>
  <c r="BB23" i="3"/>
  <c r="I18" i="3"/>
  <c r="F16" i="3"/>
  <c r="AF16" i="3" s="1"/>
  <c r="U50" i="3"/>
  <c r="F57" i="3"/>
  <c r="U57" i="3" s="1"/>
  <c r="AF34" i="3"/>
  <c r="Y42" i="2"/>
  <c r="Y44" i="2" s="1"/>
  <c r="BB23" i="2"/>
  <c r="BA23" i="2"/>
  <c r="Q23" i="2" s="1"/>
  <c r="AC42" i="2"/>
  <c r="AC44" i="2" s="1"/>
  <c r="AB42" i="2"/>
  <c r="AB44" i="2" s="1"/>
  <c r="F16" i="2"/>
  <c r="X16" i="2"/>
  <c r="X18" i="2" s="1"/>
  <c r="I18" i="2"/>
  <c r="BB22" i="2"/>
  <c r="BA22" i="2"/>
  <c r="Q22" i="2" s="1"/>
  <c r="AD42" i="2"/>
  <c r="AD44" i="2" s="1"/>
  <c r="F57" i="2"/>
  <c r="U57" i="2" s="1"/>
  <c r="U50" i="2"/>
  <c r="AF35" i="2"/>
  <c r="AF36" i="2"/>
  <c r="AS23" i="1"/>
  <c r="Q25" i="2" l="1"/>
  <c r="Q25" i="3"/>
  <c r="H32" i="2"/>
  <c r="U32" i="2" s="1"/>
  <c r="X32" i="2"/>
  <c r="X18" i="3"/>
  <c r="AF17" i="3"/>
  <c r="AF18" i="3" s="1"/>
  <c r="AF42" i="3"/>
  <c r="AF44" i="3" s="1"/>
  <c r="F18" i="3"/>
  <c r="F25" i="3" s="1"/>
  <c r="Q24" i="2"/>
  <c r="AF16" i="2"/>
  <c r="AF18" i="2" s="1"/>
  <c r="F18" i="2"/>
  <c r="F25" i="2" s="1"/>
  <c r="BA23" i="1"/>
  <c r="Q23" i="1" s="1"/>
  <c r="BB23" i="1"/>
  <c r="X42" i="2" l="1"/>
  <c r="X44" i="2" s="1"/>
  <c r="AF32" i="2"/>
  <c r="AF42" i="2" s="1"/>
  <c r="AF44" i="2" s="1"/>
  <c r="F24" i="3"/>
  <c r="F44" i="3" s="1"/>
  <c r="F45" i="3" s="1"/>
  <c r="F24" i="2"/>
  <c r="F44" i="2" s="1"/>
  <c r="F45" i="2" s="1"/>
  <c r="F59" i="3" l="1"/>
  <c r="F59" i="2"/>
  <c r="R54" i="1" l="1"/>
  <c r="R55" i="1" s="1"/>
  <c r="R50" i="1"/>
  <c r="R30" i="1"/>
  <c r="R29" i="1"/>
  <c r="R28" i="1"/>
  <c r="CS15" i="1"/>
  <c r="CH15" i="1"/>
  <c r="BW15" i="1"/>
  <c r="BL15" i="1"/>
  <c r="BA15" i="1"/>
  <c r="CR15" i="3"/>
  <c r="CR15" i="2"/>
  <c r="CR15" i="1"/>
  <c r="CQ15" i="3"/>
  <c r="CQ15" i="2"/>
  <c r="CQ15" i="1"/>
  <c r="CP15" i="3"/>
  <c r="CP15" i="2"/>
  <c r="CP15" i="1"/>
  <c r="CO15" i="3"/>
  <c r="CO15" i="2"/>
  <c r="CO15" i="1"/>
  <c r="CN15" i="3"/>
  <c r="CN15" i="2"/>
  <c r="CN15" i="1"/>
  <c r="CM15" i="3"/>
  <c r="CM15" i="1"/>
  <c r="CL15" i="3"/>
  <c r="CL15" i="2"/>
  <c r="CL15" i="1"/>
  <c r="CK15" i="3"/>
  <c r="CK15" i="2"/>
  <c r="CK15" i="1"/>
  <c r="CK33" i="1" s="1"/>
  <c r="BZ15" i="3"/>
  <c r="BZ15" i="2"/>
  <c r="BZ15" i="1"/>
  <c r="BZ33" i="1" s="1"/>
  <c r="BO15" i="3"/>
  <c r="BO15" i="2"/>
  <c r="BO15" i="1"/>
  <c r="BO33" i="1" s="1"/>
  <c r="BD15" i="3"/>
  <c r="BD15" i="2"/>
  <c r="BD15" i="1"/>
  <c r="BD33" i="1" s="1"/>
  <c r="CM15" i="2" l="1"/>
  <c r="BD28" i="2"/>
  <c r="BD39" i="2"/>
  <c r="BD30" i="2"/>
  <c r="BD33" i="2"/>
  <c r="BD37" i="2"/>
  <c r="BD41" i="2"/>
  <c r="BD20" i="2"/>
  <c r="BD19" i="2"/>
  <c r="BD22" i="2"/>
  <c r="BD36" i="2"/>
  <c r="BD32" i="2"/>
  <c r="BD38" i="2"/>
  <c r="BD35" i="2"/>
  <c r="BD34" i="2"/>
  <c r="BD40" i="2"/>
  <c r="BD29" i="2"/>
  <c r="BD23" i="2"/>
  <c r="BD31" i="2"/>
  <c r="BZ30" i="2"/>
  <c r="BZ39" i="2"/>
  <c r="BZ29" i="2"/>
  <c r="BZ40" i="2"/>
  <c r="BZ36" i="2"/>
  <c r="BZ41" i="2"/>
  <c r="BZ20" i="2"/>
  <c r="BZ33" i="2"/>
  <c r="BZ19" i="2"/>
  <c r="BZ22" i="2"/>
  <c r="BZ37" i="2"/>
  <c r="BZ32" i="2"/>
  <c r="BZ28" i="2"/>
  <c r="BZ38" i="2"/>
  <c r="BZ35" i="2"/>
  <c r="BZ23" i="2"/>
  <c r="BZ31" i="2"/>
  <c r="BZ34" i="2"/>
  <c r="BD32" i="3"/>
  <c r="BD41" i="3"/>
  <c r="BD37" i="3"/>
  <c r="BD36" i="3"/>
  <c r="BD33" i="3"/>
  <c r="BD29" i="3"/>
  <c r="BD40" i="3"/>
  <c r="BD38" i="3"/>
  <c r="BD39" i="3"/>
  <c r="BD28" i="3"/>
  <c r="BD30" i="3"/>
  <c r="BD35" i="3"/>
  <c r="BD23" i="3"/>
  <c r="BD22" i="3"/>
  <c r="BD34" i="3"/>
  <c r="BD31" i="3"/>
  <c r="BD20" i="3"/>
  <c r="BD19" i="3"/>
  <c r="CK32" i="2"/>
  <c r="CK35" i="2"/>
  <c r="CK29" i="2"/>
  <c r="CK31" i="2"/>
  <c r="CK23" i="2"/>
  <c r="CK33" i="2"/>
  <c r="CK36" i="2"/>
  <c r="CK38" i="2"/>
  <c r="CK19" i="2"/>
  <c r="CK37" i="2"/>
  <c r="CK30" i="2"/>
  <c r="CK39" i="2"/>
  <c r="CK20" i="2"/>
  <c r="CK22" i="2"/>
  <c r="CK34" i="2"/>
  <c r="CK40" i="2"/>
  <c r="CK41" i="2"/>
  <c r="CK28" i="2"/>
  <c r="BO23" i="2"/>
  <c r="BO28" i="2"/>
  <c r="BO32" i="2"/>
  <c r="BO19" i="2"/>
  <c r="BO20" i="2"/>
  <c r="BO22" i="2"/>
  <c r="BO34" i="2"/>
  <c r="BO40" i="2"/>
  <c r="BO29" i="2"/>
  <c r="BO36" i="2"/>
  <c r="BO33" i="2"/>
  <c r="BO30" i="2"/>
  <c r="BO37" i="2"/>
  <c r="BO38" i="2"/>
  <c r="BO41" i="2"/>
  <c r="BO39" i="2"/>
  <c r="BO31" i="2"/>
  <c r="BO35" i="2"/>
  <c r="BO41" i="3"/>
  <c r="BO20" i="3"/>
  <c r="BO33" i="3"/>
  <c r="BO38" i="3"/>
  <c r="BO31" i="3"/>
  <c r="BO30" i="3"/>
  <c r="BO23" i="3"/>
  <c r="BO28" i="3"/>
  <c r="BO37" i="3"/>
  <c r="BO36" i="3"/>
  <c r="BO39" i="3"/>
  <c r="BO19" i="3"/>
  <c r="BO29" i="3"/>
  <c r="BO22" i="3"/>
  <c r="BO40" i="3"/>
  <c r="BO34" i="3"/>
  <c r="BO32" i="3"/>
  <c r="BO35" i="3"/>
  <c r="CK30" i="3"/>
  <c r="CK31" i="3"/>
  <c r="CK20" i="3"/>
  <c r="CK37" i="3"/>
  <c r="CK33" i="3"/>
  <c r="CK23" i="3"/>
  <c r="CK28" i="3"/>
  <c r="CK41" i="3"/>
  <c r="CK39" i="3"/>
  <c r="CK40" i="3"/>
  <c r="CK19" i="3"/>
  <c r="CK38" i="3"/>
  <c r="CK36" i="3"/>
  <c r="CK34" i="3"/>
  <c r="CK35" i="3"/>
  <c r="CK22" i="3"/>
  <c r="CK32" i="3"/>
  <c r="CK29" i="3"/>
  <c r="BZ23" i="3"/>
  <c r="BZ31" i="3"/>
  <c r="BZ35" i="3"/>
  <c r="BZ41" i="3"/>
  <c r="BZ22" i="3"/>
  <c r="BZ32" i="3"/>
  <c r="BZ29" i="3"/>
  <c r="BZ30" i="3"/>
  <c r="BZ33" i="3"/>
  <c r="BZ20" i="3"/>
  <c r="BZ36" i="3"/>
  <c r="BZ40" i="3"/>
  <c r="BZ38" i="3"/>
  <c r="BZ37" i="3"/>
  <c r="BZ39" i="3"/>
  <c r="BZ28" i="3"/>
  <c r="BZ19" i="3"/>
  <c r="BZ34" i="3"/>
  <c r="CH33" i="1"/>
  <c r="CT33" i="1"/>
  <c r="BX33" i="1"/>
  <c r="BL33" i="1"/>
  <c r="CI33" i="1"/>
  <c r="BM33" i="1"/>
  <c r="CS33" i="1"/>
  <c r="CR33" i="1"/>
  <c r="CQ33" i="1"/>
  <c r="CP33" i="1"/>
  <c r="CO33" i="1"/>
  <c r="CN33" i="1"/>
  <c r="CM33" i="1"/>
  <c r="CL33" i="1"/>
  <c r="BW33" i="1"/>
  <c r="BD19" i="1"/>
  <c r="BD23" i="1"/>
  <c r="CK19" i="1"/>
  <c r="CL19" i="1" s="1"/>
  <c r="CK23" i="1"/>
  <c r="BO19" i="1"/>
  <c r="BO23" i="1"/>
  <c r="BZ19" i="1"/>
  <c r="BZ23" i="1"/>
  <c r="R57" i="1"/>
  <c r="AS19" i="1"/>
  <c r="BB19" i="1" s="1"/>
  <c r="CP30" i="3" l="1"/>
  <c r="CM30" i="3"/>
  <c r="CO30" i="3"/>
  <c r="CL30" i="3"/>
  <c r="CS30" i="3"/>
  <c r="CR30" i="3"/>
  <c r="CQ30" i="3"/>
  <c r="CH23" i="3"/>
  <c r="BW41" i="2"/>
  <c r="CQ20" i="2"/>
  <c r="CP20" i="2"/>
  <c r="CR20" i="2"/>
  <c r="CO20" i="2"/>
  <c r="CL20" i="2"/>
  <c r="CN20" i="2"/>
  <c r="CM20" i="2"/>
  <c r="CS20" i="2"/>
  <c r="BM30" i="3"/>
  <c r="BL30" i="3"/>
  <c r="CT30" i="3"/>
  <c r="CI30" i="3"/>
  <c r="BX30" i="3"/>
  <c r="CH19" i="2"/>
  <c r="CT20" i="2"/>
  <c r="BX20" i="2"/>
  <c r="CI20" i="2"/>
  <c r="BM20" i="2"/>
  <c r="BL20" i="2"/>
  <c r="CH35" i="3"/>
  <c r="CT28" i="3"/>
  <c r="BD42" i="3"/>
  <c r="CI28" i="3"/>
  <c r="BL28" i="3"/>
  <c r="BX28" i="3"/>
  <c r="BM28" i="3"/>
  <c r="CH33" i="2"/>
  <c r="BX41" i="2"/>
  <c r="CI41" i="2"/>
  <c r="BM41" i="2"/>
  <c r="BL41" i="2"/>
  <c r="CT41" i="2"/>
  <c r="BL22" i="3"/>
  <c r="BM22" i="3"/>
  <c r="CT22" i="3"/>
  <c r="CI22" i="3"/>
  <c r="BX22" i="3"/>
  <c r="CQ32" i="3"/>
  <c r="CP32" i="3"/>
  <c r="CR32" i="3"/>
  <c r="CO32" i="3"/>
  <c r="CM32" i="3"/>
  <c r="CL32" i="3"/>
  <c r="CS32" i="3"/>
  <c r="CN32" i="3"/>
  <c r="BW40" i="3"/>
  <c r="BW37" i="2"/>
  <c r="CN30" i="2"/>
  <c r="CM30" i="2"/>
  <c r="CL30" i="2"/>
  <c r="CS30" i="2"/>
  <c r="CR30" i="2"/>
  <c r="CQ30" i="2"/>
  <c r="CP30" i="2"/>
  <c r="CO30" i="2"/>
  <c r="BX39" i="3"/>
  <c r="BL39" i="3"/>
  <c r="CI39" i="3"/>
  <c r="CT39" i="3"/>
  <c r="BM39" i="3"/>
  <c r="CH20" i="2"/>
  <c r="CI37" i="2"/>
  <c r="BM37" i="2"/>
  <c r="BL37" i="2"/>
  <c r="CT37" i="2"/>
  <c r="BX37" i="2"/>
  <c r="BW35" i="2"/>
  <c r="BO42" i="3"/>
  <c r="BW35" i="3"/>
  <c r="CH34" i="3"/>
  <c r="CP22" i="3"/>
  <c r="CN22" i="3"/>
  <c r="CM22" i="3"/>
  <c r="CL22" i="3"/>
  <c r="CS22" i="3"/>
  <c r="CR22" i="3"/>
  <c r="CQ22" i="3"/>
  <c r="CO22" i="3"/>
  <c r="BW22" i="3"/>
  <c r="BW30" i="2"/>
  <c r="CN37" i="2"/>
  <c r="CM37" i="2"/>
  <c r="CL37" i="2"/>
  <c r="CS37" i="2"/>
  <c r="CR37" i="2"/>
  <c r="CO37" i="2"/>
  <c r="CQ37" i="2"/>
  <c r="CP37" i="2"/>
  <c r="BL38" i="3"/>
  <c r="CT38" i="3"/>
  <c r="BX38" i="3"/>
  <c r="CI38" i="3"/>
  <c r="BM38" i="3"/>
  <c r="CH41" i="2"/>
  <c r="CT33" i="2"/>
  <c r="BX33" i="2"/>
  <c r="CI33" i="2"/>
  <c r="BM33" i="2"/>
  <c r="BL33" i="2"/>
  <c r="BX35" i="3"/>
  <c r="CI35" i="3"/>
  <c r="CT35" i="3"/>
  <c r="BL35" i="3"/>
  <c r="BM35" i="3"/>
  <c r="CH19" i="3"/>
  <c r="CO35" i="3"/>
  <c r="CP35" i="3"/>
  <c r="CR35" i="3"/>
  <c r="CQ35" i="3"/>
  <c r="CM35" i="3"/>
  <c r="CS35" i="3"/>
  <c r="CN35" i="3"/>
  <c r="CL35" i="3"/>
  <c r="BW29" i="3"/>
  <c r="BW33" i="2"/>
  <c r="CN19" i="2"/>
  <c r="CS19" i="2"/>
  <c r="CO19" i="2"/>
  <c r="CR19" i="2"/>
  <c r="CQ19" i="2"/>
  <c r="CP19" i="2"/>
  <c r="CM19" i="2"/>
  <c r="CL19" i="2"/>
  <c r="BM40" i="3"/>
  <c r="CT40" i="3"/>
  <c r="BX40" i="3"/>
  <c r="CI40" i="3"/>
  <c r="BL40" i="3"/>
  <c r="CH36" i="2"/>
  <c r="BX30" i="2"/>
  <c r="CI30" i="2"/>
  <c r="BL30" i="2"/>
  <c r="CT30" i="2"/>
  <c r="BM30" i="2"/>
  <c r="CL31" i="3"/>
  <c r="CP31" i="3"/>
  <c r="CO31" i="3"/>
  <c r="CS31" i="3"/>
  <c r="CN31" i="3"/>
  <c r="CR31" i="3"/>
  <c r="CQ31" i="3"/>
  <c r="CM31" i="3"/>
  <c r="CP22" i="2"/>
  <c r="CO22" i="2"/>
  <c r="CN22" i="2"/>
  <c r="CM22" i="2"/>
  <c r="CL22" i="2"/>
  <c r="CR22" i="2"/>
  <c r="CQ22" i="2"/>
  <c r="CS22" i="2"/>
  <c r="CH28" i="3"/>
  <c r="BZ42" i="3"/>
  <c r="CR34" i="3"/>
  <c r="CN34" i="3"/>
  <c r="CS34" i="3"/>
  <c r="CM34" i="3"/>
  <c r="CL34" i="3"/>
  <c r="CQ34" i="3"/>
  <c r="CO34" i="3"/>
  <c r="CP34" i="3"/>
  <c r="BW19" i="3"/>
  <c r="BW36" i="2"/>
  <c r="CS38" i="2"/>
  <c r="CR38" i="2"/>
  <c r="CN38" i="2"/>
  <c r="CM38" i="2"/>
  <c r="CL38" i="2"/>
  <c r="CO38" i="2"/>
  <c r="CQ38" i="2"/>
  <c r="CP38" i="2"/>
  <c r="CT29" i="3"/>
  <c r="BX29" i="3"/>
  <c r="CI29" i="3"/>
  <c r="BL29" i="3"/>
  <c r="BM29" i="3"/>
  <c r="CH40" i="2"/>
  <c r="CT39" i="2"/>
  <c r="CI39" i="2"/>
  <c r="BM39" i="2"/>
  <c r="BL39" i="2"/>
  <c r="BX39" i="2"/>
  <c r="CH32" i="2"/>
  <c r="BL19" i="2"/>
  <c r="CT19" i="2"/>
  <c r="BX19" i="2"/>
  <c r="CI19" i="2"/>
  <c r="BM19" i="2"/>
  <c r="CH39" i="3"/>
  <c r="CM36" i="3"/>
  <c r="CL36" i="3"/>
  <c r="CP36" i="3"/>
  <c r="CS36" i="3"/>
  <c r="CQ36" i="3"/>
  <c r="CO36" i="3"/>
  <c r="CN36" i="3"/>
  <c r="CR36" i="3"/>
  <c r="BW39" i="3"/>
  <c r="BW29" i="2"/>
  <c r="CM36" i="2"/>
  <c r="CR36" i="2"/>
  <c r="CL36" i="2"/>
  <c r="CQ36" i="2"/>
  <c r="CS36" i="2"/>
  <c r="CN36" i="2"/>
  <c r="CP36" i="2"/>
  <c r="CO36" i="2"/>
  <c r="BL33" i="3"/>
  <c r="CT33" i="3"/>
  <c r="BX33" i="3"/>
  <c r="CI33" i="3"/>
  <c r="BM33" i="3"/>
  <c r="CH29" i="2"/>
  <c r="BM28" i="2"/>
  <c r="BX28" i="2"/>
  <c r="CT28" i="2"/>
  <c r="BL28" i="2"/>
  <c r="CI28" i="2"/>
  <c r="BD42" i="2"/>
  <c r="BW31" i="2"/>
  <c r="CM29" i="3"/>
  <c r="CN29" i="3"/>
  <c r="CL29" i="3"/>
  <c r="CR29" i="3"/>
  <c r="CS29" i="3"/>
  <c r="CQ29" i="3"/>
  <c r="CO29" i="3"/>
  <c r="CP29" i="3"/>
  <c r="CH37" i="3"/>
  <c r="CP38" i="3"/>
  <c r="CN38" i="3"/>
  <c r="CR38" i="3"/>
  <c r="CM38" i="3"/>
  <c r="CL38" i="3"/>
  <c r="CS38" i="3"/>
  <c r="CO38" i="3"/>
  <c r="CQ38" i="3"/>
  <c r="BW36" i="3"/>
  <c r="BW40" i="2"/>
  <c r="CS33" i="2"/>
  <c r="CR33" i="2"/>
  <c r="CQ33" i="2"/>
  <c r="CP33" i="2"/>
  <c r="CO33" i="2"/>
  <c r="CN33" i="2"/>
  <c r="CM33" i="2"/>
  <c r="CL33" i="2"/>
  <c r="BM36" i="3"/>
  <c r="BL36" i="3"/>
  <c r="CT36" i="3"/>
  <c r="BX36" i="3"/>
  <c r="CI36" i="3"/>
  <c r="CH39" i="2"/>
  <c r="CN30" i="3"/>
  <c r="R30" i="3" s="1"/>
  <c r="CT22" i="2"/>
  <c r="BX22" i="2"/>
  <c r="CI22" i="2"/>
  <c r="BM22" i="2"/>
  <c r="BL22" i="2"/>
  <c r="BW34" i="3"/>
  <c r="CH38" i="3"/>
  <c r="CM19" i="3"/>
  <c r="CS19" i="3"/>
  <c r="CR19" i="3"/>
  <c r="CO19" i="3"/>
  <c r="CP19" i="3"/>
  <c r="CN19" i="3"/>
  <c r="CQ19" i="3"/>
  <c r="CL19" i="3"/>
  <c r="BW37" i="3"/>
  <c r="BW34" i="2"/>
  <c r="CP23" i="2"/>
  <c r="CO23" i="2"/>
  <c r="CM23" i="2"/>
  <c r="CN23" i="2"/>
  <c r="CL23" i="2"/>
  <c r="CS23" i="2"/>
  <c r="CQ23" i="2"/>
  <c r="CR23" i="2"/>
  <c r="CI37" i="3"/>
  <c r="BX37" i="3"/>
  <c r="CT37" i="3"/>
  <c r="BM37" i="3"/>
  <c r="BL37" i="3"/>
  <c r="CH30" i="2"/>
  <c r="CH37" i="2"/>
  <c r="BW38" i="2"/>
  <c r="BW20" i="2"/>
  <c r="CM29" i="2"/>
  <c r="CL29" i="2"/>
  <c r="CS29" i="2"/>
  <c r="CO29" i="2"/>
  <c r="CR29" i="2"/>
  <c r="CQ29" i="2"/>
  <c r="CP29" i="2"/>
  <c r="CN29" i="2"/>
  <c r="BL32" i="3"/>
  <c r="BX32" i="3"/>
  <c r="CI32" i="3"/>
  <c r="BM32" i="3"/>
  <c r="CT32" i="3"/>
  <c r="CI23" i="2"/>
  <c r="BM23" i="2"/>
  <c r="BL23" i="2"/>
  <c r="CT23" i="2"/>
  <c r="BX23" i="2"/>
  <c r="CH22" i="2"/>
  <c r="CT31" i="2"/>
  <c r="BX31" i="2"/>
  <c r="CI31" i="2"/>
  <c r="BM31" i="2"/>
  <c r="BL31" i="2"/>
  <c r="CH20" i="3"/>
  <c r="BW19" i="2"/>
  <c r="CS35" i="2"/>
  <c r="CR35" i="2"/>
  <c r="CQ35" i="2"/>
  <c r="CP35" i="2"/>
  <c r="CO35" i="2"/>
  <c r="CL35" i="2"/>
  <c r="CN35" i="2"/>
  <c r="CM35" i="2"/>
  <c r="CH34" i="2"/>
  <c r="CT29" i="2"/>
  <c r="BX29" i="2"/>
  <c r="BM29" i="2"/>
  <c r="CI29" i="2"/>
  <c r="BL29" i="2"/>
  <c r="CH41" i="3"/>
  <c r="CH33" i="3"/>
  <c r="CH31" i="2"/>
  <c r="CT40" i="2"/>
  <c r="CI40" i="2"/>
  <c r="BX40" i="2"/>
  <c r="BM40" i="2"/>
  <c r="BL40" i="2"/>
  <c r="CQ34" i="2"/>
  <c r="CP34" i="2"/>
  <c r="CS34" i="2"/>
  <c r="CR34" i="2"/>
  <c r="CO34" i="2"/>
  <c r="CN34" i="2"/>
  <c r="CM34" i="2"/>
  <c r="CL34" i="2"/>
  <c r="BW32" i="3"/>
  <c r="CS31" i="2"/>
  <c r="CQ31" i="2"/>
  <c r="CO31" i="2"/>
  <c r="CP31" i="2"/>
  <c r="CN31" i="2"/>
  <c r="CM31" i="2"/>
  <c r="CL31" i="2"/>
  <c r="CR31" i="2"/>
  <c r="BW23" i="3"/>
  <c r="BW30" i="3"/>
  <c r="BW31" i="3"/>
  <c r="CH30" i="3"/>
  <c r="CS23" i="3"/>
  <c r="CR23" i="3"/>
  <c r="CQ23" i="3"/>
  <c r="CP23" i="3"/>
  <c r="CN23" i="3"/>
  <c r="CL23" i="3"/>
  <c r="CO23" i="3"/>
  <c r="CM23" i="3"/>
  <c r="BW38" i="3"/>
  <c r="BW28" i="2"/>
  <c r="BO42" i="2"/>
  <c r="BX19" i="3"/>
  <c r="BM19" i="3"/>
  <c r="CT19" i="3"/>
  <c r="CI19" i="3"/>
  <c r="BL19" i="3"/>
  <c r="CH23" i="2"/>
  <c r="BL34" i="2"/>
  <c r="CT34" i="2"/>
  <c r="CI34" i="2"/>
  <c r="BM34" i="2"/>
  <c r="BX34" i="2"/>
  <c r="CQ40" i="2"/>
  <c r="CR40" i="2"/>
  <c r="CS40" i="2"/>
  <c r="CP40" i="2"/>
  <c r="CO40" i="2"/>
  <c r="CN40" i="2"/>
  <c r="CM40" i="2"/>
  <c r="CL40" i="2"/>
  <c r="CH31" i="3"/>
  <c r="CH40" i="3"/>
  <c r="BW28" i="3"/>
  <c r="CH36" i="3"/>
  <c r="CN41" i="3"/>
  <c r="CM41" i="3"/>
  <c r="CO41" i="3"/>
  <c r="CL41" i="3"/>
  <c r="CS41" i="3"/>
  <c r="CR41" i="3"/>
  <c r="CQ41" i="3"/>
  <c r="CP41" i="3"/>
  <c r="CL32" i="2"/>
  <c r="CR32" i="2"/>
  <c r="CS32" i="2"/>
  <c r="CP32" i="2"/>
  <c r="CQ32" i="2"/>
  <c r="CO32" i="2"/>
  <c r="CN32" i="2"/>
  <c r="CM32" i="2"/>
  <c r="CH29" i="3"/>
  <c r="CQ33" i="3"/>
  <c r="CS33" i="3"/>
  <c r="CR33" i="3"/>
  <c r="CN33" i="3"/>
  <c r="CO33" i="3"/>
  <c r="CM33" i="3"/>
  <c r="CP33" i="3"/>
  <c r="CL33" i="3"/>
  <c r="BW33" i="3"/>
  <c r="BW23" i="2"/>
  <c r="BL20" i="3"/>
  <c r="BX20" i="3"/>
  <c r="CT20" i="3"/>
  <c r="CI20" i="3"/>
  <c r="BM20" i="3"/>
  <c r="CH35" i="2"/>
  <c r="CT35" i="2"/>
  <c r="BX35" i="2"/>
  <c r="BM35" i="2"/>
  <c r="CI35" i="2"/>
  <c r="BL35" i="2"/>
  <c r="BL23" i="3"/>
  <c r="CI23" i="3"/>
  <c r="BM23" i="3"/>
  <c r="BX23" i="3"/>
  <c r="CT23" i="3"/>
  <c r="CN39" i="2"/>
  <c r="CM39" i="2"/>
  <c r="CL39" i="2"/>
  <c r="CS39" i="2"/>
  <c r="CR39" i="2"/>
  <c r="CQ39" i="2"/>
  <c r="CP39" i="2"/>
  <c r="CO39" i="2"/>
  <c r="CP40" i="3"/>
  <c r="CO40" i="3"/>
  <c r="CN40" i="3"/>
  <c r="CL40" i="3"/>
  <c r="CM40" i="3"/>
  <c r="CS40" i="3"/>
  <c r="CR40" i="3"/>
  <c r="CQ40" i="3"/>
  <c r="BW22" i="2"/>
  <c r="CQ28" i="3"/>
  <c r="CP28" i="3"/>
  <c r="CO28" i="3"/>
  <c r="CN28" i="3"/>
  <c r="CL28" i="3"/>
  <c r="CS28" i="3"/>
  <c r="CR28" i="3"/>
  <c r="CM28" i="3"/>
  <c r="CK42" i="3"/>
  <c r="CH32" i="3"/>
  <c r="CL37" i="3"/>
  <c r="CQ37" i="3"/>
  <c r="CP37" i="3"/>
  <c r="CO37" i="3"/>
  <c r="CS37" i="3"/>
  <c r="CR37" i="3"/>
  <c r="CN37" i="3"/>
  <c r="CM37" i="3"/>
  <c r="BW20" i="3"/>
  <c r="CS28" i="2"/>
  <c r="CO28" i="2"/>
  <c r="CN28" i="2"/>
  <c r="CR28" i="2"/>
  <c r="CK42" i="2"/>
  <c r="CQ28" i="2"/>
  <c r="CP28" i="2"/>
  <c r="CL28" i="2"/>
  <c r="CM28" i="2"/>
  <c r="BM31" i="3"/>
  <c r="CT31" i="3"/>
  <c r="CI31" i="3"/>
  <c r="BX31" i="3"/>
  <c r="BL31" i="3"/>
  <c r="CH38" i="2"/>
  <c r="CT38" i="2"/>
  <c r="BX38" i="2"/>
  <c r="CI38" i="2"/>
  <c r="BL38" i="2"/>
  <c r="BM38" i="2"/>
  <c r="CT36" i="2"/>
  <c r="BX36" i="2"/>
  <c r="CI36" i="2"/>
  <c r="BM36" i="2"/>
  <c r="BL36" i="2"/>
  <c r="BW39" i="2"/>
  <c r="CI41" i="3"/>
  <c r="BM41" i="3"/>
  <c r="BX41" i="3"/>
  <c r="CT41" i="3"/>
  <c r="BL41" i="3"/>
  <c r="CM39" i="3"/>
  <c r="CQ39" i="3"/>
  <c r="CR39" i="3"/>
  <c r="CN39" i="3"/>
  <c r="CO39" i="3"/>
  <c r="CL39" i="3"/>
  <c r="CP39" i="3"/>
  <c r="CS39" i="3"/>
  <c r="BW32" i="2"/>
  <c r="CH22" i="3"/>
  <c r="CS20" i="3"/>
  <c r="CN20" i="3"/>
  <c r="CM20" i="3"/>
  <c r="CL20" i="3"/>
  <c r="CR20" i="3"/>
  <c r="CO20" i="3"/>
  <c r="CQ20" i="3"/>
  <c r="CP20" i="3"/>
  <c r="BW41" i="3"/>
  <c r="CS41" i="2"/>
  <c r="CM41" i="2"/>
  <c r="CR41" i="2"/>
  <c r="CQ41" i="2"/>
  <c r="CP41" i="2"/>
  <c r="CO41" i="2"/>
  <c r="CN41" i="2"/>
  <c r="CL41" i="2"/>
  <c r="CI34" i="3"/>
  <c r="BM34" i="3"/>
  <c r="BL34" i="3"/>
  <c r="CT34" i="3"/>
  <c r="BX34" i="3"/>
  <c r="CH28" i="2"/>
  <c r="BZ42" i="2"/>
  <c r="BL32" i="2"/>
  <c r="CT32" i="2"/>
  <c r="BX32" i="2"/>
  <c r="BM32" i="2"/>
  <c r="CI32" i="2"/>
  <c r="CR19" i="1"/>
  <c r="CS19" i="1"/>
  <c r="BL19" i="1"/>
  <c r="CM19" i="1"/>
  <c r="CH19" i="1"/>
  <c r="BW19" i="1"/>
  <c r="CO19" i="1"/>
  <c r="CP19" i="1"/>
  <c r="CN19" i="1"/>
  <c r="CQ19" i="1"/>
  <c r="CI23" i="1"/>
  <c r="BX23" i="1"/>
  <c r="BM23" i="1"/>
  <c r="CT23" i="1"/>
  <c r="CT19" i="1"/>
  <c r="CI19" i="1"/>
  <c r="BX19" i="1"/>
  <c r="BM19" i="1"/>
  <c r="CR23" i="1"/>
  <c r="CQ23" i="1"/>
  <c r="CM23" i="1"/>
  <c r="CO23" i="1"/>
  <c r="CN23" i="1"/>
  <c r="CL23" i="1"/>
  <c r="CS23" i="1"/>
  <c r="CP23" i="1"/>
  <c r="CH23" i="1"/>
  <c r="BW23" i="1"/>
  <c r="BL23" i="1"/>
  <c r="BA19" i="1"/>
  <c r="CQ42" i="3" l="1"/>
  <c r="R29" i="3"/>
  <c r="BX42" i="3"/>
  <c r="CP42" i="2"/>
  <c r="CL42" i="2"/>
  <c r="CH42" i="3"/>
  <c r="CI42" i="3"/>
  <c r="BL42" i="3"/>
  <c r="CN42" i="2"/>
  <c r="CO42" i="2"/>
  <c r="BW42" i="3"/>
  <c r="CR42" i="2"/>
  <c r="CS42" i="2"/>
  <c r="CT42" i="3"/>
  <c r="CQ42" i="2"/>
  <c r="CI42" i="2"/>
  <c r="BL42" i="2"/>
  <c r="CT42" i="2"/>
  <c r="CM42" i="3"/>
  <c r="BX42" i="2"/>
  <c r="CR42" i="3"/>
  <c r="BM42" i="2"/>
  <c r="CS42" i="3"/>
  <c r="CL42" i="3"/>
  <c r="CN42" i="3"/>
  <c r="CO42" i="3"/>
  <c r="R28" i="3"/>
  <c r="BM42" i="3"/>
  <c r="CH42" i="2"/>
  <c r="CM42" i="2"/>
  <c r="CP42" i="3"/>
  <c r="BW42" i="2"/>
  <c r="U58" i="1"/>
  <c r="U56" i="1"/>
  <c r="P55" i="1"/>
  <c r="O55" i="1"/>
  <c r="N55" i="1"/>
  <c r="M55" i="1"/>
  <c r="L55" i="1"/>
  <c r="K55" i="1"/>
  <c r="J55" i="1"/>
  <c r="H55" i="1"/>
  <c r="F54" i="1"/>
  <c r="U54" i="1" s="1"/>
  <c r="F53" i="1"/>
  <c r="U53" i="1" s="1"/>
  <c r="U52" i="1"/>
  <c r="U51" i="1"/>
  <c r="Q50" i="1"/>
  <c r="H50" i="1"/>
  <c r="U47" i="1"/>
  <c r="U43" i="1"/>
  <c r="BA42" i="1"/>
  <c r="AE42" i="1"/>
  <c r="AE44" i="1" s="1"/>
  <c r="Z42" i="1"/>
  <c r="Z44" i="1" s="1"/>
  <c r="AS41" i="1"/>
  <c r="BB41" i="1" s="1"/>
  <c r="AS40" i="1"/>
  <c r="AS39" i="1"/>
  <c r="BB39" i="1" s="1"/>
  <c r="AS38" i="1"/>
  <c r="BB38" i="1" s="1"/>
  <c r="AF38" i="1"/>
  <c r="U38" i="1"/>
  <c r="AS37" i="1"/>
  <c r="BB37" i="1" s="1"/>
  <c r="AS36" i="1"/>
  <c r="BB36" i="1" s="1"/>
  <c r="AS35" i="1"/>
  <c r="BB35" i="1" s="1"/>
  <c r="AS34" i="1"/>
  <c r="AS32" i="1"/>
  <c r="AS31" i="1"/>
  <c r="BB31" i="1" s="1"/>
  <c r="AF31" i="1"/>
  <c r="U31" i="1"/>
  <c r="AS30" i="1"/>
  <c r="BB30" i="1" s="1"/>
  <c r="AF30" i="1"/>
  <c r="AS29" i="1"/>
  <c r="BB29" i="1" s="1"/>
  <c r="AS28" i="1"/>
  <c r="BB28" i="1" s="1"/>
  <c r="AF28" i="1"/>
  <c r="AS20" i="1"/>
  <c r="BB20" i="1" s="1"/>
  <c r="AE18" i="1"/>
  <c r="AD18" i="1"/>
  <c r="AC18" i="1"/>
  <c r="AB18" i="1"/>
  <c r="AA18" i="1"/>
  <c r="Z18" i="1"/>
  <c r="Y18" i="1"/>
  <c r="W17" i="1"/>
  <c r="A16" i="1"/>
  <c r="A17" i="1" s="1"/>
  <c r="A18" i="1" s="1"/>
  <c r="A19" i="1" s="1"/>
  <c r="A20" i="1" s="1"/>
  <c r="A21" i="1" s="1"/>
  <c r="A22" i="1" s="1"/>
  <c r="A23" i="1" s="1"/>
  <c r="A24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CK37" i="1"/>
  <c r="BZ30" i="1"/>
  <c r="BO20" i="1"/>
  <c r="H12" i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A46" i="1" l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45" i="1"/>
  <c r="F42" i="1"/>
  <c r="H18" i="1"/>
  <c r="K18" i="1"/>
  <c r="L18" i="1"/>
  <c r="M18" i="1"/>
  <c r="N18" i="1"/>
  <c r="O18" i="1"/>
  <c r="P18" i="1"/>
  <c r="BA32" i="1"/>
  <c r="BB32" i="1"/>
  <c r="BA40" i="1"/>
  <c r="BB40" i="1"/>
  <c r="BA34" i="1"/>
  <c r="BB34" i="1"/>
  <c r="H57" i="1"/>
  <c r="W16" i="1"/>
  <c r="W18" i="1" s="1"/>
  <c r="CK34" i="1"/>
  <c r="CQ34" i="1" s="1"/>
  <c r="BA31" i="1"/>
  <c r="BZ32" i="1"/>
  <c r="AC42" i="1"/>
  <c r="AC44" i="1" s="1"/>
  <c r="BO39" i="1"/>
  <c r="BW39" i="1" s="1"/>
  <c r="BD20" i="1"/>
  <c r="BA28" i="1"/>
  <c r="W42" i="1"/>
  <c r="W44" i="1" s="1"/>
  <c r="BA38" i="1"/>
  <c r="BZ38" i="1"/>
  <c r="BO36" i="1"/>
  <c r="BW36" i="1" s="1"/>
  <c r="BA35" i="1"/>
  <c r="BO22" i="1"/>
  <c r="BW22" i="1" s="1"/>
  <c r="BD39" i="1"/>
  <c r="CH30" i="1"/>
  <c r="CR37" i="1"/>
  <c r="CO37" i="1"/>
  <c r="CQ37" i="1"/>
  <c r="CS37" i="1"/>
  <c r="CP37" i="1"/>
  <c r="CN37" i="1"/>
  <c r="CM37" i="1"/>
  <c r="CL37" i="1"/>
  <c r="BW20" i="1"/>
  <c r="CK20" i="1"/>
  <c r="BZ29" i="1"/>
  <c r="BZ36" i="1"/>
  <c r="BZ41" i="1"/>
  <c r="BZ39" i="1"/>
  <c r="BZ31" i="1"/>
  <c r="BZ22" i="1"/>
  <c r="BZ35" i="1"/>
  <c r="BZ40" i="1"/>
  <c r="BD38" i="1"/>
  <c r="BD32" i="1"/>
  <c r="BD34" i="1"/>
  <c r="BD41" i="1"/>
  <c r="BD28" i="1"/>
  <c r="BD36" i="1"/>
  <c r="BD30" i="1"/>
  <c r="BD29" i="1"/>
  <c r="BD40" i="1"/>
  <c r="BD35" i="1"/>
  <c r="BD22" i="1"/>
  <c r="CK22" i="1"/>
  <c r="BA20" i="1"/>
  <c r="BZ28" i="1"/>
  <c r="BO31" i="1"/>
  <c r="AB42" i="1"/>
  <c r="AB44" i="1" s="1"/>
  <c r="CK32" i="1"/>
  <c r="BD37" i="1"/>
  <c r="AS42" i="1"/>
  <c r="BA30" i="1"/>
  <c r="BZ37" i="1"/>
  <c r="AF39" i="1"/>
  <c r="BA36" i="1"/>
  <c r="CK38" i="1"/>
  <c r="CK41" i="1"/>
  <c r="CK40" i="1"/>
  <c r="CK31" i="1"/>
  <c r="CK35" i="1"/>
  <c r="CK36" i="1"/>
  <c r="BA29" i="1"/>
  <c r="CK39" i="1"/>
  <c r="F55" i="1"/>
  <c r="BO40" i="1"/>
  <c r="BO41" i="1"/>
  <c r="BO37" i="1"/>
  <c r="BO34" i="1"/>
  <c r="BO30" i="1"/>
  <c r="BO29" i="1"/>
  <c r="BO32" i="1"/>
  <c r="BO28" i="1"/>
  <c r="BO38" i="1"/>
  <c r="CK29" i="1"/>
  <c r="CK28" i="1"/>
  <c r="AS22" i="1"/>
  <c r="BB22" i="1" s="1"/>
  <c r="BO35" i="1"/>
  <c r="BA41" i="1"/>
  <c r="CK30" i="1"/>
  <c r="BD31" i="1"/>
  <c r="Q54" i="1"/>
  <c r="Q55" i="1" s="1"/>
  <c r="Q57" i="1" s="1"/>
  <c r="I55" i="1"/>
  <c r="BZ20" i="1"/>
  <c r="BA37" i="1"/>
  <c r="BA39" i="1"/>
  <c r="AF41" i="1"/>
  <c r="AF35" i="1"/>
  <c r="I32" i="1"/>
  <c r="X32" i="1" s="1"/>
  <c r="AF32" i="1" s="1"/>
  <c r="AF40" i="1"/>
  <c r="CO34" i="1" l="1"/>
  <c r="CP34" i="1"/>
  <c r="CT31" i="1"/>
  <c r="CI31" i="1"/>
  <c r="BM31" i="1"/>
  <c r="BX31" i="1"/>
  <c r="BX39" i="1"/>
  <c r="CT39" i="1"/>
  <c r="CI39" i="1"/>
  <c r="BM39" i="1"/>
  <c r="CI20" i="1"/>
  <c r="BX20" i="1"/>
  <c r="BM20" i="1"/>
  <c r="CT20" i="1"/>
  <c r="CT37" i="1"/>
  <c r="CI37" i="1"/>
  <c r="BX37" i="1"/>
  <c r="BM37" i="1"/>
  <c r="CT22" i="1"/>
  <c r="CI22" i="1"/>
  <c r="BX22" i="1"/>
  <c r="BM22" i="1"/>
  <c r="BX35" i="1"/>
  <c r="CT35" i="1"/>
  <c r="CI35" i="1"/>
  <c r="BM35" i="1"/>
  <c r="CT40" i="1"/>
  <c r="BM40" i="1"/>
  <c r="CI40" i="1"/>
  <c r="BX40" i="1"/>
  <c r="BM29" i="1"/>
  <c r="CT29" i="1"/>
  <c r="BX29" i="1"/>
  <c r="CI29" i="1"/>
  <c r="BM30" i="1"/>
  <c r="CT30" i="1"/>
  <c r="CI30" i="1"/>
  <c r="BX30" i="1"/>
  <c r="CT36" i="1"/>
  <c r="BX36" i="1"/>
  <c r="CI36" i="1"/>
  <c r="BM36" i="1"/>
  <c r="BX28" i="1"/>
  <c r="BM28" i="1"/>
  <c r="CI28" i="1"/>
  <c r="CT28" i="1"/>
  <c r="CT41" i="1"/>
  <c r="CI41" i="1"/>
  <c r="BX41" i="1"/>
  <c r="BM41" i="1"/>
  <c r="CT34" i="1"/>
  <c r="CI34" i="1"/>
  <c r="BX34" i="1"/>
  <c r="BM34" i="1"/>
  <c r="BX32" i="1"/>
  <c r="CT32" i="1"/>
  <c r="CI32" i="1"/>
  <c r="BM32" i="1"/>
  <c r="CT38" i="1"/>
  <c r="BX38" i="1"/>
  <c r="BM38" i="1"/>
  <c r="CI38" i="1"/>
  <c r="CS34" i="1"/>
  <c r="CR34" i="1"/>
  <c r="BL20" i="1"/>
  <c r="CL34" i="1"/>
  <c r="CH32" i="1"/>
  <c r="CM34" i="1"/>
  <c r="CN34" i="1"/>
  <c r="AF34" i="1"/>
  <c r="BZ34" i="1"/>
  <c r="U55" i="1"/>
  <c r="CH38" i="1"/>
  <c r="BL39" i="1"/>
  <c r="CH37" i="1"/>
  <c r="BL36" i="1"/>
  <c r="CK42" i="1"/>
  <c r="CS28" i="1"/>
  <c r="CP28" i="1"/>
  <c r="CO28" i="1"/>
  <c r="CN28" i="1"/>
  <c r="CM28" i="1"/>
  <c r="CR28" i="1"/>
  <c r="CQ28" i="1"/>
  <c r="CL28" i="1"/>
  <c r="BW29" i="1"/>
  <c r="BL28" i="1"/>
  <c r="CH31" i="1"/>
  <c r="CH35" i="1"/>
  <c r="BW32" i="1"/>
  <c r="CH22" i="1"/>
  <c r="AD42" i="1"/>
  <c r="AD44" i="1" s="1"/>
  <c r="BL41" i="1"/>
  <c r="CH39" i="1"/>
  <c r="CH20" i="1"/>
  <c r="BW30" i="1"/>
  <c r="BW35" i="1"/>
  <c r="BW34" i="1"/>
  <c r="CR36" i="1"/>
  <c r="CQ36" i="1"/>
  <c r="CS36" i="1"/>
  <c r="CP36" i="1"/>
  <c r="CN36" i="1"/>
  <c r="CM36" i="1"/>
  <c r="CL36" i="1"/>
  <c r="CO36" i="1"/>
  <c r="BW37" i="1"/>
  <c r="CP35" i="1"/>
  <c r="CO35" i="1"/>
  <c r="CN35" i="1"/>
  <c r="CS35" i="1"/>
  <c r="CR35" i="1"/>
  <c r="CM35" i="1"/>
  <c r="CL35" i="1"/>
  <c r="CQ35" i="1"/>
  <c r="BW31" i="1"/>
  <c r="BL32" i="1"/>
  <c r="CH36" i="1"/>
  <c r="BL34" i="1"/>
  <c r="BL38" i="1"/>
  <c r="CH41" i="1"/>
  <c r="BA22" i="1"/>
  <c r="Q22" i="1" s="1"/>
  <c r="Q25" i="1" s="1"/>
  <c r="BW41" i="1"/>
  <c r="CL31" i="1"/>
  <c r="CS31" i="1"/>
  <c r="CR31" i="1"/>
  <c r="CQ31" i="1"/>
  <c r="CP31" i="1"/>
  <c r="CO31" i="1"/>
  <c r="CN31" i="1"/>
  <c r="CM31" i="1"/>
  <c r="AA42" i="1"/>
  <c r="AA44" i="1" s="1"/>
  <c r="CH28" i="1"/>
  <c r="BW40" i="1"/>
  <c r="CP40" i="1"/>
  <c r="CO40" i="1"/>
  <c r="CM40" i="1"/>
  <c r="CS40" i="1"/>
  <c r="CR40" i="1"/>
  <c r="CQ40" i="1"/>
  <c r="CN40" i="1"/>
  <c r="CL40" i="1"/>
  <c r="BL37" i="1"/>
  <c r="CS41" i="1"/>
  <c r="CP41" i="1"/>
  <c r="CR41" i="1"/>
  <c r="CO41" i="1"/>
  <c r="CN41" i="1"/>
  <c r="CM41" i="1"/>
  <c r="CL41" i="1"/>
  <c r="CQ41" i="1"/>
  <c r="AF37" i="1"/>
  <c r="CH40" i="1"/>
  <c r="CH29" i="1"/>
  <c r="CL38" i="1"/>
  <c r="CR38" i="1"/>
  <c r="CQ38" i="1"/>
  <c r="CO38" i="1"/>
  <c r="CS38" i="1"/>
  <c r="CP38" i="1"/>
  <c r="CN38" i="1"/>
  <c r="CM38" i="1"/>
  <c r="CP32" i="1"/>
  <c r="CM32" i="1"/>
  <c r="CL32" i="1"/>
  <c r="CS32" i="1"/>
  <c r="CR32" i="1"/>
  <c r="CQ32" i="1"/>
  <c r="CO32" i="1"/>
  <c r="CN32" i="1"/>
  <c r="CM20" i="1"/>
  <c r="CS20" i="1"/>
  <c r="CR20" i="1"/>
  <c r="CQ20" i="1"/>
  <c r="CP20" i="1"/>
  <c r="CO20" i="1"/>
  <c r="CN20" i="1"/>
  <c r="CL20" i="1"/>
  <c r="CN39" i="1"/>
  <c r="CM39" i="1"/>
  <c r="CQ39" i="1"/>
  <c r="CP39" i="1"/>
  <c r="CS39" i="1"/>
  <c r="CR39" i="1"/>
  <c r="CO39" i="1"/>
  <c r="CL39" i="1"/>
  <c r="CR22" i="1"/>
  <c r="CS22" i="1"/>
  <c r="CQ22" i="1"/>
  <c r="CP22" i="1"/>
  <c r="CO22" i="1"/>
  <c r="CN22" i="1"/>
  <c r="CM22" i="1"/>
  <c r="CL22" i="1"/>
  <c r="BL31" i="1"/>
  <c r="BL22" i="1"/>
  <c r="CQ30" i="1"/>
  <c r="CR30" i="1"/>
  <c r="CN30" i="1"/>
  <c r="CM30" i="1"/>
  <c r="CL30" i="1"/>
  <c r="CS30" i="1"/>
  <c r="CP30" i="1"/>
  <c r="CO30" i="1"/>
  <c r="CL29" i="1"/>
  <c r="CR29" i="1"/>
  <c r="CO29" i="1"/>
  <c r="CN29" i="1"/>
  <c r="CM29" i="1"/>
  <c r="CS29" i="1"/>
  <c r="CQ29" i="1"/>
  <c r="CP29" i="1"/>
  <c r="BL35" i="1"/>
  <c r="H32" i="1"/>
  <c r="U32" i="1" s="1"/>
  <c r="AF29" i="1"/>
  <c r="BL40" i="1"/>
  <c r="BW38" i="1"/>
  <c r="BL29" i="1"/>
  <c r="BO42" i="1"/>
  <c r="BW28" i="1"/>
  <c r="BL30" i="1"/>
  <c r="Q24" i="1" l="1"/>
  <c r="BD42" i="1"/>
  <c r="CT42" i="1"/>
  <c r="CI42" i="1"/>
  <c r="BM42" i="1"/>
  <c r="BX42" i="1"/>
  <c r="CH34" i="1"/>
  <c r="CH42" i="1" s="1"/>
  <c r="BZ42" i="1"/>
  <c r="CL42" i="1"/>
  <c r="BW42" i="1"/>
  <c r="CQ42" i="1"/>
  <c r="CR42" i="1"/>
  <c r="CM42" i="1"/>
  <c r="CN42" i="1"/>
  <c r="CO42" i="1"/>
  <c r="CP42" i="1"/>
  <c r="CS42" i="1"/>
  <c r="X42" i="1"/>
  <c r="X44" i="1" s="1"/>
  <c r="BL42" i="1" l="1"/>
  <c r="J18" i="1" l="1"/>
  <c r="I20" i="1"/>
  <c r="H20" i="1" l="1"/>
  <c r="X20" i="1"/>
  <c r="AF20" i="1" s="1"/>
  <c r="I17" i="1" l="1"/>
  <c r="F17" i="1" l="1"/>
  <c r="X17" i="1"/>
  <c r="AF17" i="1" l="1"/>
  <c r="P50" i="1" l="1"/>
  <c r="P57" i="1" s="1"/>
  <c r="L50" i="1"/>
  <c r="L57" i="1" s="1"/>
  <c r="K50" i="1" l="1"/>
  <c r="K57" i="1" s="1"/>
  <c r="N50" i="1" l="1"/>
  <c r="N57" i="1" s="1"/>
  <c r="M50" i="1"/>
  <c r="M57" i="1" s="1"/>
  <c r="O50" i="1" l="1"/>
  <c r="O57" i="1" s="1"/>
  <c r="I49" i="1" l="1"/>
  <c r="F49" i="1" s="1"/>
  <c r="U49" i="1" s="1"/>
  <c r="I48" i="1" l="1"/>
  <c r="J50" i="1"/>
  <c r="J57" i="1" s="1"/>
  <c r="I50" i="1" l="1"/>
  <c r="I57" i="1" s="1"/>
  <c r="F48" i="1"/>
  <c r="U48" i="1" l="1"/>
  <c r="F50" i="1"/>
  <c r="F57" i="1" l="1"/>
  <c r="U50" i="1"/>
  <c r="U57" i="1" l="1"/>
  <c r="I16" i="1" l="1"/>
  <c r="I18" i="1" l="1"/>
  <c r="F16" i="1"/>
  <c r="X16" i="1"/>
  <c r="X18" i="1" s="1"/>
  <c r="F18" i="1" l="1"/>
  <c r="F25" i="1" s="1"/>
  <c r="AF16" i="1"/>
  <c r="AF18" i="1" s="1"/>
  <c r="F24" i="1" l="1"/>
  <c r="AF36" i="1"/>
  <c r="AF42" i="1" s="1"/>
  <c r="AF44" i="1" s="1"/>
  <c r="Y42" i="1"/>
  <c r="Y44" i="1" s="1"/>
  <c r="U46" i="1" l="1"/>
  <c r="F44" i="1"/>
  <c r="F45" i="1" s="1"/>
  <c r="F59" i="1" l="1"/>
  <c r="CG15" i="1" l="1"/>
  <c r="CD15" i="2"/>
  <c r="BT15" i="2"/>
  <c r="BV15" i="1"/>
  <c r="CB15" i="3"/>
  <c r="BQ15" i="3"/>
  <c r="BR15" i="2"/>
  <c r="BR15" i="1"/>
  <c r="BS15" i="1"/>
  <c r="BQ15" i="2"/>
  <c r="BV15" i="2"/>
  <c r="BS15" i="2"/>
  <c r="BU15" i="2"/>
  <c r="CF15" i="3"/>
  <c r="CE15" i="3"/>
  <c r="CD15" i="3"/>
  <c r="BU15" i="3"/>
  <c r="CG15" i="3"/>
  <c r="CB15" i="2"/>
  <c r="BT15" i="3"/>
  <c r="CG15" i="2"/>
  <c r="CC15" i="2"/>
  <c r="BV15" i="3"/>
  <c r="BR15" i="3"/>
  <c r="BU15" i="1"/>
  <c r="BT15" i="1"/>
  <c r="BQ15" i="1"/>
  <c r="BS15" i="3"/>
  <c r="CF15" i="2"/>
  <c r="CE15" i="2"/>
  <c r="CD15" i="1"/>
  <c r="CF15" i="1"/>
  <c r="CC15" i="1"/>
  <c r="CB15" i="1"/>
  <c r="CE15" i="1"/>
  <c r="CE41" i="2" l="1"/>
  <c r="CE23" i="2"/>
  <c r="CE36" i="2"/>
  <c r="CE33" i="2"/>
  <c r="CE20" i="2"/>
  <c r="CE40" i="2"/>
  <c r="CE29" i="2"/>
  <c r="CE32" i="2"/>
  <c r="CE39" i="2"/>
  <c r="CE28" i="2"/>
  <c r="CE19" i="2"/>
  <c r="CE35" i="2"/>
  <c r="CE30" i="2"/>
  <c r="CE31" i="2"/>
  <c r="CE22" i="2"/>
  <c r="CE38" i="2"/>
  <c r="CE37" i="2"/>
  <c r="CE34" i="2"/>
  <c r="BS29" i="3"/>
  <c r="BS38" i="3"/>
  <c r="BS22" i="3"/>
  <c r="BS37" i="3"/>
  <c r="BS23" i="3"/>
  <c r="BS36" i="3"/>
  <c r="BS41" i="3"/>
  <c r="BS32" i="3"/>
  <c r="BS39" i="3"/>
  <c r="BS33" i="3"/>
  <c r="BS30" i="3"/>
  <c r="BS20" i="3"/>
  <c r="BS31" i="3"/>
  <c r="BS19" i="3"/>
  <c r="BS40" i="3"/>
  <c r="BS28" i="3"/>
  <c r="BS34" i="3"/>
  <c r="BS35" i="3"/>
  <c r="BQ29" i="3"/>
  <c r="BQ38" i="3"/>
  <c r="BQ41" i="3"/>
  <c r="BQ32" i="3"/>
  <c r="BQ33" i="3"/>
  <c r="BQ39" i="3"/>
  <c r="BQ34" i="3"/>
  <c r="BQ30" i="3"/>
  <c r="BQ40" i="3"/>
  <c r="BQ36" i="3"/>
  <c r="BQ31" i="3"/>
  <c r="BQ19" i="3"/>
  <c r="BQ20" i="3"/>
  <c r="BQ35" i="3"/>
  <c r="BQ37" i="3"/>
  <c r="BQ28" i="3"/>
  <c r="BQ23" i="3"/>
  <c r="BQ22" i="3"/>
  <c r="CA15" i="2"/>
  <c r="BP15" i="2"/>
  <c r="CE37" i="3"/>
  <c r="CE32" i="3"/>
  <c r="CE41" i="3"/>
  <c r="CE31" i="3"/>
  <c r="CE20" i="3"/>
  <c r="CE34" i="3"/>
  <c r="CE38" i="3"/>
  <c r="CE22" i="3"/>
  <c r="CE19" i="3"/>
  <c r="CE33" i="3"/>
  <c r="CE40" i="3"/>
  <c r="CE30" i="3"/>
  <c r="CE28" i="3"/>
  <c r="CE29" i="3"/>
  <c r="CE39" i="3"/>
  <c r="CE35" i="3"/>
  <c r="CE23" i="3"/>
  <c r="CE36" i="3"/>
  <c r="BS31" i="2"/>
  <c r="BS29" i="2"/>
  <c r="BS20" i="2"/>
  <c r="BS41" i="2"/>
  <c r="BS36" i="2"/>
  <c r="BS39" i="2"/>
  <c r="BS22" i="2"/>
  <c r="BS40" i="2"/>
  <c r="BS35" i="2"/>
  <c r="BS32" i="2"/>
  <c r="BS30" i="2"/>
  <c r="BS34" i="2"/>
  <c r="BS19" i="2"/>
  <c r="BS38" i="2"/>
  <c r="BS33" i="2"/>
  <c r="BS28" i="2"/>
  <c r="BS37" i="2"/>
  <c r="BS23" i="2"/>
  <c r="CB38" i="3"/>
  <c r="CB41" i="3"/>
  <c r="CB36" i="3"/>
  <c r="CB34" i="3"/>
  <c r="CB28" i="3"/>
  <c r="CB19" i="3"/>
  <c r="CB22" i="3"/>
  <c r="CB35" i="3"/>
  <c r="CB40" i="3"/>
  <c r="CB29" i="3"/>
  <c r="CB31" i="3"/>
  <c r="CB33" i="3"/>
  <c r="CB23" i="3"/>
  <c r="CB39" i="3"/>
  <c r="CB30" i="3"/>
  <c r="CB20" i="3"/>
  <c r="CB37" i="3"/>
  <c r="CB32" i="3"/>
  <c r="BV22" i="3"/>
  <c r="BV32" i="3"/>
  <c r="BV30" i="3"/>
  <c r="BV40" i="3"/>
  <c r="BV19" i="3"/>
  <c r="BV23" i="3"/>
  <c r="BV33" i="3"/>
  <c r="BV35" i="3"/>
  <c r="BV34" i="3"/>
  <c r="BV37" i="3"/>
  <c r="BV20" i="3"/>
  <c r="BV39" i="3"/>
  <c r="BV38" i="3"/>
  <c r="BV28" i="3"/>
  <c r="BV29" i="3"/>
  <c r="BV41" i="3"/>
  <c r="BV36" i="3"/>
  <c r="BV31" i="3"/>
  <c r="CF23" i="2"/>
  <c r="CF33" i="2"/>
  <c r="CF32" i="2"/>
  <c r="CF20" i="2"/>
  <c r="CF39" i="2"/>
  <c r="CF22" i="2"/>
  <c r="CF35" i="2"/>
  <c r="CF30" i="2"/>
  <c r="CF28" i="2"/>
  <c r="CF31" i="2"/>
  <c r="CF38" i="2"/>
  <c r="CF41" i="2"/>
  <c r="CF34" i="2"/>
  <c r="CF29" i="2"/>
  <c r="CF40" i="2"/>
  <c r="CF19" i="2"/>
  <c r="CF36" i="2"/>
  <c r="CF37" i="2"/>
  <c r="BQ20" i="1"/>
  <c r="BQ31" i="1"/>
  <c r="BQ38" i="1"/>
  <c r="BQ28" i="1"/>
  <c r="BQ36" i="1"/>
  <c r="BQ34" i="1"/>
  <c r="BQ37" i="1"/>
  <c r="BQ30" i="1"/>
  <c r="BQ39" i="1"/>
  <c r="BQ23" i="1"/>
  <c r="BQ29" i="1"/>
  <c r="BQ32" i="1"/>
  <c r="BQ22" i="1"/>
  <c r="BQ35" i="1"/>
  <c r="BQ41" i="1"/>
  <c r="BQ40" i="1"/>
  <c r="BQ33" i="1"/>
  <c r="BQ19" i="1"/>
  <c r="BV28" i="1"/>
  <c r="BV35" i="1"/>
  <c r="BV37" i="1"/>
  <c r="BV36" i="1"/>
  <c r="BV34" i="1"/>
  <c r="BV41" i="1"/>
  <c r="BV23" i="1"/>
  <c r="BV32" i="1"/>
  <c r="BV31" i="1"/>
  <c r="BV38" i="1"/>
  <c r="BV22" i="1"/>
  <c r="BV19" i="1"/>
  <c r="BV29" i="1"/>
  <c r="BV30" i="1"/>
  <c r="BV40" i="1"/>
  <c r="BV39" i="1"/>
  <c r="BV20" i="1"/>
  <c r="BV33" i="1"/>
  <c r="BU30" i="2"/>
  <c r="BU36" i="2"/>
  <c r="BU37" i="2"/>
  <c r="BU41" i="2"/>
  <c r="BU33" i="2"/>
  <c r="BU23" i="2"/>
  <c r="BU20" i="2"/>
  <c r="BU39" i="2"/>
  <c r="BU29" i="2"/>
  <c r="BU22" i="2"/>
  <c r="BU38" i="2"/>
  <c r="BU35" i="2"/>
  <c r="BU40" i="2"/>
  <c r="BU32" i="2"/>
  <c r="BU28" i="2"/>
  <c r="BU34" i="2"/>
  <c r="BU19" i="2"/>
  <c r="BU31" i="2"/>
  <c r="BP15" i="1"/>
  <c r="BQ19" i="2"/>
  <c r="BQ28" i="2"/>
  <c r="BQ39" i="2"/>
  <c r="BQ37" i="2"/>
  <c r="BQ40" i="2"/>
  <c r="BQ30" i="2"/>
  <c r="BQ23" i="2"/>
  <c r="BQ33" i="2"/>
  <c r="BQ29" i="2"/>
  <c r="BQ20" i="2"/>
  <c r="BQ36" i="2"/>
  <c r="BQ34" i="2"/>
  <c r="BQ31" i="2"/>
  <c r="BQ38" i="2"/>
  <c r="BQ32" i="2"/>
  <c r="BQ35" i="2"/>
  <c r="BQ22" i="2"/>
  <c r="BQ41" i="2"/>
  <c r="BT28" i="2"/>
  <c r="BT23" i="2"/>
  <c r="BT41" i="2"/>
  <c r="BT38" i="2"/>
  <c r="BT33" i="2"/>
  <c r="BT32" i="2"/>
  <c r="BT22" i="2"/>
  <c r="BT39" i="2"/>
  <c r="BT36" i="2"/>
  <c r="BT29" i="2"/>
  <c r="BT20" i="2"/>
  <c r="BT30" i="2"/>
  <c r="BT19" i="2"/>
  <c r="BT37" i="2"/>
  <c r="BT40" i="2"/>
  <c r="BT31" i="2"/>
  <c r="BT34" i="2"/>
  <c r="BT35" i="2"/>
  <c r="CD33" i="1"/>
  <c r="CD19" i="1"/>
  <c r="CD23" i="1"/>
  <c r="CD30" i="1"/>
  <c r="CD35" i="1"/>
  <c r="CD40" i="1"/>
  <c r="CD29" i="1"/>
  <c r="CD20" i="1"/>
  <c r="CD41" i="1"/>
  <c r="CD22" i="1"/>
  <c r="CD31" i="1"/>
  <c r="CD39" i="1"/>
  <c r="CD38" i="1"/>
  <c r="CD28" i="1"/>
  <c r="CD36" i="1"/>
  <c r="CD32" i="1"/>
  <c r="CD34" i="1"/>
  <c r="CD37" i="1"/>
  <c r="BR41" i="3"/>
  <c r="BR40" i="3"/>
  <c r="BR29" i="3"/>
  <c r="BR23" i="3"/>
  <c r="BR39" i="3"/>
  <c r="BR22" i="3"/>
  <c r="BR32" i="3"/>
  <c r="BR31" i="3"/>
  <c r="BR35" i="3"/>
  <c r="BR30" i="3"/>
  <c r="BR33" i="3"/>
  <c r="BR20" i="3"/>
  <c r="BR19" i="3"/>
  <c r="BR28" i="3"/>
  <c r="BR37" i="3"/>
  <c r="BR34" i="3"/>
  <c r="BR36" i="3"/>
  <c r="BR38" i="3"/>
  <c r="BR28" i="1"/>
  <c r="BR34" i="1"/>
  <c r="BR37" i="1"/>
  <c r="BR41" i="1"/>
  <c r="BR29" i="1"/>
  <c r="BR23" i="1"/>
  <c r="BR38" i="1"/>
  <c r="BR36" i="1"/>
  <c r="BR40" i="1"/>
  <c r="BR31" i="1"/>
  <c r="BR30" i="1"/>
  <c r="BR32" i="1"/>
  <c r="BR39" i="1"/>
  <c r="BR35" i="1"/>
  <c r="BR20" i="1"/>
  <c r="BR33" i="1"/>
  <c r="BR19" i="1"/>
  <c r="BR22" i="1"/>
  <c r="CE37" i="1"/>
  <c r="CE35" i="1"/>
  <c r="CE36" i="1"/>
  <c r="CE28" i="1"/>
  <c r="CE32" i="1"/>
  <c r="CE39" i="1"/>
  <c r="CE31" i="1"/>
  <c r="CE38" i="1"/>
  <c r="CE34" i="1"/>
  <c r="CE33" i="1"/>
  <c r="CE19" i="1"/>
  <c r="CE23" i="1"/>
  <c r="CE40" i="1"/>
  <c r="CE30" i="1"/>
  <c r="CE29" i="1"/>
  <c r="CE22" i="1"/>
  <c r="CE20" i="1"/>
  <c r="CE41" i="1"/>
  <c r="CD23" i="2"/>
  <c r="CD33" i="2"/>
  <c r="CD40" i="2"/>
  <c r="CD32" i="2"/>
  <c r="CD19" i="2"/>
  <c r="CD39" i="2"/>
  <c r="CD41" i="2"/>
  <c r="CD22" i="2"/>
  <c r="CD35" i="2"/>
  <c r="CD34" i="2"/>
  <c r="CD30" i="2"/>
  <c r="CD31" i="2"/>
  <c r="CD37" i="2"/>
  <c r="CD29" i="2"/>
  <c r="CD36" i="2"/>
  <c r="CD38" i="2"/>
  <c r="CD20" i="2"/>
  <c r="CD28" i="2"/>
  <c r="CF35" i="3"/>
  <c r="CF22" i="3"/>
  <c r="CF28" i="3"/>
  <c r="CF32" i="3"/>
  <c r="CF31" i="3"/>
  <c r="CF23" i="3"/>
  <c r="CF41" i="3"/>
  <c r="CF38" i="3"/>
  <c r="CF19" i="3"/>
  <c r="CF37" i="3"/>
  <c r="CF20" i="3"/>
  <c r="CF36" i="3"/>
  <c r="CF33" i="3"/>
  <c r="CF30" i="3"/>
  <c r="CF34" i="3"/>
  <c r="CF29" i="3"/>
  <c r="CF39" i="3"/>
  <c r="CF40" i="3"/>
  <c r="BV36" i="2"/>
  <c r="BV28" i="2"/>
  <c r="BV19" i="2"/>
  <c r="BV20" i="2"/>
  <c r="BV31" i="2"/>
  <c r="BV35" i="2"/>
  <c r="BV30" i="2"/>
  <c r="BV23" i="2"/>
  <c r="BV39" i="2"/>
  <c r="BV38" i="2"/>
  <c r="BV33" i="2"/>
  <c r="BV37" i="2"/>
  <c r="BV40" i="2"/>
  <c r="BV29" i="2"/>
  <c r="BV22" i="2"/>
  <c r="BV32" i="2"/>
  <c r="BV41" i="2"/>
  <c r="BV34" i="2"/>
  <c r="BP15" i="3"/>
  <c r="BR41" i="2"/>
  <c r="BR40" i="2"/>
  <c r="BR32" i="2"/>
  <c r="BR19" i="2"/>
  <c r="BR37" i="2"/>
  <c r="BR31" i="2"/>
  <c r="BR38" i="2"/>
  <c r="BR35" i="2"/>
  <c r="BR33" i="2"/>
  <c r="BR34" i="2"/>
  <c r="BR28" i="2"/>
  <c r="BR30" i="2"/>
  <c r="BR29" i="2"/>
  <c r="BR20" i="2"/>
  <c r="BR36" i="2"/>
  <c r="BR39" i="2"/>
  <c r="BR23" i="2"/>
  <c r="BR22" i="2"/>
  <c r="CB20" i="1"/>
  <c r="CB22" i="1"/>
  <c r="CB32" i="1"/>
  <c r="CB39" i="1"/>
  <c r="CB34" i="1"/>
  <c r="CB23" i="1"/>
  <c r="CB36" i="1"/>
  <c r="CB40" i="1"/>
  <c r="CB41" i="1"/>
  <c r="CB29" i="1"/>
  <c r="CB38" i="1"/>
  <c r="CB35" i="1"/>
  <c r="CB37" i="1"/>
  <c r="CB28" i="1"/>
  <c r="CB33" i="1"/>
  <c r="CB31" i="1"/>
  <c r="CB19" i="1"/>
  <c r="CB30" i="1"/>
  <c r="CG28" i="3"/>
  <c r="CG32" i="3"/>
  <c r="CG37" i="3"/>
  <c r="CG35" i="3"/>
  <c r="CG20" i="3"/>
  <c r="CG36" i="3"/>
  <c r="CG38" i="3"/>
  <c r="CG41" i="3"/>
  <c r="CG30" i="3"/>
  <c r="CG23" i="3"/>
  <c r="CG29" i="3"/>
  <c r="CG40" i="3"/>
  <c r="CG22" i="3"/>
  <c r="CG31" i="3"/>
  <c r="CG34" i="3"/>
  <c r="CG19" i="3"/>
  <c r="CG39" i="3"/>
  <c r="CG33" i="3"/>
  <c r="BT41" i="1"/>
  <c r="BT35" i="1"/>
  <c r="BT37" i="1"/>
  <c r="BT32" i="1"/>
  <c r="BT38" i="1"/>
  <c r="BT28" i="1"/>
  <c r="BT29" i="1"/>
  <c r="BT34" i="1"/>
  <c r="BT30" i="1"/>
  <c r="BT22" i="1"/>
  <c r="BT39" i="1"/>
  <c r="BT36" i="1"/>
  <c r="BT31" i="1"/>
  <c r="BT40" i="1"/>
  <c r="BT20" i="1"/>
  <c r="BT33" i="1"/>
  <c r="BT23" i="1"/>
  <c r="BT19" i="1"/>
  <c r="BU38" i="1"/>
  <c r="BU35" i="1"/>
  <c r="BU41" i="1"/>
  <c r="BU34" i="1"/>
  <c r="BU30" i="1"/>
  <c r="BU28" i="1"/>
  <c r="BU36" i="1"/>
  <c r="BU20" i="1"/>
  <c r="BU32" i="1"/>
  <c r="BU22" i="1"/>
  <c r="BU31" i="1"/>
  <c r="BU39" i="1"/>
  <c r="BU29" i="1"/>
  <c r="BU40" i="1"/>
  <c r="BU33" i="1"/>
  <c r="BU23" i="1"/>
  <c r="BU19" i="1"/>
  <c r="BU37" i="1"/>
  <c r="CC39" i="2"/>
  <c r="CC41" i="2"/>
  <c r="CC33" i="2"/>
  <c r="CC30" i="2"/>
  <c r="CC37" i="2"/>
  <c r="CC34" i="2"/>
  <c r="CC23" i="2"/>
  <c r="CC19" i="2"/>
  <c r="CC31" i="2"/>
  <c r="CC38" i="2"/>
  <c r="CC22" i="2"/>
  <c r="CC28" i="2"/>
  <c r="CC35" i="2"/>
  <c r="CC32" i="2"/>
  <c r="CC40" i="2"/>
  <c r="CC36" i="2"/>
  <c r="CC20" i="2"/>
  <c r="CC29" i="2"/>
  <c r="BS35" i="1"/>
  <c r="BS22" i="1"/>
  <c r="BS29" i="1"/>
  <c r="BS38" i="1"/>
  <c r="BS31" i="1"/>
  <c r="BS34" i="1"/>
  <c r="BS39" i="1"/>
  <c r="BS32" i="1"/>
  <c r="BS30" i="1"/>
  <c r="BS41" i="1"/>
  <c r="BS33" i="1"/>
  <c r="BS28" i="1"/>
  <c r="BS20" i="1"/>
  <c r="BS37" i="1"/>
  <c r="BS23" i="1"/>
  <c r="BS19" i="1"/>
  <c r="BS36" i="1"/>
  <c r="BS40" i="1"/>
  <c r="BT22" i="3"/>
  <c r="BT39" i="3"/>
  <c r="BT38" i="3"/>
  <c r="BT35" i="3"/>
  <c r="BT34" i="3"/>
  <c r="BT36" i="3"/>
  <c r="BT32" i="3"/>
  <c r="BT40" i="3"/>
  <c r="BT37" i="3"/>
  <c r="BT20" i="3"/>
  <c r="BT23" i="3"/>
  <c r="BT19" i="3"/>
  <c r="BT33" i="3"/>
  <c r="BT41" i="3"/>
  <c r="BT30" i="3"/>
  <c r="BT29" i="3"/>
  <c r="BT31" i="3"/>
  <c r="BT28" i="3"/>
  <c r="CB32" i="2"/>
  <c r="CB19" i="2"/>
  <c r="CB23" i="2"/>
  <c r="CB36" i="2"/>
  <c r="CB28" i="2"/>
  <c r="CB30" i="2"/>
  <c r="CB33" i="2"/>
  <c r="CB22" i="2"/>
  <c r="CB35" i="2"/>
  <c r="CB40" i="2"/>
  <c r="CB39" i="2"/>
  <c r="CB31" i="2"/>
  <c r="CB20" i="2"/>
  <c r="CB38" i="2"/>
  <c r="CB37" i="2"/>
  <c r="CB41" i="2"/>
  <c r="CB34" i="2"/>
  <c r="CB29" i="2"/>
  <c r="CC23" i="1"/>
  <c r="CC30" i="1"/>
  <c r="CC32" i="1"/>
  <c r="CC36" i="1"/>
  <c r="CC34" i="1"/>
  <c r="CC22" i="1"/>
  <c r="CC29" i="1"/>
  <c r="CC41" i="1"/>
  <c r="CC39" i="1"/>
  <c r="CC31" i="1"/>
  <c r="CC28" i="1"/>
  <c r="CC19" i="1"/>
  <c r="CC37" i="1"/>
  <c r="CC35" i="1"/>
  <c r="CC40" i="1"/>
  <c r="CC38" i="1"/>
  <c r="CC33" i="1"/>
  <c r="CC20" i="1"/>
  <c r="BU40" i="3"/>
  <c r="BU34" i="3"/>
  <c r="BU41" i="3"/>
  <c r="BU22" i="3"/>
  <c r="BU29" i="3"/>
  <c r="BU20" i="3"/>
  <c r="BU23" i="3"/>
  <c r="BU31" i="3"/>
  <c r="BU33" i="3"/>
  <c r="BU38" i="3"/>
  <c r="BU30" i="3"/>
  <c r="BU28" i="3"/>
  <c r="BU35" i="3"/>
  <c r="BU39" i="3"/>
  <c r="BU19" i="3"/>
  <c r="BU36" i="3"/>
  <c r="BU37" i="3"/>
  <c r="BU32" i="3"/>
  <c r="CG28" i="1"/>
  <c r="CG35" i="1"/>
  <c r="CG29" i="1"/>
  <c r="CG37" i="1"/>
  <c r="CG38" i="1"/>
  <c r="CG31" i="1"/>
  <c r="CG40" i="1"/>
  <c r="CG36" i="1"/>
  <c r="CG20" i="1"/>
  <c r="CG22" i="1"/>
  <c r="CG34" i="1"/>
  <c r="CG33" i="1"/>
  <c r="CG23" i="1"/>
  <c r="CG19" i="1"/>
  <c r="CG30" i="1"/>
  <c r="CG41" i="1"/>
  <c r="CG39" i="1"/>
  <c r="CG32" i="1"/>
  <c r="CG33" i="2"/>
  <c r="CG30" i="2"/>
  <c r="CG34" i="2"/>
  <c r="CG31" i="2"/>
  <c r="CG28" i="2"/>
  <c r="CG41" i="2"/>
  <c r="CG37" i="2"/>
  <c r="CG22" i="2"/>
  <c r="CG35" i="2"/>
  <c r="CG36" i="2"/>
  <c r="CG29" i="2"/>
  <c r="CG38" i="2"/>
  <c r="CG19" i="2"/>
  <c r="CG20" i="2"/>
  <c r="CG40" i="2"/>
  <c r="CG23" i="2"/>
  <c r="CG32" i="2"/>
  <c r="CG39" i="2"/>
  <c r="CA15" i="1"/>
  <c r="CF38" i="1"/>
  <c r="CF31" i="1"/>
  <c r="CF35" i="1"/>
  <c r="CF41" i="1"/>
  <c r="CF33" i="1"/>
  <c r="CF23" i="1"/>
  <c r="CF19" i="1"/>
  <c r="CF34" i="1"/>
  <c r="CF40" i="1"/>
  <c r="CF32" i="1"/>
  <c r="CF36" i="1"/>
  <c r="CF30" i="1"/>
  <c r="CF29" i="1"/>
  <c r="CF28" i="1"/>
  <c r="CF22" i="1"/>
  <c r="CF20" i="1"/>
  <c r="CF39" i="1"/>
  <c r="CF37" i="1"/>
  <c r="CD32" i="3"/>
  <c r="CD23" i="3"/>
  <c r="CD28" i="3"/>
  <c r="CD41" i="3"/>
  <c r="CD29" i="3"/>
  <c r="CD22" i="3"/>
  <c r="CD39" i="3"/>
  <c r="CD31" i="3"/>
  <c r="CD34" i="3"/>
  <c r="CD38" i="3"/>
  <c r="CD37" i="3"/>
  <c r="CD30" i="3"/>
  <c r="CD36" i="3"/>
  <c r="CD35" i="3"/>
  <c r="CD40" i="3"/>
  <c r="CD19" i="3"/>
  <c r="CD33" i="3"/>
  <c r="CD20" i="3"/>
  <c r="CC15" i="3"/>
  <c r="BR42" i="1" l="1"/>
  <c r="BK15" i="1"/>
  <c r="CD42" i="1"/>
  <c r="CA36" i="2"/>
  <c r="CA31" i="2"/>
  <c r="CA38" i="2"/>
  <c r="CA29" i="2"/>
  <c r="R29" i="2" s="1"/>
  <c r="CA22" i="2"/>
  <c r="CA34" i="2"/>
  <c r="CA30" i="2"/>
  <c r="R30" i="2" s="1"/>
  <c r="CA37" i="2"/>
  <c r="CA28" i="2"/>
  <c r="CA20" i="2"/>
  <c r="CA40" i="2"/>
  <c r="CA32" i="2"/>
  <c r="CA35" i="2"/>
  <c r="CA19" i="2"/>
  <c r="CA33" i="2"/>
  <c r="CA23" i="2"/>
  <c r="CA39" i="2"/>
  <c r="CA41" i="2"/>
  <c r="BT42" i="3"/>
  <c r="CF42" i="3"/>
  <c r="BS42" i="3"/>
  <c r="BF15" i="2"/>
  <c r="CG42" i="2"/>
  <c r="BR42" i="3"/>
  <c r="BQ42" i="1"/>
  <c r="BJ15" i="1"/>
  <c r="BG15" i="1"/>
  <c r="CC42" i="2"/>
  <c r="BS42" i="2"/>
  <c r="BQ42" i="3"/>
  <c r="BI15" i="1"/>
  <c r="BF15" i="1"/>
  <c r="CG42" i="1"/>
  <c r="BV42" i="2"/>
  <c r="CD42" i="2"/>
  <c r="CE42" i="3"/>
  <c r="BS42" i="1"/>
  <c r="BT42" i="1"/>
  <c r="BP34" i="3"/>
  <c r="BP28" i="3"/>
  <c r="BP40" i="3"/>
  <c r="BP19" i="3"/>
  <c r="BP22" i="3"/>
  <c r="BP31" i="3"/>
  <c r="BP20" i="3"/>
  <c r="BP30" i="3"/>
  <c r="BP38" i="3"/>
  <c r="BP37" i="3"/>
  <c r="BP32" i="3"/>
  <c r="BP23" i="3"/>
  <c r="BP36" i="3"/>
  <c r="BP41" i="3"/>
  <c r="BP33" i="3"/>
  <c r="BP39" i="3"/>
  <c r="BP29" i="3"/>
  <c r="BP35" i="3"/>
  <c r="CE42" i="2"/>
  <c r="CD42" i="3"/>
  <c r="BU42" i="1"/>
  <c r="BV42" i="1"/>
  <c r="CA39" i="1"/>
  <c r="CA20" i="1"/>
  <c r="CA32" i="1"/>
  <c r="CA40" i="1"/>
  <c r="CA37" i="1"/>
  <c r="CA28" i="1"/>
  <c r="CA22" i="1"/>
  <c r="CA31" i="1"/>
  <c r="CA34" i="1"/>
  <c r="CA36" i="1"/>
  <c r="CA33" i="1"/>
  <c r="CA23" i="1"/>
  <c r="CA19" i="1"/>
  <c r="CA38" i="1"/>
  <c r="CA30" i="1"/>
  <c r="CA35" i="1"/>
  <c r="CA41" i="1"/>
  <c r="CA29" i="1"/>
  <c r="CG42" i="3"/>
  <c r="BQ42" i="2"/>
  <c r="BV42" i="3"/>
  <c r="CC22" i="3"/>
  <c r="CC19" i="3"/>
  <c r="CC39" i="3"/>
  <c r="CC40" i="3"/>
  <c r="CC30" i="3"/>
  <c r="CC29" i="3"/>
  <c r="CC23" i="3"/>
  <c r="CC34" i="3"/>
  <c r="CC37" i="3"/>
  <c r="CC33" i="3"/>
  <c r="CC35" i="3"/>
  <c r="CC38" i="3"/>
  <c r="CC20" i="3"/>
  <c r="CC31" i="3"/>
  <c r="CC28" i="3"/>
  <c r="CC36" i="3"/>
  <c r="CC32" i="3"/>
  <c r="CC41" i="3"/>
  <c r="BH15" i="1"/>
  <c r="BT42" i="2"/>
  <c r="BP29" i="1"/>
  <c r="BP33" i="1"/>
  <c r="BP23" i="1"/>
  <c r="BP19" i="1"/>
  <c r="BP20" i="1"/>
  <c r="BP37" i="1"/>
  <c r="BP36" i="1"/>
  <c r="BP31" i="1"/>
  <c r="BP38" i="1"/>
  <c r="BP39" i="1"/>
  <c r="BP41" i="1"/>
  <c r="BP34" i="1"/>
  <c r="BP28" i="1"/>
  <c r="BP32" i="1"/>
  <c r="BP30" i="1"/>
  <c r="BP22" i="1"/>
  <c r="BP40" i="1"/>
  <c r="BP35" i="1"/>
  <c r="BG15" i="3"/>
  <c r="CC42" i="1"/>
  <c r="CF42" i="1"/>
  <c r="BU42" i="3"/>
  <c r="CB42" i="1"/>
  <c r="BR42" i="2"/>
  <c r="BU42" i="2"/>
  <c r="CF42" i="2"/>
  <c r="CB42" i="3"/>
  <c r="CA15" i="3"/>
  <c r="BP33" i="2"/>
  <c r="BP36" i="2"/>
  <c r="BP20" i="2"/>
  <c r="BP37" i="2"/>
  <c r="BP22" i="2"/>
  <c r="BP31" i="2"/>
  <c r="BP41" i="2"/>
  <c r="BP40" i="2"/>
  <c r="BP23" i="2"/>
  <c r="BP38" i="2"/>
  <c r="BP19" i="2"/>
  <c r="BP32" i="2"/>
  <c r="BP34" i="2"/>
  <c r="BP28" i="2"/>
  <c r="BP35" i="2"/>
  <c r="BP39" i="2"/>
  <c r="BP30" i="2"/>
  <c r="BP29" i="2"/>
  <c r="CB42" i="2"/>
  <c r="CE42" i="1"/>
  <c r="BJ15" i="3" l="1"/>
  <c r="BH15" i="2"/>
  <c r="BG38" i="1"/>
  <c r="BG37" i="1"/>
  <c r="BG36" i="1"/>
  <c r="BG28" i="1"/>
  <c r="BG22" i="1"/>
  <c r="BG23" i="1"/>
  <c r="BG41" i="1"/>
  <c r="BG32" i="1"/>
  <c r="BG34" i="1"/>
  <c r="BG39" i="1"/>
  <c r="BG33" i="1"/>
  <c r="BG29" i="1"/>
  <c r="BG19" i="1"/>
  <c r="BG20" i="1"/>
  <c r="BG35" i="1"/>
  <c r="BG40" i="1"/>
  <c r="BG30" i="1"/>
  <c r="BG31" i="1"/>
  <c r="BP42" i="2"/>
  <c r="BK15" i="2"/>
  <c r="BG35" i="3"/>
  <c r="BG36" i="3"/>
  <c r="BG34" i="3"/>
  <c r="BG40" i="3"/>
  <c r="BG41" i="3"/>
  <c r="BG32" i="3"/>
  <c r="BG20" i="3"/>
  <c r="BG31" i="3"/>
  <c r="BG29" i="3"/>
  <c r="BG22" i="3"/>
  <c r="BG23" i="3"/>
  <c r="BG19" i="3"/>
  <c r="BG28" i="3"/>
  <c r="BG39" i="3"/>
  <c r="BG30" i="3"/>
  <c r="BG37" i="3"/>
  <c r="BG33" i="3"/>
  <c r="BG38" i="3"/>
  <c r="R28" i="2"/>
  <c r="CA42" i="2"/>
  <c r="BJ15" i="2"/>
  <c r="BH33" i="1"/>
  <c r="BH20" i="1"/>
  <c r="BH36" i="1"/>
  <c r="BH34" i="1"/>
  <c r="BH40" i="1"/>
  <c r="BH23" i="1"/>
  <c r="BH32" i="1"/>
  <c r="BH41" i="1"/>
  <c r="BH19" i="1"/>
  <c r="BH28" i="1"/>
  <c r="BH30" i="1"/>
  <c r="BH29" i="1"/>
  <c r="BH31" i="1"/>
  <c r="BH37" i="1"/>
  <c r="BH22" i="1"/>
  <c r="BH35" i="1"/>
  <c r="BH38" i="1"/>
  <c r="BH39" i="1"/>
  <c r="BJ36" i="1"/>
  <c r="BJ29" i="1"/>
  <c r="BJ30" i="1"/>
  <c r="BJ39" i="1"/>
  <c r="BJ32" i="1"/>
  <c r="BJ23" i="1"/>
  <c r="BJ19" i="1"/>
  <c r="BJ34" i="1"/>
  <c r="BJ31" i="1"/>
  <c r="BJ33" i="1"/>
  <c r="BJ37" i="1"/>
  <c r="BJ22" i="1"/>
  <c r="BJ28" i="1"/>
  <c r="BJ41" i="1"/>
  <c r="BJ40" i="1"/>
  <c r="BJ20" i="1"/>
  <c r="BJ35" i="1"/>
  <c r="BJ38" i="1"/>
  <c r="BI23" i="1"/>
  <c r="BI35" i="1"/>
  <c r="BI29" i="1"/>
  <c r="BI30" i="1"/>
  <c r="BI34" i="1"/>
  <c r="BI39" i="1"/>
  <c r="BI33" i="1"/>
  <c r="BI28" i="1"/>
  <c r="BI31" i="1"/>
  <c r="BI36" i="1"/>
  <c r="BI20" i="1"/>
  <c r="BI19" i="1"/>
  <c r="BI32" i="1"/>
  <c r="BI41" i="1"/>
  <c r="BI22" i="1"/>
  <c r="BI40" i="1"/>
  <c r="BI38" i="1"/>
  <c r="BI37" i="1"/>
  <c r="CA42" i="1"/>
  <c r="BI15" i="3"/>
  <c r="BG15" i="2"/>
  <c r="BP42" i="3"/>
  <c r="BE15" i="1"/>
  <c r="BI15" i="2"/>
  <c r="CC42" i="3"/>
  <c r="BF37" i="2"/>
  <c r="BF41" i="2"/>
  <c r="BF30" i="2"/>
  <c r="BF23" i="2"/>
  <c r="BF28" i="2"/>
  <c r="BF22" i="2"/>
  <c r="BF35" i="2"/>
  <c r="BF36" i="2"/>
  <c r="BF38" i="2"/>
  <c r="BF33" i="2"/>
  <c r="BF19" i="2"/>
  <c r="BF32" i="2"/>
  <c r="BF40" i="2"/>
  <c r="BF34" i="2"/>
  <c r="BF31" i="2"/>
  <c r="BF20" i="2"/>
  <c r="BF29" i="2"/>
  <c r="BF39" i="2"/>
  <c r="BP42" i="1"/>
  <c r="CA20" i="3"/>
  <c r="CA22" i="3"/>
  <c r="CA34" i="3"/>
  <c r="CA33" i="3"/>
  <c r="CA41" i="3"/>
  <c r="CA36" i="3"/>
  <c r="CA29" i="3"/>
  <c r="CA40" i="3"/>
  <c r="CA37" i="3"/>
  <c r="CA39" i="3"/>
  <c r="CA32" i="3"/>
  <c r="CA35" i="3"/>
  <c r="CA19" i="3"/>
  <c r="CA30" i="3"/>
  <c r="CA31" i="3"/>
  <c r="CA23" i="3"/>
  <c r="CA38" i="3"/>
  <c r="CA28" i="3"/>
  <c r="BK15" i="3"/>
  <c r="BH15" i="3"/>
  <c r="BF15" i="3"/>
  <c r="BF40" i="1"/>
  <c r="BF19" i="1"/>
  <c r="BF23" i="1"/>
  <c r="BF28" i="1"/>
  <c r="BF37" i="1"/>
  <c r="BF32" i="1"/>
  <c r="BF38" i="1"/>
  <c r="BF33" i="1"/>
  <c r="BF39" i="1"/>
  <c r="BF34" i="1"/>
  <c r="BF36" i="1"/>
  <c r="BF30" i="1"/>
  <c r="BF20" i="1"/>
  <c r="BF22" i="1"/>
  <c r="BF29" i="1"/>
  <c r="BF31" i="1"/>
  <c r="BF35" i="1"/>
  <c r="BF41" i="1"/>
  <c r="BK23" i="1"/>
  <c r="BK35" i="1"/>
  <c r="BK30" i="1"/>
  <c r="BK32" i="1"/>
  <c r="BK36" i="1"/>
  <c r="BK29" i="1"/>
  <c r="BK39" i="1"/>
  <c r="BK28" i="1"/>
  <c r="BK33" i="1"/>
  <c r="BK19" i="1"/>
  <c r="BK34" i="1"/>
  <c r="BK37" i="1"/>
  <c r="BK41" i="1"/>
  <c r="BK40" i="1"/>
  <c r="BK31" i="1"/>
  <c r="BK38" i="1"/>
  <c r="BK20" i="1"/>
  <c r="BK22" i="1"/>
  <c r="CA42" i="3" l="1"/>
  <c r="BK33" i="3"/>
  <c r="BK31" i="3"/>
  <c r="BK28" i="3"/>
  <c r="BK38" i="3"/>
  <c r="BK34" i="3"/>
  <c r="BK41" i="3"/>
  <c r="BK32" i="3"/>
  <c r="BK36" i="3"/>
  <c r="BK40" i="3"/>
  <c r="BK35" i="3"/>
  <c r="BK37" i="3"/>
  <c r="BK29" i="3"/>
  <c r="BK19" i="3"/>
  <c r="BK30" i="3"/>
  <c r="BK39" i="3"/>
  <c r="BK22" i="3"/>
  <c r="BK20" i="3"/>
  <c r="BK23" i="3"/>
  <c r="BI42" i="1"/>
  <c r="BK42" i="1"/>
  <c r="BF42" i="1"/>
  <c r="BE19" i="1"/>
  <c r="BE41" i="1"/>
  <c r="BE37" i="1"/>
  <c r="BE28" i="1"/>
  <c r="BE36" i="1"/>
  <c r="BE30" i="1"/>
  <c r="BE20" i="1"/>
  <c r="BE40" i="1"/>
  <c r="BE39" i="1"/>
  <c r="BE22" i="1"/>
  <c r="BE29" i="1"/>
  <c r="BE23" i="1"/>
  <c r="BE32" i="1"/>
  <c r="BE38" i="1"/>
  <c r="BE31" i="1"/>
  <c r="BE34" i="1"/>
  <c r="BE35" i="1"/>
  <c r="BE33" i="1"/>
  <c r="BI40" i="2"/>
  <c r="BI38" i="2"/>
  <c r="BI31" i="2"/>
  <c r="BI33" i="2"/>
  <c r="BI30" i="2"/>
  <c r="BI23" i="2"/>
  <c r="BI32" i="2"/>
  <c r="BI29" i="2"/>
  <c r="BI39" i="2"/>
  <c r="BI41" i="2"/>
  <c r="BI37" i="2"/>
  <c r="BI35" i="2"/>
  <c r="BI28" i="2"/>
  <c r="BI34" i="2"/>
  <c r="BI19" i="2"/>
  <c r="BI20" i="2"/>
  <c r="BI36" i="2"/>
  <c r="BI22" i="2"/>
  <c r="BJ36" i="2"/>
  <c r="BJ40" i="2"/>
  <c r="BJ33" i="2"/>
  <c r="BJ29" i="2"/>
  <c r="BJ41" i="2"/>
  <c r="BJ31" i="2"/>
  <c r="BJ37" i="2"/>
  <c r="BJ28" i="2"/>
  <c r="BJ19" i="2"/>
  <c r="BJ35" i="2"/>
  <c r="BJ23" i="2"/>
  <c r="BJ39" i="2"/>
  <c r="BJ20" i="2"/>
  <c r="BJ32" i="2"/>
  <c r="BJ30" i="2"/>
  <c r="BJ34" i="2"/>
  <c r="BJ22" i="2"/>
  <c r="BJ38" i="2"/>
  <c r="BG19" i="2"/>
  <c r="BG33" i="2"/>
  <c r="BG23" i="2"/>
  <c r="BG37" i="2"/>
  <c r="BG22" i="2"/>
  <c r="BG32" i="2"/>
  <c r="BG36" i="2"/>
  <c r="BG30" i="2"/>
  <c r="BG29" i="2"/>
  <c r="BG35" i="2"/>
  <c r="BG39" i="2"/>
  <c r="BG20" i="2"/>
  <c r="BG38" i="2"/>
  <c r="BG28" i="2"/>
  <c r="BG31" i="2"/>
  <c r="BG40" i="2"/>
  <c r="BG34" i="2"/>
  <c r="BG41" i="2"/>
  <c r="BG42" i="1"/>
  <c r="BF32" i="3"/>
  <c r="BF34" i="3"/>
  <c r="BF30" i="3"/>
  <c r="BF28" i="3"/>
  <c r="BF31" i="3"/>
  <c r="BF22" i="3"/>
  <c r="BF40" i="3"/>
  <c r="BF41" i="3"/>
  <c r="BF38" i="3"/>
  <c r="BF19" i="3"/>
  <c r="BF35" i="3"/>
  <c r="BF36" i="3"/>
  <c r="BF33" i="3"/>
  <c r="BF20" i="3"/>
  <c r="BF29" i="3"/>
  <c r="BF23" i="3"/>
  <c r="BF39" i="3"/>
  <c r="BF37" i="3"/>
  <c r="BI28" i="3"/>
  <c r="BI29" i="3"/>
  <c r="BI20" i="3"/>
  <c r="BI30" i="3"/>
  <c r="BI36" i="3"/>
  <c r="BI19" i="3"/>
  <c r="BI41" i="3"/>
  <c r="BI38" i="3"/>
  <c r="BI37" i="3"/>
  <c r="BI31" i="3"/>
  <c r="BI22" i="3"/>
  <c r="BI34" i="3"/>
  <c r="BI33" i="3"/>
  <c r="BI39" i="3"/>
  <c r="BI23" i="3"/>
  <c r="BI35" i="3"/>
  <c r="BI40" i="3"/>
  <c r="BI32" i="3"/>
  <c r="BH22" i="2"/>
  <c r="BH41" i="2"/>
  <c r="BH30" i="2"/>
  <c r="BH33" i="2"/>
  <c r="BH23" i="2"/>
  <c r="BH34" i="2"/>
  <c r="BH35" i="2"/>
  <c r="BH38" i="2"/>
  <c r="BH19" i="2"/>
  <c r="BH31" i="2"/>
  <c r="BH40" i="2"/>
  <c r="BH37" i="2"/>
  <c r="BH36" i="2"/>
  <c r="BH20" i="2"/>
  <c r="BH39" i="2"/>
  <c r="BH28" i="2"/>
  <c r="BH29" i="2"/>
  <c r="BH32" i="2"/>
  <c r="BH32" i="3"/>
  <c r="BH35" i="3"/>
  <c r="BH34" i="3"/>
  <c r="BH40" i="3"/>
  <c r="BH37" i="3"/>
  <c r="BH22" i="3"/>
  <c r="BH31" i="3"/>
  <c r="BH33" i="3"/>
  <c r="BH20" i="3"/>
  <c r="BH39" i="3"/>
  <c r="BH23" i="3"/>
  <c r="BH30" i="3"/>
  <c r="BH38" i="3"/>
  <c r="BH28" i="3"/>
  <c r="BH29" i="3"/>
  <c r="BH19" i="3"/>
  <c r="BH36" i="3"/>
  <c r="BH41" i="3"/>
  <c r="AY15" i="2"/>
  <c r="BK20" i="2"/>
  <c r="BK28" i="2"/>
  <c r="BK40" i="2"/>
  <c r="BK36" i="2"/>
  <c r="BK23" i="2"/>
  <c r="BK33" i="2"/>
  <c r="BK31" i="2"/>
  <c r="BK37" i="2"/>
  <c r="BK22" i="2"/>
  <c r="BK35" i="2"/>
  <c r="BK29" i="2"/>
  <c r="BK19" i="2"/>
  <c r="BK30" i="2"/>
  <c r="BK41" i="2"/>
  <c r="BK38" i="2"/>
  <c r="BK32" i="2"/>
  <c r="BK34" i="2"/>
  <c r="BK39" i="2"/>
  <c r="AV15" i="2"/>
  <c r="BF42" i="2"/>
  <c r="BJ38" i="3"/>
  <c r="BJ40" i="3"/>
  <c r="BJ28" i="3"/>
  <c r="BJ37" i="3"/>
  <c r="BJ29" i="3"/>
  <c r="BJ23" i="3"/>
  <c r="BJ19" i="3"/>
  <c r="BJ36" i="3"/>
  <c r="BJ34" i="3"/>
  <c r="BJ33" i="3"/>
  <c r="BJ35" i="3"/>
  <c r="BJ22" i="3"/>
  <c r="BJ32" i="3"/>
  <c r="BJ20" i="3"/>
  <c r="BJ31" i="3"/>
  <c r="BJ39" i="3"/>
  <c r="BJ41" i="3"/>
  <c r="BJ30" i="3"/>
  <c r="AZ15" i="2"/>
  <c r="BE15" i="3"/>
  <c r="AU15" i="2"/>
  <c r="AX15" i="2"/>
  <c r="AW15" i="2"/>
  <c r="BJ42" i="1"/>
  <c r="BG42" i="3"/>
  <c r="BE15" i="2"/>
  <c r="BH42" i="1"/>
  <c r="BH42" i="2" l="1"/>
  <c r="BI42" i="2"/>
  <c r="AW41" i="2"/>
  <c r="AW34" i="2"/>
  <c r="AW38" i="2"/>
  <c r="AW37" i="2"/>
  <c r="AW23" i="2"/>
  <c r="M23" i="2" s="1"/>
  <c r="AW40" i="2"/>
  <c r="AW31" i="2"/>
  <c r="AW35" i="2"/>
  <c r="AW33" i="2"/>
  <c r="AW20" i="2"/>
  <c r="AW32" i="2"/>
  <c r="AW28" i="2"/>
  <c r="AW36" i="2"/>
  <c r="AW29" i="2"/>
  <c r="AW39" i="2"/>
  <c r="AW22" i="2"/>
  <c r="M22" i="2" s="1"/>
  <c r="M25" i="2" s="1"/>
  <c r="AW30" i="2"/>
  <c r="AW19" i="2"/>
  <c r="BH42" i="3"/>
  <c r="BK42" i="2"/>
  <c r="AY15" i="1"/>
  <c r="BJ42" i="2"/>
  <c r="BE42" i="1"/>
  <c r="AX36" i="2"/>
  <c r="AX20" i="2"/>
  <c r="AX38" i="2"/>
  <c r="AX32" i="2"/>
  <c r="AX33" i="2"/>
  <c r="AX23" i="2"/>
  <c r="N23" i="2" s="1"/>
  <c r="AX29" i="2"/>
  <c r="AX39" i="2"/>
  <c r="AX28" i="2"/>
  <c r="AX19" i="2"/>
  <c r="AX22" i="2"/>
  <c r="N22" i="2" s="1"/>
  <c r="N25" i="2" s="1"/>
  <c r="AX35" i="2"/>
  <c r="AX31" i="2"/>
  <c r="AX40" i="2"/>
  <c r="AX37" i="2"/>
  <c r="AX30" i="2"/>
  <c r="AX34" i="2"/>
  <c r="AX41" i="2"/>
  <c r="AV23" i="2"/>
  <c r="L23" i="2" s="1"/>
  <c r="AV31" i="2"/>
  <c r="AV22" i="2"/>
  <c r="L22" i="2" s="1"/>
  <c r="L25" i="2" s="1"/>
  <c r="AV34" i="2"/>
  <c r="AV38" i="2"/>
  <c r="AV30" i="2"/>
  <c r="AV35" i="2"/>
  <c r="AV32" i="2"/>
  <c r="AV29" i="2"/>
  <c r="AV36" i="2"/>
  <c r="AV19" i="2"/>
  <c r="AV33" i="2"/>
  <c r="AV28" i="2"/>
  <c r="AV37" i="2"/>
  <c r="AV40" i="2"/>
  <c r="AV41" i="2"/>
  <c r="AV39" i="2"/>
  <c r="AV20" i="2"/>
  <c r="AU15" i="1"/>
  <c r="AW15" i="1"/>
  <c r="AV15" i="1"/>
  <c r="AZ38" i="2"/>
  <c r="AZ20" i="2"/>
  <c r="AZ35" i="2"/>
  <c r="AZ30" i="2"/>
  <c r="AZ28" i="2"/>
  <c r="AZ31" i="2"/>
  <c r="AZ19" i="2"/>
  <c r="AZ37" i="2"/>
  <c r="AZ32" i="2"/>
  <c r="AZ34" i="2"/>
  <c r="AZ33" i="2"/>
  <c r="AZ29" i="2"/>
  <c r="AZ22" i="2"/>
  <c r="P22" i="2" s="1"/>
  <c r="AZ40" i="2"/>
  <c r="AZ41" i="2"/>
  <c r="AZ23" i="2"/>
  <c r="P23" i="2" s="1"/>
  <c r="AZ36" i="2"/>
  <c r="AZ39" i="2"/>
  <c r="AZ15" i="1"/>
  <c r="BG42" i="2"/>
  <c r="AY15" i="3"/>
  <c r="AU28" i="2"/>
  <c r="AU40" i="2"/>
  <c r="AU36" i="2"/>
  <c r="AU34" i="2"/>
  <c r="AU30" i="2"/>
  <c r="AU19" i="2"/>
  <c r="AU22" i="2"/>
  <c r="K22" i="2" s="1"/>
  <c r="AU41" i="2"/>
  <c r="AU38" i="2"/>
  <c r="AU35" i="2"/>
  <c r="AU23" i="2"/>
  <c r="K23" i="2" s="1"/>
  <c r="AU20" i="2"/>
  <c r="AU37" i="2"/>
  <c r="AU33" i="2"/>
  <c r="AU39" i="2"/>
  <c r="AU32" i="2"/>
  <c r="AU29" i="2"/>
  <c r="AU31" i="2"/>
  <c r="AX15" i="3"/>
  <c r="BF42" i="3"/>
  <c r="AW15" i="3"/>
  <c r="AU15" i="3"/>
  <c r="BK42" i="3"/>
  <c r="AX15" i="1"/>
  <c r="BE41" i="2"/>
  <c r="BE22" i="2"/>
  <c r="BE23" i="2"/>
  <c r="BE19" i="2"/>
  <c r="BE36" i="2"/>
  <c r="BE28" i="2"/>
  <c r="BE33" i="2"/>
  <c r="BE40" i="2"/>
  <c r="BE38" i="2"/>
  <c r="BE34" i="2"/>
  <c r="BE30" i="2"/>
  <c r="BE37" i="2"/>
  <c r="BE20" i="2"/>
  <c r="BE32" i="2"/>
  <c r="BE35" i="2"/>
  <c r="BE31" i="2"/>
  <c r="BE39" i="2"/>
  <c r="BE29" i="2"/>
  <c r="BE32" i="3"/>
  <c r="BE37" i="3"/>
  <c r="BE20" i="3"/>
  <c r="BE39" i="3"/>
  <c r="BE29" i="3"/>
  <c r="BE35" i="3"/>
  <c r="BE33" i="3"/>
  <c r="BE41" i="3"/>
  <c r="BE34" i="3"/>
  <c r="BE30" i="3"/>
  <c r="BE36" i="3"/>
  <c r="BE31" i="3"/>
  <c r="BE23" i="3"/>
  <c r="BE28" i="3"/>
  <c r="BE38" i="3"/>
  <c r="BE19" i="3"/>
  <c r="BE22" i="3"/>
  <c r="BE40" i="3"/>
  <c r="BJ42" i="3"/>
  <c r="AZ15" i="3"/>
  <c r="AV15" i="3"/>
  <c r="AY22" i="2"/>
  <c r="O22" i="2" s="1"/>
  <c r="AY32" i="2"/>
  <c r="AY23" i="2"/>
  <c r="O23" i="2" s="1"/>
  <c r="AY40" i="2"/>
  <c r="AY39" i="2"/>
  <c r="AY41" i="2"/>
  <c r="AY35" i="2"/>
  <c r="AY20" i="2"/>
  <c r="AY33" i="2"/>
  <c r="AY30" i="2"/>
  <c r="AY31" i="2"/>
  <c r="AY37" i="2"/>
  <c r="AY29" i="2"/>
  <c r="AY19" i="2"/>
  <c r="AY34" i="2"/>
  <c r="AY28" i="2"/>
  <c r="AY38" i="2"/>
  <c r="AY36" i="2"/>
  <c r="BI42" i="3"/>
  <c r="O25" i="2" l="1"/>
  <c r="P25" i="2"/>
  <c r="K25" i="2"/>
  <c r="AX42" i="2"/>
  <c r="M24" i="2"/>
  <c r="P24" i="2"/>
  <c r="AY42" i="2"/>
  <c r="AX29" i="3"/>
  <c r="AX22" i="3"/>
  <c r="N22" i="3" s="1"/>
  <c r="AX33" i="3"/>
  <c r="AX35" i="3"/>
  <c r="AX30" i="3"/>
  <c r="AX41" i="3"/>
  <c r="AX31" i="3"/>
  <c r="AX39" i="3"/>
  <c r="AX23" i="3"/>
  <c r="N23" i="3" s="1"/>
  <c r="AX28" i="3"/>
  <c r="AX19" i="3"/>
  <c r="AX37" i="3"/>
  <c r="AX32" i="3"/>
  <c r="AX38" i="3"/>
  <c r="AX36" i="3"/>
  <c r="AX34" i="3"/>
  <c r="AX40" i="3"/>
  <c r="AX20" i="3"/>
  <c r="AU42" i="2"/>
  <c r="AW39" i="3"/>
  <c r="AW36" i="3"/>
  <c r="AW29" i="3"/>
  <c r="AW23" i="3"/>
  <c r="M23" i="3" s="1"/>
  <c r="AW35" i="3"/>
  <c r="AW22" i="3"/>
  <c r="M22" i="3" s="1"/>
  <c r="AW33" i="3"/>
  <c r="AW32" i="3"/>
  <c r="AW20" i="3"/>
  <c r="AW31" i="3"/>
  <c r="AW34" i="3"/>
  <c r="AW30" i="3"/>
  <c r="AW41" i="3"/>
  <c r="AW28" i="3"/>
  <c r="AW37" i="3"/>
  <c r="AW38" i="3"/>
  <c r="AW19" i="3"/>
  <c r="AW40" i="3"/>
  <c r="AV28" i="3"/>
  <c r="AV37" i="3"/>
  <c r="AV30" i="3"/>
  <c r="AV22" i="3"/>
  <c r="L22" i="3" s="1"/>
  <c r="AV39" i="3"/>
  <c r="AV40" i="3"/>
  <c r="AV33" i="3"/>
  <c r="AV19" i="3"/>
  <c r="AV34" i="3"/>
  <c r="AV23" i="3"/>
  <c r="L23" i="3" s="1"/>
  <c r="AV41" i="3"/>
  <c r="AV38" i="3"/>
  <c r="AV29" i="3"/>
  <c r="AV35" i="3"/>
  <c r="AV36" i="3"/>
  <c r="AV32" i="3"/>
  <c r="AV31" i="3"/>
  <c r="AV20" i="3"/>
  <c r="AZ19" i="3"/>
  <c r="AZ31" i="3"/>
  <c r="AZ39" i="3"/>
  <c r="AZ20" i="3"/>
  <c r="AZ28" i="3"/>
  <c r="AZ33" i="3"/>
  <c r="AZ38" i="3"/>
  <c r="AZ36" i="3"/>
  <c r="AZ35" i="3"/>
  <c r="AZ40" i="3"/>
  <c r="AZ32" i="3"/>
  <c r="AZ37" i="3"/>
  <c r="AZ22" i="3"/>
  <c r="P22" i="3" s="1"/>
  <c r="AZ23" i="3"/>
  <c r="P23" i="3" s="1"/>
  <c r="AZ34" i="3"/>
  <c r="AZ29" i="3"/>
  <c r="AZ30" i="3"/>
  <c r="AZ41" i="3"/>
  <c r="AW42" i="2"/>
  <c r="O24" i="2"/>
  <c r="AX20" i="1"/>
  <c r="AX34" i="1"/>
  <c r="AX23" i="1"/>
  <c r="N23" i="1" s="1"/>
  <c r="AX33" i="1"/>
  <c r="AX19" i="1"/>
  <c r="AX31" i="1"/>
  <c r="AX41" i="1"/>
  <c r="AX30" i="1"/>
  <c r="AX35" i="1"/>
  <c r="AX39" i="1"/>
  <c r="AX37" i="1"/>
  <c r="AX38" i="1"/>
  <c r="AX28" i="1"/>
  <c r="AX40" i="1"/>
  <c r="AX29" i="1"/>
  <c r="AX32" i="1"/>
  <c r="AX36" i="1"/>
  <c r="AX22" i="1"/>
  <c r="N22" i="1" s="1"/>
  <c r="N25" i="1" s="1"/>
  <c r="AW40" i="1"/>
  <c r="AW30" i="1"/>
  <c r="AW33" i="1"/>
  <c r="AW22" i="1"/>
  <c r="M22" i="1" s="1"/>
  <c r="AW23" i="1"/>
  <c r="M23" i="1" s="1"/>
  <c r="AW31" i="1"/>
  <c r="AW37" i="1"/>
  <c r="AW34" i="1"/>
  <c r="AW19" i="1"/>
  <c r="AW32" i="1"/>
  <c r="AW20" i="1"/>
  <c r="AW36" i="1"/>
  <c r="AW29" i="1"/>
  <c r="AW39" i="1"/>
  <c r="AW28" i="1"/>
  <c r="AW41" i="1"/>
  <c r="AW35" i="1"/>
  <c r="AW38" i="1"/>
  <c r="L24" i="2"/>
  <c r="AY37" i="3"/>
  <c r="AY34" i="3"/>
  <c r="AY20" i="3"/>
  <c r="AY36" i="3"/>
  <c r="AY35" i="3"/>
  <c r="AY30" i="3"/>
  <c r="AY22" i="3"/>
  <c r="O22" i="3" s="1"/>
  <c r="AY31" i="3"/>
  <c r="AY29" i="3"/>
  <c r="AY32" i="3"/>
  <c r="AY23" i="3"/>
  <c r="O23" i="3" s="1"/>
  <c r="AY33" i="3"/>
  <c r="AY38" i="3"/>
  <c r="AY19" i="3"/>
  <c r="AY41" i="3"/>
  <c r="AY40" i="3"/>
  <c r="AY39" i="3"/>
  <c r="AY28" i="3"/>
  <c r="K24" i="2"/>
  <c r="AT15" i="2"/>
  <c r="AZ42" i="2"/>
  <c r="AU38" i="1"/>
  <c r="AU20" i="1"/>
  <c r="AU32" i="1"/>
  <c r="AU39" i="1"/>
  <c r="AU31" i="1"/>
  <c r="AU34" i="1"/>
  <c r="AU41" i="1"/>
  <c r="AU37" i="1"/>
  <c r="AU35" i="1"/>
  <c r="AU29" i="1"/>
  <c r="AU40" i="1"/>
  <c r="AU30" i="1"/>
  <c r="AU22" i="1"/>
  <c r="K22" i="1" s="1"/>
  <c r="AU36" i="1"/>
  <c r="AU28" i="1"/>
  <c r="AU33" i="1"/>
  <c r="AU23" i="1"/>
  <c r="K23" i="1" s="1"/>
  <c r="AU19" i="1"/>
  <c r="AV38" i="1"/>
  <c r="AV40" i="1"/>
  <c r="AV34" i="1"/>
  <c r="AV22" i="1"/>
  <c r="L22" i="1" s="1"/>
  <c r="AV33" i="1"/>
  <c r="AV19" i="1"/>
  <c r="AV30" i="1"/>
  <c r="AV37" i="1"/>
  <c r="AV23" i="1"/>
  <c r="L23" i="1" s="1"/>
  <c r="AV28" i="1"/>
  <c r="AV32" i="1"/>
  <c r="AV35" i="1"/>
  <c r="AV36" i="1"/>
  <c r="AV41" i="1"/>
  <c r="AV39" i="1"/>
  <c r="AV20" i="1"/>
  <c r="AV31" i="1"/>
  <c r="AV29" i="1"/>
  <c r="BE42" i="2"/>
  <c r="AZ23" i="1"/>
  <c r="P23" i="1" s="1"/>
  <c r="AZ39" i="1"/>
  <c r="AZ37" i="1"/>
  <c r="AZ31" i="1"/>
  <c r="AZ33" i="1"/>
  <c r="AZ19" i="1"/>
  <c r="AZ40" i="1"/>
  <c r="AZ20" i="1"/>
  <c r="AZ38" i="1"/>
  <c r="AZ41" i="1"/>
  <c r="AZ29" i="1"/>
  <c r="AZ22" i="1"/>
  <c r="P22" i="1" s="1"/>
  <c r="AZ35" i="1"/>
  <c r="AZ28" i="1"/>
  <c r="AZ32" i="1"/>
  <c r="AZ36" i="1"/>
  <c r="AZ34" i="1"/>
  <c r="AZ30" i="1"/>
  <c r="BE42" i="3"/>
  <c r="AU39" i="3"/>
  <c r="AU19" i="3"/>
  <c r="AU23" i="3"/>
  <c r="K23" i="3" s="1"/>
  <c r="AU35" i="3"/>
  <c r="AU36" i="3"/>
  <c r="AU33" i="3"/>
  <c r="AU40" i="3"/>
  <c r="AU20" i="3"/>
  <c r="AU22" i="3"/>
  <c r="K22" i="3" s="1"/>
  <c r="AU30" i="3"/>
  <c r="AU32" i="3"/>
  <c r="AU31" i="3"/>
  <c r="AU37" i="3"/>
  <c r="AU41" i="3"/>
  <c r="AU28" i="3"/>
  <c r="AU29" i="3"/>
  <c r="AU38" i="3"/>
  <c r="AU34" i="3"/>
  <c r="AV42" i="2"/>
  <c r="N24" i="2"/>
  <c r="AY29" i="1"/>
  <c r="AY19" i="1"/>
  <c r="AY32" i="1"/>
  <c r="AY22" i="1"/>
  <c r="O22" i="1" s="1"/>
  <c r="O25" i="1" s="1"/>
  <c r="AY33" i="1"/>
  <c r="AY30" i="1"/>
  <c r="AY23" i="1"/>
  <c r="O23" i="1" s="1"/>
  <c r="AY36" i="1"/>
  <c r="AY34" i="1"/>
  <c r="AY38" i="1"/>
  <c r="AY40" i="1"/>
  <c r="AY28" i="1"/>
  <c r="AY35" i="1"/>
  <c r="AY20" i="1"/>
  <c r="AY37" i="1"/>
  <c r="AY41" i="1"/>
  <c r="AY31" i="1"/>
  <c r="AY39" i="1"/>
  <c r="M25" i="3" l="1"/>
  <c r="P25" i="1"/>
  <c r="L25" i="3"/>
  <c r="O25" i="3"/>
  <c r="P25" i="3"/>
  <c r="K25" i="1"/>
  <c r="N25" i="3"/>
  <c r="K25" i="3"/>
  <c r="M25" i="1"/>
  <c r="L25" i="1"/>
  <c r="AX42" i="1"/>
  <c r="P24" i="3"/>
  <c r="AV42" i="1"/>
  <c r="M24" i="3"/>
  <c r="AW42" i="1"/>
  <c r="AX42" i="3"/>
  <c r="AT15" i="1"/>
  <c r="O24" i="3"/>
  <c r="L24" i="1"/>
  <c r="L24" i="3"/>
  <c r="N24" i="3"/>
  <c r="AZ42" i="3"/>
  <c r="M24" i="1"/>
  <c r="AT15" i="3"/>
  <c r="AV42" i="3"/>
  <c r="P24" i="1"/>
  <c r="N24" i="1"/>
  <c r="AT37" i="2"/>
  <c r="AT23" i="2"/>
  <c r="J23" i="2" s="1"/>
  <c r="I23" i="2" s="1"/>
  <c r="H23" i="2" s="1"/>
  <c r="AT22" i="2"/>
  <c r="J22" i="2" s="1"/>
  <c r="J25" i="2" s="1"/>
  <c r="AT30" i="2"/>
  <c r="AT36" i="2"/>
  <c r="AT28" i="2"/>
  <c r="AT31" i="2"/>
  <c r="AT41" i="2"/>
  <c r="AT38" i="2"/>
  <c r="AT35" i="2"/>
  <c r="AT32" i="2"/>
  <c r="AT29" i="2"/>
  <c r="AT33" i="2"/>
  <c r="AT39" i="2"/>
  <c r="AT34" i="2"/>
  <c r="AT20" i="2"/>
  <c r="AT19" i="2"/>
  <c r="AT40" i="2"/>
  <c r="AU42" i="1"/>
  <c r="O24" i="1"/>
  <c r="AU42" i="3"/>
  <c r="AZ42" i="1"/>
  <c r="AY42" i="1"/>
  <c r="AY42" i="3"/>
  <c r="AW42" i="3"/>
  <c r="K24" i="3"/>
  <c r="K24" i="1"/>
  <c r="AT39" i="1" l="1"/>
  <c r="AT22" i="1"/>
  <c r="J22" i="1" s="1"/>
  <c r="AT33" i="1"/>
  <c r="AT23" i="1"/>
  <c r="J23" i="1" s="1"/>
  <c r="I23" i="1" s="1"/>
  <c r="H23" i="1" s="1"/>
  <c r="AT19" i="1"/>
  <c r="AT35" i="1"/>
  <c r="AT32" i="1"/>
  <c r="AT30" i="1"/>
  <c r="AT41" i="1"/>
  <c r="AT31" i="1"/>
  <c r="AT34" i="1"/>
  <c r="AT29" i="1"/>
  <c r="AT38" i="1"/>
  <c r="AT28" i="1"/>
  <c r="AT40" i="1"/>
  <c r="AT36" i="1"/>
  <c r="AT37" i="1"/>
  <c r="AT20" i="1"/>
  <c r="AT42" i="2"/>
  <c r="AT28" i="3"/>
  <c r="AT20" i="3"/>
  <c r="AT36" i="3"/>
  <c r="AT19" i="3"/>
  <c r="AT40" i="3"/>
  <c r="AT39" i="3"/>
  <c r="AT37" i="3"/>
  <c r="AT22" i="3"/>
  <c r="J22" i="3" s="1"/>
  <c r="AT23" i="3"/>
  <c r="J23" i="3" s="1"/>
  <c r="I23" i="3" s="1"/>
  <c r="H23" i="3" s="1"/>
  <c r="AT33" i="3"/>
  <c r="AT30" i="3"/>
  <c r="AT38" i="3"/>
  <c r="AT32" i="3"/>
  <c r="AT35" i="3"/>
  <c r="AT34" i="3"/>
  <c r="AT41" i="3"/>
  <c r="AT31" i="3"/>
  <c r="AT29" i="3"/>
  <c r="I22" i="2"/>
  <c r="I25" i="2" s="1"/>
  <c r="J24" i="2"/>
  <c r="J25" i="3" l="1"/>
  <c r="J25" i="1"/>
  <c r="AT42" i="3"/>
  <c r="AT42" i="1"/>
  <c r="I22" i="1"/>
  <c r="J24" i="1"/>
  <c r="I22" i="3"/>
  <c r="I25" i="3" s="1"/>
  <c r="J24" i="3"/>
  <c r="H22" i="2"/>
  <c r="H24" i="2" s="1"/>
  <c r="I24" i="2"/>
  <c r="H22" i="3" l="1"/>
  <c r="H24" i="3" s="1"/>
  <c r="I24" i="3"/>
  <c r="H22" i="1"/>
  <c r="AP15" i="3" l="1"/>
  <c r="AM15" i="3" l="1"/>
  <c r="AJ15" i="3"/>
  <c r="AN15" i="3"/>
  <c r="AL15" i="3"/>
  <c r="AK15" i="3"/>
  <c r="AQ15" i="3"/>
  <c r="AO15" i="3"/>
  <c r="AH15" i="3"/>
  <c r="AH19" i="3" l="1"/>
  <c r="AH37" i="3"/>
  <c r="AH39" i="3"/>
  <c r="AH36" i="3"/>
  <c r="AH28" i="3"/>
  <c r="AH30" i="3"/>
  <c r="AH40" i="3"/>
  <c r="AH38" i="3"/>
  <c r="AH32" i="3"/>
  <c r="AH35" i="3"/>
  <c r="AH20" i="3"/>
  <c r="AH29" i="3"/>
  <c r="AH22" i="3"/>
  <c r="AH34" i="3"/>
  <c r="AH33" i="3"/>
  <c r="AH23" i="3"/>
  <c r="AH41" i="3"/>
  <c r="AH31" i="3"/>
  <c r="H16" i="5"/>
  <c r="AI15" i="3"/>
  <c r="AI31" i="3" l="1"/>
  <c r="AP31" i="3"/>
  <c r="AO31" i="3"/>
  <c r="AQ31" i="3"/>
  <c r="AL31" i="3"/>
  <c r="AM31" i="3"/>
  <c r="AJ31" i="3"/>
  <c r="AK31" i="3"/>
  <c r="AN31" i="3"/>
  <c r="AN41" i="3"/>
  <c r="O41" i="3" s="1"/>
  <c r="AM41" i="3"/>
  <c r="N41" i="3" s="1"/>
  <c r="AL41" i="3"/>
  <c r="M41" i="3" s="1"/>
  <c r="AK41" i="3"/>
  <c r="L41" i="3" s="1"/>
  <c r="AO41" i="3"/>
  <c r="P41" i="3" s="1"/>
  <c r="AP41" i="3"/>
  <c r="Q41" i="3" s="1"/>
  <c r="AJ41" i="3"/>
  <c r="K41" i="3" s="1"/>
  <c r="AQ41" i="3"/>
  <c r="R41" i="3" s="1"/>
  <c r="AI41" i="3"/>
  <c r="J41" i="3" s="1"/>
  <c r="AM23" i="3"/>
  <c r="AP23" i="3"/>
  <c r="AK23" i="3"/>
  <c r="AJ23" i="3"/>
  <c r="AN23" i="3"/>
  <c r="AL23" i="3"/>
  <c r="AO23" i="3"/>
  <c r="AI23" i="3"/>
  <c r="AQ23" i="3"/>
  <c r="AN33" i="3"/>
  <c r="AJ33" i="3"/>
  <c r="AK33" i="3"/>
  <c r="AM33" i="3"/>
  <c r="AO33" i="3"/>
  <c r="AI33" i="3"/>
  <c r="AP33" i="3"/>
  <c r="AQ33" i="3"/>
  <c r="AL33" i="3"/>
  <c r="AQ34" i="3"/>
  <c r="R34" i="3" s="1"/>
  <c r="AM34" i="3"/>
  <c r="N34" i="3" s="1"/>
  <c r="AO34" i="3"/>
  <c r="P34" i="3" s="1"/>
  <c r="AI34" i="3"/>
  <c r="J34" i="3" s="1"/>
  <c r="AL34" i="3"/>
  <c r="M34" i="3" s="1"/>
  <c r="AK34" i="3"/>
  <c r="L34" i="3" s="1"/>
  <c r="AJ34" i="3"/>
  <c r="K34" i="3" s="1"/>
  <c r="AP34" i="3"/>
  <c r="Q34" i="3" s="1"/>
  <c r="AN34" i="3"/>
  <c r="O34" i="3" s="1"/>
  <c r="AI22" i="3"/>
  <c r="AN22" i="3"/>
  <c r="AM22" i="3"/>
  <c r="AO22" i="3"/>
  <c r="AL22" i="3"/>
  <c r="AK22" i="3"/>
  <c r="AQ22" i="3"/>
  <c r="AJ22" i="3"/>
  <c r="AP22" i="3"/>
  <c r="AN29" i="3"/>
  <c r="O29" i="3" s="1"/>
  <c r="AO29" i="3"/>
  <c r="P29" i="3" s="1"/>
  <c r="AL29" i="3"/>
  <c r="M29" i="3" s="1"/>
  <c r="AM29" i="3"/>
  <c r="N29" i="3" s="1"/>
  <c r="AJ29" i="3"/>
  <c r="K29" i="3" s="1"/>
  <c r="AI29" i="3"/>
  <c r="J29" i="3" s="1"/>
  <c r="AQ29" i="3"/>
  <c r="Q29" i="3" s="1"/>
  <c r="AK29" i="3"/>
  <c r="L29" i="3" s="1"/>
  <c r="AP29" i="3"/>
  <c r="AQ20" i="3"/>
  <c r="AO20" i="3"/>
  <c r="AJ20" i="3"/>
  <c r="AL20" i="3"/>
  <c r="AM20" i="3"/>
  <c r="AN20" i="3"/>
  <c r="AP20" i="3"/>
  <c r="AI20" i="3"/>
  <c r="AK20" i="3"/>
  <c r="AM35" i="3"/>
  <c r="N35" i="3" s="1"/>
  <c r="AI35" i="3"/>
  <c r="J35" i="3" s="1"/>
  <c r="AJ35" i="3"/>
  <c r="K35" i="3" s="1"/>
  <c r="AN35" i="3"/>
  <c r="O35" i="3" s="1"/>
  <c r="AK35" i="3"/>
  <c r="L35" i="3" s="1"/>
  <c r="AP35" i="3"/>
  <c r="Q35" i="3" s="1"/>
  <c r="AL35" i="3"/>
  <c r="M35" i="3" s="1"/>
  <c r="AO35" i="3"/>
  <c r="P35" i="3" s="1"/>
  <c r="AQ35" i="3"/>
  <c r="R35" i="3" s="1"/>
  <c r="AQ32" i="3"/>
  <c r="AN32" i="3"/>
  <c r="AK32" i="3"/>
  <c r="AJ32" i="3"/>
  <c r="AL32" i="3"/>
  <c r="AO32" i="3"/>
  <c r="AP32" i="3"/>
  <c r="AI32" i="3"/>
  <c r="AM32" i="3"/>
  <c r="AL38" i="3"/>
  <c r="AM38" i="3"/>
  <c r="AO38" i="3"/>
  <c r="AP38" i="3"/>
  <c r="AK38" i="3"/>
  <c r="AN38" i="3"/>
  <c r="AI38" i="3"/>
  <c r="AQ38" i="3"/>
  <c r="AJ38" i="3"/>
  <c r="AN40" i="3"/>
  <c r="O40" i="3" s="1"/>
  <c r="AL40" i="3"/>
  <c r="M40" i="3" s="1"/>
  <c r="AO40" i="3"/>
  <c r="P40" i="3" s="1"/>
  <c r="AI40" i="3"/>
  <c r="J40" i="3" s="1"/>
  <c r="AJ40" i="3"/>
  <c r="K40" i="3" s="1"/>
  <c r="AP40" i="3"/>
  <c r="Q40" i="3" s="1"/>
  <c r="AM40" i="3"/>
  <c r="N40" i="3" s="1"/>
  <c r="AK40" i="3"/>
  <c r="L40" i="3" s="1"/>
  <c r="AQ40" i="3"/>
  <c r="R40" i="3" s="1"/>
  <c r="AI30" i="3"/>
  <c r="J30" i="3" s="1"/>
  <c r="AP30" i="3"/>
  <c r="AM30" i="3"/>
  <c r="N30" i="3" s="1"/>
  <c r="AL30" i="3"/>
  <c r="M30" i="3" s="1"/>
  <c r="AQ30" i="3"/>
  <c r="Q30" i="3" s="1"/>
  <c r="AN30" i="3"/>
  <c r="O30" i="3" s="1"/>
  <c r="AJ30" i="3"/>
  <c r="K30" i="3" s="1"/>
  <c r="AK30" i="3"/>
  <c r="L30" i="3" s="1"/>
  <c r="AO30" i="3"/>
  <c r="P30" i="3" s="1"/>
  <c r="AL28" i="3"/>
  <c r="AJ28" i="3"/>
  <c r="AK28" i="3"/>
  <c r="AH42" i="3"/>
  <c r="AI28" i="3"/>
  <c r="AP28" i="3"/>
  <c r="AM28" i="3"/>
  <c r="AN28" i="3"/>
  <c r="AO28" i="3"/>
  <c r="AQ28" i="3"/>
  <c r="AQ36" i="3"/>
  <c r="R36" i="3" s="1"/>
  <c r="AO36" i="3"/>
  <c r="P36" i="3" s="1"/>
  <c r="AK36" i="3"/>
  <c r="L36" i="3" s="1"/>
  <c r="AN36" i="3"/>
  <c r="O36" i="3" s="1"/>
  <c r="AL36" i="3"/>
  <c r="M36" i="3" s="1"/>
  <c r="AJ36" i="3"/>
  <c r="K36" i="3" s="1"/>
  <c r="AM36" i="3"/>
  <c r="N36" i="3" s="1"/>
  <c r="AP36" i="3"/>
  <c r="Q36" i="3" s="1"/>
  <c r="AI36" i="3"/>
  <c r="J36" i="3" s="1"/>
  <c r="AQ39" i="3"/>
  <c r="R39" i="3" s="1"/>
  <c r="AN39" i="3"/>
  <c r="O39" i="3" s="1"/>
  <c r="AO39" i="3"/>
  <c r="P39" i="3" s="1"/>
  <c r="AK39" i="3"/>
  <c r="L39" i="3" s="1"/>
  <c r="AI39" i="3"/>
  <c r="J39" i="3" s="1"/>
  <c r="AP39" i="3"/>
  <c r="Q39" i="3" s="1"/>
  <c r="AJ39" i="3"/>
  <c r="K39" i="3" s="1"/>
  <c r="AL39" i="3"/>
  <c r="M39" i="3" s="1"/>
  <c r="AM39" i="3"/>
  <c r="N39" i="3" s="1"/>
  <c r="AM37" i="3"/>
  <c r="N37" i="3" s="1"/>
  <c r="AO37" i="3"/>
  <c r="P37" i="3" s="1"/>
  <c r="AQ37" i="3"/>
  <c r="R37" i="3" s="1"/>
  <c r="AL37" i="3"/>
  <c r="M37" i="3" s="1"/>
  <c r="AN37" i="3"/>
  <c r="O37" i="3" s="1"/>
  <c r="AJ37" i="3"/>
  <c r="K37" i="3" s="1"/>
  <c r="AP37" i="3"/>
  <c r="Q37" i="3" s="1"/>
  <c r="AK37" i="3"/>
  <c r="L37" i="3" s="1"/>
  <c r="AI37" i="3"/>
  <c r="J37" i="3" s="1"/>
  <c r="AN19" i="3"/>
  <c r="AK19" i="3"/>
  <c r="AI19" i="3"/>
  <c r="AO19" i="3"/>
  <c r="AQ19" i="3"/>
  <c r="AP19" i="3"/>
  <c r="AM19" i="3"/>
  <c r="AL19" i="3"/>
  <c r="AJ19" i="3"/>
  <c r="I36" i="3" l="1"/>
  <c r="H36" i="3" s="1"/>
  <c r="U36" i="3" s="1"/>
  <c r="I29" i="3"/>
  <c r="H29" i="3" s="1"/>
  <c r="I41" i="3"/>
  <c r="H41" i="3" s="1"/>
  <c r="U41" i="3" s="1"/>
  <c r="I34" i="3"/>
  <c r="H34" i="3" s="1"/>
  <c r="U34" i="3" s="1"/>
  <c r="R42" i="3"/>
  <c r="R44" i="3" s="1"/>
  <c r="I37" i="3"/>
  <c r="H37" i="3" s="1"/>
  <c r="U37" i="3" s="1"/>
  <c r="I35" i="3"/>
  <c r="H35" i="3" s="1"/>
  <c r="U35" i="3" s="1"/>
  <c r="I30" i="3"/>
  <c r="H30" i="3" s="1"/>
  <c r="U30" i="3" s="1"/>
  <c r="AP42" i="3"/>
  <c r="I40" i="3"/>
  <c r="H40" i="3" s="1"/>
  <c r="U40" i="3" s="1"/>
  <c r="I39" i="3"/>
  <c r="H39" i="3" s="1"/>
  <c r="U39" i="3" s="1"/>
  <c r="AQ42" i="3"/>
  <c r="Q28" i="3"/>
  <c r="Q42" i="3" s="1"/>
  <c r="Q44" i="3" s="1"/>
  <c r="AO42" i="3"/>
  <c r="P28" i="3"/>
  <c r="P42" i="3" s="1"/>
  <c r="P44" i="3" s="1"/>
  <c r="O28" i="3"/>
  <c r="O42" i="3" s="1"/>
  <c r="O44" i="3" s="1"/>
  <c r="AN42" i="3"/>
  <c r="AM42" i="3"/>
  <c r="N28" i="3"/>
  <c r="N42" i="3" s="1"/>
  <c r="N44" i="3" s="1"/>
  <c r="J28" i="3"/>
  <c r="AI42" i="3"/>
  <c r="L28" i="3"/>
  <c r="L42" i="3" s="1"/>
  <c r="L44" i="3" s="1"/>
  <c r="AK42" i="3"/>
  <c r="K28" i="3"/>
  <c r="K42" i="3" s="1"/>
  <c r="K44" i="3" s="1"/>
  <c r="AJ42" i="3"/>
  <c r="AL42" i="3"/>
  <c r="M28" i="3"/>
  <c r="M42" i="3" s="1"/>
  <c r="M44" i="3" s="1"/>
  <c r="O59" i="3" l="1"/>
  <c r="O45" i="3"/>
  <c r="N59" i="3"/>
  <c r="N45" i="3"/>
  <c r="Q59" i="3"/>
  <c r="Q45" i="3"/>
  <c r="K59" i="3"/>
  <c r="K45" i="3"/>
  <c r="P59" i="3"/>
  <c r="P45" i="3"/>
  <c r="M59" i="3"/>
  <c r="M45" i="3"/>
  <c r="L59" i="3"/>
  <c r="L45" i="3"/>
  <c r="R59" i="3"/>
  <c r="R45" i="3"/>
  <c r="I28" i="3"/>
  <c r="J42" i="3"/>
  <c r="J44" i="3" s="1"/>
  <c r="J59" i="3" l="1"/>
  <c r="J45" i="3"/>
  <c r="I42" i="3"/>
  <c r="I44" i="3" s="1"/>
  <c r="H28" i="3"/>
  <c r="H42" i="3" s="1"/>
  <c r="I59" i="3" l="1"/>
  <c r="I45" i="3"/>
  <c r="U42" i="3"/>
  <c r="H44" i="3"/>
  <c r="H45" i="3" s="1"/>
  <c r="U44" i="3" l="1"/>
  <c r="H59" i="3"/>
  <c r="U59" i="3" s="1"/>
  <c r="AJ15" i="2" l="1"/>
  <c r="AM15" i="2" l="1"/>
  <c r="AH15" i="2"/>
  <c r="AQ15" i="2"/>
  <c r="AP15" i="2"/>
  <c r="AO15" i="2"/>
  <c r="AL15" i="2"/>
  <c r="AK15" i="2"/>
  <c r="AN15" i="2"/>
  <c r="AI15" i="2"/>
  <c r="G16" i="5" l="1"/>
  <c r="AH19" i="2"/>
  <c r="AQ19" i="2" s="1"/>
  <c r="AH40" i="2"/>
  <c r="AO40" i="2" s="1"/>
  <c r="P40" i="2" s="1"/>
  <c r="AH33" i="2"/>
  <c r="AL33" i="2" s="1"/>
  <c r="AH36" i="2"/>
  <c r="AJ36" i="2" s="1"/>
  <c r="K36" i="2" s="1"/>
  <c r="AH41" i="2"/>
  <c r="AP41" i="2" s="1"/>
  <c r="Q41" i="2" s="1"/>
  <c r="AH28" i="2"/>
  <c r="AQ28" i="2" s="1"/>
  <c r="AH39" i="2"/>
  <c r="AM39" i="2" s="1"/>
  <c r="N39" i="2" s="1"/>
  <c r="AH29" i="2"/>
  <c r="AM29" i="2" s="1"/>
  <c r="N29" i="2" s="1"/>
  <c r="AH37" i="2"/>
  <c r="AK37" i="2" s="1"/>
  <c r="L37" i="2" s="1"/>
  <c r="AH22" i="2"/>
  <c r="AK22" i="2" s="1"/>
  <c r="AH31" i="2"/>
  <c r="AP31" i="2" s="1"/>
  <c r="AH35" i="2"/>
  <c r="AK35" i="2" s="1"/>
  <c r="L35" i="2" s="1"/>
  <c r="AH38" i="2"/>
  <c r="AO38" i="2" s="1"/>
  <c r="AH32" i="2"/>
  <c r="AP32" i="2" s="1"/>
  <c r="AH23" i="2"/>
  <c r="AK23" i="2" s="1"/>
  <c r="AH20" i="2"/>
  <c r="AJ20" i="2" s="1"/>
  <c r="AH30" i="2"/>
  <c r="AK30" i="2" s="1"/>
  <c r="L30" i="2" s="1"/>
  <c r="AH34" i="2"/>
  <c r="AQ34" i="2" s="1"/>
  <c r="R34" i="2" s="1"/>
  <c r="AI19" i="2"/>
  <c r="AN40" i="2" l="1"/>
  <c r="O40" i="2" s="1"/>
  <c r="AK40" i="2"/>
  <c r="L40" i="2" s="1"/>
  <c r="AL40" i="2"/>
  <c r="M40" i="2" s="1"/>
  <c r="AM40" i="2"/>
  <c r="N40" i="2" s="1"/>
  <c r="AI40" i="2"/>
  <c r="J40" i="2" s="1"/>
  <c r="AJ40" i="2"/>
  <c r="K40" i="2" s="1"/>
  <c r="AP40" i="2"/>
  <c r="Q40" i="2" s="1"/>
  <c r="AQ40" i="2"/>
  <c r="R40" i="2" s="1"/>
  <c r="AP19" i="2"/>
  <c r="AN19" i="2"/>
  <c r="AJ19" i="2"/>
  <c r="AJ30" i="2"/>
  <c r="K30" i="2" s="1"/>
  <c r="AO19" i="2"/>
  <c r="AL19" i="2"/>
  <c r="AK19" i="2"/>
  <c r="AM19" i="2"/>
  <c r="AO33" i="2"/>
  <c r="AK33" i="2"/>
  <c r="AI33" i="2"/>
  <c r="AQ33" i="2"/>
  <c r="AJ33" i="2"/>
  <c r="AM33" i="2"/>
  <c r="AP33" i="2"/>
  <c r="AN33" i="2"/>
  <c r="AM36" i="2"/>
  <c r="N36" i="2" s="1"/>
  <c r="AN36" i="2"/>
  <c r="O36" i="2" s="1"/>
  <c r="AP36" i="2"/>
  <c r="Q36" i="2" s="1"/>
  <c r="AI36" i="2"/>
  <c r="J36" i="2" s="1"/>
  <c r="AO41" i="2"/>
  <c r="P41" i="2" s="1"/>
  <c r="AI41" i="2"/>
  <c r="J41" i="2" s="1"/>
  <c r="AJ41" i="2"/>
  <c r="K41" i="2" s="1"/>
  <c r="AM41" i="2"/>
  <c r="N41" i="2" s="1"/>
  <c r="AI28" i="2"/>
  <c r="J28" i="2" s="1"/>
  <c r="AP28" i="2"/>
  <c r="AM28" i="2"/>
  <c r="N28" i="2" s="1"/>
  <c r="AN28" i="2"/>
  <c r="O28" i="2" s="1"/>
  <c r="AO29" i="2"/>
  <c r="P29" i="2" s="1"/>
  <c r="AN29" i="2"/>
  <c r="O29" i="2" s="1"/>
  <c r="AJ29" i="2"/>
  <c r="K29" i="2" s="1"/>
  <c r="AI29" i="2"/>
  <c r="J29" i="2" s="1"/>
  <c r="AP29" i="2"/>
  <c r="AQ37" i="2"/>
  <c r="R37" i="2" s="1"/>
  <c r="AP37" i="2"/>
  <c r="Q37" i="2" s="1"/>
  <c r="AI37" i="2"/>
  <c r="J37" i="2" s="1"/>
  <c r="AL36" i="2"/>
  <c r="M36" i="2" s="1"/>
  <c r="AO37" i="2"/>
  <c r="P37" i="2" s="1"/>
  <c r="AK36" i="2"/>
  <c r="L36" i="2" s="1"/>
  <c r="AM37" i="2"/>
  <c r="N37" i="2" s="1"/>
  <c r="AN41" i="2"/>
  <c r="O41" i="2" s="1"/>
  <c r="AN37" i="2"/>
  <c r="O37" i="2" s="1"/>
  <c r="AK41" i="2"/>
  <c r="L41" i="2" s="1"/>
  <c r="AL37" i="2"/>
  <c r="M37" i="2" s="1"/>
  <c r="AO34" i="2"/>
  <c r="P34" i="2" s="1"/>
  <c r="AJ37" i="2"/>
  <c r="K37" i="2" s="1"/>
  <c r="AJ31" i="2"/>
  <c r="AQ31" i="2"/>
  <c r="AJ28" i="2"/>
  <c r="K28" i="2" s="1"/>
  <c r="AO31" i="2"/>
  <c r="AO39" i="2"/>
  <c r="P39" i="2" s="1"/>
  <c r="AN31" i="2"/>
  <c r="AJ39" i="2"/>
  <c r="K39" i="2" s="1"/>
  <c r="AK31" i="2"/>
  <c r="AL39" i="2"/>
  <c r="M39" i="2" s="1"/>
  <c r="AP35" i="2"/>
  <c r="Q35" i="2" s="1"/>
  <c r="AP39" i="2"/>
  <c r="Q39" i="2" s="1"/>
  <c r="AI38" i="2"/>
  <c r="AL38" i="2"/>
  <c r="AN38" i="2"/>
  <c r="AP38" i="2"/>
  <c r="AH42" i="2"/>
  <c r="AM38" i="2"/>
  <c r="AQ38" i="2"/>
  <c r="AI32" i="2"/>
  <c r="AM32" i="2"/>
  <c r="AQ39" i="2"/>
  <c r="R39" i="2" s="1"/>
  <c r="AL22" i="2"/>
  <c r="AM23" i="2"/>
  <c r="AP34" i="2"/>
  <c r="Q34" i="2" s="1"/>
  <c r="AN22" i="2"/>
  <c r="AO23" i="2"/>
  <c r="AN39" i="2"/>
  <c r="O39" i="2" s="1"/>
  <c r="AJ22" i="2"/>
  <c r="AJ23" i="2"/>
  <c r="AQ41" i="2"/>
  <c r="R41" i="2" s="1"/>
  <c r="AI39" i="2"/>
  <c r="J39" i="2" s="1"/>
  <c r="AM31" i="2"/>
  <c r="AP23" i="2"/>
  <c r="AL41" i="2"/>
  <c r="M41" i="2" s="1"/>
  <c r="AK39" i="2"/>
  <c r="L39" i="2" s="1"/>
  <c r="AL31" i="2"/>
  <c r="AL20" i="2"/>
  <c r="AI31" i="2"/>
  <c r="AQ30" i="2"/>
  <c r="Q30" i="2" s="1"/>
  <c r="AM34" i="2"/>
  <c r="N34" i="2" s="1"/>
  <c r="AL34" i="2"/>
  <c r="M34" i="2" s="1"/>
  <c r="AI34" i="2"/>
  <c r="J34" i="2" s="1"/>
  <c r="AK20" i="2"/>
  <c r="AK34" i="2"/>
  <c r="L34" i="2" s="1"/>
  <c r="AP20" i="2"/>
  <c r="AJ34" i="2"/>
  <c r="K34" i="2" s="1"/>
  <c r="AN20" i="2"/>
  <c r="AN34" i="2"/>
  <c r="O34" i="2" s="1"/>
  <c r="AL32" i="2"/>
  <c r="AO20" i="2"/>
  <c r="AO35" i="2"/>
  <c r="P35" i="2" s="1"/>
  <c r="AQ32" i="2"/>
  <c r="AQ20" i="2"/>
  <c r="AI35" i="2"/>
  <c r="J35" i="2" s="1"/>
  <c r="AN32" i="2"/>
  <c r="AI20" i="2"/>
  <c r="AL35" i="2"/>
  <c r="M35" i="2" s="1"/>
  <c r="AJ32" i="2"/>
  <c r="AM20" i="2"/>
  <c r="AP22" i="2"/>
  <c r="AQ35" i="2"/>
  <c r="R35" i="2" s="1"/>
  <c r="AK32" i="2"/>
  <c r="AM35" i="2"/>
  <c r="N35" i="2" s="1"/>
  <c r="AO32" i="2"/>
  <c r="AN30" i="2"/>
  <c r="O30" i="2" s="1"/>
  <c r="AM22" i="2"/>
  <c r="AJ35" i="2"/>
  <c r="K35" i="2" s="1"/>
  <c r="AO30" i="2"/>
  <c r="P30" i="2" s="1"/>
  <c r="AQ22" i="2"/>
  <c r="AN35" i="2"/>
  <c r="O35" i="2" s="1"/>
  <c r="AI23" i="2"/>
  <c r="AP30" i="2"/>
  <c r="AO28" i="2"/>
  <c r="P28" i="2" s="1"/>
  <c r="AQ29" i="2"/>
  <c r="Q29" i="2" s="1"/>
  <c r="AO22" i="2"/>
  <c r="AL23" i="2"/>
  <c r="AL30" i="2"/>
  <c r="M30" i="2" s="1"/>
  <c r="AQ36" i="2"/>
  <c r="R36" i="2" s="1"/>
  <c r="AK28" i="2"/>
  <c r="L28" i="2" s="1"/>
  <c r="AK29" i="2"/>
  <c r="L29" i="2" s="1"/>
  <c r="AI22" i="2"/>
  <c r="AJ38" i="2"/>
  <c r="AN23" i="2"/>
  <c r="AI30" i="2"/>
  <c r="J30" i="2" s="1"/>
  <c r="AO36" i="2"/>
  <c r="P36" i="2" s="1"/>
  <c r="AL28" i="2"/>
  <c r="M28" i="2" s="1"/>
  <c r="AL29" i="2"/>
  <c r="M29" i="2" s="1"/>
  <c r="AK38" i="2"/>
  <c r="AQ23" i="2"/>
  <c r="AM30" i="2"/>
  <c r="N30" i="2" s="1"/>
  <c r="Q28" i="2"/>
  <c r="I40" i="2" l="1"/>
  <c r="H40" i="2" s="1"/>
  <c r="U40" i="2" s="1"/>
  <c r="I37" i="2"/>
  <c r="H37" i="2" s="1"/>
  <c r="U37" i="2" s="1"/>
  <c r="I36" i="2"/>
  <c r="H36" i="2" s="1"/>
  <c r="U36" i="2" s="1"/>
  <c r="I34" i="2"/>
  <c r="H34" i="2" s="1"/>
  <c r="U34" i="2" s="1"/>
  <c r="AP42" i="2"/>
  <c r="I39" i="2"/>
  <c r="H39" i="2" s="1"/>
  <c r="U39" i="2" s="1"/>
  <c r="I41" i="2"/>
  <c r="H41" i="2" s="1"/>
  <c r="U41" i="2" s="1"/>
  <c r="I30" i="2"/>
  <c r="H30" i="2" s="1"/>
  <c r="U30" i="2" s="1"/>
  <c r="I29" i="2"/>
  <c r="H29" i="2" s="1"/>
  <c r="K42" i="2"/>
  <c r="K44" i="2" s="1"/>
  <c r="L42" i="2"/>
  <c r="L44" i="2" s="1"/>
  <c r="O42" i="2"/>
  <c r="O44" i="2" s="1"/>
  <c r="AN42" i="2"/>
  <c r="P42" i="2"/>
  <c r="P44" i="2" s="1"/>
  <c r="R42" i="2"/>
  <c r="R44" i="2" s="1"/>
  <c r="AJ42" i="2"/>
  <c r="I35" i="2"/>
  <c r="H35" i="2" s="1"/>
  <c r="U35" i="2" s="1"/>
  <c r="AO42" i="2"/>
  <c r="Q42" i="2"/>
  <c r="Q44" i="2" s="1"/>
  <c r="AQ42" i="2"/>
  <c r="M42" i="2"/>
  <c r="M44" i="2" s="1"/>
  <c r="AL42" i="2"/>
  <c r="AK42" i="2"/>
  <c r="N42" i="2"/>
  <c r="N44" i="2" s="1"/>
  <c r="AM42" i="2"/>
  <c r="AI42" i="2"/>
  <c r="I28" i="2"/>
  <c r="J42" i="2"/>
  <c r="J44" i="2" s="1"/>
  <c r="Q59" i="2" l="1"/>
  <c r="Q45" i="2"/>
  <c r="L59" i="2"/>
  <c r="L45" i="2"/>
  <c r="R59" i="2"/>
  <c r="R45" i="2"/>
  <c r="P59" i="2"/>
  <c r="P45" i="2"/>
  <c r="K59" i="2"/>
  <c r="K45" i="2"/>
  <c r="J59" i="2"/>
  <c r="J45" i="2"/>
  <c r="O59" i="2"/>
  <c r="O45" i="2"/>
  <c r="N59" i="2"/>
  <c r="N45" i="2"/>
  <c r="M59" i="2"/>
  <c r="M45" i="2"/>
  <c r="H28" i="2"/>
  <c r="H42" i="2" s="1"/>
  <c r="I42" i="2"/>
  <c r="I44" i="2" s="1"/>
  <c r="I59" i="2" l="1"/>
  <c r="I45" i="2"/>
  <c r="U42" i="2"/>
  <c r="H44" i="2"/>
  <c r="H45" i="2" s="1"/>
  <c r="U44" i="2" l="1"/>
  <c r="H59" i="2"/>
  <c r="U59" i="2" s="1"/>
  <c r="AN15" i="1" l="1"/>
  <c r="AM15" i="1" l="1"/>
  <c r="AK15" i="1"/>
  <c r="AO15" i="1"/>
  <c r="AL15" i="1"/>
  <c r="AQ15" i="1"/>
  <c r="AP15" i="1"/>
  <c r="AJ15" i="1"/>
  <c r="AH15" i="1"/>
  <c r="AH30" i="1" l="1"/>
  <c r="AH19" i="1"/>
  <c r="AH39" i="1"/>
  <c r="AH37" i="1"/>
  <c r="AH36" i="1"/>
  <c r="AH29" i="1"/>
  <c r="AH28" i="1"/>
  <c r="AH33" i="1"/>
  <c r="AH23" i="1"/>
  <c r="AH32" i="1"/>
  <c r="AH34" i="1"/>
  <c r="AH20" i="1"/>
  <c r="AH22" i="1"/>
  <c r="AH38" i="1"/>
  <c r="AH40" i="1"/>
  <c r="AH31" i="1"/>
  <c r="AH41" i="1"/>
  <c r="AH35" i="1"/>
  <c r="AI15" i="1"/>
  <c r="F16" i="5"/>
  <c r="AJ35" i="1" l="1"/>
  <c r="K35" i="1" s="1"/>
  <c r="AM35" i="1"/>
  <c r="N35" i="1" s="1"/>
  <c r="AN35" i="1"/>
  <c r="O35" i="1" s="1"/>
  <c r="AO35" i="1"/>
  <c r="P35" i="1" s="1"/>
  <c r="AL35" i="1"/>
  <c r="M35" i="1" s="1"/>
  <c r="AI35" i="1"/>
  <c r="J35" i="1" s="1"/>
  <c r="AP35" i="1"/>
  <c r="Q35" i="1" s="1"/>
  <c r="AQ35" i="1"/>
  <c r="R35" i="1" s="1"/>
  <c r="AK35" i="1"/>
  <c r="L35" i="1" s="1"/>
  <c r="AM41" i="1"/>
  <c r="N41" i="1" s="1"/>
  <c r="AQ41" i="1"/>
  <c r="R41" i="1" s="1"/>
  <c r="AN41" i="1"/>
  <c r="O41" i="1" s="1"/>
  <c r="AJ41" i="1"/>
  <c r="K41" i="1" s="1"/>
  <c r="AP41" i="1"/>
  <c r="Q41" i="1" s="1"/>
  <c r="AL41" i="1"/>
  <c r="M41" i="1" s="1"/>
  <c r="AK41" i="1"/>
  <c r="L41" i="1" s="1"/>
  <c r="AO41" i="1"/>
  <c r="P41" i="1" s="1"/>
  <c r="AI41" i="1"/>
  <c r="J41" i="1" s="1"/>
  <c r="AN31" i="1"/>
  <c r="AQ31" i="1"/>
  <c r="AL31" i="1"/>
  <c r="AP31" i="1"/>
  <c r="AO31" i="1"/>
  <c r="AJ31" i="1"/>
  <c r="AK31" i="1"/>
  <c r="AI31" i="1"/>
  <c r="AM31" i="1"/>
  <c r="AM40" i="1"/>
  <c r="N40" i="1" s="1"/>
  <c r="AQ40" i="1"/>
  <c r="R40" i="1" s="1"/>
  <c r="AL40" i="1"/>
  <c r="M40" i="1" s="1"/>
  <c r="AO40" i="1"/>
  <c r="P40" i="1" s="1"/>
  <c r="AN40" i="1"/>
  <c r="O40" i="1" s="1"/>
  <c r="AI40" i="1"/>
  <c r="J40" i="1" s="1"/>
  <c r="AP40" i="1"/>
  <c r="Q40" i="1" s="1"/>
  <c r="AJ40" i="1"/>
  <c r="K40" i="1" s="1"/>
  <c r="AK40" i="1"/>
  <c r="L40" i="1" s="1"/>
  <c r="AK38" i="1"/>
  <c r="AN38" i="1"/>
  <c r="AM38" i="1"/>
  <c r="AO38" i="1"/>
  <c r="AJ38" i="1"/>
  <c r="AP38" i="1"/>
  <c r="AL38" i="1"/>
  <c r="AI38" i="1"/>
  <c r="AQ38" i="1"/>
  <c r="AL22" i="1"/>
  <c r="AN22" i="1"/>
  <c r="AQ22" i="1"/>
  <c r="AI22" i="1"/>
  <c r="AK22" i="1"/>
  <c r="AJ22" i="1"/>
  <c r="AP22" i="1"/>
  <c r="AO22" i="1"/>
  <c r="AM22" i="1"/>
  <c r="AL20" i="1"/>
  <c r="AM20" i="1"/>
  <c r="AQ20" i="1"/>
  <c r="AJ20" i="1"/>
  <c r="AI20" i="1"/>
  <c r="AO20" i="1"/>
  <c r="AK20" i="1"/>
  <c r="AN20" i="1"/>
  <c r="AP20" i="1"/>
  <c r="AK34" i="1"/>
  <c r="L34" i="1" s="1"/>
  <c r="AQ34" i="1"/>
  <c r="R34" i="1" s="1"/>
  <c r="AN34" i="1"/>
  <c r="O34" i="1" s="1"/>
  <c r="AO34" i="1"/>
  <c r="P34" i="1" s="1"/>
  <c r="AI34" i="1"/>
  <c r="J34" i="1" s="1"/>
  <c r="AM34" i="1"/>
  <c r="N34" i="1" s="1"/>
  <c r="AP34" i="1"/>
  <c r="Q34" i="1" s="1"/>
  <c r="AL34" i="1"/>
  <c r="M34" i="1" s="1"/>
  <c r="AJ34" i="1"/>
  <c r="K34" i="1" s="1"/>
  <c r="AI32" i="1"/>
  <c r="AQ32" i="1"/>
  <c r="AN32" i="1"/>
  <c r="AO32" i="1"/>
  <c r="AK32" i="1"/>
  <c r="AM32" i="1"/>
  <c r="AJ32" i="1"/>
  <c r="AL32" i="1"/>
  <c r="AP32" i="1"/>
  <c r="AQ29" i="1"/>
  <c r="Q29" i="1" s="1"/>
  <c r="AM29" i="1"/>
  <c r="N29" i="1" s="1"/>
  <c r="AK29" i="1"/>
  <c r="L29" i="1" s="1"/>
  <c r="AJ29" i="1"/>
  <c r="K29" i="1" s="1"/>
  <c r="AP29" i="1"/>
  <c r="AO29" i="1"/>
  <c r="P29" i="1" s="1"/>
  <c r="AN29" i="1"/>
  <c r="O29" i="1" s="1"/>
  <c r="AL29" i="1"/>
  <c r="M29" i="1" s="1"/>
  <c r="AI29" i="1"/>
  <c r="J29" i="1" s="1"/>
  <c r="AO23" i="1"/>
  <c r="AQ23" i="1"/>
  <c r="AP23" i="1"/>
  <c r="AJ23" i="1"/>
  <c r="AK23" i="1"/>
  <c r="AN23" i="1"/>
  <c r="AM23" i="1"/>
  <c r="AI23" i="1"/>
  <c r="AL23" i="1"/>
  <c r="AJ28" i="1"/>
  <c r="AH42" i="1"/>
  <c r="AN28" i="1"/>
  <c r="AM28" i="1"/>
  <c r="AL28" i="1"/>
  <c r="AI28" i="1"/>
  <c r="AQ28" i="1"/>
  <c r="AP28" i="1"/>
  <c r="AO28" i="1"/>
  <c r="AK28" i="1"/>
  <c r="AN36" i="1"/>
  <c r="O36" i="1" s="1"/>
  <c r="AP36" i="1"/>
  <c r="Q36" i="1" s="1"/>
  <c r="AJ36" i="1"/>
  <c r="K36" i="1" s="1"/>
  <c r="AL36" i="1"/>
  <c r="M36" i="1" s="1"/>
  <c r="AK36" i="1"/>
  <c r="L36" i="1" s="1"/>
  <c r="AI36" i="1"/>
  <c r="J36" i="1" s="1"/>
  <c r="AM36" i="1"/>
  <c r="N36" i="1" s="1"/>
  <c r="AO36" i="1"/>
  <c r="P36" i="1" s="1"/>
  <c r="AQ36" i="1"/>
  <c r="R36" i="1" s="1"/>
  <c r="AI37" i="1"/>
  <c r="J37" i="1" s="1"/>
  <c r="AM37" i="1"/>
  <c r="N37" i="1" s="1"/>
  <c r="AP37" i="1"/>
  <c r="Q37" i="1" s="1"/>
  <c r="AJ37" i="1"/>
  <c r="K37" i="1" s="1"/>
  <c r="AO37" i="1"/>
  <c r="P37" i="1" s="1"/>
  <c r="AN37" i="1"/>
  <c r="O37" i="1" s="1"/>
  <c r="AQ37" i="1"/>
  <c r="R37" i="1" s="1"/>
  <c r="AK37" i="1"/>
  <c r="L37" i="1" s="1"/>
  <c r="AL37" i="1"/>
  <c r="M37" i="1" s="1"/>
  <c r="AQ39" i="1"/>
  <c r="R39" i="1" s="1"/>
  <c r="AN39" i="1"/>
  <c r="O39" i="1" s="1"/>
  <c r="AI39" i="1"/>
  <c r="J39" i="1" s="1"/>
  <c r="AP39" i="1"/>
  <c r="Q39" i="1" s="1"/>
  <c r="AJ39" i="1"/>
  <c r="K39" i="1" s="1"/>
  <c r="AM39" i="1"/>
  <c r="N39" i="1" s="1"/>
  <c r="AL39" i="1"/>
  <c r="M39" i="1" s="1"/>
  <c r="AK39" i="1"/>
  <c r="L39" i="1" s="1"/>
  <c r="AO39" i="1"/>
  <c r="P39" i="1" s="1"/>
  <c r="AO19" i="1"/>
  <c r="AP19" i="1"/>
  <c r="AJ19" i="1"/>
  <c r="AK19" i="1"/>
  <c r="AQ19" i="1"/>
  <c r="I19" i="1" s="1"/>
  <c r="I25" i="1" s="1"/>
  <c r="AI19" i="1"/>
  <c r="AL19" i="1"/>
  <c r="AN19" i="1"/>
  <c r="AM19" i="1"/>
  <c r="AI33" i="1"/>
  <c r="AK33" i="1"/>
  <c r="AO33" i="1"/>
  <c r="AN33" i="1"/>
  <c r="AQ33" i="1"/>
  <c r="AJ33" i="1"/>
  <c r="AM33" i="1"/>
  <c r="AL33" i="1"/>
  <c r="AP33" i="1"/>
  <c r="AQ30" i="1"/>
  <c r="Q30" i="1" s="1"/>
  <c r="AK30" i="1"/>
  <c r="L30" i="1" s="1"/>
  <c r="AN30" i="1"/>
  <c r="O30" i="1" s="1"/>
  <c r="AM30" i="1"/>
  <c r="N30" i="1" s="1"/>
  <c r="AL30" i="1"/>
  <c r="M30" i="1" s="1"/>
  <c r="AJ30" i="1"/>
  <c r="K30" i="1" s="1"/>
  <c r="AO30" i="1"/>
  <c r="P30" i="1" s="1"/>
  <c r="AI30" i="1"/>
  <c r="J30" i="1" s="1"/>
  <c r="AP30" i="1"/>
  <c r="X19" i="1" l="1"/>
  <c r="AF19" i="1" s="1"/>
  <c r="H19" i="1"/>
  <c r="H25" i="1" s="1"/>
  <c r="I24" i="1"/>
  <c r="K28" i="1"/>
  <c r="K42" i="1" s="1"/>
  <c r="K44" i="1" s="1"/>
  <c r="AJ42" i="1"/>
  <c r="I37" i="1"/>
  <c r="H37" i="1" s="1"/>
  <c r="U37" i="1" s="1"/>
  <c r="I41" i="1"/>
  <c r="H41" i="1" s="1"/>
  <c r="U41" i="1" s="1"/>
  <c r="I36" i="1"/>
  <c r="H36" i="1" s="1"/>
  <c r="U36" i="1" s="1"/>
  <c r="I40" i="1"/>
  <c r="H40" i="1" s="1"/>
  <c r="U40" i="1" s="1"/>
  <c r="I39" i="1"/>
  <c r="H39" i="1" s="1"/>
  <c r="U39" i="1" s="1"/>
  <c r="I29" i="1"/>
  <c r="H29" i="1" s="1"/>
  <c r="AP42" i="1"/>
  <c r="Q28" i="1"/>
  <c r="Q42" i="1" s="1"/>
  <c r="Q44" i="1" s="1"/>
  <c r="AQ42" i="1"/>
  <c r="I35" i="1"/>
  <c r="H35" i="1" s="1"/>
  <c r="U35" i="1" s="1"/>
  <c r="P28" i="1"/>
  <c r="P42" i="1" s="1"/>
  <c r="P44" i="1" s="1"/>
  <c r="AO42" i="1"/>
  <c r="J28" i="1"/>
  <c r="AI42" i="1"/>
  <c r="R42" i="1"/>
  <c r="R44" i="1" s="1"/>
  <c r="M28" i="1"/>
  <c r="M42" i="1" s="1"/>
  <c r="M44" i="1" s="1"/>
  <c r="AL42" i="1"/>
  <c r="L28" i="1"/>
  <c r="L42" i="1" s="1"/>
  <c r="L44" i="1" s="1"/>
  <c r="AK42" i="1"/>
  <c r="N28" i="1"/>
  <c r="N42" i="1" s="1"/>
  <c r="N44" i="1" s="1"/>
  <c r="AM42" i="1"/>
  <c r="I34" i="1"/>
  <c r="H34" i="1" s="1"/>
  <c r="U34" i="1" s="1"/>
  <c r="I30" i="1"/>
  <c r="H30" i="1" s="1"/>
  <c r="U30" i="1" s="1"/>
  <c r="O28" i="1"/>
  <c r="O42" i="1" s="1"/>
  <c r="O44" i="1" s="1"/>
  <c r="AN42" i="1"/>
  <c r="P59" i="1" l="1"/>
  <c r="P45" i="1"/>
  <c r="R59" i="1"/>
  <c r="R45" i="1"/>
  <c r="N59" i="1"/>
  <c r="N45" i="1"/>
  <c r="Q59" i="1"/>
  <c r="Q45" i="1"/>
  <c r="O59" i="1"/>
  <c r="O45" i="1"/>
  <c r="L59" i="1"/>
  <c r="L45" i="1"/>
  <c r="K59" i="1"/>
  <c r="K45" i="1"/>
  <c r="M59" i="1"/>
  <c r="M45" i="1"/>
  <c r="H24" i="1"/>
  <c r="J42" i="1"/>
  <c r="J44" i="1" s="1"/>
  <c r="I28" i="1"/>
  <c r="J59" i="1" l="1"/>
  <c r="J45" i="1"/>
  <c r="H28" i="1"/>
  <c r="H42" i="1" s="1"/>
  <c r="I42" i="1"/>
  <c r="I44" i="1" s="1"/>
  <c r="I45" i="1" s="1"/>
  <c r="I59" i="1" l="1"/>
  <c r="H44" i="1"/>
  <c r="H45" i="1" s="1"/>
  <c r="U42" i="1"/>
  <c r="H59" i="1" l="1"/>
  <c r="U59" i="1" s="1"/>
  <c r="U44" i="1"/>
  <c r="E250" i="6" l="1"/>
  <c r="E254" i="6"/>
  <c r="D250" i="6" l="1"/>
  <c r="D249" i="6" l="1"/>
  <c r="E249" i="6" l="1"/>
  <c r="E251" i="6" l="1"/>
  <c r="E252" i="6"/>
  <c r="D253" i="6" l="1"/>
  <c r="D252" i="6"/>
  <c r="E253" i="6" l="1"/>
  <c r="D251" i="6"/>
  <c r="D254" i="6" l="1"/>
  <c r="D248" i="6" l="1"/>
  <c r="D255" i="6" s="1"/>
  <c r="D259" i="6" l="1"/>
  <c r="D261" i="6"/>
  <c r="D260" i="6"/>
  <c r="D264" i="6"/>
  <c r="D263" i="6"/>
  <c r="D262" i="6"/>
  <c r="D265" i="6"/>
  <c r="E248" i="6"/>
  <c r="E255" i="6" l="1"/>
  <c r="E259" i="6" s="1"/>
  <c r="D266" i="6"/>
  <c r="E261" i="6" l="1"/>
  <c r="E265" i="6"/>
  <c r="E260" i="6"/>
  <c r="E263" i="6"/>
  <c r="E262" i="6"/>
  <c r="E264" i="6"/>
  <c r="E266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Olivier, Marcia J</author>
  </authors>
  <commentList>
    <comment ref="F33" authorId="0" shapeId="0" xr:uid="{2B6A3F66-EA0E-4513-B43C-BF8EB326684D}">
      <text>
        <r>
          <rPr>
            <sz val="9"/>
            <color indexed="81"/>
            <rFont val="Tahoma"/>
            <family val="2"/>
          </rPr>
          <t>check against E-13d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Olivier, Marcia J</author>
  </authors>
  <commentList>
    <comment ref="F33" authorId="0" shapeId="0" xr:uid="{C9E25261-3E46-4CC1-8A9F-D317EDF61FFA}">
      <text>
        <r>
          <rPr>
            <sz val="9"/>
            <color indexed="81"/>
            <rFont val="Tahoma"/>
            <family val="2"/>
          </rPr>
          <t>check against E-13d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Olivier, Marcia J</author>
  </authors>
  <commentList>
    <comment ref="F33" authorId="0" shapeId="0" xr:uid="{B5CE55B7-6588-45A9-ACAB-E0C561430405}">
      <text>
        <r>
          <rPr>
            <sz val="9"/>
            <color indexed="81"/>
            <rFont val="Tahoma"/>
            <family val="2"/>
          </rPr>
          <t>check against E-13d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Olivier, Marcia J</author>
  </authors>
  <commentList>
    <comment ref="A19" authorId="0" shapeId="0" xr:uid="{795BFF68-6E7B-43E7-8AD6-A8693DD422FA}">
      <text>
        <r>
          <rPr>
            <sz val="9"/>
            <color indexed="81"/>
            <rFont val="Tahoma"/>
            <family val="2"/>
          </rPr>
          <t>Do not delete, used in formula at top of E-10 Labor.</t>
        </r>
      </text>
    </comment>
    <comment ref="A31" authorId="0" shapeId="0" xr:uid="{6E337F11-CB84-46D9-9885-9088642847FB}">
      <text>
        <r>
          <rPr>
            <sz val="9"/>
            <color indexed="81"/>
            <rFont val="Tahoma"/>
            <family val="2"/>
          </rPr>
          <t>Do not delete, used in formula at top of E-10 Labor.</t>
        </r>
      </text>
    </comment>
    <comment ref="A43" authorId="0" shapeId="0" xr:uid="{B417B992-1B96-4BB4-9CCC-BE6C595BBB32}">
      <text>
        <r>
          <rPr>
            <sz val="9"/>
            <color indexed="81"/>
            <rFont val="Tahoma"/>
            <family val="2"/>
          </rPr>
          <t>Do not delete, used in formula at top of E-10 Labor.</t>
        </r>
      </text>
    </comment>
    <comment ref="A55" authorId="0" shapeId="0" xr:uid="{DDDE0922-2525-4D10-A9E1-DFF19DAC588D}">
      <text>
        <r>
          <rPr>
            <sz val="9"/>
            <color indexed="81"/>
            <rFont val="Tahoma"/>
            <family val="2"/>
          </rPr>
          <t>Do not delete, used in formula at top of E-10 Labor.</t>
        </r>
      </text>
    </comment>
    <comment ref="A67" authorId="0" shapeId="0" xr:uid="{66681D90-6140-4958-A7C0-6E488D64D6D7}">
      <text>
        <r>
          <rPr>
            <sz val="9"/>
            <color indexed="81"/>
            <rFont val="Tahoma"/>
            <family val="2"/>
          </rPr>
          <t>Do not delete, used in formula at top of E-10 Labor.</t>
        </r>
      </text>
    </comment>
    <comment ref="A79" authorId="0" shapeId="0" xr:uid="{53C5D5C7-20A6-4BF5-9C1C-C12F642AD2AE}">
      <text>
        <r>
          <rPr>
            <sz val="9"/>
            <color indexed="81"/>
            <rFont val="Tahoma"/>
            <family val="2"/>
          </rPr>
          <t>Do not delete, used in formula at top of E-10 Labor.</t>
        </r>
      </text>
    </comment>
    <comment ref="A91" authorId="0" shapeId="0" xr:uid="{1C24E635-D911-4D71-84D7-73B5A14ADD38}">
      <text>
        <r>
          <rPr>
            <sz val="9"/>
            <color indexed="81"/>
            <rFont val="Tahoma"/>
            <family val="2"/>
          </rPr>
          <t>Do not delete, used in formula at top of E-10 Labor.</t>
        </r>
      </text>
    </comment>
    <comment ref="A103" authorId="0" shapeId="0" xr:uid="{5FCA9CAE-8E16-455B-B894-2E4887BBCD3B}">
      <text>
        <r>
          <rPr>
            <sz val="9"/>
            <color indexed="81"/>
            <rFont val="Tahoma"/>
            <family val="2"/>
          </rPr>
          <t>Do not delete, used in formula at top of E-10 Labor.</t>
        </r>
      </text>
    </comment>
    <comment ref="A115" authorId="0" shapeId="0" xr:uid="{D6143C9A-79FB-4F96-A918-99C6BCFEC0ED}">
      <text>
        <r>
          <rPr>
            <sz val="9"/>
            <color indexed="81"/>
            <rFont val="Tahoma"/>
            <family val="2"/>
          </rPr>
          <t>Do not delete, used in formula at top of E-10 Labor.</t>
        </r>
      </text>
    </comment>
    <comment ref="A127" authorId="0" shapeId="0" xr:uid="{E1D57AF6-7E23-4AA6-81FD-BCAC6CE3B403}">
      <text>
        <r>
          <rPr>
            <sz val="9"/>
            <color indexed="81"/>
            <rFont val="Tahoma"/>
            <family val="2"/>
          </rPr>
          <t>Do not delete, used in formula at top of E-10 Labor.</t>
        </r>
      </text>
    </comment>
    <comment ref="A139" authorId="0" shapeId="0" xr:uid="{95614B57-25AC-43ED-A147-67622DE59AFA}">
      <text>
        <r>
          <rPr>
            <sz val="9"/>
            <color indexed="81"/>
            <rFont val="Tahoma"/>
            <family val="2"/>
          </rPr>
          <t>Do not delete, used in formula at top of E-10 Labor.</t>
        </r>
      </text>
    </comment>
    <comment ref="A151" authorId="0" shapeId="0" xr:uid="{3E105FF6-0600-4631-9C0C-D2C2D00FB7A4}">
      <text>
        <r>
          <rPr>
            <sz val="9"/>
            <color indexed="81"/>
            <rFont val="Tahoma"/>
            <family val="2"/>
          </rPr>
          <t>Do not delete, used in formula at top of E-10 Labor.</t>
        </r>
      </text>
    </comment>
    <comment ref="A163" authorId="0" shapeId="0" xr:uid="{BF154358-C199-41A6-9C56-3076264350A7}">
      <text>
        <r>
          <rPr>
            <sz val="9"/>
            <color indexed="81"/>
            <rFont val="Tahoma"/>
            <family val="2"/>
          </rPr>
          <t>Do not delete, used in formula at top of E-10 Labor.</t>
        </r>
      </text>
    </comment>
    <comment ref="A175" authorId="0" shapeId="0" xr:uid="{7AECB6EF-8627-4647-B0AF-DE8B7C8F5C1B}">
      <text>
        <r>
          <rPr>
            <sz val="9"/>
            <color indexed="81"/>
            <rFont val="Tahoma"/>
            <family val="2"/>
          </rPr>
          <t>Do not delete, used in formula at top of E-10 Labor.</t>
        </r>
      </text>
    </comment>
    <comment ref="A187" authorId="0" shapeId="0" xr:uid="{FB6D7D65-5B1C-4657-9703-E01924674455}">
      <text>
        <r>
          <rPr>
            <sz val="9"/>
            <color indexed="81"/>
            <rFont val="Tahoma"/>
            <family val="2"/>
          </rPr>
          <t>Do not delete, used in formula at top of E-10 Labor.</t>
        </r>
      </text>
    </comment>
    <comment ref="A199" authorId="0" shapeId="0" xr:uid="{83D47368-5C06-4F45-8A66-09888BB6B17F}">
      <text>
        <r>
          <rPr>
            <sz val="9"/>
            <color indexed="81"/>
            <rFont val="Tahoma"/>
            <family val="2"/>
          </rPr>
          <t>Do not delete, used in formula at top of E-10 Labor.</t>
        </r>
      </text>
    </comment>
    <comment ref="A211" authorId="0" shapeId="0" xr:uid="{B7876F1A-9935-415E-8CFA-6D9F9210B492}">
      <text>
        <r>
          <rPr>
            <sz val="9"/>
            <color indexed="81"/>
            <rFont val="Tahoma"/>
            <family val="2"/>
          </rPr>
          <t>Do not delete, used in formula at top of E-10 Labor.</t>
        </r>
      </text>
    </comment>
    <comment ref="A223" authorId="0" shapeId="0" xr:uid="{81FD513E-718C-487B-8822-E82233749940}">
      <text>
        <r>
          <rPr>
            <sz val="9"/>
            <color indexed="81"/>
            <rFont val="Tahoma"/>
            <family val="2"/>
          </rPr>
          <t>Do not delete, used in formula at top of E-10 Labor.</t>
        </r>
      </text>
    </comment>
    <comment ref="A235" authorId="0" shapeId="0" xr:uid="{BCC83612-3993-4904-A602-C117102DD4D0}">
      <text>
        <r>
          <rPr>
            <sz val="9"/>
            <color indexed="81"/>
            <rFont val="Tahoma"/>
            <family val="2"/>
          </rPr>
          <t>Do not delete, used in formula at top of E-10 Labor.</t>
        </r>
      </text>
    </comment>
  </commentList>
</comments>
</file>

<file path=xl/sharedStrings.xml><?xml version="1.0" encoding="utf-8"?>
<sst xmlns="http://schemas.openxmlformats.org/spreadsheetml/2006/main" count="1607" uniqueCount="383">
  <si>
    <t>Year 2025</t>
  </si>
  <si>
    <t>Schedule E-5</t>
  </si>
  <si>
    <t>SOURCE AND AMOUNT OF REVENUES - AT PRESENT AND PROPOSED RATES</t>
  </si>
  <si>
    <t>Page 1 of 3</t>
  </si>
  <si>
    <t>FLORIDA PUBLIC SERVICE COMMISSION</t>
  </si>
  <si>
    <t>EXPLANATION:</t>
  </si>
  <si>
    <t>Provide a schedule by rate class which identifies the source and amount of all revenue</t>
  </si>
  <si>
    <t>Type of Data Shown:</t>
  </si>
  <si>
    <t>included in the Cost of Service Study.  The base rate revenue from retail sales of</t>
  </si>
  <si>
    <t>_</t>
  </si>
  <si>
    <t>Projected Test Year Ended 12/31/27</t>
  </si>
  <si>
    <t>COMPANY: DUKE ENERGY FLORIDA</t>
  </si>
  <si>
    <t>electricity must equal that shown on MFR Schedule E-13a and E-13d. The revenue from</t>
  </si>
  <si>
    <t>Projected Test Year Ended 12/31/26</t>
  </si>
  <si>
    <t>service charges must equal that shown on MFR Schedule E-13b.  The total revenue for</t>
  </si>
  <si>
    <t>X</t>
  </si>
  <si>
    <t>Projected Test Year Ended 12/31/25</t>
  </si>
  <si>
    <t>the retail system must equal that shown on MFR Schedule C-4.</t>
  </si>
  <si>
    <t>Witness:  Chatelain, Olivier</t>
  </si>
  <si>
    <t>DOCKET NO.:</t>
  </si>
  <si>
    <t>Checks</t>
  </si>
  <si>
    <t>Rate Base</t>
  </si>
  <si>
    <t>Production Demand</t>
  </si>
  <si>
    <t>Transmission Demand</t>
  </si>
  <si>
    <t>Distribution Primary</t>
  </si>
  <si>
    <t>Distribution Secondary</t>
  </si>
  <si>
    <t>Distribution Services</t>
  </si>
  <si>
    <t>Account</t>
  </si>
  <si>
    <t xml:space="preserve">Total </t>
  </si>
  <si>
    <t>Total</t>
  </si>
  <si>
    <t>GSD-1</t>
  </si>
  <si>
    <t>CS-1,2,3</t>
  </si>
  <si>
    <t>IS-1,2,3</t>
  </si>
  <si>
    <t>LS-1</t>
  </si>
  <si>
    <t>Whls</t>
  </si>
  <si>
    <t>Retail</t>
  </si>
  <si>
    <t>Rate</t>
  </si>
  <si>
    <t>Prod</t>
  </si>
  <si>
    <t>Distrib</t>
  </si>
  <si>
    <t>EV</t>
  </si>
  <si>
    <t>Line</t>
  </si>
  <si>
    <t>Number</t>
  </si>
  <si>
    <t>Description of Source</t>
  </si>
  <si>
    <t>System</t>
  </si>
  <si>
    <t>Wholesale</t>
  </si>
  <si>
    <t>RS-1</t>
  </si>
  <si>
    <t>GS-1</t>
  </si>
  <si>
    <t>GS-2</t>
  </si>
  <si>
    <t>SS-1</t>
  </si>
  <si>
    <t>SS-3</t>
  </si>
  <si>
    <t>SS-2</t>
  </si>
  <si>
    <t>Energy</t>
  </si>
  <si>
    <t>Facilities</t>
  </si>
  <si>
    <t>EV Solution</t>
  </si>
  <si>
    <t>Class</t>
  </si>
  <si>
    <t>Base</t>
  </si>
  <si>
    <t>Demand</t>
  </si>
  <si>
    <t>Transm</t>
  </si>
  <si>
    <t>Primary</t>
  </si>
  <si>
    <t>Secondary</t>
  </si>
  <si>
    <t>Services</t>
  </si>
  <si>
    <t>check</t>
  </si>
  <si>
    <t>Solution</t>
  </si>
  <si>
    <t>PRESENT REVENUES</t>
  </si>
  <si>
    <t>440-447</t>
  </si>
  <si>
    <t>Sales of Electricity</t>
  </si>
  <si>
    <t>Unbilled Revenue</t>
  </si>
  <si>
    <t xml:space="preserve">SUBTOTAL </t>
  </si>
  <si>
    <t>Minimum Bill</t>
  </si>
  <si>
    <t>*Retail Revenue - Base ( Rate Case EV Off-Peak Credits - Adj Reduce Rev and Reduc]*</t>
  </si>
  <si>
    <t>EV Make-Ready Credit</t>
  </si>
  <si>
    <t>*EV Make-Ready Credit*</t>
  </si>
  <si>
    <t>Clean Energy Connect (CEC)</t>
  </si>
  <si>
    <t>*Retail Revenue - Base - Clean Energy Connect*</t>
  </si>
  <si>
    <t xml:space="preserve">Clean Energy Connect 2.0 (CEC) </t>
  </si>
  <si>
    <t>*CEC 2.0*</t>
  </si>
  <si>
    <t>TOTAL SALES OF ELECTRICITY</t>
  </si>
  <si>
    <t>Check</t>
  </si>
  <si>
    <t>450-451</t>
  </si>
  <si>
    <t>Misc. Service Charges:</t>
  </si>
  <si>
    <t>Late Payment Charge (E-13b)</t>
  </si>
  <si>
    <t>*0450100  Late Payment Charge*</t>
  </si>
  <si>
    <t>Other Service Charges (E-13b)</t>
  </si>
  <si>
    <t>*0451100 Misc Service Revenues*</t>
  </si>
  <si>
    <t>Returned Check Chgs (E-13b)</t>
  </si>
  <si>
    <t>Rent from Elect Property:</t>
  </si>
  <si>
    <t>EV Charger</t>
  </si>
  <si>
    <t>*0454175 EV Charger Revenue*</t>
  </si>
  <si>
    <t>Street Lighting Facilities (E-13d)</t>
  </si>
  <si>
    <t>*0454002  Rent - Lighting Equipment (Retail 100%)*</t>
  </si>
  <si>
    <t>Equipment Rental (E-13b)</t>
  </si>
  <si>
    <t>*0454003  Rent - Non Lighting Equipment*</t>
  </si>
  <si>
    <t>Rent - Joint Use</t>
  </si>
  <si>
    <t>*0454004  Rent - Joint Use*</t>
  </si>
  <si>
    <t>Rent from Electric Property - I/C</t>
  </si>
  <si>
    <t>*0454105  IC Other Electric Rents*</t>
  </si>
  <si>
    <t>Rent - Transmission</t>
  </si>
  <si>
    <t>*(Transmission 100%)*</t>
  </si>
  <si>
    <t>Other Electric Revenue:</t>
  </si>
  <si>
    <t>Other Electric Revenue</t>
  </si>
  <si>
    <t>*0456001 Other Electric Revenues (Retail 100%)*</t>
  </si>
  <si>
    <t>Ancillary Svcs</t>
  </si>
  <si>
    <t>*(Wholesale 100%)*</t>
  </si>
  <si>
    <t>Muni/Commission Tax Collection</t>
  </si>
  <si>
    <t>*0456006 Muni Co Tax Coll/comm (Wtd Total Rate Base)*</t>
  </si>
  <si>
    <t>TOTAL OTHER OPERATING REVENUE</t>
  </si>
  <si>
    <t>TOTAL PRESENT REVENUE</t>
  </si>
  <si>
    <t>PROPOSED INCREASE</t>
  </si>
  <si>
    <t>Unbilled Revenue - Retail</t>
  </si>
  <si>
    <t>Service Charges (E-13b)</t>
  </si>
  <si>
    <t>TOTAL PROPOSED INCREASE</t>
  </si>
  <si>
    <t>TOTAL REV. WITH PROP. INCREASE</t>
  </si>
  <si>
    <t>Supporting Schedules:</t>
  </si>
  <si>
    <t>Recap Schedules:</t>
  </si>
  <si>
    <t>Year 2026</t>
  </si>
  <si>
    <t>Page 2 of 3</t>
  </si>
  <si>
    <t>Year 2027</t>
  </si>
  <si>
    <t>Page 3 of 3</t>
  </si>
  <si>
    <t>Dec 2024</t>
  </si>
  <si>
    <t>Jan 2025</t>
  </si>
  <si>
    <t>Feb 2025</t>
  </si>
  <si>
    <t>Mar 2025</t>
  </si>
  <si>
    <t>Apr 2025</t>
  </si>
  <si>
    <t>May 2025</t>
  </si>
  <si>
    <t>Jun 2025</t>
  </si>
  <si>
    <t>Jul 2025</t>
  </si>
  <si>
    <t>Aug 2025</t>
  </si>
  <si>
    <t>Sep 2025</t>
  </si>
  <si>
    <t>Oct 2025</t>
  </si>
  <si>
    <t>Nov 2025</t>
  </si>
  <si>
    <t>Dec 2025</t>
  </si>
  <si>
    <t>Jan 2026</t>
  </si>
  <si>
    <t>Feb 2026</t>
  </si>
  <si>
    <t>Mar 2026</t>
  </si>
  <si>
    <t>Apr 2026</t>
  </si>
  <si>
    <t>May 2026</t>
  </si>
  <si>
    <t>Jun 2026</t>
  </si>
  <si>
    <t>Jul 2026</t>
  </si>
  <si>
    <t>Aug 2026</t>
  </si>
  <si>
    <t>Sep 2026</t>
  </si>
  <si>
    <t>Oct 2026</t>
  </si>
  <si>
    <t>Nov 2026</t>
  </si>
  <si>
    <t>Dec 2026</t>
  </si>
  <si>
    <t>Jan 2027</t>
  </si>
  <si>
    <t>Feb 2027</t>
  </si>
  <si>
    <t>Mar 2027</t>
  </si>
  <si>
    <t>Apr 2027</t>
  </si>
  <si>
    <t>May 2027</t>
  </si>
  <si>
    <t>Jun 2027</t>
  </si>
  <si>
    <t>Jul 2027</t>
  </si>
  <si>
    <t>Aug 2027</t>
  </si>
  <si>
    <t>Sep 2027</t>
  </si>
  <si>
    <t>Oct 2027</t>
  </si>
  <si>
    <t>Nov 2027</t>
  </si>
  <si>
    <t>Dec 2027</t>
  </si>
  <si>
    <t>DE Florida (Inp) </t>
  </si>
  <si>
    <t>B:[]</t>
  </si>
  <si>
    <t>C:[]</t>
  </si>
  <si>
    <t>D:[if]</t>
  </si>
  <si>
    <t>E:[]</t>
  </si>
  <si>
    <t>F:[Start Method]</t>
  </si>
  <si>
    <t>G:[System Per Books (Per End)]</t>
  </si>
  <si>
    <t>H:[System Adjustments (Per End)]</t>
  </si>
  <si>
    <t>I:[System Per Books (12 Mo End)]</t>
  </si>
  <si>
    <t>J:[System Adjustments (12 Mo End)]</t>
  </si>
  <si>
    <t>K:[Jurisdictional Separation Factor]</t>
  </si>
  <si>
    <t>L:[Retail Per Books (Per End)]</t>
  </si>
  <si>
    <t>M:[Retail Adjustments (Per End)]</t>
  </si>
  <si>
    <t>N:[Retail Books (12mo End)]</t>
  </si>
  <si>
    <t>O:[Retail Adjs (12mo End)]</t>
  </si>
  <si>
    <t>P:[Retail Adjd (12mo End)]</t>
  </si>
  <si>
    <t>Q:[Pro Forma Retail Adjustments]</t>
  </si>
  <si>
    <t>R:[MethodReturns]</t>
  </si>
  <si>
    <t>S:[]</t>
  </si>
  <si>
    <t>T:[]</t>
  </si>
  <si>
    <t>U:[&lt;TOTAL SALES OF ELECTRIC ENERGY&gt;]</t>
  </si>
  <si>
    <t>V:[]</t>
  </si>
  <si>
    <t>W:[Total Sales to Ultimate Customers:]</t>
  </si>
  <si>
    <t xml:space="preserve">     X:[Retail Revenue - Base - Residential - Customer Revenue]</t>
  </si>
  <si>
    <t xml:space="preserve">     Y:[Retail Revenue - Base - Residential - Energy Revenue]</t>
  </si>
  <si>
    <t xml:space="preserve">     Z:[Retail Revenue - Base - Curtailable Service]</t>
  </si>
  <si>
    <t xml:space="preserve">     AA:[Retail Revenue - Base - General Service]</t>
  </si>
  <si>
    <t xml:space="preserve">     AB:[Retail Revenue - Base - Lighting Energy]</t>
  </si>
  <si>
    <t xml:space="preserve">     AC:[Retail Revenue - Base (Account 440; Product Code = NA)]</t>
  </si>
  <si>
    <t xml:space="preserve">     AD:[Retail Revenue - Base (Account 442.1; Product Code = NA)]</t>
  </si>
  <si>
    <t xml:space="preserve">     AE:[Retail Revenue - Base (Account 442.2; Product Code = NA)]</t>
  </si>
  <si>
    <t xml:space="preserve">     AF:[Retail Revenue - Base (Account 445; Product Code = NA)]</t>
  </si>
  <si>
    <t xml:space="preserve">     AG:[Retail Revenue - Base (0449035 - Franchise Allocation/Holding; Product Code = NA]</t>
  </si>
  <si>
    <t xml:space="preserve">     AH:[Retail Revenue - Base (Off-Peak Residential Credit)]</t>
  </si>
  <si>
    <t xml:space="preserve">     AI:[Retail Revenue - Base ( Rate Case EV Off-Peak Credits - Adj Reduce Rev and Reduc]</t>
  </si>
  <si>
    <t xml:space="preserve">     AK:[Retail Revenue - Base - IRA Tax Giveback]</t>
  </si>
  <si>
    <t xml:space="preserve">     AL:[Retail Revenue - Base - Clean Energy Connect]</t>
  </si>
  <si>
    <t xml:space="preserve">     AM:[Retail Revenue - Base - Clean Energy Connect Credits]</t>
  </si>
  <si>
    <t xml:space="preserve">     AN:[Retail Revenue - Based - CEC 2.0 Subscription Revenue]</t>
  </si>
  <si>
    <t xml:space="preserve">     AO:[Retail Revenue - Base - 2017 Settlement Step-Up (Multi-Year)]</t>
  </si>
  <si>
    <t xml:space="preserve">     AP:[Retail Revenue - Base - Storm Recovery (Surcharge)]</t>
  </si>
  <si>
    <t xml:space="preserve">     AQ:[Retail Revenue - Base - Hurricane Ian Storm Recovery]</t>
  </si>
  <si>
    <t xml:space="preserve">     AR:[Retail Revenue - Base - SOBRA Revenue Adjustment]</t>
  </si>
  <si>
    <t xml:space="preserve">     AS:[Retail Revenue - Base - SOBRA 2 Revenue Adjustment]</t>
  </si>
  <si>
    <t xml:space="preserve">     AT:[Retail Revenue - Base - DEF RUSD Revenue Requirement]</t>
  </si>
  <si>
    <t xml:space="preserve">     AU:[Retail Revenue - Base - DEF RUSD Revenue Requirement 2022]</t>
  </si>
  <si>
    <t xml:space="preserve">     AV:[Retail Revenue - Base - DEF RUSD Revenue Requirement 2023]</t>
  </si>
  <si>
    <t xml:space="preserve">     AW:[Retail Revenue - Base - DEF RUSD Revenue Requirement 2024]</t>
  </si>
  <si>
    <t xml:space="preserve">     AX:[Retail Revenue - Base - ROE Trigger]</t>
  </si>
  <si>
    <t xml:space="preserve">     AY:[Retail Revenue - Base - FL Shared Solar Participation Credit (Reclass to Fuel)]</t>
  </si>
  <si>
    <t xml:space="preserve">     AZ:[Retail Revenue - Suspense]</t>
  </si>
  <si>
    <t xml:space="preserve">     BA:[Retail Revenue - Base - Revenue Adjustment]</t>
  </si>
  <si>
    <t xml:space="preserve">     BB:[Retail Revenue - Base - Revenue Adjustment]</t>
  </si>
  <si>
    <t xml:space="preserve">     BC:[Retail Revenue - Base - Base Rate Revenue Synchronization]</t>
  </si>
  <si>
    <t xml:space="preserve">     BD:[Adjustment to Revenue Requirement]</t>
  </si>
  <si>
    <t>BE:[Subtotal Retail Revenue - Base]</t>
  </si>
  <si>
    <t xml:space="preserve">     BF:[Retail Revenue - Fuel]</t>
  </si>
  <si>
    <t xml:space="preserve">     BG:[Retail Revenue - CCR]</t>
  </si>
  <si>
    <t xml:space="preserve">     BH:[Retail Revenue - CCR - Solar Credits for Charlie and Sandy Creek]</t>
  </si>
  <si>
    <t xml:space="preserve">     BI:[Retail Revenue - ECCR]</t>
  </si>
  <si>
    <t xml:space="preserve">     BJ:[Retail Revenue - ECRC]</t>
  </si>
  <si>
    <t xml:space="preserve">     BK:[Retail Revenue - SPP (Before Product Code Created)]</t>
  </si>
  <si>
    <t xml:space="preserve">     BL:[Retail Revenue - SPP (After Product Code Created)]</t>
  </si>
  <si>
    <t xml:space="preserve">     BM:[Retail Revenue - SPP (Current Month Deferral - 2022 Forecast Only)]</t>
  </si>
  <si>
    <t xml:space="preserve">     BN:[Retail Revenue - CR3 Reg Asset Early Recovery]</t>
  </si>
  <si>
    <t xml:space="preserve">     BO:[Retail Revenue - Revenue Credits &amp; Meter Voltage Credits]</t>
  </si>
  <si>
    <t xml:space="preserve">     BP:[Retail Revenue - Gross Receipts Tax]</t>
  </si>
  <si>
    <t xml:space="preserve">          BQ:[Retail Revenue - Franchise Fee]</t>
  </si>
  <si>
    <t xml:space="preserve">          BR:[Retail Revenue - Franchise Fee Allocated]</t>
  </si>
  <si>
    <t xml:space="preserve">          BS:[Retail Revenue - Franchise Fee - Storm]</t>
  </si>
  <si>
    <t xml:space="preserve">     BT:[Retail Revenue - Franchise Fee Subtotal]</t>
  </si>
  <si>
    <t xml:space="preserve">     BU:[Retail Revenue - Regulatory Assessment Fee Total]</t>
  </si>
  <si>
    <t>BV:[Reg Assessment Fee Inputs]</t>
  </si>
  <si>
    <t xml:space="preserve">          BW:[Total Sales to Ultimate Customers]</t>
  </si>
  <si>
    <t>BX:[]</t>
  </si>
  <si>
    <t>BY:[Total Sales for Resale:]</t>
  </si>
  <si>
    <t xml:space="preserve">     BZ:[0447150  Revenue Other]</t>
  </si>
  <si>
    <t xml:space="preserve">     CA:[0447159 Resale Sales - Outside]</t>
  </si>
  <si>
    <t xml:space="preserve">     CB:[0447990 Sales for Resale Unbilled Revenue]</t>
  </si>
  <si>
    <t xml:space="preserve">          CC:[Total Sales for Resale]</t>
  </si>
  <si>
    <t>CD:[]</t>
  </si>
  <si>
    <t>CE:[Provision for Rate Refund:]</t>
  </si>
  <si>
    <t>CF:[0449100  Provision for Rate Refund - Retail]</t>
  </si>
  <si>
    <t>CG:[0449110  Provision for Rate Refund - Wholesale]</t>
  </si>
  <si>
    <t xml:space="preserve">     CH:[0449111 - Tax Reform - Retail]</t>
  </si>
  <si>
    <t xml:space="preserve">          CI:[Total Provision for Rate Refund]</t>
  </si>
  <si>
    <t>CJ:[]</t>
  </si>
  <si>
    <t>CK:[Total Sales of Electric Energy]</t>
  </si>
  <si>
    <t>CL:[]</t>
  </si>
  <si>
    <t>CM:[Other Operating Revenues:]</t>
  </si>
  <si>
    <t>CN:[0450100  Late Payment Charge (wtd total rate base)]</t>
  </si>
  <si>
    <t>CO:[0451100 Misc Service Revenues]</t>
  </si>
  <si>
    <t>CP:[0454001  Rent From Electric Property - Nuclear (Prod. Demand)]</t>
  </si>
  <si>
    <t>CQ:[0454002  Rent - Lighting Equipment (Retail 100%)]</t>
  </si>
  <si>
    <t>CR:[0454003  Rent - Non Lighting Equipment (Dist. Secondary)]</t>
  </si>
  <si>
    <t>CS:[0454004  Rent - Joint Use (Dist. Primary)]</t>
  </si>
  <si>
    <t>CT:[0454005  Rent - Transmission (Transmission 100%)]</t>
  </si>
  <si>
    <t>CU:[0454100 Extra Facilities (Dist service)]</t>
  </si>
  <si>
    <t>CV:[0454105  IC Other Electric Rents (WTD Rate Base)]</t>
  </si>
  <si>
    <t>CW:[0454175 EV Charger Revenue]</t>
  </si>
  <si>
    <t>CX:[0454200 Pole &amp; Line Attachments (Transmission 100%)]</t>
  </si>
  <si>
    <t>CY:[0454300 Tower Lease Revenues (Transmission 100%)]</t>
  </si>
  <si>
    <t>CZ:[0454400 Other Electric Revenue (Transmission 100%)]</t>
  </si>
  <si>
    <t>DA:[0454601 Other Misc Revenue (Retail 100%)]</t>
  </si>
  <si>
    <t>DB:[0456000 Other Variable Revenues (Retail 100%)]</t>
  </si>
  <si>
    <t>DC:[0456001 Other Electric Revenues (Retail 100%)]</t>
  </si>
  <si>
    <t>DD:[0456003  Retail Unbilled Revenues (Retail 100%)]</t>
  </si>
  <si>
    <t>DE:[0456006 Muni Co Tax Coll/comm (Wtd Total Rate Base)]</t>
  </si>
  <si>
    <t>DF:[0456040  State Sales Tax Coll Commission (Wtd Total Rate Base)]</t>
  </si>
  <si>
    <t>DG:[0456050 Transmission Study Revenue (Transmission 100%)]</t>
  </si>
  <si>
    <t>DH:[0456100 Profit or Loss on Sale of M&amp;S (Wtd Total Rate Base)]</t>
  </si>
  <si>
    <t>DI:[0456102 Distribution Charge - Network (Wholesale 100%)]</t>
  </si>
  <si>
    <t>DJ:[0456104 Prod Ancillary Service Revenue (Wholesale 100%)]</t>
  </si>
  <si>
    <t>DK:[0456105  Schedules, System Control Dispatch (Wholesale 100%)]</t>
  </si>
  <si>
    <t>DL:[0456106  Reactive Purchases/Voltage (Wholesale 100%)]</t>
  </si>
  <si>
    <t>DM:[0456107  Regulation/Frequency Response (Wholesale 100%)]</t>
  </si>
  <si>
    <t>DN:[0456108  Operating Reserve &amp; Spinning Reserve (Wholesale 100%)]</t>
  </si>
  <si>
    <t>DO:[0456109  Operating Reserve &amp; Supplemental Reserve (Wholesale 100%)]</t>
  </si>
  <si>
    <t>DP:[0456110 Transmission Charge PTP]</t>
  </si>
  <si>
    <t>DQ:[0456111  Other Transmission (Wholesale 100%)]</t>
  </si>
  <si>
    <t>DR:[0456540  Wholesale Unbilled Revenues (Wholesale 100%)]</t>
  </si>
  <si>
    <t>DS:[0456610 GPIF (100% retail then adjust 100% out)]</t>
  </si>
  <si>
    <t>DT:[0456616 Shared Solar - SC]</t>
  </si>
  <si>
    <t>DU:[0456630 Gross Up-Contr In Aid Of Const]</t>
  </si>
  <si>
    <t>DV:[0457100 SC Direct PT Offset]</t>
  </si>
  <si>
    <t>DW:[Total Other Operating Revenues]</t>
  </si>
  <si>
    <t>DX:[]</t>
  </si>
  <si>
    <t>DY:[Adjustments:]</t>
  </si>
  <si>
    <t xml:space="preserve">     DZ:[Add amount to tie to IS]</t>
  </si>
  <si>
    <t>EA:[]</t>
  </si>
  <si>
    <t>EB:[Total Operating Revenues]</t>
  </si>
  <si>
    <t>EC:[]</t>
  </si>
  <si>
    <t>ED:[CHECKS:]</t>
  </si>
  <si>
    <t>EE:[Total Operating Revenue (above)]</t>
  </si>
  <si>
    <t>EF:[Revenue from FERC Income Statement]</t>
  </si>
  <si>
    <t>EG:[Variance]</t>
  </si>
  <si>
    <t>EH:[Add: Osprey (manual input above)]</t>
  </si>
  <si>
    <t>EI:[Add: Citrus County (manual input above)]</t>
  </si>
  <si>
    <t>EJ:[Add: Hines Chillers (manual input above)]</t>
  </si>
  <si>
    <t>EK:[Net Variance]</t>
  </si>
  <si>
    <t>EL:[EndMethodCalls]</t>
  </si>
  <si>
    <t>EM:[end if]</t>
  </si>
  <si>
    <t>EN:[]</t>
  </si>
  <si>
    <t>EO:[2021 ECRC Recalculation]</t>
  </si>
  <si>
    <t xml:space="preserve">     EP:[Retail Revenue - ECRC]</t>
  </si>
  <si>
    <t xml:space="preserve">     EQ:[Less Retail Revenue - SPP]</t>
  </si>
  <si>
    <t xml:space="preserve">     ER:[Retail Revenue - ECRC (Adjusted for SPP)]</t>
  </si>
  <si>
    <t>ES:[]</t>
  </si>
  <si>
    <t>These allocators link from UI COS Reports, and certain allocators link to E-5 and E-10 Labor as shown in the Notes column.</t>
  </si>
  <si>
    <t>DO NOT MOVE ANYTHING - LINKS TO COS REPORTS</t>
  </si>
  <si>
    <t>DEF - Allocators from Cost of Service</t>
  </si>
  <si>
    <t>COS File Label</t>
  </si>
  <si>
    <t>Notes:</t>
  </si>
  <si>
    <t>Derived Allocators from COS:</t>
  </si>
  <si>
    <t>- Residential</t>
  </si>
  <si>
    <t>links to E-5</t>
  </si>
  <si>
    <t>- Gen Service Non Demand</t>
  </si>
  <si>
    <t>- Gen Service 100% L.F.</t>
  </si>
  <si>
    <t>- Gen Service Demand</t>
  </si>
  <si>
    <t>- Gen Service Curtailable</t>
  </si>
  <si>
    <t>- Gen Service Interruptible</t>
  </si>
  <si>
    <t>- Lighting Energy</t>
  </si>
  <si>
    <t>- Lighting Facilities</t>
  </si>
  <si>
    <t>- EV Solution</t>
  </si>
  <si>
    <t>These allocators link to COS Reports, and certain allocators link to E-5 as shown in the Notes column.</t>
  </si>
  <si>
    <t>DEF - Allocators for Cost of Service</t>
  </si>
  <si>
    <t>12 CP and 25% AD for Production Demand</t>
  </si>
  <si>
    <t>Prod Demand - Base</t>
  </si>
  <si>
    <t>Production Base Demand</t>
  </si>
  <si>
    <t>-</t>
  </si>
  <si>
    <t>Prod Demand - Interm</t>
  </si>
  <si>
    <t>Production Intermediate Demand</t>
  </si>
  <si>
    <t>Prod Demand - Peak</t>
  </si>
  <si>
    <t>Production Peaking Demand</t>
  </si>
  <si>
    <t>Prod Demand - Solar</t>
  </si>
  <si>
    <t>Production Solar Demand</t>
  </si>
  <si>
    <t>Prod Energy - Average</t>
  </si>
  <si>
    <t>Energy Avg Rate Sales</t>
  </si>
  <si>
    <t>Prod Energy - Base</t>
  </si>
  <si>
    <t>Production Base Energy</t>
  </si>
  <si>
    <t>Prod Energy - Interm</t>
  </si>
  <si>
    <t>Production Intermediate Energy</t>
  </si>
  <si>
    <t>Prod Energy - Peak</t>
  </si>
  <si>
    <t>Production Peaking Energy</t>
  </si>
  <si>
    <t>Prod Energy - Solar</t>
  </si>
  <si>
    <t>Production Solar Energy</t>
  </si>
  <si>
    <t>Transmission</t>
  </si>
  <si>
    <t>Distribution Primary Demand</t>
  </si>
  <si>
    <t>Distribution Primary (MDS)</t>
  </si>
  <si>
    <t>Distribution Secondary Demand</t>
  </si>
  <si>
    <t>Distribution Secondary (MDS)</t>
  </si>
  <si>
    <t>Distribution Services Demand</t>
  </si>
  <si>
    <t>Distribution Service</t>
  </si>
  <si>
    <t>Dist Meters</t>
  </si>
  <si>
    <t>Distribution Metering</t>
  </si>
  <si>
    <t>Dist IS Equipment</t>
  </si>
  <si>
    <t>Distribution IS Equipment</t>
  </si>
  <si>
    <t>Direct Assign - Retail</t>
  </si>
  <si>
    <t>Retail 100%, Class = # Bills</t>
  </si>
  <si>
    <t>Revenue Allocator:</t>
  </si>
  <si>
    <t>Base Revenue Dollars Before CEC &amp; EV:</t>
  </si>
  <si>
    <t>Comes from 2023 Spring - Retail Revenue Forecast file/E13c Summary-All Years</t>
  </si>
  <si>
    <t>Subtotal - Retail Sales of Electric</t>
  </si>
  <si>
    <t>Base Revenue Allocator</t>
  </si>
  <si>
    <t>Retail Sales of Electric</t>
  </si>
  <si>
    <t>Other Allocators:</t>
  </si>
  <si>
    <t>Wholesale Direct Assign</t>
  </si>
  <si>
    <t>Wholesale 100%</t>
  </si>
  <si>
    <t>Lighting Facilities</t>
  </si>
  <si>
    <t>REG FL: 2022 Forecast - Based on 2022 12&amp;00 FL 2024 Rate Case</t>
  </si>
  <si>
    <t xml:space="preserve">     AJ:[Retail Revenue - Base (MRC Program)]</t>
  </si>
  <si>
    <t>*Retail Revenue - Base (MRC Program*</t>
  </si>
  <si>
    <t>EV Off-Peak Credits</t>
  </si>
  <si>
    <t>MRC Program</t>
  </si>
  <si>
    <t>Summary of Retail Factors for UI Input into Demand &amp; Energy Separation Factors Report:</t>
  </si>
  <si>
    <t xml:space="preserve">          Demand - Production Base</t>
  </si>
  <si>
    <t xml:space="preserve">          Demand - Production Intermediate</t>
  </si>
  <si>
    <t xml:space="preserve">          Demand - Production Peaking</t>
  </si>
  <si>
    <t xml:space="preserve">          Demand - Production Solar</t>
  </si>
  <si>
    <t xml:space="preserve">          Demand - Transmission Avg 12 CP</t>
  </si>
  <si>
    <t xml:space="preserve">          Energy - Production Total Sales</t>
  </si>
  <si>
    <t xml:space="preserve">          Energy - Production Avg Rate Sales</t>
  </si>
  <si>
    <t xml:space="preserve">          Energy - Production Base</t>
  </si>
  <si>
    <t xml:space="preserve">          Energy - Production Intermediate</t>
  </si>
  <si>
    <t xml:space="preserve">          Energy - Production Peaking</t>
  </si>
  <si>
    <t xml:space="preserve">          Energy - Production Solar</t>
  </si>
  <si>
    <t>20210016-EI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</si>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</sst>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_(* #,##0.00000_);_(* \(#,##0.00000\);_(* &quot;-&quot;??_);_(@_)"/>
    <numFmt numFmtId="167" formatCode="#,##0_);[Red]\(#,##0\);&quot; &quot;"/>
    <numFmt numFmtId="168" formatCode="_(* #,##0.00000000_);_(* \(#,##0.00000000\);_(* &quot;-&quot;??_);_(@_)"/>
    <numFmt numFmtId="169" formatCode="0.00000"/>
    <numFmt numFmtId="170" formatCode="_(* #,##0.0000_);_(* \(#,##0.0000\);_(* &quot;-&quot;??_);_(@_)"/>
    <numFmt numFmtId="171" formatCode="0.000000"/>
    <numFmt numFmtId="172" formatCode="_(* #,##0.000000_);_(* \(#,##0.000000\);_(* &quot;-&quot;??_);_(@_)"/>
  </numFmts>
  <fonts count="27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2"/>
      <color rgb="FF0000FF"/>
      <name val="Calibri"/>
      <family val="2"/>
      <scheme val="minor"/>
    </font>
    <font>
      <sz val="12"/>
      <color rgb="FF0000FF"/>
      <name val="Calibri"/>
      <family val="2"/>
      <scheme val="minor"/>
    </font>
    <font>
      <sz val="10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name val="Courier"/>
      <family val="3"/>
    </font>
    <font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0"/>
      <color indexed="8"/>
      <name val="Calibri"/>
      <family val="2"/>
      <scheme val="minor"/>
    </font>
    <font>
      <b/>
      <u/>
      <sz val="1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name val="Arial"/>
      <family val="2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3333FF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2">
    <xf numFmtId="0" fontId="0" fillId="3" borderId="0"/>
    <xf numFmtId="43" fontId="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0" fillId="0" borderId="0"/>
    <xf numFmtId="0" fontId="5" fillId="0" borderId="0"/>
    <xf numFmtId="0" fontId="2" fillId="0" borderId="0"/>
    <xf numFmtId="0" fontId="20" fillId="3" borderId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</cellStyleXfs>
  <cellXfs count="159">
    <xf numFmtId="0" fontId="0" fillId="3" borderId="0" xfId="0"/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164" fontId="8" fillId="0" borderId="0" xfId="3" applyNumberFormat="1" applyFont="1" applyAlignment="1">
      <alignment horizontal="left" vertical="center"/>
    </xf>
    <xf numFmtId="164" fontId="8" fillId="0" borderId="0" xfId="3" applyNumberFormat="1" applyFont="1" applyAlignment="1">
      <alignment vertical="center"/>
    </xf>
    <xf numFmtId="0" fontId="9" fillId="0" borderId="0" xfId="2" applyFont="1" applyAlignment="1">
      <alignment vertical="center"/>
    </xf>
    <xf numFmtId="0" fontId="8" fillId="0" borderId="0" xfId="2" applyFont="1" applyAlignment="1" applyProtection="1">
      <alignment vertical="center"/>
      <protection locked="0"/>
    </xf>
    <xf numFmtId="0" fontId="8" fillId="0" borderId="0" xfId="4" applyFont="1" applyAlignment="1" applyProtection="1">
      <alignment vertical="center"/>
      <protection locked="0"/>
    </xf>
    <xf numFmtId="0" fontId="11" fillId="0" borderId="0" xfId="2" applyFont="1" applyAlignment="1" applyProtection="1">
      <alignment vertical="center"/>
      <protection locked="0"/>
    </xf>
    <xf numFmtId="0" fontId="8" fillId="0" borderId="0" xfId="2" applyFont="1" applyAlignment="1">
      <alignment horizontal="right" vertical="center"/>
    </xf>
    <xf numFmtId="0" fontId="8" fillId="2" borderId="0" xfId="2" applyFont="1" applyFill="1" applyAlignment="1">
      <alignment vertical="center"/>
    </xf>
    <xf numFmtId="0" fontId="8" fillId="2" borderId="0" xfId="2" applyFont="1" applyFill="1" applyAlignment="1" applyProtection="1">
      <alignment horizontal="center" vertical="center"/>
      <protection locked="0"/>
    </xf>
    <xf numFmtId="0" fontId="12" fillId="2" borderId="0" xfId="2" applyFont="1" applyFill="1" applyAlignment="1">
      <alignment horizontal="centerContinuous" vertical="center"/>
    </xf>
    <xf numFmtId="164" fontId="12" fillId="2" borderId="0" xfId="3" applyNumberFormat="1" applyFont="1" applyFill="1" applyAlignment="1">
      <alignment horizontal="centerContinuous" vertical="center"/>
    </xf>
    <xf numFmtId="0" fontId="8" fillId="2" borderId="0" xfId="2" applyFont="1" applyFill="1" applyAlignment="1">
      <alignment horizontal="centerContinuous" vertical="center"/>
    </xf>
    <xf numFmtId="0" fontId="8" fillId="0" borderId="1" xfId="2" applyFont="1" applyBorder="1" applyAlignment="1">
      <alignment horizontal="left" vertical="center"/>
    </xf>
    <xf numFmtId="164" fontId="8" fillId="0" borderId="1" xfId="3" applyNumberFormat="1" applyFont="1" applyBorder="1" applyAlignment="1">
      <alignment horizontal="left" vertical="center"/>
    </xf>
    <xf numFmtId="0" fontId="8" fillId="0" borderId="1" xfId="2" applyFont="1" applyBorder="1" applyAlignment="1">
      <alignment vertical="center"/>
    </xf>
    <xf numFmtId="0" fontId="8" fillId="0" borderId="1" xfId="4" applyFont="1" applyBorder="1" applyAlignment="1">
      <alignment vertical="center"/>
    </xf>
    <xf numFmtId="0" fontId="8" fillId="0" borderId="0" xfId="2" applyFont="1" applyAlignment="1">
      <alignment horizontal="left" vertical="center"/>
    </xf>
    <xf numFmtId="0" fontId="8" fillId="0" borderId="0" xfId="4" applyFont="1" applyAlignment="1" applyProtection="1">
      <alignment horizontal="left" vertical="center"/>
      <protection locked="0"/>
    </xf>
    <xf numFmtId="0" fontId="8" fillId="0" borderId="0" xfId="5" applyFont="1" applyAlignment="1">
      <alignment horizontal="left"/>
    </xf>
    <xf numFmtId="0" fontId="8" fillId="0" borderId="0" xfId="5" applyFont="1"/>
    <xf numFmtId="0" fontId="8" fillId="0" borderId="0" xfId="4" applyFont="1" applyAlignment="1">
      <alignment horizontal="left" vertical="center"/>
    </xf>
    <xf numFmtId="0" fontId="8" fillId="0" borderId="0" xfId="2" applyFont="1" applyAlignment="1" applyProtection="1">
      <alignment horizontal="left" vertical="center"/>
      <protection locked="0"/>
    </xf>
    <xf numFmtId="0" fontId="8" fillId="0" borderId="0" xfId="5" quotePrefix="1" applyFont="1"/>
    <xf numFmtId="0" fontId="8" fillId="0" borderId="1" xfId="2" applyFont="1" applyBorder="1" applyAlignment="1" applyProtection="1">
      <alignment horizontal="center" vertical="center"/>
      <protection locked="0"/>
    </xf>
    <xf numFmtId="0" fontId="8" fillId="0" borderId="1" xfId="2" applyFont="1" applyBorder="1" applyAlignment="1">
      <alignment horizontal="centerContinuous" vertical="center"/>
    </xf>
    <xf numFmtId="165" fontId="8" fillId="0" borderId="0" xfId="3" applyNumberFormat="1" applyFont="1" applyBorder="1" applyAlignment="1">
      <alignment horizontal="center" vertical="center"/>
    </xf>
    <xf numFmtId="165" fontId="13" fillId="0" borderId="0" xfId="3" applyNumberFormat="1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164" fontId="13" fillId="0" borderId="0" xfId="3" applyNumberFormat="1" applyFont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164" fontId="8" fillId="0" borderId="0" xfId="3" applyNumberFormat="1" applyFont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164" fontId="13" fillId="0" borderId="1" xfId="3" applyNumberFormat="1" applyFont="1" applyBorder="1" applyAlignment="1">
      <alignment horizontal="center" vertical="center"/>
    </xf>
    <xf numFmtId="164" fontId="14" fillId="0" borderId="1" xfId="3" applyNumberFormat="1" applyFont="1" applyBorder="1" applyAlignment="1">
      <alignment horizontal="left" vertical="center"/>
    </xf>
    <xf numFmtId="0" fontId="8" fillId="0" borderId="1" xfId="4" applyFont="1" applyBorder="1" applyAlignment="1">
      <alignment horizontal="center" vertical="center"/>
    </xf>
    <xf numFmtId="0" fontId="13" fillId="0" borderId="1" xfId="4" applyFont="1" applyBorder="1" applyAlignment="1">
      <alignment horizontal="center" vertical="center"/>
    </xf>
    <xf numFmtId="164" fontId="8" fillId="0" borderId="1" xfId="3" applyNumberFormat="1" applyFont="1" applyBorder="1" applyAlignment="1">
      <alignment horizontal="center" vertical="center"/>
    </xf>
    <xf numFmtId="0" fontId="15" fillId="0" borderId="0" xfId="2" applyFont="1" applyAlignment="1">
      <alignment vertical="center"/>
    </xf>
    <xf numFmtId="164" fontId="14" fillId="0" borderId="0" xfId="3" applyNumberFormat="1" applyFont="1" applyBorder="1" applyAlignment="1">
      <alignment horizontal="left" vertical="center"/>
    </xf>
    <xf numFmtId="166" fontId="16" fillId="0" borderId="0" xfId="3" applyNumberFormat="1" applyFont="1" applyAlignment="1">
      <alignment vertical="center"/>
    </xf>
    <xf numFmtId="0" fontId="13" fillId="0" borderId="0" xfId="4" applyFont="1" applyAlignment="1">
      <alignment vertical="center"/>
    </xf>
    <xf numFmtId="164" fontId="8" fillId="0" borderId="0" xfId="3" applyNumberFormat="1" applyFont="1" applyBorder="1" applyAlignment="1" applyProtection="1">
      <alignment horizontal="left" vertical="center"/>
      <protection locked="0"/>
    </xf>
    <xf numFmtId="164" fontId="8" fillId="0" borderId="0" xfId="3" applyNumberFormat="1" applyFont="1" applyFill="1" applyBorder="1" applyAlignment="1" applyProtection="1">
      <alignment horizontal="center" vertical="center"/>
    </xf>
    <xf numFmtId="164" fontId="8" fillId="0" borderId="0" xfId="3" applyNumberFormat="1" applyFont="1" applyBorder="1" applyAlignment="1" applyProtection="1">
      <alignment horizontal="center" vertical="center"/>
      <protection locked="0"/>
    </xf>
    <xf numFmtId="164" fontId="8" fillId="0" borderId="0" xfId="2" applyNumberFormat="1" applyFont="1" applyAlignment="1">
      <alignment vertical="center"/>
    </xf>
    <xf numFmtId="164" fontId="8" fillId="0" borderId="0" xfId="3" applyNumberFormat="1" applyFont="1" applyFill="1" applyBorder="1" applyAlignment="1">
      <alignment horizontal="left" vertical="center"/>
    </xf>
    <xf numFmtId="164" fontId="8" fillId="0" borderId="0" xfId="3" applyNumberFormat="1" applyFont="1" applyBorder="1" applyAlignment="1">
      <alignment vertical="center"/>
    </xf>
    <xf numFmtId="164" fontId="8" fillId="0" borderId="0" xfId="3" applyNumberFormat="1" applyFont="1" applyBorder="1" applyAlignment="1">
      <alignment horizontal="left" vertical="center"/>
    </xf>
    <xf numFmtId="164" fontId="8" fillId="0" borderId="2" xfId="3" applyNumberFormat="1" applyFont="1" applyBorder="1" applyAlignment="1" applyProtection="1">
      <alignment horizontal="left" vertical="center"/>
      <protection locked="0"/>
    </xf>
    <xf numFmtId="164" fontId="8" fillId="2" borderId="0" xfId="3" applyNumberFormat="1" applyFont="1" applyFill="1" applyBorder="1" applyAlignment="1" applyProtection="1">
      <alignment horizontal="left" vertical="center"/>
      <protection locked="0"/>
    </xf>
    <xf numFmtId="164" fontId="8" fillId="0" borderId="0" xfId="3" applyNumberFormat="1" applyFont="1" applyFill="1" applyBorder="1" applyAlignment="1" applyProtection="1">
      <alignment horizontal="left" vertical="center"/>
      <protection locked="0"/>
    </xf>
    <xf numFmtId="164" fontId="8" fillId="0" borderId="0" xfId="3" applyNumberFormat="1" applyFont="1" applyFill="1" applyBorder="1" applyAlignment="1">
      <alignment vertical="center"/>
    </xf>
    <xf numFmtId="164" fontId="8" fillId="0" borderId="0" xfId="3" applyNumberFormat="1" applyFont="1" applyBorder="1" applyAlignment="1" applyProtection="1">
      <alignment vertical="center"/>
      <protection locked="0"/>
    </xf>
    <xf numFmtId="164" fontId="8" fillId="0" borderId="0" xfId="3" applyNumberFormat="1" applyFont="1" applyFill="1" applyAlignment="1">
      <alignment vertical="center"/>
    </xf>
    <xf numFmtId="164" fontId="8" fillId="0" borderId="2" xfId="3" applyNumberFormat="1" applyFont="1" applyFill="1" applyBorder="1" applyAlignment="1" applyProtection="1">
      <alignment horizontal="left" vertical="center"/>
      <protection locked="0"/>
    </xf>
    <xf numFmtId="164" fontId="8" fillId="0" borderId="0" xfId="3" applyNumberFormat="1" applyFont="1" applyBorder="1" applyAlignment="1" applyProtection="1">
      <alignment horizontal="center" vertical="center"/>
    </xf>
    <xf numFmtId="0" fontId="8" fillId="0" borderId="0" xfId="4" applyFont="1" applyAlignment="1">
      <alignment horizontal="left" vertical="center" indent="1"/>
    </xf>
    <xf numFmtId="164" fontId="11" fillId="0" borderId="0" xfId="3" applyNumberFormat="1" applyFont="1" applyBorder="1" applyAlignment="1" applyProtection="1">
      <alignment horizontal="left" vertical="center"/>
      <protection locked="0"/>
    </xf>
    <xf numFmtId="0" fontId="8" fillId="0" borderId="0" xfId="4" applyFont="1" applyAlignment="1">
      <alignment vertical="center"/>
    </xf>
    <xf numFmtId="164" fontId="11" fillId="0" borderId="0" xfId="3" applyNumberFormat="1" applyFont="1" applyBorder="1" applyAlignment="1">
      <alignment horizontal="left" vertical="center"/>
    </xf>
    <xf numFmtId="0" fontId="8" fillId="0" borderId="0" xfId="2" applyFont="1" applyAlignment="1">
      <alignment horizontal="left" vertical="center" indent="1"/>
    </xf>
    <xf numFmtId="164" fontId="8" fillId="2" borderId="0" xfId="2" applyNumberFormat="1" applyFont="1" applyFill="1" applyAlignment="1">
      <alignment vertical="center"/>
    </xf>
    <xf numFmtId="0" fontId="0" fillId="0" borderId="0" xfId="0" applyFill="1"/>
    <xf numFmtId="164" fontId="11" fillId="0" borderId="0" xfId="3" applyNumberFormat="1" applyFont="1" applyAlignment="1">
      <alignment horizontal="left" vertical="center"/>
    </xf>
    <xf numFmtId="164" fontId="8" fillId="0" borderId="2" xfId="3" applyNumberFormat="1" applyFont="1" applyFill="1" applyBorder="1" applyAlignment="1">
      <alignment horizontal="left" vertical="center"/>
    </xf>
    <xf numFmtId="164" fontId="8" fillId="0" borderId="2" xfId="3" applyNumberFormat="1" applyFont="1" applyBorder="1" applyAlignment="1" applyProtection="1">
      <alignment vertical="center"/>
      <protection locked="0"/>
    </xf>
    <xf numFmtId="164" fontId="8" fillId="0" borderId="2" xfId="3" applyNumberFormat="1" applyFont="1" applyBorder="1" applyAlignment="1">
      <alignment horizontal="left" vertical="center"/>
    </xf>
    <xf numFmtId="164" fontId="8" fillId="0" borderId="2" xfId="3" applyNumberFormat="1" applyFont="1" applyBorder="1" applyAlignment="1">
      <alignment vertical="center"/>
    </xf>
    <xf numFmtId="164" fontId="8" fillId="0" borderId="2" xfId="3" applyNumberFormat="1" applyFont="1" applyFill="1" applyBorder="1" applyAlignment="1">
      <alignment vertical="center"/>
    </xf>
    <xf numFmtId="164" fontId="11" fillId="0" borderId="0" xfId="3" applyNumberFormat="1" applyFont="1" applyFill="1" applyAlignment="1">
      <alignment horizontal="left" vertical="center"/>
    </xf>
    <xf numFmtId="164" fontId="11" fillId="0" borderId="0" xfId="3" applyNumberFormat="1" applyFont="1" applyAlignment="1" applyProtection="1">
      <alignment vertical="center"/>
      <protection locked="0"/>
    </xf>
    <xf numFmtId="0" fontId="12" fillId="0" borderId="0" xfId="4" applyFont="1" applyAlignment="1">
      <alignment vertical="center"/>
    </xf>
    <xf numFmtId="164" fontId="8" fillId="0" borderId="0" xfId="3" applyNumberFormat="1" applyFont="1" applyFill="1" applyBorder="1" applyAlignment="1" applyProtection="1">
      <alignment horizontal="center" vertical="center"/>
      <protection locked="0"/>
    </xf>
    <xf numFmtId="0" fontId="12" fillId="0" borderId="0" xfId="2" applyFont="1" applyAlignment="1">
      <alignment vertical="center"/>
    </xf>
    <xf numFmtId="164" fontId="8" fillId="0" borderId="3" xfId="3" applyNumberFormat="1" applyFont="1" applyBorder="1" applyAlignment="1">
      <alignment horizontal="left" vertical="center"/>
    </xf>
    <xf numFmtId="0" fontId="8" fillId="0" borderId="2" xfId="5" applyFont="1" applyBorder="1"/>
    <xf numFmtId="0" fontId="8" fillId="0" borderId="2" xfId="5" applyFont="1" applyBorder="1" applyAlignment="1">
      <alignment horizontal="left"/>
    </xf>
    <xf numFmtId="0" fontId="11" fillId="0" borderId="2" xfId="5" applyFont="1" applyBorder="1" applyProtection="1">
      <protection locked="0"/>
    </xf>
    <xf numFmtId="0" fontId="8" fillId="0" borderId="2" xfId="2" applyFont="1" applyBorder="1" applyAlignment="1">
      <alignment vertical="center"/>
    </xf>
    <xf numFmtId="0" fontId="8" fillId="0" borderId="2" xfId="5" applyFont="1" applyBorder="1" applyAlignment="1">
      <alignment horizontal="right"/>
    </xf>
    <xf numFmtId="164" fontId="8" fillId="2" borderId="0" xfId="3" applyNumberFormat="1" applyFont="1" applyFill="1" applyAlignment="1">
      <alignment horizontal="left" vertical="center"/>
    </xf>
    <xf numFmtId="164" fontId="8" fillId="2" borderId="0" xfId="3" applyNumberFormat="1" applyFont="1" applyFill="1" applyAlignment="1">
      <alignment vertical="center"/>
    </xf>
    <xf numFmtId="0" fontId="8" fillId="4" borderId="0" xfId="2" applyFont="1" applyFill="1" applyAlignment="1">
      <alignment vertical="center"/>
    </xf>
    <xf numFmtId="164" fontId="8" fillId="4" borderId="0" xfId="3" applyNumberFormat="1" applyFont="1" applyFill="1" applyAlignment="1">
      <alignment vertical="center"/>
    </xf>
    <xf numFmtId="164" fontId="8" fillId="0" borderId="0" xfId="3" applyNumberFormat="1" applyFont="1" applyAlignment="1">
      <alignment vertical="center" wrapText="1"/>
    </xf>
    <xf numFmtId="166" fontId="8" fillId="0" borderId="0" xfId="3" applyNumberFormat="1" applyFont="1" applyAlignment="1">
      <alignment vertical="center"/>
    </xf>
    <xf numFmtId="0" fontId="8" fillId="0" borderId="0" xfId="2" applyFont="1" applyAlignment="1" applyProtection="1">
      <alignment horizontal="right" vertical="center"/>
      <protection locked="0"/>
    </xf>
    <xf numFmtId="0" fontId="8" fillId="4" borderId="0" xfId="2" applyFont="1" applyFill="1" applyAlignment="1">
      <alignment horizontal="center" vertical="center"/>
    </xf>
    <xf numFmtId="0" fontId="8" fillId="4" borderId="0" xfId="2" applyFont="1" applyFill="1" applyAlignment="1">
      <alignment horizontal="left" vertical="center"/>
    </xf>
    <xf numFmtId="0" fontId="8" fillId="4" borderId="0" xfId="4" applyFont="1" applyFill="1" applyAlignment="1">
      <alignment horizontal="left" vertical="center"/>
    </xf>
    <xf numFmtId="164" fontId="8" fillId="4" borderId="0" xfId="2" applyNumberFormat="1" applyFont="1" applyFill="1" applyAlignment="1">
      <alignment vertical="center"/>
    </xf>
    <xf numFmtId="0" fontId="21" fillId="0" borderId="0" xfId="7" applyFont="1" applyFill="1"/>
    <xf numFmtId="0" fontId="22" fillId="0" borderId="0" xfId="7" applyFont="1" applyFill="1"/>
    <xf numFmtId="0" fontId="22" fillId="4" borderId="0" xfId="7" applyFont="1" applyFill="1"/>
    <xf numFmtId="0" fontId="23" fillId="0" borderId="0" xfId="7" applyFont="1" applyFill="1" applyAlignment="1">
      <alignment horizontal="left"/>
    </xf>
    <xf numFmtId="0" fontId="22" fillId="0" borderId="0" xfId="7" applyFont="1" applyFill="1" applyAlignment="1">
      <alignment horizontal="centerContinuous"/>
    </xf>
    <xf numFmtId="0" fontId="23" fillId="0" borderId="1" xfId="7" applyFont="1" applyFill="1" applyBorder="1" applyAlignment="1">
      <alignment horizontal="center" wrapText="1"/>
    </xf>
    <xf numFmtId="0" fontId="23" fillId="0" borderId="1" xfId="7" applyFont="1" applyFill="1" applyBorder="1" applyAlignment="1">
      <alignment horizontal="center"/>
    </xf>
    <xf numFmtId="0" fontId="23" fillId="0" borderId="0" xfId="7" applyFont="1" applyFill="1" applyAlignment="1">
      <alignment horizontal="center" wrapText="1"/>
    </xf>
    <xf numFmtId="0" fontId="22" fillId="0" borderId="1" xfId="7" applyFont="1" applyFill="1" applyBorder="1" applyAlignment="1">
      <alignment horizontal="left" wrapText="1"/>
    </xf>
    <xf numFmtId="0" fontId="23" fillId="2" borderId="0" xfId="7" applyFont="1" applyFill="1"/>
    <xf numFmtId="0" fontId="22" fillId="2" borderId="0" xfId="7" applyFont="1" applyFill="1"/>
    <xf numFmtId="0" fontId="22" fillId="2" borderId="0" xfId="7" applyFont="1" applyFill="1" applyAlignment="1">
      <alignment horizontal="center" wrapText="1"/>
    </xf>
    <xf numFmtId="0" fontId="23" fillId="0" borderId="0" xfId="7" applyFont="1" applyFill="1"/>
    <xf numFmtId="0" fontId="16" fillId="0" borderId="0" xfId="7" applyFont="1" applyFill="1"/>
    <xf numFmtId="166" fontId="22" fillId="0" borderId="0" xfId="3" applyNumberFormat="1" applyFont="1" applyFill="1"/>
    <xf numFmtId="0" fontId="22" fillId="0" borderId="0" xfId="7" applyFont="1" applyFill="1" applyAlignment="1">
      <alignment horizontal="left"/>
    </xf>
    <xf numFmtId="0" fontId="22" fillId="0" borderId="0" xfId="7" applyFont="1" applyFill="1" applyAlignment="1">
      <alignment horizontal="left" indent="1"/>
    </xf>
    <xf numFmtId="0" fontId="4" fillId="0" borderId="0" xfId="7" applyFont="1" applyFill="1"/>
    <xf numFmtId="0" fontId="22" fillId="0" borderId="0" xfId="7" quotePrefix="1" applyFont="1" applyFill="1" applyAlignment="1">
      <alignment horizontal="left"/>
    </xf>
    <xf numFmtId="0" fontId="22" fillId="0" borderId="0" xfId="7" applyFont="1" applyFill="1" applyAlignment="1">
      <alignment horizontal="left" wrapText="1" indent="3"/>
    </xf>
    <xf numFmtId="166" fontId="22" fillId="0" borderId="3" xfId="8" applyNumberFormat="1" applyFont="1" applyFill="1" applyBorder="1"/>
    <xf numFmtId="166" fontId="22" fillId="0" borderId="0" xfId="7" applyNumberFormat="1" applyFont="1" applyFill="1"/>
    <xf numFmtId="166" fontId="22" fillId="0" borderId="0" xfId="8" applyNumberFormat="1" applyFont="1"/>
    <xf numFmtId="0" fontId="22" fillId="0" borderId="0" xfId="7" applyFont="1" applyFill="1" applyAlignment="1">
      <alignment wrapText="1"/>
    </xf>
    <xf numFmtId="166" fontId="22" fillId="0" borderId="3" xfId="8" applyNumberFormat="1" applyFont="1" applyBorder="1"/>
    <xf numFmtId="0" fontId="16" fillId="2" borderId="0" xfId="7" applyFont="1" applyFill="1"/>
    <xf numFmtId="168" fontId="22" fillId="0" borderId="0" xfId="8" applyNumberFormat="1" applyFont="1"/>
    <xf numFmtId="0" fontId="2" fillId="0" borderId="0" xfId="7" applyFont="1" applyFill="1"/>
    <xf numFmtId="166" fontId="22" fillId="2" borderId="0" xfId="8" applyNumberFormat="1" applyFont="1" applyFill="1"/>
    <xf numFmtId="166" fontId="22" fillId="2" borderId="0" xfId="7" applyNumberFormat="1" applyFont="1" applyFill="1"/>
    <xf numFmtId="0" fontId="22" fillId="2" borderId="0" xfId="7" applyFont="1" applyFill="1" applyAlignment="1">
      <alignment horizontal="left" indent="1"/>
    </xf>
    <xf numFmtId="0" fontId="4" fillId="2" borderId="0" xfId="7" applyFont="1" applyFill="1"/>
    <xf numFmtId="164" fontId="22" fillId="0" borderId="0" xfId="8" applyNumberFormat="1" applyFont="1" applyFill="1"/>
    <xf numFmtId="164" fontId="22" fillId="0" borderId="1" xfId="8" applyNumberFormat="1" applyFont="1" applyFill="1" applyBorder="1"/>
    <xf numFmtId="0" fontId="22" fillId="0" borderId="0" xfId="7" quotePrefix="1" applyFont="1" applyFill="1" applyAlignment="1">
      <alignment horizontal="left" indent="2"/>
    </xf>
    <xf numFmtId="164" fontId="22" fillId="0" borderId="2" xfId="8" applyNumberFormat="1" applyFont="1" applyFill="1" applyBorder="1"/>
    <xf numFmtId="166" fontId="24" fillId="0" borderId="0" xfId="8" applyNumberFormat="1" applyFont="1"/>
    <xf numFmtId="0" fontId="22" fillId="0" borderId="0" xfId="7" applyFont="1" applyFill="1" applyAlignment="1">
      <alignment horizontal="left" wrapText="1"/>
    </xf>
    <xf numFmtId="166" fontId="22" fillId="0" borderId="0" xfId="8" applyNumberFormat="1" applyFont="1" applyFill="1"/>
    <xf numFmtId="169" fontId="22" fillId="0" borderId="0" xfId="7" applyNumberFormat="1" applyFont="1" applyFill="1"/>
    <xf numFmtId="166" fontId="22" fillId="0" borderId="3" xfId="7" applyNumberFormat="1" applyFont="1" applyFill="1" applyBorder="1"/>
    <xf numFmtId="169" fontId="22" fillId="0" borderId="3" xfId="7" applyNumberFormat="1" applyFont="1" applyFill="1" applyBorder="1"/>
    <xf numFmtId="164" fontId="8" fillId="0" borderId="0" xfId="1" quotePrefix="1" applyNumberFormat="1" applyFont="1" applyAlignment="1">
      <alignment vertical="center"/>
    </xf>
    <xf numFmtId="0" fontId="8" fillId="0" borderId="0" xfId="0" applyFont="1" applyFill="1"/>
    <xf numFmtId="167" fontId="25" fillId="0" borderId="0" xfId="6" applyNumberFormat="1" applyFont="1" applyAlignment="1">
      <alignment horizontal="left"/>
    </xf>
    <xf numFmtId="0" fontId="8" fillId="4" borderId="0" xfId="0" applyFont="1" applyFill="1"/>
    <xf numFmtId="164" fontId="8" fillId="4" borderId="0" xfId="3" applyNumberFormat="1" applyFont="1" applyFill="1" applyBorder="1" applyAlignment="1">
      <alignment horizontal="left" vertical="center"/>
    </xf>
    <xf numFmtId="164" fontId="8" fillId="4" borderId="2" xfId="3" applyNumberFormat="1" applyFont="1" applyFill="1" applyBorder="1" applyAlignment="1">
      <alignment horizontal="left" vertical="center"/>
    </xf>
    <xf numFmtId="0" fontId="12" fillId="4" borderId="0" xfId="4" applyFont="1" applyFill="1" applyAlignment="1">
      <alignment vertical="center"/>
    </xf>
    <xf numFmtId="164" fontId="8" fillId="0" borderId="0" xfId="4" applyNumberFormat="1" applyFont="1" applyAlignment="1">
      <alignment horizontal="center" vertical="center"/>
    </xf>
    <xf numFmtId="0" fontId="26" fillId="0" borderId="0" xfId="2" applyFont="1" applyAlignment="1" applyProtection="1">
      <alignment horizontal="right" vertical="center"/>
      <protection locked="0"/>
    </xf>
    <xf numFmtId="0" fontId="2" fillId="0" borderId="0" xfId="9" applyAlignment="1">
      <alignment horizontal="left"/>
    </xf>
    <xf numFmtId="170" fontId="22" fillId="0" borderId="0" xfId="7" applyNumberFormat="1" applyFont="1" applyFill="1"/>
    <xf numFmtId="171" fontId="2" fillId="0" borderId="0" xfId="10" applyNumberFormat="1" applyAlignment="1">
      <alignment horizontal="right"/>
    </xf>
    <xf numFmtId="0" fontId="1" fillId="0" borderId="0" xfId="9" applyFont="1" applyAlignment="1">
      <alignment horizontal="left"/>
    </xf>
    <xf numFmtId="172" fontId="22" fillId="0" borderId="0" xfId="8" applyNumberFormat="1" applyFont="1"/>
    <xf numFmtId="49" fontId="18" fillId="3" borderId="0" xfId="0" applyNumberFormat="1" applyFont="1" applyAlignment="1">
      <alignment horizontal="left" wrapText="1"/>
    </xf>
    <xf numFmtId="49" fontId="18" fillId="3" borderId="0" xfId="0" applyNumberFormat="1" applyFont="1" applyAlignment="1">
      <alignment horizontal="right" wrapText="1"/>
    </xf>
    <xf numFmtId="167" fontId="18" fillId="3" borderId="0" xfId="0" applyNumberFormat="1" applyFont="1" applyAlignment="1">
      <alignment horizontal="left"/>
    </xf>
    <xf numFmtId="167" fontId="18" fillId="3" borderId="0" xfId="0" applyNumberFormat="1" applyFont="1" applyAlignment="1">
      <alignment horizontal="right"/>
    </xf>
    <xf numFmtId="167" fontId="18" fillId="5" borderId="0" xfId="0" applyNumberFormat="1" applyFont="1" applyFill="1" applyAlignment="1">
      <alignment horizontal="left"/>
    </xf>
    <xf numFmtId="167" fontId="19" fillId="3" borderId="0" xfId="0" applyNumberFormat="1" applyFont="1" applyAlignment="1">
      <alignment horizontal="left"/>
    </xf>
  </cellXfs>
  <cellStyles count="12">
    <cellStyle name="Comma" xfId="1" builtinId="3"/>
    <cellStyle name="Comma 10" xfId="8" xr:uid="{14063F2E-C345-4E19-BBED-C4AE48829776}"/>
    <cellStyle name="Comma 2" xfId="3" xr:uid="{E5097FB1-A354-4E35-BADE-539F44AE5B26}"/>
    <cellStyle name="Normal" xfId="0" builtinId="0"/>
    <cellStyle name="Normal 2" xfId="5" xr:uid="{CF7E2921-5D7A-46A7-8407-9512D058D5AC}"/>
    <cellStyle name="Normal 3" xfId="6" xr:uid="{DC9D386A-1C41-411B-BD8F-8ADBEA3068F6}"/>
    <cellStyle name="Normal 3 2" xfId="7" xr:uid="{3949B4EE-3979-4151-A720-8C081A4D4ABD}"/>
    <cellStyle name="Normal 30" xfId="9" xr:uid="{73D740DF-6BFE-4A8F-93AC-039FC531CC91}"/>
    <cellStyle name="Normal 6" xfId="10" xr:uid="{A820FF12-5275-4439-9C9A-76436213FF69}"/>
    <cellStyle name="Normal 6 2" xfId="11" xr:uid="{BF569909-F2B6-4ED8-8387-F344557F19B0}"/>
    <cellStyle name="Normal 9" xfId="4" xr:uid="{12526366-1394-47A7-ADC2-3DC8508AD5B1}"/>
    <cellStyle name="Normal_schl15" xfId="2" xr:uid="{122E38FC-4497-48D1-A1E2-8CA98B5CC8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ukeenergy.sharepoint.com/sites/DEFRC2024/Shared%20Documents/MFRs/5.%20%202024%20Litigated%20Filing/MFR%20E%20Schedules/MFR%20E-Schedules%20-%20COS%20Excel%20Files/3%20-%202023%20Spring%20-%20Retail%20Revenue%20Forecast.xlsx" TargetMode="External"/><Relationship Id="rId1" Type="http://schemas.openxmlformats.org/officeDocument/2006/relationships/externalLinkPath" Target="MFR%20E-Schedules%20-%20COS%20Excel%20Files/3%20-%202023%20Spring%20-%20Retail%20Revenue%20Foreca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ukeenergy.sharepoint.com/sites/DEFRC2024/Shared%20Documents/MFRs/5.%20%202024%20Litigated%20Filing/MFR%20E%20Schedules/MFR%20E-Schedules%20-%20COS%20Excel%20Files/1%20-%20JSS%20&amp;%20COS%20(12%20CP%20&amp;%2025%20AD)%20-%202025.xlsx" TargetMode="External"/><Relationship Id="rId1" Type="http://schemas.openxmlformats.org/officeDocument/2006/relationships/externalLinkPath" Target="MFR%20E-Schedules%20-%20COS%20Excel%20Files/1%20-%20JSS%20&amp;%20COS%20(12%20CP%20&amp;%2025%20AD)%20-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ukeenergy.sharepoint.com/sites/DEFRC2024/Shared%20Documents/MFRs/5.%20%202024%20Litigated%20Filing/MFR%20E%20Schedules/MFR%20E-Schedules%20-%20COS%20Excel%20Files/1%20-%20JSS%20&amp;%20COS%20(12%20CP%20&amp;%2025%20AD)%20-%202026.xlsx" TargetMode="External"/><Relationship Id="rId1" Type="http://schemas.openxmlformats.org/officeDocument/2006/relationships/externalLinkPath" Target="MFR%20E-Schedules%20-%20COS%20Excel%20Files/1%20-%20JSS%20&amp;%20COS%20(12%20CP%20&amp;%2025%20AD)%20-%202026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ukeenergy.sharepoint.com/sites/DEFRC2024/Shared%20Documents/MFRs/5.%20%202024%20Litigated%20Filing/MFR%20E%20Schedules/MFR%20E-Schedules%20-%20COS%20Excel%20Files/1%20-%20JSS%20&amp;%20COS%20(12%20CP%20&amp;%2025%20AD)%20-%202027.xlsx" TargetMode="External"/><Relationship Id="rId1" Type="http://schemas.openxmlformats.org/officeDocument/2006/relationships/externalLinkPath" Target="MFR%20E-Schedules%20-%20COS%20Excel%20Files/1%20-%20JSS%20&amp;%20COS%20(12%20CP%20&amp;%2025%20AD)%20-%202027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MFR%20E-Schedules%20-%20COS%20Excel%20Files/4%20-%20E-9,%2010,%2016,%2019%20(a,%20b,%20c)%20Load%20Data,%20Alloc%20Factors,%20Losses.xlsx?11760178" TargetMode="External"/><Relationship Id="rId1" Type="http://schemas.openxmlformats.org/officeDocument/2006/relationships/externalLinkPath" Target="file:///\\11760178\4%20-%20E-9,%2010,%2016,%2019%20(a,%20b,%20c)%20Load%20Data,%20Alloc%20Factors,%20Loss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cedures &amp; Inputs"/>
      <sheetName val="Rates"/>
      <sheetName val="Billing Units - Pivot Table"/>
      <sheetName val="Billing Units - Data"/>
      <sheetName val="Revenue Detail"/>
      <sheetName val="Revenue Summary"/>
      <sheetName val="E13c - Yr1"/>
      <sheetName val="E13c - Yr2"/>
      <sheetName val="E13c - Yr3"/>
      <sheetName val="E13c - Yr4"/>
      <sheetName val="E13c - Yr5"/>
      <sheetName val="E13c Summary - All Years"/>
      <sheetName val="E13c Summary - Yr1"/>
      <sheetName val="E13c Summary - Yr2"/>
      <sheetName val="E13c Summary - Yr3"/>
      <sheetName val="E13c Summary - Yr4"/>
      <sheetName val="E13c Summary - Yr5"/>
      <sheetName val="by Class - All Yrs"/>
      <sheetName val="by Class - Yr1"/>
      <sheetName val="by Class - Yr2"/>
      <sheetName val="by Class - Yr3"/>
      <sheetName val="by Class - Yr4"/>
      <sheetName val="by Class - Yr5"/>
      <sheetName val="by Rate Code - Yr1"/>
      <sheetName val="by Rate Code - Yr2"/>
      <sheetName val="by Rate Code - Yr3"/>
      <sheetName val="by Rate Code - Yr4"/>
      <sheetName val="by Rate Code - Yr5"/>
      <sheetName val="YoY bill determinants"/>
      <sheetName val="TOU Estimate"/>
      <sheetName val="Sales Forecast - All Yrs"/>
      <sheetName val="Sales Forecast - Yr1"/>
      <sheetName val="Sales Forecast - Yr2"/>
      <sheetName val="Sales Forecast - Yr3"/>
      <sheetName val="Sales Forecast - Yr4"/>
      <sheetName val="Sales Forecast - Yr5"/>
      <sheetName val="Sales Forecast - Yr6"/>
      <sheetName val="Sales Forecast by Rate Class"/>
      <sheetName val="BC Annual"/>
      <sheetName val="BC Monthly"/>
      <sheetName val="Minimum Bill Historical"/>
      <sheetName val="BC kWh Pivot"/>
      <sheetName val="BC kWh % Pivot"/>
      <sheetName val="BC Customers Pivot"/>
      <sheetName val="BC Customers % Pivot"/>
      <sheetName val="CSS to SAP Lookup"/>
      <sheetName val="SS"/>
      <sheetName val="Income Statement"/>
      <sheetName val="REG FL  Revenue - 13 Retail"/>
      <sheetName val="REG FL Summary 13"/>
    </sheetNames>
    <sheetDataSet>
      <sheetData sheetId="0">
        <row r="121">
          <cell r="D121">
            <v>359389.32883348421</v>
          </cell>
        </row>
        <row r="124">
          <cell r="D124">
            <v>492499.86409473396</v>
          </cell>
        </row>
      </sheetData>
      <sheetData sheetId="1"/>
      <sheetData sheetId="2"/>
      <sheetData sheetId="3"/>
      <sheetData sheetId="4">
        <row r="55">
          <cell r="D55">
            <v>2721224658.9679284</v>
          </cell>
        </row>
      </sheetData>
      <sheetData sheetId="5">
        <row r="83">
          <cell r="D83">
            <v>19864.303828715772</v>
          </cell>
          <cell r="E83">
            <v>20148.262554526471</v>
          </cell>
          <cell r="F83">
            <v>19910.61027836454</v>
          </cell>
        </row>
      </sheetData>
      <sheetData sheetId="6"/>
      <sheetData sheetId="7"/>
      <sheetData sheetId="8">
        <row r="321">
          <cell r="AD321">
            <v>71.783423469701717</v>
          </cell>
        </row>
      </sheetData>
      <sheetData sheetId="9">
        <row r="321">
          <cell r="AD321">
            <v>71.783423469701717</v>
          </cell>
        </row>
      </sheetData>
      <sheetData sheetId="10">
        <row r="321">
          <cell r="AD321">
            <v>71.783423469701717</v>
          </cell>
        </row>
      </sheetData>
      <sheetData sheetId="11">
        <row r="7">
          <cell r="H7">
            <v>1771210418.8514395</v>
          </cell>
          <cell r="I7">
            <v>1857253735.7847483</v>
          </cell>
          <cell r="P7">
            <v>1804921423.3236153</v>
          </cell>
          <cell r="Q7">
            <v>1803562879.3652489</v>
          </cell>
          <cell r="R7">
            <v>1857940234.4418013</v>
          </cell>
        </row>
        <row r="8">
          <cell r="H8">
            <v>185376358.1729131</v>
          </cell>
          <cell r="I8">
            <v>193938247.13360634</v>
          </cell>
          <cell r="P8">
            <v>187359341.5093613</v>
          </cell>
          <cell r="Q8">
            <v>188384335.27451178</v>
          </cell>
          <cell r="R8">
            <v>189639676.83979824</v>
          </cell>
        </row>
        <row r="9">
          <cell r="H9">
            <v>8508235.4865275938</v>
          </cell>
          <cell r="I9">
            <v>8930507.7698366903</v>
          </cell>
          <cell r="P9">
            <v>8746914.4421797022</v>
          </cell>
          <cell r="Q9">
            <v>8790026.7348158751</v>
          </cell>
          <cell r="R9">
            <v>8843744.665262226</v>
          </cell>
        </row>
        <row r="10">
          <cell r="H10">
            <v>605062845.50917757</v>
          </cell>
          <cell r="I10">
            <v>636905451.56731451</v>
          </cell>
          <cell r="P10">
            <v>618872011.83366501</v>
          </cell>
          <cell r="Q10">
            <v>621992233.73384595</v>
          </cell>
          <cell r="R10">
            <v>625710464.93326175</v>
          </cell>
        </row>
        <row r="11">
          <cell r="H11">
            <v>1930436.0000162278</v>
          </cell>
          <cell r="I11">
            <v>2043411.6346494011</v>
          </cell>
          <cell r="P11">
            <v>1949453.6016871906</v>
          </cell>
          <cell r="Q11">
            <v>1969063.7706053732</v>
          </cell>
          <cell r="R11">
            <v>1979696.8936930115</v>
          </cell>
        </row>
        <row r="12">
          <cell r="H12">
            <v>67389970.236381754</v>
          </cell>
          <cell r="I12">
            <v>70918800.341646388</v>
          </cell>
          <cell r="P12">
            <v>68346749.349090949</v>
          </cell>
          <cell r="Q12">
            <v>69234527.213631123</v>
          </cell>
          <cell r="R12">
            <v>69347029.844499782</v>
          </cell>
        </row>
        <row r="13">
          <cell r="H13">
            <v>10834578.443544131</v>
          </cell>
          <cell r="I13">
            <v>11267864.468198273</v>
          </cell>
          <cell r="P13">
            <v>11152065.260950627</v>
          </cell>
          <cell r="Q13">
            <v>11189245.323808026</v>
          </cell>
          <cell r="R13">
            <v>11302658.736550726</v>
          </cell>
        </row>
        <row r="14">
          <cell r="H14">
            <v>3540659.0045119999</v>
          </cell>
          <cell r="I14">
            <v>3647217.064512</v>
          </cell>
          <cell r="P14">
            <v>3660034.1389557822</v>
          </cell>
          <cell r="Q14">
            <v>3679328.7211916721</v>
          </cell>
          <cell r="R14">
            <v>3703985.2058759853</v>
          </cell>
        </row>
        <row r="15">
          <cell r="H15">
            <v>2945740</v>
          </cell>
          <cell r="I15">
            <v>3044102</v>
          </cell>
          <cell r="P15">
            <v>3053472.9920879053</v>
          </cell>
          <cell r="Q15">
            <v>3089224.8671194124</v>
          </cell>
          <cell r="R15">
            <v>3094027.2575722267</v>
          </cell>
        </row>
        <row r="16">
          <cell r="H16">
            <v>5603258</v>
          </cell>
          <cell r="I16">
            <v>5822583</v>
          </cell>
          <cell r="P16">
            <v>5843055.8554018019</v>
          </cell>
          <cell r="Q16">
            <v>5933943.4431920461</v>
          </cell>
          <cell r="R16">
            <v>5941317.3488740381</v>
          </cell>
        </row>
      </sheetData>
      <sheetData sheetId="12"/>
      <sheetData sheetId="13"/>
      <sheetData sheetId="14">
        <row r="98">
          <cell r="F98">
            <v>12642725</v>
          </cell>
        </row>
        <row r="99">
          <cell r="F99">
            <v>4005505.7</v>
          </cell>
        </row>
        <row r="111">
          <cell r="F111">
            <v>-620029</v>
          </cell>
        </row>
      </sheetData>
      <sheetData sheetId="15">
        <row r="98">
          <cell r="F98">
            <v>12642725</v>
          </cell>
        </row>
        <row r="99">
          <cell r="F99">
            <v>4005505.7</v>
          </cell>
        </row>
        <row r="111">
          <cell r="F111">
            <v>-1278968</v>
          </cell>
        </row>
      </sheetData>
      <sheetData sheetId="16">
        <row r="98">
          <cell r="F98">
            <v>12642725</v>
          </cell>
        </row>
        <row r="99">
          <cell r="F99">
            <v>4005505.7</v>
          </cell>
        </row>
        <row r="111">
          <cell r="F111">
            <v>-1955316</v>
          </cell>
        </row>
      </sheetData>
      <sheetData sheetId="17">
        <row r="82">
          <cell r="E82">
            <v>157033.19136465655</v>
          </cell>
        </row>
        <row r="86">
          <cell r="E86">
            <v>6645342.768316838</v>
          </cell>
          <cell r="F86">
            <v>13799539.595543966</v>
          </cell>
          <cell r="G86">
            <v>-39680792.586365975</v>
          </cell>
        </row>
        <row r="87">
          <cell r="E87">
            <v>81499.884984450415</v>
          </cell>
          <cell r="F87">
            <v>83005.834089069423</v>
          </cell>
          <cell r="G87">
            <v>-51462.38860238246</v>
          </cell>
        </row>
        <row r="88">
          <cell r="E88">
            <v>2653.234653954496</v>
          </cell>
          <cell r="F88">
            <v>5467.9146206679552</v>
          </cell>
          <cell r="G88">
            <v>4733.364162333758</v>
          </cell>
        </row>
        <row r="89">
          <cell r="E89">
            <v>476417.17993195704</v>
          </cell>
          <cell r="F89">
            <v>516829.45366977178</v>
          </cell>
          <cell r="G89">
            <v>87744.168633263558</v>
          </cell>
        </row>
        <row r="90">
          <cell r="E90">
            <v>13601.393365114905</v>
          </cell>
          <cell r="F90">
            <v>13518.871086048939</v>
          </cell>
          <cell r="G90">
            <v>7523.1932738010992</v>
          </cell>
        </row>
        <row r="91">
          <cell r="E91">
            <v>124470.891469216</v>
          </cell>
          <cell r="F91">
            <v>136437.37280944418</v>
          </cell>
          <cell r="G91">
            <v>135910.20895075146</v>
          </cell>
        </row>
        <row r="92">
          <cell r="E92">
            <v>-2389.129869186756</v>
          </cell>
          <cell r="F92">
            <v>6817.3846548937981</v>
          </cell>
          <cell r="G92">
            <v>-37671.079136533706</v>
          </cell>
        </row>
        <row r="93">
          <cell r="E93">
            <v>-20105.029104082223</v>
          </cell>
          <cell r="F93">
            <v>-21525.485438420255</v>
          </cell>
          <cell r="G93">
            <v>-24798.74575098163</v>
          </cell>
        </row>
        <row r="94">
          <cell r="E94">
            <v>607.75706157543527</v>
          </cell>
          <cell r="F94">
            <v>1235.1671461199912</v>
          </cell>
          <cell r="G94">
            <v>735.24870656480437</v>
          </cell>
        </row>
        <row r="95">
          <cell r="E95">
            <v>-1962.2898767556135</v>
          </cell>
          <cell r="F95">
            <v>-2342.4880569937723</v>
          </cell>
          <cell r="G95">
            <v>-3289.5541097995929</v>
          </cell>
        </row>
        <row r="203">
          <cell r="E203">
            <v>16648230.699999999</v>
          </cell>
          <cell r="F203">
            <v>16648230.699999999</v>
          </cell>
          <cell r="G203">
            <v>16648230.699999999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A1" t="str">
            <v>This tab calculates the details for the E-13c schedules by rate class and various other schedules.  Make sure links are correct and checks in yellow at the end of each rate class are zero.</v>
          </cell>
        </row>
      </sheetData>
      <sheetData sheetId="26">
        <row r="1">
          <cell r="A1" t="str">
            <v>This tab calculates the details for the E-13c schedules by rate class and various other schedules.  Make sure links are correct and checks in yellow at the end of each rate class are zero.</v>
          </cell>
        </row>
      </sheetData>
      <sheetData sheetId="27">
        <row r="1">
          <cell r="A1" t="str">
            <v>This tab calculates the details for the E-13c schedules by rate class and various other schedules.  Make sure links are correct and checks in yellow at the end of each rate class are zero.</v>
          </cell>
        </row>
      </sheetData>
      <sheetData sheetId="28"/>
      <sheetData sheetId="29"/>
      <sheetData sheetId="30"/>
      <sheetData sheetId="31"/>
      <sheetData sheetId="32"/>
      <sheetData sheetId="33">
        <row r="36">
          <cell r="N36">
            <v>39641871.991407506</v>
          </cell>
        </row>
      </sheetData>
      <sheetData sheetId="34">
        <row r="36">
          <cell r="N36">
            <v>39688948.760817453</v>
          </cell>
        </row>
      </sheetData>
      <sheetData sheetId="35">
        <row r="36">
          <cell r="N36">
            <v>40470309.298318207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C Class COSS"/>
      <sheetName val="1-Summary (present rev)"/>
      <sheetName val="2-Summary (rev at COS)"/>
      <sheetName val="3-Alloc"/>
      <sheetName val="Juris Sep Study TOC"/>
      <sheetName val="1-Juris Sep Study"/>
      <sheetName val="2-EPIS"/>
      <sheetName val="3-AD"/>
      <sheetName val="4-CWIP"/>
      <sheetName val="5-PHFU"/>
      <sheetName val="6-WC"/>
      <sheetName val="7-Class Rev"/>
      <sheetName val="8-Rev Credits"/>
      <sheetName val="9-O&amp;M"/>
      <sheetName val="10-Depr Exp"/>
      <sheetName val="11-Oth Tax"/>
      <sheetName val="12-Inc Tax"/>
      <sheetName val="13-WACC"/>
      <sheetName val="Instructions &amp; Inputs"/>
      <sheetName val="&gt;&gt;Checks &amp; Analyses&gt;&gt;"/>
      <sheetName val="Tie-Out Check"/>
      <sheetName val="Check to UI"/>
      <sheetName val="MFR E-6"/>
      <sheetName val="Income Tie-Out"/>
      <sheetName val="MFR A-1"/>
      <sheetName val="MFR C-44"/>
      <sheetName val="REG FL Working Capital 7 Logic"/>
    </sheetNames>
    <sheetDataSet>
      <sheetData sheetId="0"/>
      <sheetData sheetId="1">
        <row r="23">
          <cell r="H23">
            <v>2917976.0812456589</v>
          </cell>
          <cell r="I23">
            <v>1875199.5172536876</v>
          </cell>
          <cell r="J23">
            <v>196080.21230826669</v>
          </cell>
          <cell r="K23">
            <v>9075.3338144830122</v>
          </cell>
          <cell r="L23">
            <v>647895.40977062087</v>
          </cell>
          <cell r="M23">
            <v>8095.8921683589442</v>
          </cell>
          <cell r="N23">
            <v>75463.405642524274</v>
          </cell>
          <cell r="O23">
            <v>11351.259287717879</v>
          </cell>
          <cell r="P23">
            <v>88800</v>
          </cell>
          <cell r="Q23">
            <v>6015.0510000000004</v>
          </cell>
        </row>
        <row r="25">
          <cell r="F25">
            <v>3185459.9435880831</v>
          </cell>
          <cell r="G25">
            <v>215674.76553919443</v>
          </cell>
          <cell r="H25">
            <v>2969785.1780488887</v>
          </cell>
          <cell r="I25">
            <v>1917047.4757868745</v>
          </cell>
          <cell r="J25">
            <v>199306.43490211034</v>
          </cell>
          <cell r="K25">
            <v>9365.5972839953356</v>
          </cell>
          <cell r="L25">
            <v>652719.41968425014</v>
          </cell>
          <cell r="M25">
            <v>8127.7418442747166</v>
          </cell>
          <cell r="N25">
            <v>75932.459370290453</v>
          </cell>
          <cell r="O25">
            <v>12454.828115139635</v>
          </cell>
          <cell r="P25">
            <v>88815.617080276555</v>
          </cell>
          <cell r="Q25">
            <v>6015.6039827951126</v>
          </cell>
        </row>
      </sheetData>
      <sheetData sheetId="2">
        <row r="20">
          <cell r="AB20">
            <v>12872480.045604073</v>
          </cell>
        </row>
      </sheetData>
      <sheetData sheetId="3">
        <row r="8">
          <cell r="A8" t="str">
            <v>Line No.</v>
          </cell>
          <cell r="B8" t="str">
            <v>ALLOCATORS
Jurisdiction / Class / Function</v>
          </cell>
          <cell r="C8"/>
          <cell r="D8" t="str">
            <v>Production Base Demand</v>
          </cell>
          <cell r="E8" t="str">
            <v>Production Intermediate Demand</v>
          </cell>
          <cell r="F8" t="str">
            <v>Production Peaking Demand</v>
          </cell>
          <cell r="G8" t="str">
            <v>Production Solar Demand</v>
          </cell>
          <cell r="H8" t="str">
            <v>Production Base Energy</v>
          </cell>
          <cell r="I8" t="str">
            <v>Production Intermediate Energy</v>
          </cell>
          <cell r="J8" t="str">
            <v>Production Peaking Energy</v>
          </cell>
          <cell r="K8" t="str">
            <v>Production Solar Energy</v>
          </cell>
          <cell r="L8" t="str">
            <v>Energy Avg Rate Sales</v>
          </cell>
          <cell r="M8" t="str">
            <v>Energy - Production Total Sales</v>
          </cell>
          <cell r="N8" t="str">
            <v>Transmission</v>
          </cell>
          <cell r="O8" t="str">
            <v>Transmission - Radials</v>
          </cell>
          <cell r="P8" t="str">
            <v>Distribution Primary</v>
          </cell>
          <cell r="Q8" t="str">
            <v>Distribution Primary (MDS)</v>
          </cell>
          <cell r="R8" t="str">
            <v>Distribution Secondary</v>
          </cell>
          <cell r="S8" t="str">
            <v>Distribution Secondary (MDS)</v>
          </cell>
          <cell r="T8" t="str">
            <v>Distribution Service</v>
          </cell>
          <cell r="U8" t="str">
            <v>Distribution Metering</v>
          </cell>
          <cell r="V8" t="str">
            <v>Distribution IS Equipment</v>
          </cell>
          <cell r="W8" t="str">
            <v>Lighting Facilities</v>
          </cell>
          <cell r="X8" t="str">
            <v>Retail 100%, Class = # Bills</v>
          </cell>
          <cell r="Y8" t="str">
            <v>Retail 100%, Resid, Cust</v>
          </cell>
          <cell r="Z8" t="str">
            <v>Retail 100%, Resid, Dem</v>
          </cell>
          <cell r="AA8" t="str">
            <v>Retail 100%, Class = Metering</v>
          </cell>
          <cell r="AB8" t="str">
            <v>Clean Energy Connect</v>
          </cell>
          <cell r="AC8" t="str">
            <v>EV Solution</v>
          </cell>
          <cell r="AD8" t="str">
            <v>Retail Sales of Electric</v>
          </cell>
          <cell r="AE8" t="str">
            <v>Present Revenue</v>
          </cell>
          <cell r="AF8" t="str">
            <v>Labor</v>
          </cell>
          <cell r="AG8" t="str">
            <v>Gross Prod Plant</v>
          </cell>
          <cell r="AH8" t="str">
            <v>Gross Trans Plant</v>
          </cell>
          <cell r="AI8" t="str">
            <v>Gross Prod &amp; Trans Plant</v>
          </cell>
          <cell r="AJ8" t="str">
            <v>Gross Dist Plant</v>
          </cell>
          <cell r="AK8" t="str">
            <v>Gross Trans &amp; Dist Plant</v>
          </cell>
          <cell r="AL8" t="str">
            <v>Gross Prod, Trans &amp; Dist Plant</v>
          </cell>
          <cell r="AM8" t="str">
            <v>Gross Total Plant</v>
          </cell>
          <cell r="AN8" t="str">
            <v>Net Total Plant</v>
          </cell>
          <cell r="AO8" t="str">
            <v>Retail 100%, Class = Net Plant</v>
          </cell>
          <cell r="AP8" t="str">
            <v>Retail 100%, Class = Prod</v>
          </cell>
          <cell r="AQ8" t="str">
            <v>Retail 100%, Class = Dist Secondary</v>
          </cell>
          <cell r="AR8" t="str">
            <v>Retail 100%, Class = Dist Secondary (MDS)</v>
          </cell>
          <cell r="AS8" t="str">
            <v>Retail 100%, Class = T&amp;D</v>
          </cell>
          <cell r="AT8" t="str">
            <v>Rate Base</v>
          </cell>
          <cell r="AU8" t="str">
            <v>WTD O&amp;M Expense</v>
          </cell>
          <cell r="AV8" t="str">
            <v>Retail 100%, Removed</v>
          </cell>
          <cell r="AW8" t="str">
            <v>Wholesale 100%</v>
          </cell>
          <cell r="AX8"/>
          <cell r="AY8"/>
        </row>
        <row r="9">
          <cell r="N9"/>
        </row>
        <row r="10">
          <cell r="A10">
            <v>1</v>
          </cell>
          <cell r="B10" t="str">
            <v>Retail Separation Factors</v>
          </cell>
          <cell r="C10"/>
          <cell r="D10">
            <v>0.99999812342022842</v>
          </cell>
          <cell r="E10">
            <v>0.95211950599353834</v>
          </cell>
          <cell r="F10">
            <v>0.97631551540553974</v>
          </cell>
          <cell r="G10">
            <v>0.99999812342022842</v>
          </cell>
          <cell r="H10">
            <v>0.99999512928998335</v>
          </cell>
          <cell r="I10">
            <v>0.93990106943386054</v>
          </cell>
          <cell r="J10">
            <v>0.97934141602073355</v>
          </cell>
          <cell r="K10">
            <v>0.99999512928998335</v>
          </cell>
          <cell r="L10">
            <v>0.99999512928998335</v>
          </cell>
          <cell r="M10">
            <v>0.99711690475872761</v>
          </cell>
          <cell r="N10">
            <v>0.70369249762178421</v>
          </cell>
          <cell r="O10">
            <v>1</v>
          </cell>
          <cell r="P10">
            <v>1</v>
          </cell>
          <cell r="Q10">
            <v>1</v>
          </cell>
          <cell r="R10">
            <v>1</v>
          </cell>
          <cell r="S10">
            <v>1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1</v>
          </cell>
          <cell r="Y10">
            <v>1</v>
          </cell>
          <cell r="Z10">
            <v>1</v>
          </cell>
          <cell r="AA10">
            <v>1</v>
          </cell>
          <cell r="AB10">
            <v>1</v>
          </cell>
          <cell r="AC10">
            <v>1</v>
          </cell>
          <cell r="AD10">
            <v>1</v>
          </cell>
          <cell r="AE10">
            <v>1</v>
          </cell>
          <cell r="AF10">
            <v>0.97365972255740163</v>
          </cell>
          <cell r="AG10">
            <v>0.99577059695745218</v>
          </cell>
          <cell r="AH10">
            <v>0.71409219906053489</v>
          </cell>
          <cell r="AI10">
            <v>0.88912323465797849</v>
          </cell>
          <cell r="AJ10">
            <v>1</v>
          </cell>
          <cell r="AK10">
            <v>0.8866075844002046</v>
          </cell>
          <cell r="AL10">
            <v>0.92964778339406662</v>
          </cell>
          <cell r="AM10">
            <v>0.93203281196876464</v>
          </cell>
          <cell r="AN10">
            <v>0.92138109218766295</v>
          </cell>
          <cell r="AO10">
            <v>1</v>
          </cell>
          <cell r="AP10">
            <v>1</v>
          </cell>
          <cell r="AQ10">
            <v>1</v>
          </cell>
          <cell r="AR10">
            <v>1</v>
          </cell>
          <cell r="AS10">
            <v>1</v>
          </cell>
          <cell r="AT10">
            <v>0.92214742065678557</v>
          </cell>
          <cell r="AU10">
            <v>0.97314938933486372</v>
          </cell>
          <cell r="AV10">
            <v>1</v>
          </cell>
          <cell r="AW10"/>
        </row>
        <row r="11">
          <cell r="A11">
            <v>2</v>
          </cell>
          <cell r="N11"/>
        </row>
        <row r="12">
          <cell r="A12">
            <v>3</v>
          </cell>
          <cell r="B12" t="str">
            <v>Class Allocation Factors</v>
          </cell>
          <cell r="C12"/>
          <cell r="N12"/>
          <cell r="AD12"/>
          <cell r="AE12"/>
        </row>
        <row r="13">
          <cell r="A13">
            <v>4</v>
          </cell>
          <cell r="B13" t="str">
            <v>- Residential</v>
          </cell>
          <cell r="C13"/>
          <cell r="D13">
            <v>0.60254999999999992</v>
          </cell>
          <cell r="E13">
            <v>0.60254999999999992</v>
          </cell>
          <cell r="F13">
            <v>0.60254999999999992</v>
          </cell>
          <cell r="G13">
            <v>0.60254999999999992</v>
          </cell>
          <cell r="H13">
            <v>0.5282659149156731</v>
          </cell>
          <cell r="I13">
            <v>0.5282659149156731</v>
          </cell>
          <cell r="J13">
            <v>0.5282659149156731</v>
          </cell>
          <cell r="K13">
            <v>0.5282659149156731</v>
          </cell>
          <cell r="L13">
            <v>0.5282659149156731</v>
          </cell>
          <cell r="M13">
            <v>0.5282659149156731</v>
          </cell>
          <cell r="N13">
            <v>0.62731465917189999</v>
          </cell>
          <cell r="O13">
            <v>0.62731465917189999</v>
          </cell>
          <cell r="P13">
            <v>0.64063094914332341</v>
          </cell>
          <cell r="Q13">
            <v>0.87299127100354357</v>
          </cell>
          <cell r="R13">
            <v>0.77743959718934363</v>
          </cell>
          <cell r="S13">
            <v>0.87325022782578055</v>
          </cell>
          <cell r="T13">
            <v>0.87325022782578055</v>
          </cell>
          <cell r="U13">
            <v>0.80577169074107102</v>
          </cell>
          <cell r="V13">
            <v>0</v>
          </cell>
          <cell r="W13">
            <v>0</v>
          </cell>
          <cell r="X13">
            <v>0.87298140121149426</v>
          </cell>
          <cell r="Y13">
            <v>1</v>
          </cell>
          <cell r="Z13">
            <v>1</v>
          </cell>
          <cell r="AA13">
            <v>0.80577169074107102</v>
          </cell>
          <cell r="AB13">
            <v>0.60254999999999992</v>
          </cell>
          <cell r="AC13"/>
          <cell r="AD13">
            <v>0.66613552881806781</v>
          </cell>
          <cell r="AE13">
            <v>0.66613552881806781</v>
          </cell>
          <cell r="AF13">
            <v>0.64896979052584347</v>
          </cell>
          <cell r="AG13">
            <v>0.60254999999999992</v>
          </cell>
          <cell r="AH13">
            <v>0.62632726366951297</v>
          </cell>
          <cell r="AI13">
            <v>0.609780207806351</v>
          </cell>
          <cell r="AJ13">
            <v>0.64206602177914684</v>
          </cell>
          <cell r="AK13">
            <v>0.63703853069171856</v>
          </cell>
          <cell r="AL13">
            <v>0.62247340250909733</v>
          </cell>
          <cell r="AM13">
            <v>0.62488453620326834</v>
          </cell>
          <cell r="AN13">
            <v>0.62668902965539042</v>
          </cell>
          <cell r="AO13">
            <v>0.62668902965539042</v>
          </cell>
          <cell r="AP13">
            <v>0.60254999999999992</v>
          </cell>
          <cell r="AQ13">
            <v>0.77743959718934363</v>
          </cell>
          <cell r="AR13">
            <v>0.87325022782578055</v>
          </cell>
          <cell r="AS13">
            <v>0.63703853069171856</v>
          </cell>
          <cell r="AT13">
            <v>0.62687788875487127</v>
          </cell>
          <cell r="AU13">
            <v>0.65408888918956709</v>
          </cell>
          <cell r="AV13"/>
          <cell r="AW13"/>
        </row>
        <row r="14">
          <cell r="A14">
            <v>5</v>
          </cell>
          <cell r="B14" t="str">
            <v>- Gen Service Non Demand</v>
          </cell>
          <cell r="C14"/>
          <cell r="D14">
            <v>5.4480000000000001E-2</v>
          </cell>
          <cell r="E14">
            <v>5.4480000000000001E-2</v>
          </cell>
          <cell r="F14">
            <v>5.4480000000000001E-2</v>
          </cell>
          <cell r="G14">
            <v>5.4480000000000001E-2</v>
          </cell>
          <cell r="H14">
            <v>5.5560609745546857E-2</v>
          </cell>
          <cell r="I14">
            <v>5.5560609745546857E-2</v>
          </cell>
          <cell r="J14">
            <v>5.5560609745546857E-2</v>
          </cell>
          <cell r="K14">
            <v>5.5560609745546857E-2</v>
          </cell>
          <cell r="L14">
            <v>5.5560609745546857E-2</v>
          </cell>
          <cell r="M14">
            <v>5.5560609745546857E-2</v>
          </cell>
          <cell r="N14">
            <v>5.4112932506757389E-2</v>
          </cell>
          <cell r="O14">
            <v>5.4112932506757389E-2</v>
          </cell>
          <cell r="P14">
            <v>5.8928474299700849E-2</v>
          </cell>
          <cell r="Q14">
            <v>6.4187404352719801E-2</v>
          </cell>
          <cell r="R14">
            <v>6.5757336639987979E-2</v>
          </cell>
          <cell r="S14">
            <v>6.4133056082732842E-2</v>
          </cell>
          <cell r="T14">
            <v>6.4133056082732842E-2</v>
          </cell>
          <cell r="U14">
            <v>8.2696830343526456E-2</v>
          </cell>
          <cell r="V14">
            <v>0</v>
          </cell>
          <cell r="W14">
            <v>0</v>
          </cell>
          <cell r="X14">
            <v>6.418763198516482E-2</v>
          </cell>
          <cell r="Y14"/>
          <cell r="Z14"/>
          <cell r="AA14">
            <v>8.2696830343526456E-2</v>
          </cell>
          <cell r="AB14">
            <v>5.4480000000000001E-2</v>
          </cell>
          <cell r="AC14"/>
          <cell r="AD14">
            <v>6.9919292226724161E-2</v>
          </cell>
          <cell r="AE14">
            <v>6.9919292226724161E-2</v>
          </cell>
          <cell r="AF14">
            <v>5.7490852274814971E-2</v>
          </cell>
          <cell r="AG14">
            <v>5.4480000000000008E-2</v>
          </cell>
          <cell r="AH14">
            <v>5.4127567910757277E-2</v>
          </cell>
          <cell r="AI14">
            <v>5.4372832191362769E-2</v>
          </cell>
          <cell r="AJ14">
            <v>5.689338262579037E-2</v>
          </cell>
          <cell r="AK14">
            <v>5.6009887960426934E-2</v>
          </cell>
          <cell r="AL14">
            <v>5.5363788697809828E-2</v>
          </cell>
          <cell r="AM14">
            <v>5.5505400723868538E-2</v>
          </cell>
          <cell r="AN14">
            <v>5.5632278814382805E-2</v>
          </cell>
          <cell r="AO14">
            <v>5.5632278814382805E-2</v>
          </cell>
          <cell r="AP14">
            <v>5.4480000000000008E-2</v>
          </cell>
          <cell r="AQ14">
            <v>6.5757336639987979E-2</v>
          </cell>
          <cell r="AR14">
            <v>6.4133056082732842E-2</v>
          </cell>
          <cell r="AS14">
            <v>5.6009887960426934E-2</v>
          </cell>
          <cell r="AT14">
            <v>5.5673703318541483E-2</v>
          </cell>
          <cell r="AU14">
            <v>5.7677479817786717E-2</v>
          </cell>
          <cell r="AV14"/>
          <cell r="AW14"/>
        </row>
        <row r="15">
          <cell r="A15">
            <v>6</v>
          </cell>
          <cell r="B15" t="str">
            <v>- Gen Service 100% L.F.</v>
          </cell>
          <cell r="C15"/>
          <cell r="D15">
            <v>3.8300000000000001E-3</v>
          </cell>
          <cell r="E15">
            <v>3.8300000000000001E-3</v>
          </cell>
          <cell r="F15">
            <v>3.8300000000000001E-3</v>
          </cell>
          <cell r="G15">
            <v>3.8300000000000001E-3</v>
          </cell>
          <cell r="H15">
            <v>5.2708204294814077E-3</v>
          </cell>
          <cell r="I15">
            <v>5.2708204294814077E-3</v>
          </cell>
          <cell r="J15">
            <v>5.2708204294814077E-3</v>
          </cell>
          <cell r="K15">
            <v>5.2708204294814077E-3</v>
          </cell>
          <cell r="L15">
            <v>5.2708204294814077E-3</v>
          </cell>
          <cell r="M15">
            <v>5.2708204294814077E-3</v>
          </cell>
          <cell r="N15">
            <v>3.3484394120732084E-3</v>
          </cell>
          <cell r="O15">
            <v>3.3484394120732084E-3</v>
          </cell>
          <cell r="P15">
            <v>2.7087299428882241E-3</v>
          </cell>
          <cell r="Q15">
            <v>7.2613846447806248E-3</v>
          </cell>
          <cell r="R15">
            <v>1.3366185161924086E-3</v>
          </cell>
          <cell r="S15">
            <v>7.2635386011317467E-3</v>
          </cell>
          <cell r="T15">
            <v>7.2635386011317467E-3</v>
          </cell>
          <cell r="U15">
            <v>7.0631389690762924E-3</v>
          </cell>
          <cell r="V15">
            <v>0</v>
          </cell>
          <cell r="W15">
            <v>0</v>
          </cell>
          <cell r="X15">
            <v>7.2613025496225002E-3</v>
          </cell>
          <cell r="Y15"/>
          <cell r="Z15"/>
          <cell r="AA15">
            <v>7.0631389690762924E-3</v>
          </cell>
          <cell r="AB15">
            <v>3.8300000000000001E-3</v>
          </cell>
          <cell r="AC15"/>
          <cell r="AD15">
            <v>3.1954833945099606E-3</v>
          </cell>
          <cell r="AE15">
            <v>3.1954833945099606E-3</v>
          </cell>
          <cell r="AF15">
            <v>4.7521233550820285E-3</v>
          </cell>
          <cell r="AG15">
            <v>3.8300000000000009E-3</v>
          </cell>
          <cell r="AH15">
            <v>3.3676397877111398E-3</v>
          </cell>
          <cell r="AI15">
            <v>3.6894051669400709E-3</v>
          </cell>
          <cell r="AJ15">
            <v>2.6706348296878291E-3</v>
          </cell>
          <cell r="AK15">
            <v>2.8932817621805896E-3</v>
          </cell>
          <cell r="AL15">
            <v>3.288874758785542E-3</v>
          </cell>
          <cell r="AM15">
            <v>3.3766374650503438E-3</v>
          </cell>
          <cell r="AN15">
            <v>3.3082236661326698E-3</v>
          </cell>
          <cell r="AO15">
            <v>3.3082236661326698E-3</v>
          </cell>
          <cell r="AP15">
            <v>3.8300000000000009E-3</v>
          </cell>
          <cell r="AQ15">
            <v>1.3366185161924086E-3</v>
          </cell>
          <cell r="AR15">
            <v>7.2635386011317467E-3</v>
          </cell>
          <cell r="AS15">
            <v>2.8932817621805896E-3</v>
          </cell>
          <cell r="AT15">
            <v>3.3429812914552359E-3</v>
          </cell>
          <cell r="AU15">
            <v>4.8289519417739971E-3</v>
          </cell>
          <cell r="AV15"/>
          <cell r="AW15"/>
        </row>
        <row r="16">
          <cell r="A16">
            <v>7</v>
          </cell>
          <cell r="B16" t="str">
            <v>- Gen Service Demand</v>
          </cell>
          <cell r="C16"/>
          <cell r="D16">
            <v>0.28704000000000002</v>
          </cell>
          <cell r="E16">
            <v>0.28704000000000002</v>
          </cell>
          <cell r="F16">
            <v>0.28704000000000002</v>
          </cell>
          <cell r="G16">
            <v>0.28704000000000002</v>
          </cell>
          <cell r="H16">
            <v>0.33319156984725368</v>
          </cell>
          <cell r="I16">
            <v>0.33319156984725368</v>
          </cell>
          <cell r="J16">
            <v>0.33319156984725368</v>
          </cell>
          <cell r="K16">
            <v>0.33319156984725368</v>
          </cell>
          <cell r="L16">
            <v>0.33319156984725368</v>
          </cell>
          <cell r="M16">
            <v>0.33319156984725368</v>
          </cell>
          <cell r="N16">
            <v>0.27165391390879873</v>
          </cell>
          <cell r="O16">
            <v>0.27165391390879873</v>
          </cell>
          <cell r="P16">
            <v>0.26074517269513187</v>
          </cell>
          <cell r="Q16">
            <v>2.3854992205777581E-2</v>
          </cell>
          <cell r="R16">
            <v>0.14655028960067851</v>
          </cell>
          <cell r="S16">
            <v>2.3675868101326915E-2</v>
          </cell>
          <cell r="T16">
            <v>2.3675868101326915E-2</v>
          </cell>
          <cell r="U16">
            <v>6.9458660608448089E-2</v>
          </cell>
          <cell r="V16">
            <v>0</v>
          </cell>
          <cell r="W16">
            <v>0</v>
          </cell>
          <cell r="X16">
            <v>2.3859782063427801E-2</v>
          </cell>
          <cell r="Y16"/>
          <cell r="Z16"/>
          <cell r="AA16">
            <v>6.9458660608448089E-2</v>
          </cell>
          <cell r="AB16">
            <v>0.28704000000000002</v>
          </cell>
          <cell r="AC16"/>
          <cell r="AD16">
            <v>0.22770526039248523</v>
          </cell>
          <cell r="AE16">
            <v>0.22770526039248523</v>
          </cell>
          <cell r="AF16">
            <v>0.21959473951661651</v>
          </cell>
          <cell r="AG16">
            <v>0.28704000000000007</v>
          </cell>
          <cell r="AH16">
            <v>0.27226737489367797</v>
          </cell>
          <cell r="AI16">
            <v>0.2825479293038678</v>
          </cell>
          <cell r="AJ16">
            <v>0.18407863130843694</v>
          </cell>
          <cell r="AK16">
            <v>0.2122490955406123</v>
          </cell>
          <cell r="AL16">
            <v>0.24383464263400401</v>
          </cell>
          <cell r="AM16">
            <v>0.24167118804564508</v>
          </cell>
          <cell r="AN16">
            <v>0.24173185669313324</v>
          </cell>
          <cell r="AO16">
            <v>0.24173185669313324</v>
          </cell>
          <cell r="AP16">
            <v>0.28704000000000007</v>
          </cell>
          <cell r="AQ16">
            <v>0.14655028960067851</v>
          </cell>
          <cell r="AR16">
            <v>2.3675868101326915E-2</v>
          </cell>
          <cell r="AS16">
            <v>0.2122490955406123</v>
          </cell>
          <cell r="AT16">
            <v>0.24302951792848027</v>
          </cell>
          <cell r="AU16">
            <v>0.21105536399723293</v>
          </cell>
          <cell r="AV16"/>
          <cell r="AW16"/>
        </row>
        <row r="17">
          <cell r="A17">
            <v>8</v>
          </cell>
          <cell r="B17" t="str">
            <v>- Gen Service Curtailable</v>
          </cell>
          <cell r="C17"/>
          <cell r="D17">
            <v>3.4299999999999999E-3</v>
          </cell>
          <cell r="E17">
            <v>3.4299999999999999E-3</v>
          </cell>
          <cell r="F17">
            <v>3.4299999999999999E-3</v>
          </cell>
          <cell r="G17">
            <v>3.4299999999999999E-3</v>
          </cell>
          <cell r="H17">
            <v>5.122727595978609E-3</v>
          </cell>
          <cell r="I17">
            <v>5.122727595978609E-3</v>
          </cell>
          <cell r="J17">
            <v>5.122727595978609E-3</v>
          </cell>
          <cell r="K17">
            <v>5.122727595978609E-3</v>
          </cell>
          <cell r="L17">
            <v>5.122727595978609E-3</v>
          </cell>
          <cell r="M17">
            <v>5.122727595978609E-3</v>
          </cell>
          <cell r="N17">
            <v>2.8643276898457568E-3</v>
          </cell>
          <cell r="O17">
            <v>2.8643276898457568E-3</v>
          </cell>
          <cell r="P17">
            <v>4.1773184661408752E-3</v>
          </cell>
          <cell r="Q17">
            <v>3.362823090975881E-6</v>
          </cell>
          <cell r="R17">
            <v>0</v>
          </cell>
          <cell r="S17">
            <v>2.7439727113960709E-7</v>
          </cell>
          <cell r="T17">
            <v>2.7439727113960709E-7</v>
          </cell>
          <cell r="U17">
            <v>2.4936136207413898E-4</v>
          </cell>
          <cell r="V17">
            <v>0</v>
          </cell>
          <cell r="W17">
            <v>0</v>
          </cell>
          <cell r="X17">
            <v>3.3627850718504799E-6</v>
          </cell>
          <cell r="Y17"/>
          <cell r="Z17"/>
          <cell r="AA17">
            <v>2.4936136207413898E-4</v>
          </cell>
          <cell r="AB17">
            <v>3.4299999999999999E-3</v>
          </cell>
          <cell r="AC17"/>
          <cell r="AD17">
            <v>2.850201084175343E-3</v>
          </cell>
          <cell r="AE17">
            <v>2.850201084175343E-3</v>
          </cell>
          <cell r="AF17">
            <v>2.9253368446724255E-3</v>
          </cell>
          <cell r="AG17">
            <v>3.4300000000000003E-3</v>
          </cell>
          <cell r="AH17">
            <v>2.8868816967874311E-3</v>
          </cell>
          <cell r="AI17">
            <v>3.2648481873170845E-3</v>
          </cell>
          <cell r="AJ17">
            <v>2.3120213819452736E-3</v>
          </cell>
          <cell r="AK17">
            <v>2.4956511886462308E-3</v>
          </cell>
          <cell r="AL17">
            <v>2.8902435337447487E-3</v>
          </cell>
          <cell r="AM17">
            <v>2.8786223456172093E-3</v>
          </cell>
          <cell r="AN17">
            <v>2.893288207159582E-3</v>
          </cell>
          <cell r="AO17">
            <v>2.893288207159582E-3</v>
          </cell>
          <cell r="AP17">
            <v>3.4300000000000003E-3</v>
          </cell>
          <cell r="AQ17">
            <v>0</v>
          </cell>
          <cell r="AR17">
            <v>2.7439727113960709E-7</v>
          </cell>
          <cell r="AS17">
            <v>2.4956511886462308E-3</v>
          </cell>
          <cell r="AT17">
            <v>2.912479388158105E-3</v>
          </cell>
          <cell r="AU17">
            <v>2.8046037444609006E-3</v>
          </cell>
          <cell r="AV17"/>
          <cell r="AW17"/>
        </row>
        <row r="18">
          <cell r="A18">
            <v>9</v>
          </cell>
          <cell r="B18" t="str">
            <v>- Gen Service Interruptible</v>
          </cell>
          <cell r="C18"/>
          <cell r="D18">
            <v>4.6300000000000001E-2</v>
          </cell>
          <cell r="E18">
            <v>4.6300000000000001E-2</v>
          </cell>
          <cell r="F18">
            <v>4.6300000000000001E-2</v>
          </cell>
          <cell r="G18">
            <v>4.6300000000000001E-2</v>
          </cell>
          <cell r="H18">
            <v>6.4153678295298319E-2</v>
          </cell>
          <cell r="I18">
            <v>6.4153678295298319E-2</v>
          </cell>
          <cell r="J18">
            <v>6.4153678295298319E-2</v>
          </cell>
          <cell r="K18">
            <v>6.4153678295298319E-2</v>
          </cell>
          <cell r="L18">
            <v>6.4153678295298319E-2</v>
          </cell>
          <cell r="M18">
            <v>6.4153678295298319E-2</v>
          </cell>
          <cell r="N18">
            <v>4.035609106679397E-2</v>
          </cell>
          <cell r="O18">
            <v>4.035609106679397E-2</v>
          </cell>
          <cell r="P18">
            <v>2.3769377209681808E-2</v>
          </cell>
          <cell r="Q18">
            <v>6.7300305449966382E-5</v>
          </cell>
          <cell r="R18">
            <v>4.4553950539746963E-3</v>
          </cell>
          <cell r="S18">
            <v>3.3366597748082503E-5</v>
          </cell>
          <cell r="T18">
            <v>3.3366597748082503E-5</v>
          </cell>
          <cell r="U18">
            <v>1.9261410776379299E-3</v>
          </cell>
          <cell r="V18">
            <v>1</v>
          </cell>
          <cell r="W18">
            <v>0</v>
          </cell>
          <cell r="X18">
            <v>7.2592388843749624E-5</v>
          </cell>
          <cell r="Y18"/>
          <cell r="Z18"/>
          <cell r="AA18">
            <v>1.9261410776379299E-3</v>
          </cell>
          <cell r="AB18">
            <v>4.6300000000000001E-2</v>
          </cell>
          <cell r="AC18"/>
          <cell r="AD18">
            <v>2.6122192682490539E-2</v>
          </cell>
          <cell r="AE18">
            <v>2.6122192682490539E-2</v>
          </cell>
          <cell r="AF18">
            <v>3.438161741371476E-2</v>
          </cell>
          <cell r="AG18">
            <v>4.6300000000000008E-2</v>
          </cell>
          <cell r="AH18">
            <v>4.0593081566300045E-2</v>
          </cell>
          <cell r="AI18">
            <v>4.4564636049670737E-2</v>
          </cell>
          <cell r="AJ18">
            <v>1.5064458293737768E-2</v>
          </cell>
          <cell r="AK18">
            <v>2.321916307305328E-2</v>
          </cell>
          <cell r="AL18">
            <v>3.2966616549924062E-2</v>
          </cell>
          <cell r="AM18">
            <v>3.2882402336162485E-2</v>
          </cell>
          <cell r="AN18">
            <v>3.2161336348266241E-2</v>
          </cell>
          <cell r="AO18">
            <v>3.2161336348266241E-2</v>
          </cell>
          <cell r="AP18">
            <v>4.6300000000000008E-2</v>
          </cell>
          <cell r="AQ18">
            <v>4.4553950539746963E-3</v>
          </cell>
          <cell r="AR18">
            <v>3.3366597748082503E-5</v>
          </cell>
          <cell r="AS18">
            <v>2.321916307305328E-2</v>
          </cell>
          <cell r="AT18">
            <v>3.2646483765224082E-2</v>
          </cell>
          <cell r="AU18">
            <v>3.2721413577607085E-2</v>
          </cell>
          <cell r="AV18"/>
          <cell r="AW18"/>
        </row>
        <row r="19">
          <cell r="A19">
            <v>10</v>
          </cell>
          <cell r="B19" t="str">
            <v>- Lighting Energy</v>
          </cell>
          <cell r="C19"/>
          <cell r="D19">
            <v>2.3700000000000001E-3</v>
          </cell>
          <cell r="E19">
            <v>2.3700000000000001E-3</v>
          </cell>
          <cell r="F19">
            <v>2.3700000000000001E-3</v>
          </cell>
          <cell r="G19">
            <v>2.3700000000000001E-3</v>
          </cell>
          <cell r="H19">
            <v>8.4346791707681154E-3</v>
          </cell>
          <cell r="I19">
            <v>8.4346791707681154E-3</v>
          </cell>
          <cell r="J19">
            <v>8.4346791707681154E-3</v>
          </cell>
          <cell r="K19">
            <v>8.4346791707681154E-3</v>
          </cell>
          <cell r="L19">
            <v>8.4346791707681154E-3</v>
          </cell>
          <cell r="M19">
            <v>8.4346791707681154E-3</v>
          </cell>
          <cell r="N19">
            <v>3.4963624383093744E-4</v>
          </cell>
          <cell r="O19">
            <v>3.4963624383093744E-4</v>
          </cell>
          <cell r="P19">
            <v>9.0399782431329883E-3</v>
          </cell>
          <cell r="Q19">
            <v>3.1634284664637663E-2</v>
          </cell>
          <cell r="R19">
            <v>4.4607629998228582E-3</v>
          </cell>
          <cell r="S19">
            <v>3.1643668394008839E-2</v>
          </cell>
          <cell r="T19">
            <v>3.1643668394008839E-2</v>
          </cell>
          <cell r="U19">
            <v>3.2834176898166222E-2</v>
          </cell>
          <cell r="V19">
            <v>0</v>
          </cell>
          <cell r="W19">
            <v>0</v>
          </cell>
          <cell r="X19">
            <v>3.1633927016375143E-2</v>
          </cell>
          <cell r="Y19"/>
          <cell r="Z19"/>
          <cell r="AA19">
            <v>3.2834176898166222E-2</v>
          </cell>
          <cell r="AB19">
            <v>2.3700000000000001E-3</v>
          </cell>
          <cell r="AC19"/>
          <cell r="AD19">
            <v>4.0720414015470007E-3</v>
          </cell>
          <cell r="AE19">
            <v>4.0720414015470007E-3</v>
          </cell>
          <cell r="AF19">
            <v>1.2305592182803167E-2</v>
          </cell>
          <cell r="AG19">
            <v>2.3700000000000001E-3</v>
          </cell>
          <cell r="AH19">
            <v>4.3019047525322344E-4</v>
          </cell>
          <cell r="AI19">
            <v>1.7801412944904377E-3</v>
          </cell>
          <cell r="AJ19">
            <v>9.8803087572526451E-3</v>
          </cell>
          <cell r="AK19">
            <v>6.8616216977689685E-3</v>
          </cell>
          <cell r="AL19">
            <v>4.9647288912697679E-3</v>
          </cell>
          <cell r="AM19">
            <v>5.4360424517822126E-3</v>
          </cell>
          <cell r="AN19">
            <v>5.3977920218437371E-3</v>
          </cell>
          <cell r="AO19">
            <v>5.3977920218437371E-3</v>
          </cell>
          <cell r="AP19">
            <v>2.3700000000000001E-3</v>
          </cell>
          <cell r="AQ19">
            <v>4.4607629998228582E-3</v>
          </cell>
          <cell r="AR19">
            <v>3.1643668394008839E-2</v>
          </cell>
          <cell r="AS19">
            <v>6.8616216977689685E-3</v>
          </cell>
          <cell r="AT19">
            <v>5.3951650314083797E-3</v>
          </cell>
          <cell r="AU19">
            <v>1.3091994538641938E-2</v>
          </cell>
          <cell r="AV19"/>
          <cell r="AW19"/>
        </row>
        <row r="20">
          <cell r="A20">
            <v>11</v>
          </cell>
          <cell r="B20" t="str">
            <v>- Lighting Facilities</v>
          </cell>
          <cell r="C20"/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1</v>
          </cell>
          <cell r="X20">
            <v>0</v>
          </cell>
          <cell r="Y20"/>
          <cell r="Z20"/>
          <cell r="AA20">
            <v>0</v>
          </cell>
          <cell r="AB20">
            <v>0</v>
          </cell>
          <cell r="AC20"/>
          <cell r="AD20">
            <v>0</v>
          </cell>
          <cell r="AE20">
            <v>0</v>
          </cell>
          <cell r="AF20">
            <v>1.9035006470230861E-2</v>
          </cell>
          <cell r="AG20">
            <v>0</v>
          </cell>
          <cell r="AH20">
            <v>0</v>
          </cell>
          <cell r="AI20">
            <v>0</v>
          </cell>
          <cell r="AJ20">
            <v>8.4612229875838232E-2</v>
          </cell>
          <cell r="AK20">
            <v>5.7584224957976972E-2</v>
          </cell>
          <cell r="AL20">
            <v>3.3265368776283312E-2</v>
          </cell>
          <cell r="AM20">
            <v>3.2436564115081341E-2</v>
          </cell>
          <cell r="AN20">
            <v>3.1088403237890864E-2</v>
          </cell>
          <cell r="AO20">
            <v>3.1088403237890864E-2</v>
          </cell>
          <cell r="AP20">
            <v>0</v>
          </cell>
          <cell r="AQ20">
            <v>0</v>
          </cell>
          <cell r="AR20">
            <v>0</v>
          </cell>
          <cell r="AS20">
            <v>5.7584224957976972E-2</v>
          </cell>
          <cell r="AT20">
            <v>2.9091679786105353E-2</v>
          </cell>
          <cell r="AU20">
            <v>2.341256073263781E-2</v>
          </cell>
          <cell r="AV20"/>
          <cell r="AW20"/>
        </row>
        <row r="21">
          <cell r="A21">
            <v>12</v>
          </cell>
          <cell r="B21" t="str">
            <v>- EV Solution</v>
          </cell>
          <cell r="C21"/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/>
          <cell r="Z21"/>
          <cell r="AA21">
            <v>0</v>
          </cell>
          <cell r="AB21">
            <v>0</v>
          </cell>
          <cell r="AC21">
            <v>1</v>
          </cell>
          <cell r="AD21">
            <v>0</v>
          </cell>
          <cell r="AE21">
            <v>0</v>
          </cell>
          <cell r="AF21">
            <v>5.4494141622171428E-4</v>
          </cell>
          <cell r="AG21">
            <v>0</v>
          </cell>
          <cell r="AH21">
            <v>0</v>
          </cell>
          <cell r="AI21">
            <v>0</v>
          </cell>
          <cell r="AJ21">
            <v>2.4223111481641284E-3</v>
          </cell>
          <cell r="AK21">
            <v>1.6485431276162404E-3</v>
          </cell>
          <cell r="AL21">
            <v>9.5233364908152646E-4</v>
          </cell>
          <cell r="AM21">
            <v>9.2860631352464592E-4</v>
          </cell>
          <cell r="AN21">
            <v>1.0977913558006215E-3</v>
          </cell>
          <cell r="AO21">
            <v>1.0977913558006215E-3</v>
          </cell>
          <cell r="AP21">
            <v>0</v>
          </cell>
          <cell r="AQ21">
            <v>0</v>
          </cell>
          <cell r="AR21">
            <v>0</v>
          </cell>
          <cell r="AS21">
            <v>1.6485431276162404E-3</v>
          </cell>
          <cell r="AT21">
            <v>1.0301028180524879E-3</v>
          </cell>
          <cell r="AU21">
            <v>3.1874246029159049E-4</v>
          </cell>
          <cell r="AV21"/>
          <cell r="AW21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52">
          <cell r="C52">
            <v>2937840.5446895701</v>
          </cell>
          <cell r="D52">
            <v>19864.3038287157</v>
          </cell>
        </row>
      </sheetData>
      <sheetData sheetId="12"/>
      <sheetData sheetId="13"/>
      <sheetData sheetId="14"/>
      <sheetData sheetId="15"/>
      <sheetData sheetId="16"/>
      <sheetData sheetId="17">
        <row r="17">
          <cell r="L17">
            <v>7.0051696528795296E-2</v>
          </cell>
        </row>
      </sheetData>
      <sheetData sheetId="18"/>
      <sheetData sheetId="19"/>
      <sheetData sheetId="20"/>
      <sheetData sheetId="21"/>
      <sheetData sheetId="22">
        <row r="12">
          <cell r="H12">
            <v>1314075.327860696</v>
          </cell>
        </row>
      </sheetData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C Class COSS"/>
      <sheetName val="1-Summary (present rev)"/>
      <sheetName val="2-Summary (rev at COS)"/>
      <sheetName val="3-Alloc"/>
      <sheetName val="Juris Sep Study TOC"/>
      <sheetName val="1-Juris Sep Study"/>
      <sheetName val="2-EPIS"/>
      <sheetName val="3-AD"/>
      <sheetName val="4-CWIP"/>
      <sheetName val="5-PHFU"/>
      <sheetName val="6-WC"/>
      <sheetName val="7-Class Rev"/>
      <sheetName val="8-Rev Credits"/>
      <sheetName val="9-O&amp;M"/>
      <sheetName val="10-Depr Exp"/>
      <sheetName val="11-Oth Tax"/>
      <sheetName val="12-Inc Tax"/>
      <sheetName val="13-WACC"/>
      <sheetName val="Instructions &amp; Inputs"/>
      <sheetName val="&gt;&gt;Checks &amp; Analyses&gt;&gt;"/>
      <sheetName val="MFR E-6"/>
      <sheetName val="Tie-Out Check"/>
      <sheetName val="Check to UI"/>
      <sheetName val="Income Tie-Out"/>
      <sheetName val="MFR A-1"/>
      <sheetName val="MFR C-44"/>
      <sheetName val="REG FL Working Capital 7 Logic"/>
    </sheetNames>
    <sheetDataSet>
      <sheetData sheetId="0"/>
      <sheetData sheetId="1">
        <row r="23">
          <cell r="H23">
            <v>2954653.3744586552</v>
          </cell>
          <cell r="I23">
            <v>1894138.4032643868</v>
          </cell>
          <cell r="J23">
            <v>198323.84935067964</v>
          </cell>
          <cell r="K23">
            <v>9205.0961935664309</v>
          </cell>
          <cell r="L23">
            <v>658426.36263767059</v>
          </cell>
          <cell r="M23">
            <v>8286.3526442843504</v>
          </cell>
          <cell r="N23">
            <v>77473.974518592469</v>
          </cell>
          <cell r="O23">
            <v>11449.523849475456</v>
          </cell>
          <cell r="P23">
            <v>88800</v>
          </cell>
          <cell r="Q23">
            <v>8549.8119999999908</v>
          </cell>
        </row>
        <row r="25">
          <cell r="F25">
            <v>3243157.1622051727</v>
          </cell>
          <cell r="G25">
            <v>236402.21920893603</v>
          </cell>
          <cell r="H25">
            <v>3006754.942996237</v>
          </cell>
          <cell r="I25">
            <v>1936155.0295441214</v>
          </cell>
          <cell r="J25">
            <v>201561.05878065756</v>
          </cell>
          <cell r="K25">
            <v>9494.6625559573113</v>
          </cell>
          <cell r="L25">
            <v>663347.22120090364</v>
          </cell>
          <cell r="M25">
            <v>8319.497402963947</v>
          </cell>
          <cell r="N25">
            <v>77960.792503332399</v>
          </cell>
          <cell r="O25">
            <v>12550.631644826391</v>
          </cell>
          <cell r="P25">
            <v>88815.67890788654</v>
          </cell>
          <cell r="Q25">
            <v>8550.3704566572687</v>
          </cell>
        </row>
      </sheetData>
      <sheetData sheetId="2">
        <row r="20">
          <cell r="AB20">
            <v>13391601.631407283</v>
          </cell>
        </row>
      </sheetData>
      <sheetData sheetId="3">
        <row r="8">
          <cell r="A8" t="str">
            <v>Line No.</v>
          </cell>
          <cell r="B8" t="str">
            <v>ALLOCATORS
Jurisdiction / Class / Function</v>
          </cell>
          <cell r="C8"/>
          <cell r="D8" t="str">
            <v>Production Base Demand</v>
          </cell>
          <cell r="E8" t="str">
            <v>Production Intermediate Demand</v>
          </cell>
          <cell r="F8" t="str">
            <v>Production Peaking Demand</v>
          </cell>
          <cell r="G8" t="str">
            <v>Production Solar Demand</v>
          </cell>
          <cell r="H8" t="str">
            <v>Production Base Energy</v>
          </cell>
          <cell r="I8" t="str">
            <v>Production Intermediate Energy</v>
          </cell>
          <cell r="J8" t="str">
            <v>Production Peaking Energy</v>
          </cell>
          <cell r="K8" t="str">
            <v>Production Solar Energy</v>
          </cell>
          <cell r="L8" t="str">
            <v>Energy Avg Rate Sales</v>
          </cell>
          <cell r="M8" t="str">
            <v>Energy - Production Total Sales</v>
          </cell>
          <cell r="N8" t="str">
            <v>Transmission</v>
          </cell>
          <cell r="O8" t="str">
            <v>Transmission - Radials</v>
          </cell>
          <cell r="P8" t="str">
            <v>Distribution Primary</v>
          </cell>
          <cell r="Q8" t="str">
            <v>Distribution Primary (MDS)</v>
          </cell>
          <cell r="R8" t="str">
            <v>Distribution Secondary</v>
          </cell>
          <cell r="S8" t="str">
            <v>Distribution Secondary (MDS)</v>
          </cell>
          <cell r="T8" t="str">
            <v>Distribution Service</v>
          </cell>
          <cell r="U8" t="str">
            <v>Distribution Metering</v>
          </cell>
          <cell r="V8" t="str">
            <v>Distribution IS Equipment</v>
          </cell>
          <cell r="W8" t="str">
            <v>Lighting Facilities</v>
          </cell>
          <cell r="X8" t="str">
            <v>Retail 100%, Class = # Bills</v>
          </cell>
          <cell r="Y8" t="str">
            <v>Retail 100%, Resid, Cust</v>
          </cell>
          <cell r="Z8" t="str">
            <v>Retail 100%, Resid, Dem</v>
          </cell>
          <cell r="AA8" t="str">
            <v>Retail 100%, Class = Metering</v>
          </cell>
          <cell r="AB8" t="str">
            <v>Clean Energy Connect</v>
          </cell>
          <cell r="AC8" t="str">
            <v>EV Solution</v>
          </cell>
          <cell r="AD8" t="str">
            <v>Retail Sales of Electric</v>
          </cell>
          <cell r="AE8" t="str">
            <v>Present Revenue</v>
          </cell>
          <cell r="AF8" t="str">
            <v>Labor</v>
          </cell>
          <cell r="AG8" t="str">
            <v>Gross Prod Plant</v>
          </cell>
          <cell r="AH8" t="str">
            <v>Gross Trans Plant</v>
          </cell>
          <cell r="AI8" t="str">
            <v>Gross Prod &amp; Trans Plant</v>
          </cell>
          <cell r="AJ8" t="str">
            <v>Gross Dist Plant</v>
          </cell>
          <cell r="AK8" t="str">
            <v>Gross Trans &amp; Dist Plant</v>
          </cell>
          <cell r="AL8" t="str">
            <v>Gross Prod, Trans &amp; Dist Plant</v>
          </cell>
          <cell r="AM8" t="str">
            <v>Gross Total Plant</v>
          </cell>
          <cell r="AN8" t="str">
            <v>Net Total Plant</v>
          </cell>
          <cell r="AO8" t="str">
            <v>Retail 100%, Class = Net Plant</v>
          </cell>
          <cell r="AP8" t="str">
            <v>Retail 100%, Class = Prod</v>
          </cell>
          <cell r="AQ8" t="str">
            <v>Retail 100%, Class = Dist Secondary</v>
          </cell>
          <cell r="AR8" t="str">
            <v>Retail 100%, Class = Dist Secondary (MDS)</v>
          </cell>
          <cell r="AS8" t="str">
            <v>Retail 100%, Class = T&amp;D</v>
          </cell>
          <cell r="AT8" t="str">
            <v>Rate Base</v>
          </cell>
          <cell r="AU8" t="str">
            <v>WTD O&amp;M Expense</v>
          </cell>
          <cell r="AV8" t="str">
            <v>Retail 100%, Removed</v>
          </cell>
          <cell r="AW8" t="str">
            <v>Wholesale 100%</v>
          </cell>
          <cell r="AX8"/>
          <cell r="AY8"/>
        </row>
        <row r="9">
          <cell r="N9"/>
        </row>
        <row r="10">
          <cell r="A10">
            <v>1</v>
          </cell>
          <cell r="B10" t="str">
            <v>Retail Separation Factors</v>
          </cell>
          <cell r="C10"/>
          <cell r="D10">
            <v>0.99999811851752396</v>
          </cell>
          <cell r="E10">
            <v>0.95239804940919282</v>
          </cell>
          <cell r="F10">
            <v>0.97645143728679495</v>
          </cell>
          <cell r="G10">
            <v>0.99999811851752396</v>
          </cell>
          <cell r="H10">
            <v>0.99999514492110075</v>
          </cell>
          <cell r="I10">
            <v>0.94005477022705852</v>
          </cell>
          <cell r="J10">
            <v>0.97043210113677913</v>
          </cell>
          <cell r="K10">
            <v>0.99999514492110075</v>
          </cell>
          <cell r="L10">
            <v>0.99999514492110075</v>
          </cell>
          <cell r="M10">
            <v>0.99712613066305755</v>
          </cell>
          <cell r="N10">
            <v>0.70174730003074737</v>
          </cell>
          <cell r="O10">
            <v>1</v>
          </cell>
          <cell r="P10">
            <v>1</v>
          </cell>
          <cell r="Q10">
            <v>1</v>
          </cell>
          <cell r="R10">
            <v>1</v>
          </cell>
          <cell r="S10">
            <v>1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1</v>
          </cell>
          <cell r="Y10">
            <v>1</v>
          </cell>
          <cell r="Z10">
            <v>1</v>
          </cell>
          <cell r="AA10">
            <v>1</v>
          </cell>
          <cell r="AB10">
            <v>1</v>
          </cell>
          <cell r="AC10">
            <v>1</v>
          </cell>
          <cell r="AD10">
            <v>1</v>
          </cell>
          <cell r="AE10">
            <v>1</v>
          </cell>
          <cell r="AF10">
            <v>0.9734142218497186</v>
          </cell>
          <cell r="AG10">
            <v>0.99596240784786705</v>
          </cell>
          <cell r="AH10">
            <v>0.71154533272622367</v>
          </cell>
          <cell r="AI10">
            <v>0.88897891512273808</v>
          </cell>
          <cell r="AJ10">
            <v>1</v>
          </cell>
          <cell r="AK10">
            <v>0.88464827162110748</v>
          </cell>
          <cell r="AL10">
            <v>0.92903601108725831</v>
          </cell>
          <cell r="AM10">
            <v>0.93138204901191057</v>
          </cell>
          <cell r="AN10">
            <v>0.92027667468665197</v>
          </cell>
          <cell r="AO10">
            <v>1</v>
          </cell>
          <cell r="AP10">
            <v>1</v>
          </cell>
          <cell r="AQ10">
            <v>1</v>
          </cell>
          <cell r="AR10">
            <v>1</v>
          </cell>
          <cell r="AS10">
            <v>1</v>
          </cell>
          <cell r="AT10">
            <v>0.92036190193464829</v>
          </cell>
          <cell r="AU10">
            <v>0.97281107228723107</v>
          </cell>
          <cell r="AV10">
            <v>1</v>
          </cell>
          <cell r="AW10"/>
        </row>
        <row r="11">
          <cell r="A11">
            <v>2</v>
          </cell>
          <cell r="N11"/>
        </row>
        <row r="12">
          <cell r="A12">
            <v>3</v>
          </cell>
          <cell r="B12" t="str">
            <v>Class Allocation Factors</v>
          </cell>
          <cell r="C12"/>
          <cell r="N12"/>
          <cell r="AD12"/>
          <cell r="AE12"/>
        </row>
        <row r="13">
          <cell r="A13">
            <v>4</v>
          </cell>
          <cell r="B13" t="str">
            <v>- Residential</v>
          </cell>
          <cell r="C13"/>
          <cell r="D13">
            <v>0.60040000000000004</v>
          </cell>
          <cell r="E13">
            <v>0.60040000000000004</v>
          </cell>
          <cell r="F13">
            <v>0.60040000000000004</v>
          </cell>
          <cell r="G13">
            <v>0.60040000000000004</v>
          </cell>
          <cell r="H13">
            <v>0.52596234576602485</v>
          </cell>
          <cell r="I13">
            <v>0.52596234576602485</v>
          </cell>
          <cell r="J13">
            <v>0.52596234576602485</v>
          </cell>
          <cell r="K13">
            <v>0.52596234576602485</v>
          </cell>
          <cell r="L13">
            <v>0.52596234576602485</v>
          </cell>
          <cell r="M13">
            <v>0.52596234576602485</v>
          </cell>
          <cell r="N13">
            <v>0.6252151231580082</v>
          </cell>
          <cell r="O13">
            <v>0.6252151231580082</v>
          </cell>
          <cell r="P13">
            <v>0.63846170578382944</v>
          </cell>
          <cell r="Q13">
            <v>0.87354966368504761</v>
          </cell>
          <cell r="R13">
            <v>0.77607431219291934</v>
          </cell>
          <cell r="S13">
            <v>0.8738071484368376</v>
          </cell>
          <cell r="T13">
            <v>0.8738071484368376</v>
          </cell>
          <cell r="U13">
            <v>0.80660909042087736</v>
          </cell>
          <cell r="V13">
            <v>0</v>
          </cell>
          <cell r="W13">
            <v>0</v>
          </cell>
          <cell r="X13">
            <v>0.8735399093623909</v>
          </cell>
          <cell r="Y13">
            <v>1</v>
          </cell>
          <cell r="Z13">
            <v>1</v>
          </cell>
          <cell r="AA13">
            <v>0.80660909042087736</v>
          </cell>
          <cell r="AB13">
            <v>0.60040000000000004</v>
          </cell>
          <cell r="AC13"/>
          <cell r="AD13">
            <v>0.66534185754675923</v>
          </cell>
          <cell r="AE13">
            <v>0.66534185754675923</v>
          </cell>
          <cell r="AF13">
            <v>0.64743685877941226</v>
          </cell>
          <cell r="AG13">
            <v>0.60040000000000004</v>
          </cell>
          <cell r="AH13">
            <v>0.62428590837537135</v>
          </cell>
          <cell r="AI13">
            <v>0.60759140888489849</v>
          </cell>
          <cell r="AJ13">
            <v>0.64011569993325035</v>
          </cell>
          <cell r="AK13">
            <v>0.63502410702366507</v>
          </cell>
          <cell r="AL13">
            <v>0.62022274478829342</v>
          </cell>
          <cell r="AM13">
            <v>0.6226379585220434</v>
          </cell>
          <cell r="AN13">
            <v>0.62479116666297718</v>
          </cell>
          <cell r="AO13">
            <v>0.62479116666297718</v>
          </cell>
          <cell r="AP13">
            <v>0.60040000000000004</v>
          </cell>
          <cell r="AQ13">
            <v>0.77607431219291934</v>
          </cell>
          <cell r="AR13">
            <v>0.8738071484368376</v>
          </cell>
          <cell r="AS13">
            <v>0.63502410702366507</v>
          </cell>
          <cell r="AT13">
            <v>0.62492908303421291</v>
          </cell>
          <cell r="AU13">
            <v>0.65319162031864686</v>
          </cell>
          <cell r="AV13"/>
          <cell r="AW13"/>
        </row>
        <row r="14">
          <cell r="A14">
            <v>5</v>
          </cell>
          <cell r="B14" t="str">
            <v>- Gen Service Non Demand</v>
          </cell>
          <cell r="C14"/>
          <cell r="D14">
            <v>5.4710000000000002E-2</v>
          </cell>
          <cell r="E14">
            <v>5.4710000000000002E-2</v>
          </cell>
          <cell r="F14">
            <v>5.4710000000000002E-2</v>
          </cell>
          <cell r="G14">
            <v>5.4710000000000002E-2</v>
          </cell>
          <cell r="H14">
            <v>5.5743059887361751E-2</v>
          </cell>
          <cell r="I14">
            <v>5.5743059887361751E-2</v>
          </cell>
          <cell r="J14">
            <v>5.5743059887361751E-2</v>
          </cell>
          <cell r="K14">
            <v>5.5743059887361751E-2</v>
          </cell>
          <cell r="L14">
            <v>5.5743059887361751E-2</v>
          </cell>
          <cell r="M14">
            <v>5.5743059887361751E-2</v>
          </cell>
          <cell r="N14">
            <v>5.4358932989136299E-2</v>
          </cell>
          <cell r="O14">
            <v>5.4358932989136299E-2</v>
          </cell>
          <cell r="P14">
            <v>5.9176038109325028E-2</v>
          </cell>
          <cell r="Q14">
            <v>6.3878416666630633E-2</v>
          </cell>
          <cell r="R14">
            <v>6.6141292077451549E-2</v>
          </cell>
          <cell r="S14">
            <v>6.3824210399691814E-2</v>
          </cell>
          <cell r="T14">
            <v>6.3824210399691814E-2</v>
          </cell>
          <cell r="U14">
            <v>8.2331608530368014E-2</v>
          </cell>
          <cell r="V14">
            <v>0</v>
          </cell>
          <cell r="W14">
            <v>0</v>
          </cell>
          <cell r="X14">
            <v>6.3878652108775691E-2</v>
          </cell>
          <cell r="Y14"/>
          <cell r="Z14"/>
          <cell r="AA14">
            <v>8.2331608530368014E-2</v>
          </cell>
          <cell r="AB14">
            <v>5.4710000000000002E-2</v>
          </cell>
          <cell r="AC14"/>
          <cell r="AD14">
            <v>6.9981020908185587E-2</v>
          </cell>
          <cell r="AE14">
            <v>6.9981020908185587E-2</v>
          </cell>
          <cell r="AF14">
            <v>5.7577712986360947E-2</v>
          </cell>
          <cell r="AG14">
            <v>5.4710000000000002E-2</v>
          </cell>
          <cell r="AH14">
            <v>5.4372078870142559E-2</v>
          </cell>
          <cell r="AI14">
            <v>5.4608260975573482E-2</v>
          </cell>
          <cell r="AJ14">
            <v>5.7076875624394736E-2</v>
          </cell>
          <cell r="AK14">
            <v>5.6206887922695355E-2</v>
          </cell>
          <cell r="AL14">
            <v>5.5566987510117967E-2</v>
          </cell>
          <cell r="AM14">
            <v>5.5698021670626569E-2</v>
          </cell>
          <cell r="AN14">
            <v>5.5853526365281465E-2</v>
          </cell>
          <cell r="AO14">
            <v>5.5853526365281465E-2</v>
          </cell>
          <cell r="AP14">
            <v>5.4710000000000002E-2</v>
          </cell>
          <cell r="AQ14">
            <v>6.6141292077451549E-2</v>
          </cell>
          <cell r="AR14">
            <v>6.3824210399691814E-2</v>
          </cell>
          <cell r="AS14">
            <v>5.6206887922695355E-2</v>
          </cell>
          <cell r="AT14">
            <v>5.5884270378730685E-2</v>
          </cell>
          <cell r="AU14">
            <v>5.7736246046890816E-2</v>
          </cell>
          <cell r="AV14"/>
          <cell r="AW14"/>
        </row>
        <row r="15">
          <cell r="A15">
            <v>6</v>
          </cell>
          <cell r="B15" t="str">
            <v>- Gen Service 100% L.F.</v>
          </cell>
          <cell r="C15"/>
          <cell r="D15">
            <v>3.8300000000000001E-3</v>
          </cell>
          <cell r="E15">
            <v>3.8300000000000001E-3</v>
          </cell>
          <cell r="F15">
            <v>3.8300000000000001E-3</v>
          </cell>
          <cell r="G15">
            <v>3.8300000000000001E-3</v>
          </cell>
          <cell r="H15">
            <v>5.2778698856757872E-3</v>
          </cell>
          <cell r="I15">
            <v>5.2778698856757872E-3</v>
          </cell>
          <cell r="J15">
            <v>5.2778698856757872E-3</v>
          </cell>
          <cell r="K15">
            <v>5.2778698856757872E-3</v>
          </cell>
          <cell r="L15">
            <v>5.2778698856757872E-3</v>
          </cell>
          <cell r="M15">
            <v>5.2778698856757872E-3</v>
          </cell>
          <cell r="N15">
            <v>3.3478541464988716E-3</v>
          </cell>
          <cell r="O15">
            <v>3.3478541464988716E-3</v>
          </cell>
          <cell r="P15">
            <v>2.7081112827094158E-3</v>
          </cell>
          <cell r="Q15">
            <v>7.2115016204043524E-3</v>
          </cell>
          <cell r="R15">
            <v>1.3385225721135755E-3</v>
          </cell>
          <cell r="S15">
            <v>7.2136272599437577E-3</v>
          </cell>
          <cell r="T15">
            <v>7.2136272599437577E-3</v>
          </cell>
          <cell r="U15">
            <v>7.0174192111979936E-3</v>
          </cell>
          <cell r="V15">
            <v>0</v>
          </cell>
          <cell r="W15">
            <v>0</v>
          </cell>
          <cell r="X15">
            <v>7.2114210945721426E-3</v>
          </cell>
          <cell r="Y15"/>
          <cell r="Z15"/>
          <cell r="AA15">
            <v>7.0174192111979936E-3</v>
          </cell>
          <cell r="AB15">
            <v>3.8300000000000001E-3</v>
          </cell>
          <cell r="AC15"/>
          <cell r="AD15">
            <v>3.1979453446066902E-3</v>
          </cell>
          <cell r="AE15">
            <v>3.1979453446066902E-3</v>
          </cell>
          <cell r="AF15">
            <v>4.7438273258777674E-3</v>
          </cell>
          <cell r="AG15">
            <v>3.8300000000000001E-3</v>
          </cell>
          <cell r="AH15">
            <v>3.3659083407741783E-3</v>
          </cell>
          <cell r="AI15">
            <v>3.6902743999049636E-3</v>
          </cell>
          <cell r="AJ15">
            <v>2.6724892247053651E-3</v>
          </cell>
          <cell r="AK15">
            <v>2.895524875038327E-3</v>
          </cell>
          <cell r="AL15">
            <v>3.2950010208071764E-3</v>
          </cell>
          <cell r="AM15">
            <v>3.3799729259148602E-3</v>
          </cell>
          <cell r="AN15">
            <v>3.2972343771388818E-3</v>
          </cell>
          <cell r="AO15">
            <v>3.2972343771388818E-3</v>
          </cell>
          <cell r="AP15">
            <v>3.8300000000000001E-3</v>
          </cell>
          <cell r="AQ15">
            <v>1.3385225721135755E-3</v>
          </cell>
          <cell r="AR15">
            <v>7.2136272599437577E-3</v>
          </cell>
          <cell r="AS15">
            <v>2.895524875038327E-3</v>
          </cell>
          <cell r="AT15">
            <v>3.3285788580620103E-3</v>
          </cell>
          <cell r="AU15">
            <v>4.809782978276579E-3</v>
          </cell>
          <cell r="AV15"/>
          <cell r="AW15"/>
        </row>
        <row r="16">
          <cell r="A16">
            <v>7</v>
          </cell>
          <cell r="B16" t="str">
            <v>- Gen Service Demand</v>
          </cell>
          <cell r="C16"/>
          <cell r="D16">
            <v>0.28833999999999999</v>
          </cell>
          <cell r="E16">
            <v>0.28833999999999999</v>
          </cell>
          <cell r="F16">
            <v>0.28833999999999999</v>
          </cell>
          <cell r="G16">
            <v>0.28833999999999999</v>
          </cell>
          <cell r="H16">
            <v>0.33446416159588854</v>
          </cell>
          <cell r="I16">
            <v>0.33446416159588854</v>
          </cell>
          <cell r="J16">
            <v>0.33446416159588854</v>
          </cell>
          <cell r="K16">
            <v>0.33446416159588854</v>
          </cell>
          <cell r="L16">
            <v>0.33446416159588854</v>
          </cell>
          <cell r="M16">
            <v>0.33446416159588854</v>
          </cell>
          <cell r="N16">
            <v>0.27296439711734977</v>
          </cell>
          <cell r="O16">
            <v>0.27296439711734977</v>
          </cell>
          <cell r="P16">
            <v>0.2622843843125312</v>
          </cell>
          <cell r="Q16">
            <v>2.3734766857199583E-2</v>
          </cell>
          <cell r="R16">
            <v>0.14745788223151604</v>
          </cell>
          <cell r="S16">
            <v>2.3556514369795417E-2</v>
          </cell>
          <cell r="T16">
            <v>2.3556514369795417E-2</v>
          </cell>
          <cell r="U16">
            <v>6.9133492026195703E-2</v>
          </cell>
          <cell r="V16">
            <v>0</v>
          </cell>
          <cell r="W16">
            <v>0</v>
          </cell>
          <cell r="X16">
            <v>2.3739515157262102E-2</v>
          </cell>
          <cell r="Y16"/>
          <cell r="Z16"/>
          <cell r="AA16">
            <v>6.9133492026195703E-2</v>
          </cell>
          <cell r="AB16">
            <v>0.28833999999999999</v>
          </cell>
          <cell r="AC16"/>
          <cell r="AD16">
            <v>0.22818471887936662</v>
          </cell>
          <cell r="AE16">
            <v>0.22818471887936662</v>
          </cell>
          <cell r="AF16">
            <v>0.22048100942373089</v>
          </cell>
          <cell r="AG16">
            <v>0.28833999999999999</v>
          </cell>
          <cell r="AH16">
            <v>0.27354014430987994</v>
          </cell>
          <cell r="AI16">
            <v>0.28388415883907164</v>
          </cell>
          <cell r="AJ16">
            <v>0.18506790620924402</v>
          </cell>
          <cell r="AK16">
            <v>0.21352466879902787</v>
          </cell>
          <cell r="AL16">
            <v>0.24550726454100666</v>
          </cell>
          <cell r="AM16">
            <v>0.24333718672477569</v>
          </cell>
          <cell r="AN16">
            <v>0.24319498830591174</v>
          </cell>
          <cell r="AO16">
            <v>0.24319498830591174</v>
          </cell>
          <cell r="AP16">
            <v>0.28833999999999999</v>
          </cell>
          <cell r="AQ16">
            <v>0.14745788223151604</v>
          </cell>
          <cell r="AR16">
            <v>2.3556514369795417E-2</v>
          </cell>
          <cell r="AS16">
            <v>0.21352466879902787</v>
          </cell>
          <cell r="AT16">
            <v>0.24427679108169528</v>
          </cell>
          <cell r="AU16">
            <v>0.21159629444194239</v>
          </cell>
          <cell r="AV16"/>
          <cell r="AW16"/>
        </row>
        <row r="17">
          <cell r="A17">
            <v>8</v>
          </cell>
          <cell r="B17" t="str">
            <v>- Gen Service Curtailable</v>
          </cell>
          <cell r="C17"/>
          <cell r="D17">
            <v>3.48E-3</v>
          </cell>
          <cell r="E17">
            <v>3.48E-3</v>
          </cell>
          <cell r="F17">
            <v>3.48E-3</v>
          </cell>
          <cell r="G17">
            <v>3.48E-3</v>
          </cell>
          <cell r="H17">
            <v>5.1918660155729308E-3</v>
          </cell>
          <cell r="I17">
            <v>5.1918660155729308E-3</v>
          </cell>
          <cell r="J17">
            <v>5.1918660155729308E-3</v>
          </cell>
          <cell r="K17">
            <v>5.1918660155729308E-3</v>
          </cell>
          <cell r="L17">
            <v>5.1918660155729308E-3</v>
          </cell>
          <cell r="M17">
            <v>5.1918660155729308E-3</v>
          </cell>
          <cell r="N17">
            <v>2.904162633107455E-3</v>
          </cell>
          <cell r="O17">
            <v>2.904162633107455E-3</v>
          </cell>
          <cell r="P17">
            <v>4.2416200813520967E-3</v>
          </cell>
          <cell r="Q17">
            <v>3.3190458602564018E-6</v>
          </cell>
          <cell r="R17">
            <v>0</v>
          </cell>
          <cell r="S17">
            <v>2.714234994052146E-7</v>
          </cell>
          <cell r="T17">
            <v>2.714234994052146E-7</v>
          </cell>
          <cell r="U17">
            <v>2.4616572630451188E-4</v>
          </cell>
          <cell r="V17">
            <v>0</v>
          </cell>
          <cell r="W17">
            <v>0</v>
          </cell>
          <cell r="X17">
            <v>3.3190087987754361E-6</v>
          </cell>
          <cell r="Y17"/>
          <cell r="Z17"/>
          <cell r="AA17">
            <v>2.4616572630451188E-4</v>
          </cell>
          <cell r="AB17">
            <v>3.48E-3</v>
          </cell>
          <cell r="AC17"/>
          <cell r="AD17">
            <v>2.8775097516876894E-3</v>
          </cell>
          <cell r="AE17">
            <v>2.8775097516876894E-3</v>
          </cell>
          <cell r="AF17">
            <v>2.9670146691606375E-3</v>
          </cell>
          <cell r="AG17">
            <v>3.48E-3</v>
          </cell>
          <cell r="AH17">
            <v>2.9257251532813114E-3</v>
          </cell>
          <cell r="AI17">
            <v>3.3131226514509092E-3</v>
          </cell>
          <cell r="AJ17">
            <v>2.3510812715660558E-3</v>
          </cell>
          <cell r="AK17">
            <v>2.5359133145515869E-3</v>
          </cell>
          <cell r="AL17">
            <v>2.9394982793093044E-3</v>
          </cell>
          <cell r="AM17">
            <v>2.9273928702634963E-3</v>
          </cell>
          <cell r="AN17">
            <v>2.9369036121556519E-3</v>
          </cell>
          <cell r="AO17">
            <v>2.9369036121556519E-3</v>
          </cell>
          <cell r="AP17">
            <v>3.48E-3</v>
          </cell>
          <cell r="AQ17">
            <v>0</v>
          </cell>
          <cell r="AR17">
            <v>2.714234994052146E-7</v>
          </cell>
          <cell r="AS17">
            <v>2.5359133145515869E-3</v>
          </cell>
          <cell r="AT17">
            <v>2.9559254261389716E-3</v>
          </cell>
          <cell r="AU17">
            <v>2.8338220609354352E-3</v>
          </cell>
          <cell r="AV17"/>
          <cell r="AW17"/>
        </row>
        <row r="18">
          <cell r="A18">
            <v>9</v>
          </cell>
          <cell r="B18" t="str">
            <v>- Gen Service Interruptible</v>
          </cell>
          <cell r="C18"/>
          <cell r="D18">
            <v>4.6870000000000002E-2</v>
          </cell>
          <cell r="E18">
            <v>4.6870000000000002E-2</v>
          </cell>
          <cell r="F18">
            <v>4.6870000000000002E-2</v>
          </cell>
          <cell r="G18">
            <v>4.6870000000000002E-2</v>
          </cell>
          <cell r="H18">
            <v>6.4920605998277758E-2</v>
          </cell>
          <cell r="I18">
            <v>6.4920605998277758E-2</v>
          </cell>
          <cell r="J18">
            <v>6.4920605998277758E-2</v>
          </cell>
          <cell r="K18">
            <v>6.4920605998277758E-2</v>
          </cell>
          <cell r="L18">
            <v>6.4920605998277758E-2</v>
          </cell>
          <cell r="M18">
            <v>6.4920605998277758E-2</v>
          </cell>
          <cell r="N18">
            <v>4.0859954824136839E-2</v>
          </cell>
          <cell r="O18">
            <v>4.0859954824136839E-2</v>
          </cell>
          <cell r="P18">
            <v>2.4079350923368062E-2</v>
          </cell>
          <cell r="Q18">
            <v>6.625581861359192E-5</v>
          </cell>
          <cell r="R18">
            <v>4.5154978336361586E-3</v>
          </cell>
          <cell r="S18">
            <v>3.2850434171394724E-5</v>
          </cell>
          <cell r="T18">
            <v>3.2850434171394724E-5</v>
          </cell>
          <cell r="U18">
            <v>1.8961415985746237E-3</v>
          </cell>
          <cell r="V18">
            <v>1</v>
          </cell>
          <cell r="W18">
            <v>0</v>
          </cell>
          <cell r="X18">
            <v>7.1459326753565213E-5</v>
          </cell>
          <cell r="Y18"/>
          <cell r="Z18"/>
          <cell r="AA18">
            <v>1.8961415985746237E-3</v>
          </cell>
          <cell r="AB18">
            <v>4.6870000000000002E-2</v>
          </cell>
          <cell r="AC18"/>
          <cell r="AD18">
            <v>2.6346181796773442E-2</v>
          </cell>
          <cell r="AE18">
            <v>2.6346181796773442E-2</v>
          </cell>
          <cell r="AF18">
            <v>3.4785564361659173E-2</v>
          </cell>
          <cell r="AG18">
            <v>4.6870000000000009E-2</v>
          </cell>
          <cell r="AH18">
            <v>4.1085003992185218E-2</v>
          </cell>
          <cell r="AI18">
            <v>4.5128292251820037E-2</v>
          </cell>
          <cell r="AJ18">
            <v>1.5218086475644E-2</v>
          </cell>
          <cell r="AK18">
            <v>2.3538083194393721E-2</v>
          </cell>
          <cell r="AL18">
            <v>3.3512178758773062E-2</v>
          </cell>
          <cell r="AM18">
            <v>3.3418784867184116E-2</v>
          </cell>
          <cell r="AN18">
            <v>3.2547992708755767E-2</v>
          </cell>
          <cell r="AO18">
            <v>3.2547992708755767E-2</v>
          </cell>
          <cell r="AP18">
            <v>4.6870000000000009E-2</v>
          </cell>
          <cell r="AQ18">
            <v>4.5154978336361586E-3</v>
          </cell>
          <cell r="AR18">
            <v>3.2850434171394724E-5</v>
          </cell>
          <cell r="AS18">
            <v>2.3538083194393721E-2</v>
          </cell>
          <cell r="AT18">
            <v>3.2952456088228547E-2</v>
          </cell>
          <cell r="AU18">
            <v>3.2995021008230714E-2</v>
          </cell>
          <cell r="AV18"/>
          <cell r="AW18"/>
        </row>
        <row r="19">
          <cell r="A19">
            <v>10</v>
          </cell>
          <cell r="B19" t="str">
            <v>- Lighting Energy</v>
          </cell>
          <cell r="C19"/>
          <cell r="D19">
            <v>2.3700000000000001E-3</v>
          </cell>
          <cell r="E19">
            <v>2.3700000000000001E-3</v>
          </cell>
          <cell r="F19">
            <v>2.3700000000000001E-3</v>
          </cell>
          <cell r="G19">
            <v>2.3700000000000001E-3</v>
          </cell>
          <cell r="H19">
            <v>8.4400908511984268E-3</v>
          </cell>
          <cell r="I19">
            <v>8.4400908511984268E-3</v>
          </cell>
          <cell r="J19">
            <v>8.4400908511984268E-3</v>
          </cell>
          <cell r="K19">
            <v>8.4400908511984268E-3</v>
          </cell>
          <cell r="L19">
            <v>8.4400908511984268E-3</v>
          </cell>
          <cell r="M19">
            <v>8.4400908511984268E-3</v>
          </cell>
          <cell r="N19">
            <v>3.4957513176293441E-4</v>
          </cell>
          <cell r="O19">
            <v>3.4957513176293441E-4</v>
          </cell>
          <cell r="P19">
            <v>9.0487895068844734E-3</v>
          </cell>
          <cell r="Q19">
            <v>3.1556076306243949E-2</v>
          </cell>
          <cell r="R19">
            <v>4.4724930923634339E-3</v>
          </cell>
          <cell r="S19">
            <v>3.1565377676060637E-2</v>
          </cell>
          <cell r="T19">
            <v>3.1565377676060637E-2</v>
          </cell>
          <cell r="U19">
            <v>3.2766082486481822E-2</v>
          </cell>
          <cell r="V19">
            <v>0</v>
          </cell>
          <cell r="W19">
            <v>0</v>
          </cell>
          <cell r="X19">
            <v>3.1555723941446769E-2</v>
          </cell>
          <cell r="Y19"/>
          <cell r="Z19"/>
          <cell r="AA19">
            <v>3.2766082486481822E-2</v>
          </cell>
          <cell r="AB19">
            <v>2.3700000000000001E-3</v>
          </cell>
          <cell r="AC19"/>
          <cell r="AD19">
            <v>4.0707657726208974E-3</v>
          </cell>
          <cell r="AE19">
            <v>4.0707657726208974E-3</v>
          </cell>
          <cell r="AF19">
            <v>1.2300223477351676E-2</v>
          </cell>
          <cell r="AG19">
            <v>2.3700000000000001E-3</v>
          </cell>
          <cell r="AH19">
            <v>4.2523095836588515E-4</v>
          </cell>
          <cell r="AI19">
            <v>1.7844819972807277E-3</v>
          </cell>
          <cell r="AJ19">
            <v>9.9171440354204627E-3</v>
          </cell>
          <cell r="AK19">
            <v>6.8641058987638347E-3</v>
          </cell>
          <cell r="AL19">
            <v>4.9429331942588729E-3</v>
          </cell>
          <cell r="AM19">
            <v>5.4050744664837147E-3</v>
          </cell>
          <cell r="AN19">
            <v>5.3520165805958008E-3</v>
          </cell>
          <cell r="AO19">
            <v>5.3520165805958008E-3</v>
          </cell>
          <cell r="AP19">
            <v>2.3700000000000001E-3</v>
          </cell>
          <cell r="AQ19">
            <v>4.4724930923634339E-3</v>
          </cell>
          <cell r="AR19">
            <v>3.1565377676060637E-2</v>
          </cell>
          <cell r="AS19">
            <v>6.8641058987638347E-3</v>
          </cell>
          <cell r="AT19">
            <v>5.367064532104838E-3</v>
          </cell>
          <cell r="AU19">
            <v>1.3045716586344562E-2</v>
          </cell>
          <cell r="AV19"/>
          <cell r="AW19"/>
        </row>
        <row r="20">
          <cell r="A20">
            <v>11</v>
          </cell>
          <cell r="B20" t="str">
            <v>- Lighting Facilities</v>
          </cell>
          <cell r="C20"/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1</v>
          </cell>
          <cell r="X20">
            <v>0</v>
          </cell>
          <cell r="Y20"/>
          <cell r="Z20"/>
          <cell r="AA20">
            <v>0</v>
          </cell>
          <cell r="AB20">
            <v>0</v>
          </cell>
          <cell r="AC20"/>
          <cell r="AD20">
            <v>0</v>
          </cell>
          <cell r="AE20">
            <v>0</v>
          </cell>
          <cell r="AF20">
            <v>1.9109991380322336E-2</v>
          </cell>
          <cell r="AG20">
            <v>0</v>
          </cell>
          <cell r="AH20">
            <v>0</v>
          </cell>
          <cell r="AI20">
            <v>0</v>
          </cell>
          <cell r="AJ20">
            <v>8.4924125850304163E-2</v>
          </cell>
          <cell r="AK20">
            <v>5.7608600219336073E-2</v>
          </cell>
          <cell r="AL20">
            <v>3.2981661562512248E-2</v>
          </cell>
          <cell r="AM20">
            <v>3.2188683499653946E-2</v>
          </cell>
          <cell r="AN20">
            <v>3.0929498171853302E-2</v>
          </cell>
          <cell r="AO20">
            <v>3.0929498171853302E-2</v>
          </cell>
          <cell r="AP20">
            <v>0</v>
          </cell>
          <cell r="AQ20">
            <v>0</v>
          </cell>
          <cell r="AR20">
            <v>0</v>
          </cell>
          <cell r="AS20">
            <v>5.7608600219336073E-2</v>
          </cell>
          <cell r="AT20">
            <v>2.926351480366108E-2</v>
          </cell>
          <cell r="AU20">
            <v>2.3437256666073523E-2</v>
          </cell>
          <cell r="AV20"/>
          <cell r="AW20"/>
        </row>
        <row r="21">
          <cell r="A21">
            <v>12</v>
          </cell>
          <cell r="B21" t="str">
            <v>- EV Solution</v>
          </cell>
          <cell r="C21"/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/>
          <cell r="Z21"/>
          <cell r="AA21">
            <v>0</v>
          </cell>
          <cell r="AB21">
            <v>0</v>
          </cell>
          <cell r="AC21">
            <v>1</v>
          </cell>
          <cell r="AD21">
            <v>0</v>
          </cell>
          <cell r="AE21">
            <v>0</v>
          </cell>
          <cell r="AF21">
            <v>5.9779759612450583E-4</v>
          </cell>
          <cell r="AG21">
            <v>0</v>
          </cell>
          <cell r="AH21">
            <v>0</v>
          </cell>
          <cell r="AI21">
            <v>0</v>
          </cell>
          <cell r="AJ21">
            <v>2.6565913754708621E-3</v>
          </cell>
          <cell r="AK21">
            <v>1.8021087525281706E-3</v>
          </cell>
          <cell r="AL21">
            <v>1.0317303449212372E-3</v>
          </cell>
          <cell r="AM21">
            <v>1.006924453054416E-3</v>
          </cell>
          <cell r="AN21">
            <v>1.0966732153304907E-3</v>
          </cell>
          <cell r="AO21">
            <v>1.0966732153304907E-3</v>
          </cell>
          <cell r="AP21">
            <v>0</v>
          </cell>
          <cell r="AQ21">
            <v>0</v>
          </cell>
          <cell r="AR21">
            <v>0</v>
          </cell>
          <cell r="AS21">
            <v>1.8021087525281706E-3</v>
          </cell>
          <cell r="AT21">
            <v>1.0423177925205362E-3</v>
          </cell>
          <cell r="AU21">
            <v>3.5423989265931892E-4</v>
          </cell>
          <cell r="AV21"/>
          <cell r="AW21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52">
          <cell r="C52">
            <v>2974801.8382301405</v>
          </cell>
          <cell r="D52">
            <v>20148.262554526398</v>
          </cell>
        </row>
      </sheetData>
      <sheetData sheetId="12"/>
      <sheetData sheetId="13"/>
      <sheetData sheetId="14"/>
      <sheetData sheetId="15"/>
      <sheetData sheetId="16"/>
      <sheetData sheetId="17">
        <row r="17">
          <cell r="L17">
            <v>7.0242016418533962E-2</v>
          </cell>
        </row>
      </sheetData>
      <sheetData sheetId="18"/>
      <sheetData sheetId="19"/>
      <sheetData sheetId="20">
        <row r="12">
          <cell r="H12">
            <v>1355004.0426770928</v>
          </cell>
        </row>
      </sheetData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C Class COSS"/>
      <sheetName val="1-Summary (present rev)"/>
      <sheetName val="2-Summary (rev at COS)"/>
      <sheetName val="3-Alloc"/>
      <sheetName val="Juris Sep Study TOC"/>
      <sheetName val="1-Juris Sep Study"/>
      <sheetName val="2-EPIS"/>
      <sheetName val="3-AD"/>
      <sheetName val="4-CWIP"/>
      <sheetName val="5-PHFU"/>
      <sheetName val="6-WC"/>
      <sheetName val="7-Class Rev"/>
      <sheetName val="8-Rev Credits"/>
      <sheetName val="9-O&amp;M"/>
      <sheetName val="10-Depr Exp"/>
      <sheetName val="11-Oth Tax"/>
      <sheetName val="12-Inc Tax"/>
      <sheetName val="13-WACC"/>
      <sheetName val="Instructions &amp; Inputs"/>
      <sheetName val="&gt;&gt;Checks &amp; Analyses&gt;&gt;"/>
      <sheetName val="Tie-Out Check"/>
      <sheetName val="MFR E-6"/>
      <sheetName val="Check to UI"/>
      <sheetName val="Income Tie-Out"/>
      <sheetName val="MFR A-1"/>
      <sheetName val="MFR C-44"/>
      <sheetName val="REG FL Working Capital 7 Logic"/>
    </sheetNames>
    <sheetDataSet>
      <sheetData sheetId="0"/>
      <sheetData sheetId="1">
        <row r="23">
          <cell r="H23">
            <v>2971074.6433799025</v>
          </cell>
          <cell r="I23">
            <v>1899698.2484417364</v>
          </cell>
          <cell r="J23">
            <v>199654.73165195546</v>
          </cell>
          <cell r="K23">
            <v>9272.8831788823427</v>
          </cell>
          <cell r="L23">
            <v>664326.93114025483</v>
          </cell>
          <cell r="M23">
            <v>8308.0018938360863</v>
          </cell>
          <cell r="N23">
            <v>77755.002110544301</v>
          </cell>
          <cell r="O23">
            <v>11529.537962692937</v>
          </cell>
          <cell r="P23">
            <v>88800</v>
          </cell>
          <cell r="Q23">
            <v>11729.306999999899</v>
          </cell>
        </row>
        <row r="25">
          <cell r="F25">
            <v>3270840.0789701454</v>
          </cell>
          <cell r="G25">
            <v>247453.87401659728</v>
          </cell>
          <cell r="H25">
            <v>3023386.204953548</v>
          </cell>
          <cell r="I25">
            <v>1941966.6056356281</v>
          </cell>
          <cell r="J25">
            <v>202873.87010243937</v>
          </cell>
          <cell r="K25">
            <v>9560.8641346659806</v>
          </cell>
          <cell r="L25">
            <v>669229.92417350248</v>
          </cell>
          <cell r="M25">
            <v>8341.0187163079245</v>
          </cell>
          <cell r="N25">
            <v>78240.510280174174</v>
          </cell>
          <cell r="O25">
            <v>12627.743594738691</v>
          </cell>
          <cell r="P25">
            <v>88815.823011726912</v>
          </cell>
          <cell r="Q25">
            <v>11729.845305395846</v>
          </cell>
        </row>
      </sheetData>
      <sheetData sheetId="2">
        <row r="20">
          <cell r="AB20">
            <v>13985956.109701524</v>
          </cell>
        </row>
      </sheetData>
      <sheetData sheetId="3">
        <row r="8">
          <cell r="A8" t="str">
            <v>Line No.</v>
          </cell>
          <cell r="B8" t="str">
            <v>ALLOCATORS
Jurisdiction / Class / Function</v>
          </cell>
          <cell r="C8"/>
          <cell r="D8" t="str">
            <v>Production Base Demand</v>
          </cell>
          <cell r="E8" t="str">
            <v>Production Intermediate Demand</v>
          </cell>
          <cell r="F8" t="str">
            <v>Production Peaking Demand</v>
          </cell>
          <cell r="G8" t="str">
            <v>Production Solar Demand</v>
          </cell>
          <cell r="H8" t="str">
            <v>Production Base Energy</v>
          </cell>
          <cell r="I8" t="str">
            <v>Production Intermediate Energy</v>
          </cell>
          <cell r="J8" t="str">
            <v>Production Peaking Energy</v>
          </cell>
          <cell r="K8" t="str">
            <v>Production Solar Energy</v>
          </cell>
          <cell r="L8" t="str">
            <v>Energy Avg Rate Sales</v>
          </cell>
          <cell r="M8" t="str">
            <v>Energy - Production Total Sales</v>
          </cell>
          <cell r="N8" t="str">
            <v>Transmission</v>
          </cell>
          <cell r="O8" t="str">
            <v>Transmission - Radials</v>
          </cell>
          <cell r="P8" t="str">
            <v>Distribution Primary</v>
          </cell>
          <cell r="Q8" t="str">
            <v>Distribution Primary (MDS)</v>
          </cell>
          <cell r="R8" t="str">
            <v>Distribution Secondary</v>
          </cell>
          <cell r="S8" t="str">
            <v>Distribution Secondary (MDS)</v>
          </cell>
          <cell r="T8" t="str">
            <v>Distribution Service</v>
          </cell>
          <cell r="U8" t="str">
            <v>Distribution Metering</v>
          </cell>
          <cell r="V8" t="str">
            <v>Distribution IS Equipment</v>
          </cell>
          <cell r="W8" t="str">
            <v>Lighting Facilities</v>
          </cell>
          <cell r="X8" t="str">
            <v>Retail 100%, Class = # Bills</v>
          </cell>
          <cell r="Y8" t="str">
            <v>Retail 100%, Resid, Cust</v>
          </cell>
          <cell r="Z8" t="str">
            <v>Retail 100%, Resid, Dem</v>
          </cell>
          <cell r="AA8" t="str">
            <v>Retail 100%, Class = Metering</v>
          </cell>
          <cell r="AB8" t="str">
            <v>Clean Energy Connect</v>
          </cell>
          <cell r="AC8" t="str">
            <v>EV Solution</v>
          </cell>
          <cell r="AD8" t="str">
            <v>Retail Sales of Electric</v>
          </cell>
          <cell r="AE8" t="str">
            <v>Present Revenue</v>
          </cell>
          <cell r="AF8" t="str">
            <v>Labor</v>
          </cell>
          <cell r="AG8" t="str">
            <v>Gross Prod Plant</v>
          </cell>
          <cell r="AH8" t="str">
            <v>Gross Trans Plant</v>
          </cell>
          <cell r="AI8" t="str">
            <v>Gross Prod &amp; Trans Plant</v>
          </cell>
          <cell r="AJ8" t="str">
            <v>Gross Dist Plant</v>
          </cell>
          <cell r="AK8" t="str">
            <v>Gross Trans &amp; Dist Plant</v>
          </cell>
          <cell r="AL8" t="str">
            <v>Gross Prod, Trans &amp; Dist Plant</v>
          </cell>
          <cell r="AM8" t="str">
            <v>Gross Total Plant</v>
          </cell>
          <cell r="AN8" t="str">
            <v>Net Total Plant</v>
          </cell>
          <cell r="AO8" t="str">
            <v>Retail 100%, Class = Net Plant</v>
          </cell>
          <cell r="AP8" t="str">
            <v>Retail 100%, Class = Prod</v>
          </cell>
          <cell r="AQ8" t="str">
            <v>Retail 100%, Class = Dist Secondary</v>
          </cell>
          <cell r="AR8" t="str">
            <v>Retail 100%, Class = Dist Secondary (MDS)</v>
          </cell>
          <cell r="AS8" t="str">
            <v>Retail 100%, Class = T&amp;D</v>
          </cell>
          <cell r="AT8" t="str">
            <v>Rate Base</v>
          </cell>
          <cell r="AU8" t="str">
            <v>WTD O&amp;M Expense</v>
          </cell>
          <cell r="AV8" t="str">
            <v>Retail 100%, Removed</v>
          </cell>
          <cell r="AW8" t="str">
            <v>Wholesale 100%</v>
          </cell>
          <cell r="AX8"/>
          <cell r="AY8"/>
        </row>
        <row r="9">
          <cell r="A9"/>
          <cell r="N9"/>
        </row>
        <row r="10">
          <cell r="A10">
            <v>1</v>
          </cell>
          <cell r="B10" t="str">
            <v>Retail Separation Factors</v>
          </cell>
          <cell r="C10"/>
          <cell r="D10">
            <v>0.99999811156277385</v>
          </cell>
          <cell r="E10">
            <v>0.9523980427854899</v>
          </cell>
          <cell r="F10">
            <v>0.97792309806249189</v>
          </cell>
          <cell r="G10">
            <v>0.99999811156277385</v>
          </cell>
          <cell r="H10">
            <v>0.9999951487384775</v>
          </cell>
          <cell r="I10">
            <v>0.94434196576166485</v>
          </cell>
          <cell r="J10">
            <v>0.96402105805764682</v>
          </cell>
          <cell r="K10">
            <v>0.9999951487384775</v>
          </cell>
          <cell r="L10">
            <v>0.9999951487384775</v>
          </cell>
          <cell r="M10">
            <v>0.99713726669916181</v>
          </cell>
          <cell r="N10">
            <v>0.69923804581756366</v>
          </cell>
          <cell r="O10">
            <v>1</v>
          </cell>
          <cell r="P10">
            <v>1</v>
          </cell>
          <cell r="Q10">
            <v>1</v>
          </cell>
          <cell r="R10">
            <v>1</v>
          </cell>
          <cell r="S10">
            <v>1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1</v>
          </cell>
          <cell r="Y10">
            <v>1</v>
          </cell>
          <cell r="Z10">
            <v>1</v>
          </cell>
          <cell r="AA10">
            <v>1</v>
          </cell>
          <cell r="AB10">
            <v>1</v>
          </cell>
          <cell r="AC10">
            <v>1</v>
          </cell>
          <cell r="AD10">
            <v>1</v>
          </cell>
          <cell r="AE10">
            <v>1</v>
          </cell>
          <cell r="AF10">
            <v>0.97330010516299192</v>
          </cell>
          <cell r="AG10">
            <v>0.99617136132368622</v>
          </cell>
          <cell r="AH10">
            <v>0.70871142190202818</v>
          </cell>
          <cell r="AI10">
            <v>0.88852625292211052</v>
          </cell>
          <cell r="AJ10">
            <v>1</v>
          </cell>
          <cell r="AK10">
            <v>0.88411381188534155</v>
          </cell>
          <cell r="AL10">
            <v>0.92885206359885808</v>
          </cell>
          <cell r="AM10">
            <v>0.93138343577196459</v>
          </cell>
          <cell r="AN10">
            <v>0.91980150183917009</v>
          </cell>
          <cell r="AO10">
            <v>1</v>
          </cell>
          <cell r="AP10">
            <v>1</v>
          </cell>
          <cell r="AQ10">
            <v>1</v>
          </cell>
          <cell r="AR10">
            <v>1</v>
          </cell>
          <cell r="AS10">
            <v>1</v>
          </cell>
          <cell r="AT10">
            <v>0.91992266032084813</v>
          </cell>
          <cell r="AU10">
            <v>0.97284202805717679</v>
          </cell>
          <cell r="AV10">
            <v>1</v>
          </cell>
        </row>
        <row r="11">
          <cell r="A11">
            <v>2</v>
          </cell>
          <cell r="N11"/>
        </row>
        <row r="12">
          <cell r="A12">
            <v>3</v>
          </cell>
          <cell r="B12" t="str">
            <v>Class Allocation Factors</v>
          </cell>
          <cell r="C12"/>
          <cell r="N12"/>
          <cell r="AD12"/>
          <cell r="AE12"/>
        </row>
        <row r="13">
          <cell r="A13">
            <v>4</v>
          </cell>
          <cell r="B13" t="str">
            <v>- Residential</v>
          </cell>
          <cell r="C13"/>
          <cell r="D13">
            <v>0.60672999999999999</v>
          </cell>
          <cell r="E13">
            <v>0.60672999999999999</v>
          </cell>
          <cell r="F13">
            <v>0.60672999999999999</v>
          </cell>
          <cell r="G13">
            <v>0.60672999999999999</v>
          </cell>
          <cell r="H13">
            <v>0.53261137851016505</v>
          </cell>
          <cell r="I13">
            <v>0.53261137851016505</v>
          </cell>
          <cell r="J13">
            <v>0.53261137851016505</v>
          </cell>
          <cell r="K13">
            <v>0.53261137851016505</v>
          </cell>
          <cell r="L13">
            <v>0.53261137851016505</v>
          </cell>
          <cell r="M13">
            <v>0.53261137851016505</v>
          </cell>
          <cell r="N13">
            <v>0.63142184644111032</v>
          </cell>
          <cell r="O13">
            <v>0.63142184644111032</v>
          </cell>
          <cell r="P13">
            <v>0.6447046561589348</v>
          </cell>
          <cell r="Q13">
            <v>0.87406259133978914</v>
          </cell>
          <cell r="R13">
            <v>0.78056378734410525</v>
          </cell>
          <cell r="S13">
            <v>0.87431883360354612</v>
          </cell>
          <cell r="T13">
            <v>0.87431883360354612</v>
          </cell>
          <cell r="U13">
            <v>0.80737018090078916</v>
          </cell>
          <cell r="V13">
            <v>0</v>
          </cell>
          <cell r="W13">
            <v>0</v>
          </cell>
          <cell r="X13">
            <v>0.87405292414084901</v>
          </cell>
          <cell r="Y13">
            <v>1</v>
          </cell>
          <cell r="Z13">
            <v>1</v>
          </cell>
          <cell r="AA13">
            <v>0.80737018090078916</v>
          </cell>
          <cell r="AB13">
            <v>0.60672999999999999</v>
          </cell>
          <cell r="AC13"/>
          <cell r="AD13">
            <v>0.66403744998953707</v>
          </cell>
          <cell r="AE13">
            <v>0.66403744998953707</v>
          </cell>
          <cell r="AF13">
            <v>0.65208738152794166</v>
          </cell>
          <cell r="AG13">
            <v>0.60672999999999999</v>
          </cell>
          <cell r="AH13">
            <v>0.63053249172369763</v>
          </cell>
          <cell r="AI13">
            <v>0.61383949184491049</v>
          </cell>
          <cell r="AJ13">
            <v>0.64425425399868785</v>
          </cell>
          <cell r="AK13">
            <v>0.63987823327556548</v>
          </cell>
          <cell r="AL13">
            <v>0.62568485504190519</v>
          </cell>
          <cell r="AM13">
            <v>0.62765399313122838</v>
          </cell>
          <cell r="AN13">
            <v>0.62996252068019831</v>
          </cell>
          <cell r="AO13">
            <v>0.62996252068019831</v>
          </cell>
          <cell r="AP13">
            <v>0.60672999999999999</v>
          </cell>
          <cell r="AQ13">
            <v>0.78056378734410525</v>
          </cell>
          <cell r="AR13">
            <v>0.87431883360354612</v>
          </cell>
          <cell r="AS13">
            <v>0.63987823327556548</v>
          </cell>
          <cell r="AT13">
            <v>0.63005043743321287</v>
          </cell>
          <cell r="AU13">
            <v>0.65916676700651966</v>
          </cell>
          <cell r="AV13"/>
          <cell r="AW13"/>
        </row>
        <row r="14">
          <cell r="A14">
            <v>5</v>
          </cell>
          <cell r="B14" t="str">
            <v>- Gen Service Non Demand</v>
          </cell>
          <cell r="C14"/>
          <cell r="D14">
            <v>5.3839999999999999E-2</v>
          </cell>
          <cell r="E14">
            <v>5.3839999999999999E-2</v>
          </cell>
          <cell r="F14">
            <v>5.3839999999999999E-2</v>
          </cell>
          <cell r="G14">
            <v>5.3839999999999999E-2</v>
          </cell>
          <cell r="H14">
            <v>5.4985762868791505E-2</v>
          </cell>
          <cell r="I14">
            <v>5.4985762868791505E-2</v>
          </cell>
          <cell r="J14">
            <v>5.4985762868791505E-2</v>
          </cell>
          <cell r="K14">
            <v>5.4985762868791505E-2</v>
          </cell>
          <cell r="L14">
            <v>5.4985762868791505E-2</v>
          </cell>
          <cell r="M14">
            <v>5.4985762868791505E-2</v>
          </cell>
          <cell r="N14">
            <v>5.3465528803797555E-2</v>
          </cell>
          <cell r="O14">
            <v>5.3465528803797555E-2</v>
          </cell>
          <cell r="P14">
            <v>5.8217939718801202E-2</v>
          </cell>
          <cell r="Q14">
            <v>6.3594320456970957E-2</v>
          </cell>
          <cell r="R14">
            <v>6.4803082819355609E-2</v>
          </cell>
          <cell r="S14">
            <v>6.3540253985725673E-2</v>
          </cell>
          <cell r="T14">
            <v>6.3540253985725673E-2</v>
          </cell>
          <cell r="U14">
            <v>8.1994637287294003E-2</v>
          </cell>
          <cell r="V14">
            <v>0</v>
          </cell>
          <cell r="W14">
            <v>0</v>
          </cell>
          <cell r="X14">
            <v>6.3594561607690892E-2</v>
          </cell>
          <cell r="Y14"/>
          <cell r="Z14"/>
          <cell r="AA14">
            <v>8.1994637287294003E-2</v>
          </cell>
          <cell r="AB14">
            <v>5.3839999999999999E-2</v>
          </cell>
          <cell r="AC14"/>
          <cell r="AD14">
            <v>7.019425942159753E-2</v>
          </cell>
          <cell r="AE14">
            <v>7.019425942159753E-2</v>
          </cell>
          <cell r="AF14">
            <v>5.6866519014987009E-2</v>
          </cell>
          <cell r="AG14">
            <v>5.3839999999999985E-2</v>
          </cell>
          <cell r="AH14">
            <v>5.3479016564855521E-2</v>
          </cell>
          <cell r="AI14">
            <v>5.3732178986212922E-2</v>
          </cell>
          <cell r="AJ14">
            <v>5.6187012544113138E-2</v>
          </cell>
          <cell r="AK14">
            <v>5.5323402878978349E-2</v>
          </cell>
          <cell r="AL14">
            <v>5.4688240879265972E-2</v>
          </cell>
          <cell r="AM14">
            <v>5.482801799526061E-2</v>
          </cell>
          <cell r="AN14">
            <v>5.4988826760094277E-2</v>
          </cell>
          <cell r="AO14">
            <v>5.4988826760094277E-2</v>
          </cell>
          <cell r="AP14">
            <v>5.3839999999999985E-2</v>
          </cell>
          <cell r="AQ14">
            <v>6.4803082819355609E-2</v>
          </cell>
          <cell r="AR14">
            <v>6.3540253985725673E-2</v>
          </cell>
          <cell r="AS14">
            <v>5.5323402878978349E-2</v>
          </cell>
          <cell r="AT14">
            <v>5.5015416799022637E-2</v>
          </cell>
          <cell r="AU14">
            <v>5.7060152621157316E-2</v>
          </cell>
          <cell r="AV14"/>
          <cell r="AW14"/>
        </row>
        <row r="15">
          <cell r="A15">
            <v>6</v>
          </cell>
          <cell r="B15" t="str">
            <v>- Gen Service 100% L.F.</v>
          </cell>
          <cell r="C15"/>
          <cell r="D15">
            <v>3.7699999999999999E-3</v>
          </cell>
          <cell r="E15">
            <v>3.7699999999999999E-3</v>
          </cell>
          <cell r="F15">
            <v>3.7699999999999999E-3</v>
          </cell>
          <cell r="G15">
            <v>3.7699999999999999E-3</v>
          </cell>
          <cell r="H15">
            <v>5.1981010198337381E-3</v>
          </cell>
          <cell r="I15">
            <v>5.1981010198337381E-3</v>
          </cell>
          <cell r="J15">
            <v>5.1981010198337381E-3</v>
          </cell>
          <cell r="K15">
            <v>5.1981010198337381E-3</v>
          </cell>
          <cell r="L15">
            <v>5.1981010198337381E-3</v>
          </cell>
          <cell r="M15">
            <v>5.1981010198337381E-3</v>
          </cell>
          <cell r="N15">
            <v>3.3005036226643352E-3</v>
          </cell>
          <cell r="O15">
            <v>3.3005036226643352E-3</v>
          </cell>
          <cell r="P15">
            <v>2.6694744006976801E-3</v>
          </cell>
          <cell r="Q15">
            <v>7.1648098907737658E-3</v>
          </cell>
          <cell r="R15">
            <v>1.3141774087144103E-3</v>
          </cell>
          <cell r="S15">
            <v>7.1669103434461381E-3</v>
          </cell>
          <cell r="T15">
            <v>7.1669103434461381E-3</v>
          </cell>
          <cell r="U15">
            <v>6.9744673901004596E-3</v>
          </cell>
          <cell r="V15">
            <v>0</v>
          </cell>
          <cell r="W15">
            <v>0</v>
          </cell>
          <cell r="X15">
            <v>7.1647306474297897E-3</v>
          </cell>
          <cell r="Y15"/>
          <cell r="Z15"/>
          <cell r="AA15">
            <v>6.9744673901004596E-3</v>
          </cell>
          <cell r="AB15">
            <v>3.7699999999999999E-3</v>
          </cell>
          <cell r="AC15"/>
          <cell r="AD15">
            <v>3.2083288206804931E-3</v>
          </cell>
          <cell r="AE15">
            <v>3.2083288206804931E-3</v>
          </cell>
          <cell r="AF15">
            <v>4.6892768385017741E-3</v>
          </cell>
          <cell r="AG15">
            <v>3.769999999999999E-3</v>
          </cell>
          <cell r="AH15">
            <v>3.3174140152908041E-3</v>
          </cell>
          <cell r="AI15">
            <v>3.6348185070386001E-3</v>
          </cell>
          <cell r="AJ15">
            <v>2.6473441243529115E-3</v>
          </cell>
          <cell r="AK15">
            <v>2.861036773294147E-3</v>
          </cell>
          <cell r="AL15">
            <v>3.2502357622681503E-3</v>
          </cell>
          <cell r="AM15">
            <v>3.3402121506039286E-3</v>
          </cell>
          <cell r="AN15">
            <v>3.2509496182874312E-3</v>
          </cell>
          <cell r="AO15">
            <v>3.2509496182874312E-3</v>
          </cell>
          <cell r="AP15">
            <v>3.769999999999999E-3</v>
          </cell>
          <cell r="AQ15">
            <v>1.3141774087144103E-3</v>
          </cell>
          <cell r="AR15">
            <v>7.1669103434461381E-3</v>
          </cell>
          <cell r="AS15">
            <v>2.861036773294147E-3</v>
          </cell>
          <cell r="AT15">
            <v>3.2791505379287608E-3</v>
          </cell>
          <cell r="AU15">
            <v>4.7514923833233275E-3</v>
          </cell>
          <cell r="AV15"/>
          <cell r="AW15"/>
        </row>
        <row r="16">
          <cell r="A16">
            <v>7</v>
          </cell>
          <cell r="B16" t="str">
            <v>- Gen Service Demand</v>
          </cell>
          <cell r="C16"/>
          <cell r="D16">
            <v>0.28392000000000001</v>
          </cell>
          <cell r="E16">
            <v>0.28392000000000001</v>
          </cell>
          <cell r="F16">
            <v>0.28392000000000001</v>
          </cell>
          <cell r="G16">
            <v>0.28392000000000001</v>
          </cell>
          <cell r="H16">
            <v>0.32997235135893932</v>
          </cell>
          <cell r="I16">
            <v>0.32997235135893932</v>
          </cell>
          <cell r="J16">
            <v>0.32997235135893932</v>
          </cell>
          <cell r="K16">
            <v>0.32997235135893932</v>
          </cell>
          <cell r="L16">
            <v>0.32997235135893932</v>
          </cell>
          <cell r="M16">
            <v>0.32997235135893932</v>
          </cell>
          <cell r="N16">
            <v>0.26856368920038398</v>
          </cell>
          <cell r="O16">
            <v>0.26856368920038398</v>
          </cell>
          <cell r="P16">
            <v>0.25773722161955209</v>
          </cell>
          <cell r="Q16">
            <v>2.3626472597698067E-2</v>
          </cell>
          <cell r="R16">
            <v>0.14451239305946786</v>
          </cell>
          <cell r="S16">
            <v>2.3449006444798418E-2</v>
          </cell>
          <cell r="T16">
            <v>2.3449006444798418E-2</v>
          </cell>
          <cell r="U16">
            <v>6.8840403803729258E-2</v>
          </cell>
          <cell r="V16">
            <v>0</v>
          </cell>
          <cell r="W16">
            <v>0</v>
          </cell>
          <cell r="X16">
            <v>2.3631185170332161E-2</v>
          </cell>
          <cell r="Y16"/>
          <cell r="Z16"/>
          <cell r="AA16">
            <v>6.8840403803729258E-2</v>
          </cell>
          <cell r="AB16">
            <v>0.28392000000000001</v>
          </cell>
          <cell r="AC16"/>
          <cell r="AD16">
            <v>0.22928624604970305</v>
          </cell>
          <cell r="AE16">
            <v>0.22928624604970305</v>
          </cell>
          <cell r="AF16">
            <v>0.21721218436227785</v>
          </cell>
          <cell r="AG16">
            <v>0.28391999999999995</v>
          </cell>
          <cell r="AH16">
            <v>0.26911679516126324</v>
          </cell>
          <cell r="AI16">
            <v>0.27949847702243885</v>
          </cell>
          <cell r="AJ16">
            <v>0.18166255282362631</v>
          </cell>
          <cell r="AK16">
            <v>0.20955267139039321</v>
          </cell>
          <cell r="AL16">
            <v>0.24139520171194476</v>
          </cell>
          <cell r="AM16">
            <v>0.23964843398305852</v>
          </cell>
          <cell r="AN16">
            <v>0.23940056514753316</v>
          </cell>
          <cell r="AO16">
            <v>0.23940056514753316</v>
          </cell>
          <cell r="AP16">
            <v>0.28391999999999995</v>
          </cell>
          <cell r="AQ16">
            <v>0.14451239305946786</v>
          </cell>
          <cell r="AR16">
            <v>2.3449006444798418E-2</v>
          </cell>
          <cell r="AS16">
            <v>0.20955267139039321</v>
          </cell>
          <cell r="AT16">
            <v>0.24053129787208391</v>
          </cell>
          <cell r="AU16">
            <v>0.20727274099548301</v>
          </cell>
          <cell r="AV16"/>
          <cell r="AW16"/>
        </row>
        <row r="17">
          <cell r="A17">
            <v>8</v>
          </cell>
          <cell r="B17" t="str">
            <v>- Gen Service Curtailable</v>
          </cell>
          <cell r="C17"/>
          <cell r="D17">
            <v>3.3999999999999998E-3</v>
          </cell>
          <cell r="E17">
            <v>3.3999999999999998E-3</v>
          </cell>
          <cell r="F17">
            <v>3.3999999999999998E-3</v>
          </cell>
          <cell r="G17">
            <v>3.3999999999999998E-3</v>
          </cell>
          <cell r="H17">
            <v>5.1047748234512242E-3</v>
          </cell>
          <cell r="I17">
            <v>5.1047748234512242E-3</v>
          </cell>
          <cell r="J17">
            <v>5.1047748234512242E-3</v>
          </cell>
          <cell r="K17">
            <v>5.1047748234512242E-3</v>
          </cell>
          <cell r="L17">
            <v>5.1047748234512242E-3</v>
          </cell>
          <cell r="M17">
            <v>5.1047748234512242E-3</v>
          </cell>
          <cell r="N17">
            <v>2.8402740338465994E-3</v>
          </cell>
          <cell r="O17">
            <v>2.8402740338465994E-3</v>
          </cell>
          <cell r="P17">
            <v>4.1477889094505786E-3</v>
          </cell>
          <cell r="Q17">
            <v>3.2845622433417344E-6</v>
          </cell>
          <cell r="R17">
            <v>0</v>
          </cell>
          <cell r="S17">
            <v>2.6893340946549235E-7</v>
          </cell>
          <cell r="T17">
            <v>2.6893340946549235E-7</v>
          </cell>
          <cell r="U17">
            <v>2.4366858471919122E-4</v>
          </cell>
          <cell r="V17">
            <v>0</v>
          </cell>
          <cell r="W17">
            <v>0</v>
          </cell>
          <cell r="X17">
            <v>3.2845259158327525E-6</v>
          </cell>
          <cell r="Y17"/>
          <cell r="Z17"/>
          <cell r="AA17">
            <v>2.4366858471919122E-4</v>
          </cell>
          <cell r="AB17">
            <v>3.3999999999999998E-3</v>
          </cell>
          <cell r="AC17"/>
          <cell r="AD17">
            <v>2.8735795520109606E-3</v>
          </cell>
          <cell r="AE17">
            <v>2.8735795520109606E-3</v>
          </cell>
          <cell r="AF17">
            <v>2.9097832944829103E-3</v>
          </cell>
          <cell r="AG17">
            <v>3.3999999999999989E-3</v>
          </cell>
          <cell r="AH17">
            <v>2.8604343296610149E-3</v>
          </cell>
          <cell r="AI17">
            <v>3.2388388166416406E-3</v>
          </cell>
          <cell r="AJ17">
            <v>2.2998085470861238E-3</v>
          </cell>
          <cell r="AK17">
            <v>2.4785982676263142E-3</v>
          </cell>
          <cell r="AL17">
            <v>2.8731231638406047E-3</v>
          </cell>
          <cell r="AM17">
            <v>2.8701193059440474E-3</v>
          </cell>
          <cell r="AN17">
            <v>2.8798727854746783E-3</v>
          </cell>
          <cell r="AO17">
            <v>2.8798727854746783E-3</v>
          </cell>
          <cell r="AP17">
            <v>3.3999999999999989E-3</v>
          </cell>
          <cell r="AQ17">
            <v>0</v>
          </cell>
          <cell r="AR17">
            <v>2.6893340946549235E-7</v>
          </cell>
          <cell r="AS17">
            <v>2.4785982676263142E-3</v>
          </cell>
          <cell r="AT17">
            <v>2.8998373908485312E-3</v>
          </cell>
          <cell r="AU17">
            <v>2.7548721445551554E-3</v>
          </cell>
          <cell r="AV17"/>
          <cell r="AW17"/>
        </row>
        <row r="18">
          <cell r="A18">
            <v>9</v>
          </cell>
          <cell r="B18" t="str">
            <v>- Gen Service Interruptible</v>
          </cell>
          <cell r="C18"/>
          <cell r="D18">
            <v>4.5990000000000003E-2</v>
          </cell>
          <cell r="E18">
            <v>4.5990000000000003E-2</v>
          </cell>
          <cell r="F18">
            <v>4.5990000000000003E-2</v>
          </cell>
          <cell r="G18">
            <v>4.5990000000000003E-2</v>
          </cell>
          <cell r="H18">
            <v>6.377141865018042E-2</v>
          </cell>
          <cell r="I18">
            <v>6.377141865018042E-2</v>
          </cell>
          <cell r="J18">
            <v>6.377141865018042E-2</v>
          </cell>
          <cell r="K18">
            <v>6.377141865018042E-2</v>
          </cell>
          <cell r="L18">
            <v>6.377141865018042E-2</v>
          </cell>
          <cell r="M18">
            <v>6.377141865018042E-2</v>
          </cell>
          <cell r="N18">
            <v>4.0053123643966397E-2</v>
          </cell>
          <cell r="O18">
            <v>4.0053123643966397E-2</v>
          </cell>
          <cell r="P18">
            <v>2.3589220002977904E-2</v>
          </cell>
          <cell r="Q18">
            <v>6.5501244074220831E-5</v>
          </cell>
          <cell r="R18">
            <v>4.4085154507471453E-3</v>
          </cell>
          <cell r="S18">
            <v>3.2477143786239209E-5</v>
          </cell>
          <cell r="T18">
            <v>3.2477143786239209E-5</v>
          </cell>
          <cell r="U18">
            <v>1.8747735792982055E-3</v>
          </cell>
          <cell r="V18">
            <v>1</v>
          </cell>
          <cell r="W18">
            <v>0</v>
          </cell>
          <cell r="X18">
            <v>7.0642203933596971E-5</v>
          </cell>
          <cell r="Y18"/>
          <cell r="Z18"/>
          <cell r="AA18">
            <v>1.8747735792982055E-3</v>
          </cell>
          <cell r="AB18">
            <v>4.5990000000000003E-2</v>
          </cell>
          <cell r="AC18"/>
          <cell r="AD18">
            <v>2.6315615867249304E-2</v>
          </cell>
          <cell r="AE18">
            <v>2.6315615867249304E-2</v>
          </cell>
          <cell r="AF18">
            <v>3.4139860176821517E-2</v>
          </cell>
          <cell r="AG18">
            <v>4.5989999999999996E-2</v>
          </cell>
          <cell r="AH18">
            <v>4.0266958968373068E-2</v>
          </cell>
          <cell r="AI18">
            <v>4.4280602764838653E-2</v>
          </cell>
          <cell r="AJ18">
            <v>1.487781854470346E-2</v>
          </cell>
          <cell r="AK18">
            <v>2.297469432564769E-2</v>
          </cell>
          <cell r="AL18">
            <v>3.2829365489681794E-2</v>
          </cell>
          <cell r="AM18">
            <v>3.285586579526583E-2</v>
          </cell>
          <cell r="AN18">
            <v>3.1924183315989216E-2</v>
          </cell>
          <cell r="AO18">
            <v>3.1924183315989216E-2</v>
          </cell>
          <cell r="AP18">
            <v>4.5989999999999996E-2</v>
          </cell>
          <cell r="AQ18">
            <v>4.4085154507471453E-3</v>
          </cell>
          <cell r="AR18">
            <v>3.2477143786239209E-5</v>
          </cell>
          <cell r="AS18">
            <v>2.297469432564769E-2</v>
          </cell>
          <cell r="AT18">
            <v>3.2326260145584068E-2</v>
          </cell>
          <cell r="AU18">
            <v>3.2077633926187392E-2</v>
          </cell>
          <cell r="AV18"/>
          <cell r="AW18"/>
        </row>
        <row r="19">
          <cell r="A19">
            <v>10</v>
          </cell>
          <cell r="B19" t="str">
            <v>- Lighting Energy</v>
          </cell>
          <cell r="C19"/>
          <cell r="D19">
            <v>2.3500000000000001E-3</v>
          </cell>
          <cell r="E19">
            <v>2.3500000000000001E-3</v>
          </cell>
          <cell r="F19">
            <v>2.3500000000000001E-3</v>
          </cell>
          <cell r="G19">
            <v>2.3500000000000001E-3</v>
          </cell>
          <cell r="H19">
            <v>8.3562127686390517E-3</v>
          </cell>
          <cell r="I19">
            <v>8.3562127686390517E-3</v>
          </cell>
          <cell r="J19">
            <v>8.3562127686390517E-3</v>
          </cell>
          <cell r="K19">
            <v>8.3562127686390517E-3</v>
          </cell>
          <cell r="L19">
            <v>8.3562127686390517E-3</v>
          </cell>
          <cell r="M19">
            <v>8.3562127686390517E-3</v>
          </cell>
          <cell r="N19">
            <v>3.5503425423082493E-4</v>
          </cell>
          <cell r="O19">
            <v>3.5503425423082493E-4</v>
          </cell>
          <cell r="P19">
            <v>8.9336991895858607E-3</v>
          </cell>
          <cell r="Q19">
            <v>3.1483019908450476E-2</v>
          </cell>
          <cell r="R19">
            <v>4.3980439176099784E-3</v>
          </cell>
          <cell r="S19">
            <v>3.1492249545287898E-2</v>
          </cell>
          <cell r="T19">
            <v>3.1492249545287898E-2</v>
          </cell>
          <cell r="U19">
            <v>3.2701868454069728E-2</v>
          </cell>
          <cell r="V19">
            <v>0</v>
          </cell>
          <cell r="W19">
            <v>0</v>
          </cell>
          <cell r="X19">
            <v>3.1482671703848532E-2</v>
          </cell>
          <cell r="Y19"/>
          <cell r="Z19"/>
          <cell r="AA19">
            <v>3.2701868454069728E-2</v>
          </cell>
          <cell r="AB19">
            <v>2.3500000000000001E-3</v>
          </cell>
          <cell r="AC19"/>
          <cell r="AD19">
            <v>4.0845202992216001E-3</v>
          </cell>
          <cell r="AE19">
            <v>4.0845202992216001E-3</v>
          </cell>
          <cell r="AF19">
            <v>1.2244566422600002E-2</v>
          </cell>
          <cell r="AG19">
            <v>2.3500000000000001E-3</v>
          </cell>
          <cell r="AH19">
            <v>4.2688923685871549E-4</v>
          </cell>
          <cell r="AI19">
            <v>1.7755920579188616E-3</v>
          </cell>
          <cell r="AJ19">
            <v>9.8669495053238573E-3</v>
          </cell>
          <cell r="AK19">
            <v>6.8564105866005202E-3</v>
          </cell>
          <cell r="AL19">
            <v>4.9268600914029398E-3</v>
          </cell>
          <cell r="AM19">
            <v>5.3902690282789595E-3</v>
          </cell>
          <cell r="AN19">
            <v>5.339529802056037E-3</v>
          </cell>
          <cell r="AO19">
            <v>5.339529802056037E-3</v>
          </cell>
          <cell r="AP19">
            <v>2.3500000000000001E-3</v>
          </cell>
          <cell r="AQ19">
            <v>4.3980439176099784E-3</v>
          </cell>
          <cell r="AR19">
            <v>3.1492249545287898E-2</v>
          </cell>
          <cell r="AS19">
            <v>6.8564105866005202E-3</v>
          </cell>
          <cell r="AT19">
            <v>5.3458400950634598E-3</v>
          </cell>
          <cell r="AU19">
            <v>1.3024757282277696E-2</v>
          </cell>
          <cell r="AV19"/>
          <cell r="AW19"/>
        </row>
        <row r="20">
          <cell r="A20">
            <v>11</v>
          </cell>
          <cell r="B20" t="str">
            <v>- Lighting Facilities</v>
          </cell>
          <cell r="C20"/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1</v>
          </cell>
          <cell r="X20">
            <v>0</v>
          </cell>
          <cell r="Y20"/>
          <cell r="Z20"/>
          <cell r="AA20">
            <v>0</v>
          </cell>
          <cell r="AB20">
            <v>0</v>
          </cell>
          <cell r="AC20"/>
          <cell r="AD20">
            <v>0</v>
          </cell>
          <cell r="AE20">
            <v>0</v>
          </cell>
          <cell r="AF20">
            <v>1.9223486492520866E-2</v>
          </cell>
          <cell r="AG20">
            <v>0</v>
          </cell>
          <cell r="AH20">
            <v>0</v>
          </cell>
          <cell r="AI20">
            <v>0</v>
          </cell>
          <cell r="AJ20">
            <v>8.5418479039777187E-2</v>
          </cell>
          <cell r="AK20">
            <v>5.8177587751567873E-2</v>
          </cell>
          <cell r="AL20">
            <v>3.3267164899902918E-2</v>
          </cell>
          <cell r="AM20">
            <v>3.2357793285293326E-2</v>
          </cell>
          <cell r="AN20">
            <v>3.1196298950224261E-2</v>
          </cell>
          <cell r="AO20">
            <v>3.1196298950224261E-2</v>
          </cell>
          <cell r="AP20">
            <v>0</v>
          </cell>
          <cell r="AQ20">
            <v>0</v>
          </cell>
          <cell r="AR20">
            <v>0</v>
          </cell>
          <cell r="AS20">
            <v>5.8177587751567873E-2</v>
          </cell>
          <cell r="AT20">
            <v>2.9546574965501102E-2</v>
          </cell>
          <cell r="AU20">
            <v>2.3505692563423598E-2</v>
          </cell>
          <cell r="AV20"/>
          <cell r="AW20"/>
        </row>
        <row r="21">
          <cell r="A21">
            <v>12</v>
          </cell>
          <cell r="B21" t="str">
            <v>- EV Solution</v>
          </cell>
          <cell r="C21"/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/>
          <cell r="Z21"/>
          <cell r="AA21">
            <v>0</v>
          </cell>
          <cell r="AB21">
            <v>0</v>
          </cell>
          <cell r="AC21">
            <v>1</v>
          </cell>
          <cell r="AD21">
            <v>0</v>
          </cell>
          <cell r="AE21">
            <v>0</v>
          </cell>
          <cell r="AF21">
            <v>6.2694186986646998E-4</v>
          </cell>
          <cell r="AG21">
            <v>0</v>
          </cell>
          <cell r="AH21">
            <v>0</v>
          </cell>
          <cell r="AI21">
            <v>0</v>
          </cell>
          <cell r="AJ21">
            <v>2.7857808723294295E-3</v>
          </cell>
          <cell r="AK21">
            <v>1.8973647503265992E-3</v>
          </cell>
          <cell r="AL21">
            <v>1.0849529597878015E-3</v>
          </cell>
          <cell r="AM21">
            <v>1.0552953250664078E-3</v>
          </cell>
          <cell r="AN21">
            <v>1.0572529401425737E-3</v>
          </cell>
          <cell r="AO21">
            <v>1.0572529401425737E-3</v>
          </cell>
          <cell r="AP21">
            <v>0</v>
          </cell>
          <cell r="AQ21">
            <v>0</v>
          </cell>
          <cell r="AR21">
            <v>0</v>
          </cell>
          <cell r="AS21">
            <v>1.8973647503265992E-3</v>
          </cell>
          <cell r="AT21">
            <v>1.0051866869707055E-3</v>
          </cell>
          <cell r="AU21">
            <v>3.8589107707285376E-4</v>
          </cell>
          <cell r="AV21"/>
          <cell r="AW21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52">
          <cell r="C52">
            <v>2990985.4662485216</v>
          </cell>
          <cell r="D52">
            <v>19910.610278364496</v>
          </cell>
        </row>
      </sheetData>
      <sheetData sheetId="12"/>
      <sheetData sheetId="13"/>
      <sheetData sheetId="14"/>
      <sheetData sheetId="15"/>
      <sheetData sheetId="16"/>
      <sheetData sheetId="17">
        <row r="17">
          <cell r="L17">
            <v>7.0653013433283493E-2</v>
          </cell>
        </row>
      </sheetData>
      <sheetData sheetId="18"/>
      <sheetData sheetId="19"/>
      <sheetData sheetId="20"/>
      <sheetData sheetId="21">
        <row r="12">
          <cell r="H12">
            <v>1385938.6194160669</v>
          </cell>
        </row>
      </sheetData>
      <sheetData sheetId="22"/>
      <sheetData sheetId="23"/>
      <sheetData sheetId="24"/>
      <sheetData sheetId="25"/>
      <sheetData sheetId="2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I Planner Inputs"/>
      <sheetName val="Procedures &amp; Inputs"/>
      <sheetName val="Allocators to COS"/>
      <sheetName val="Allocators to COS 1-13th AD"/>
      <sheetName val="5-E10 Jur Energy Alloc"/>
      <sheetName val="5-E10 Jur Demand Alloc"/>
      <sheetName val="5-E10 Class Alloc"/>
      <sheetName val="5-E10 Jur Energy Sales"/>
      <sheetName val="5-E10 Jur Demand Sales"/>
      <sheetName val="5-E10 Jur Energy Prod"/>
      <sheetName val="5-E10 Jur Demand Prod"/>
      <sheetName val="5-E10 Meter Invest Alloc"/>
      <sheetName val="4-E10 Jur Energy Alloc"/>
      <sheetName val="4-E10 Jur Demand Alloc"/>
      <sheetName val="4-E10 Class Alloc"/>
      <sheetName val="4-E10 Jur Energy Sales"/>
      <sheetName val="4-E10 Jur Demand Sales"/>
      <sheetName val="4-E10 Jur Energy Prod"/>
      <sheetName val="4-E10 Jur Demand Prod"/>
      <sheetName val="4-E10 Meter Invest Alloc"/>
      <sheetName val="3-E10 Jur Energy Alloc"/>
      <sheetName val="3-E10 Jur Demand Alloc"/>
      <sheetName val="3-E10 Class Alloc"/>
      <sheetName val="3-E10 Jur Energy Sales"/>
      <sheetName val="3-E10 Jur Demand Sales"/>
      <sheetName val="3-E10 Jur Energy Prod"/>
      <sheetName val="3-E10 Jur Demand Prod"/>
      <sheetName val="3-E10 Meter Invest Alloc"/>
      <sheetName val="E-9"/>
      <sheetName val="E-19a (1-3)"/>
      <sheetName val="E-19a (4-6)"/>
      <sheetName val="E-19b"/>
      <sheetName val="E-19c"/>
      <sheetName val="E-16 Customer by Voltage Level"/>
      <sheetName val="Customer by Voltage Pivot"/>
      <sheetName val="Retail Sales Data"/>
      <sheetName val="Retail Sales Pivot-Yr2"/>
      <sheetName val="Retail Sales Pivot-Yr3"/>
      <sheetName val="Retail Sales Pivot-Yr4"/>
      <sheetName val="Retail Sales Pivot-Yr5"/>
      <sheetName val="Retail Unbilled mWh"/>
      <sheetName val="Whls Sales MWH Data"/>
      <sheetName val="Whls Sales MWH Busbar Data"/>
      <sheetName val="Whls Sales MW Data"/>
      <sheetName val="Whls Sales - Table"/>
      <sheetName val="Whls Sales MWH Pivot"/>
      <sheetName val="Whls Sales MW Pivot"/>
      <sheetName val="OATT KW"/>
      <sheetName val="FOF Data"/>
      <sheetName val="FOF MWH Pivot"/>
      <sheetName val="FOF MW Pivot"/>
      <sheetName val="MW"/>
      <sheetName val="DR"/>
    </sheetNames>
    <sheetDataSet>
      <sheetData sheetId="0">
        <row r="13">
          <cell r="L13">
            <v>99.999499999999998</v>
          </cell>
          <cell r="M13">
            <v>99.999499999999998</v>
          </cell>
          <cell r="Z13">
            <v>99.999499999999998</v>
          </cell>
          <cell r="AQ13"/>
          <cell r="BE13"/>
          <cell r="CB13"/>
          <cell r="CE13"/>
          <cell r="CH13"/>
        </row>
        <row r="14">
          <cell r="CB14"/>
          <cell r="CE14"/>
          <cell r="CH14"/>
        </row>
        <row r="15">
          <cell r="M15">
            <v>100</v>
          </cell>
          <cell r="CB15"/>
          <cell r="CE15"/>
          <cell r="CH15"/>
        </row>
        <row r="16">
          <cell r="CB16"/>
          <cell r="CE16"/>
          <cell r="CH16"/>
        </row>
        <row r="17">
          <cell r="CB17"/>
          <cell r="CE17"/>
          <cell r="CH17"/>
        </row>
        <row r="18">
          <cell r="L18"/>
          <cell r="M18"/>
          <cell r="Z18"/>
          <cell r="AQ18"/>
          <cell r="BE18"/>
          <cell r="CB18"/>
          <cell r="CE18"/>
          <cell r="CH18"/>
        </row>
        <row r="20">
          <cell r="L20"/>
          <cell r="M20"/>
          <cell r="Z20"/>
          <cell r="AQ20"/>
          <cell r="BE20"/>
        </row>
      </sheetData>
      <sheetData sheetId="1">
        <row r="15">
          <cell r="D15">
            <v>2023</v>
          </cell>
        </row>
        <row r="16">
          <cell r="D16">
            <v>2024</v>
          </cell>
        </row>
        <row r="56">
          <cell r="E56">
            <v>0.97402999999999995</v>
          </cell>
          <cell r="F56">
            <v>0.97402999999999995</v>
          </cell>
        </row>
        <row r="57">
          <cell r="E57">
            <v>0.92637230841246065</v>
          </cell>
          <cell r="F57">
            <v>0.92637230841246065</v>
          </cell>
        </row>
        <row r="58">
          <cell r="E58">
            <v>0.95109934560116127</v>
          </cell>
          <cell r="F58">
            <v>0.95109934560116127</v>
          </cell>
        </row>
        <row r="59">
          <cell r="E59">
            <v>0.9740313339256419</v>
          </cell>
          <cell r="F59">
            <v>0.9740313339256419</v>
          </cell>
        </row>
        <row r="60">
          <cell r="E60">
            <v>0.98855217689263286</v>
          </cell>
          <cell r="F60">
            <v>0.98855217689263286</v>
          </cell>
        </row>
        <row r="62">
          <cell r="E62">
            <v>0.98855217689263286</v>
          </cell>
          <cell r="F62">
            <v>0.98855217689263286</v>
          </cell>
        </row>
        <row r="63">
          <cell r="E63">
            <v>0.94121267347791249</v>
          </cell>
          <cell r="F63">
            <v>0.94121267347791249</v>
          </cell>
        </row>
        <row r="64">
          <cell r="E64">
            <v>0.97876128996601464</v>
          </cell>
          <cell r="F64">
            <v>0.97876128996601464</v>
          </cell>
        </row>
        <row r="65">
          <cell r="E65">
            <v>0.98855217689263286</v>
          </cell>
          <cell r="F65">
            <v>0.98855217689263286</v>
          </cell>
        </row>
        <row r="66">
          <cell r="E66">
            <v>0.72041766170058519</v>
          </cell>
          <cell r="F66">
            <v>0.72041766170058519</v>
          </cell>
        </row>
        <row r="67">
          <cell r="E67">
            <v>1</v>
          </cell>
          <cell r="F67">
            <v>1</v>
          </cell>
        </row>
        <row r="68">
          <cell r="E68">
            <v>1</v>
          </cell>
          <cell r="F68">
            <v>1</v>
          </cell>
        </row>
        <row r="69">
          <cell r="E69">
            <v>1</v>
          </cell>
          <cell r="F69">
            <v>1</v>
          </cell>
        </row>
        <row r="70">
          <cell r="E70">
            <v>0.98769661956091881</v>
          </cell>
          <cell r="F70">
            <v>0.98769661956091881</v>
          </cell>
        </row>
        <row r="71">
          <cell r="E71">
            <v>1</v>
          </cell>
          <cell r="F71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17E28-615F-4C7F-8AF0-F506024CE1F6}">
  <sheetPr>
    <outlinePr summaryBelow="0"/>
    <pageSetUpPr fitToPage="1"/>
  </sheetPr>
  <dimension ref="A1:CU162"/>
  <sheetViews>
    <sheetView tabSelected="1" zoomScale="80" zoomScaleNormal="80" zoomScalePageLayoutView="70" workbookViewId="0">
      <selection activeCell="D65" sqref="D65"/>
    </sheetView>
  </sheetViews>
  <sheetFormatPr defaultColWidth="7.08984375" defaultRowHeight="13.8" outlineLevelRow="1" outlineLevelCol="1" x14ac:dyDescent="0.25"/>
  <cols>
    <col min="1" max="1" width="5.54296875" style="3" customWidth="1"/>
    <col min="2" max="2" width="4.81640625" style="3" customWidth="1"/>
    <col min="3" max="3" width="12.81640625" style="3" bestFit="1" customWidth="1"/>
    <col min="4" max="4" width="34.453125" style="3" bestFit="1" customWidth="1"/>
    <col min="5" max="5" width="54.7265625" style="3" hidden="1" customWidth="1" outlineLevel="1"/>
    <col min="6" max="6" width="10.08984375" style="4" bestFit="1" customWidth="1" collapsed="1"/>
    <col min="7" max="7" width="1.08984375" style="4" customWidth="1"/>
    <col min="8" max="8" width="11" style="4" customWidth="1"/>
    <col min="9" max="9" width="9.54296875" style="3" bestFit="1" customWidth="1"/>
    <col min="10" max="10" width="8.81640625" style="5" bestFit="1" customWidth="1"/>
    <col min="11" max="11" width="8.08984375" style="3" bestFit="1" customWidth="1"/>
    <col min="12" max="12" width="6.54296875" style="3" bestFit="1" customWidth="1"/>
    <col min="13" max="13" width="8.26953125" style="3" bestFit="1" customWidth="1"/>
    <col min="14" max="14" width="7.08984375" style="5" bestFit="1" customWidth="1"/>
    <col min="15" max="15" width="8.81640625" style="3" customWidth="1"/>
    <col min="16" max="16" width="6.81640625" style="3" bestFit="1" customWidth="1"/>
    <col min="17" max="18" width="11.7265625" style="3" bestFit="1" customWidth="1"/>
    <col min="19" max="19" width="1.81640625" style="3" customWidth="1"/>
    <col min="20" max="20" width="2.08984375" style="3" customWidth="1"/>
    <col min="21" max="21" width="5.08984375" style="3" bestFit="1" customWidth="1"/>
    <col min="22" max="22" width="2.08984375" style="3" customWidth="1"/>
    <col min="23" max="23" width="7" style="3" bestFit="1" customWidth="1"/>
    <col min="24" max="24" width="8.90625" style="3" bestFit="1" customWidth="1"/>
    <col min="25" max="25" width="4.7265625" style="5" bestFit="1" customWidth="1"/>
    <col min="26" max="26" width="7" style="5" bestFit="1" customWidth="1"/>
    <col min="27" max="27" width="6.453125" style="5" bestFit="1" customWidth="1"/>
    <col min="28" max="28" width="6.81640625" style="5" bestFit="1" customWidth="1"/>
    <col min="29" max="29" width="8.08984375" style="5" bestFit="1" customWidth="1"/>
    <col min="30" max="30" width="6.81640625" style="5" bestFit="1" customWidth="1"/>
    <col min="31" max="31" width="3.81640625" style="5" bestFit="1" customWidth="1"/>
    <col min="32" max="32" width="6.7265625" style="3" bestFit="1" customWidth="1"/>
    <col min="33" max="33" width="2" style="3" customWidth="1"/>
    <col min="34" max="38" width="5.81640625" style="3" bestFit="1" customWidth="1"/>
    <col min="39" max="39" width="6" style="3" bestFit="1" customWidth="1"/>
    <col min="40" max="41" width="5.81640625" style="3" bestFit="1" customWidth="1"/>
    <col min="42" max="42" width="6.54296875" style="3" bestFit="1" customWidth="1"/>
    <col min="43" max="43" width="6.08984375" style="3" bestFit="1" customWidth="1"/>
    <col min="44" max="44" width="2" style="3" customWidth="1"/>
    <col min="45" max="46" width="6.08984375" style="3" bestFit="1" customWidth="1"/>
    <col min="47" max="48" width="5.81640625" style="3" bestFit="1" customWidth="1"/>
    <col min="49" max="49" width="6.08984375" style="3" bestFit="1" customWidth="1"/>
    <col min="50" max="50" width="6" style="3" bestFit="1" customWidth="1"/>
    <col min="51" max="52" width="5.81640625" style="3" bestFit="1" customWidth="1"/>
    <col min="53" max="53" width="6.54296875" style="3" bestFit="1" customWidth="1"/>
    <col min="54" max="54" width="6.08984375" style="3" bestFit="1" customWidth="1"/>
    <col min="55" max="55" width="2" style="3" customWidth="1"/>
    <col min="56" max="56" width="6.08984375" style="3" bestFit="1" customWidth="1"/>
    <col min="57" max="60" width="5.81640625" style="3" bestFit="1" customWidth="1"/>
    <col min="61" max="61" width="6" style="3" bestFit="1" customWidth="1"/>
    <col min="62" max="63" width="5.81640625" style="3" bestFit="1" customWidth="1"/>
    <col min="64" max="64" width="6.54296875" style="3" bestFit="1" customWidth="1"/>
    <col min="65" max="65" width="6.08984375" style="3" bestFit="1" customWidth="1"/>
    <col min="66" max="66" width="2" style="3" customWidth="1"/>
    <col min="67" max="71" width="5.81640625" style="3" bestFit="1" customWidth="1"/>
    <col min="72" max="72" width="6" style="3" bestFit="1" customWidth="1"/>
    <col min="73" max="74" width="5.81640625" style="3" bestFit="1" customWidth="1"/>
    <col min="75" max="75" width="6.54296875" style="3" bestFit="1" customWidth="1"/>
    <col min="76" max="76" width="6.08984375" style="3" bestFit="1" customWidth="1"/>
    <col min="77" max="77" width="2" style="3" customWidth="1"/>
    <col min="78" max="82" width="5.81640625" style="3" bestFit="1" customWidth="1"/>
    <col min="83" max="83" width="6" style="3" bestFit="1" customWidth="1"/>
    <col min="84" max="85" width="5.81640625" style="3" bestFit="1" customWidth="1"/>
    <col min="86" max="86" width="6.54296875" style="3" bestFit="1" customWidth="1"/>
    <col min="87" max="87" width="6.08984375" style="3" bestFit="1" customWidth="1"/>
    <col min="88" max="88" width="2" style="3" customWidth="1"/>
    <col min="89" max="90" width="6.08984375" style="3" bestFit="1" customWidth="1"/>
    <col min="91" max="93" width="5.81640625" style="3" bestFit="1" customWidth="1"/>
    <col min="94" max="94" width="6" style="3" bestFit="1" customWidth="1"/>
    <col min="95" max="96" width="5.81640625" style="3" bestFit="1" customWidth="1"/>
    <col min="97" max="97" width="6.54296875" style="3" bestFit="1" customWidth="1"/>
    <col min="98" max="98" width="6.08984375" style="3" bestFit="1" customWidth="1"/>
    <col min="99" max="99" width="2" style="3" customWidth="1"/>
    <col min="100" max="244" width="7.08984375" style="3"/>
    <col min="245" max="245" width="5.453125" style="3" customWidth="1"/>
    <col min="246" max="246" width="2.08984375" style="3" customWidth="1"/>
    <col min="247" max="247" width="4.08984375" style="3" customWidth="1"/>
    <col min="248" max="248" width="13.81640625" style="3" customWidth="1"/>
    <col min="249" max="249" width="3.08984375" style="3" customWidth="1"/>
    <col min="250" max="250" width="12" style="3" customWidth="1"/>
    <col min="251" max="251" width="2.08984375" style="3" customWidth="1"/>
    <col min="252" max="262" width="7.81640625" style="3" customWidth="1"/>
    <col min="263" max="500" width="7.08984375" style="3"/>
    <col min="501" max="501" width="5.453125" style="3" customWidth="1"/>
    <col min="502" max="502" width="2.08984375" style="3" customWidth="1"/>
    <col min="503" max="503" width="4.08984375" style="3" customWidth="1"/>
    <col min="504" max="504" width="13.81640625" style="3" customWidth="1"/>
    <col min="505" max="505" width="3.08984375" style="3" customWidth="1"/>
    <col min="506" max="506" width="12" style="3" customWidth="1"/>
    <col min="507" max="507" width="2.08984375" style="3" customWidth="1"/>
    <col min="508" max="518" width="7.81640625" style="3" customWidth="1"/>
    <col min="519" max="756" width="7.08984375" style="3"/>
    <col min="757" max="757" width="5.453125" style="3" customWidth="1"/>
    <col min="758" max="758" width="2.08984375" style="3" customWidth="1"/>
    <col min="759" max="759" width="4.08984375" style="3" customWidth="1"/>
    <col min="760" max="760" width="13.81640625" style="3" customWidth="1"/>
    <col min="761" max="761" width="3.08984375" style="3" customWidth="1"/>
    <col min="762" max="762" width="12" style="3" customWidth="1"/>
    <col min="763" max="763" width="2.08984375" style="3" customWidth="1"/>
    <col min="764" max="774" width="7.81640625" style="3" customWidth="1"/>
    <col min="775" max="1012" width="7.08984375" style="3"/>
    <col min="1013" max="1013" width="5.453125" style="3" customWidth="1"/>
    <col min="1014" max="1014" width="2.08984375" style="3" customWidth="1"/>
    <col min="1015" max="1015" width="4.08984375" style="3" customWidth="1"/>
    <col min="1016" max="1016" width="13.81640625" style="3" customWidth="1"/>
    <col min="1017" max="1017" width="3.08984375" style="3" customWidth="1"/>
    <col min="1018" max="1018" width="12" style="3" customWidth="1"/>
    <col min="1019" max="1019" width="2.08984375" style="3" customWidth="1"/>
    <col min="1020" max="1030" width="7.81640625" style="3" customWidth="1"/>
    <col min="1031" max="1268" width="7.08984375" style="3"/>
    <col min="1269" max="1269" width="5.453125" style="3" customWidth="1"/>
    <col min="1270" max="1270" width="2.08984375" style="3" customWidth="1"/>
    <col min="1271" max="1271" width="4.08984375" style="3" customWidth="1"/>
    <col min="1272" max="1272" width="13.81640625" style="3" customWidth="1"/>
    <col min="1273" max="1273" width="3.08984375" style="3" customWidth="1"/>
    <col min="1274" max="1274" width="12" style="3" customWidth="1"/>
    <col min="1275" max="1275" width="2.08984375" style="3" customWidth="1"/>
    <col min="1276" max="1286" width="7.81640625" style="3" customWidth="1"/>
    <col min="1287" max="1524" width="7.08984375" style="3"/>
    <col min="1525" max="1525" width="5.453125" style="3" customWidth="1"/>
    <col min="1526" max="1526" width="2.08984375" style="3" customWidth="1"/>
    <col min="1527" max="1527" width="4.08984375" style="3" customWidth="1"/>
    <col min="1528" max="1528" width="13.81640625" style="3" customWidth="1"/>
    <col min="1529" max="1529" width="3.08984375" style="3" customWidth="1"/>
    <col min="1530" max="1530" width="12" style="3" customWidth="1"/>
    <col min="1531" max="1531" width="2.08984375" style="3" customWidth="1"/>
    <col min="1532" max="1542" width="7.81640625" style="3" customWidth="1"/>
    <col min="1543" max="1780" width="7.08984375" style="3"/>
    <col min="1781" max="1781" width="5.453125" style="3" customWidth="1"/>
    <col min="1782" max="1782" width="2.08984375" style="3" customWidth="1"/>
    <col min="1783" max="1783" width="4.08984375" style="3" customWidth="1"/>
    <col min="1784" max="1784" width="13.81640625" style="3" customWidth="1"/>
    <col min="1785" max="1785" width="3.08984375" style="3" customWidth="1"/>
    <col min="1786" max="1786" width="12" style="3" customWidth="1"/>
    <col min="1787" max="1787" width="2.08984375" style="3" customWidth="1"/>
    <col min="1788" max="1798" width="7.81640625" style="3" customWidth="1"/>
    <col min="1799" max="2036" width="7.08984375" style="3"/>
    <col min="2037" max="2037" width="5.453125" style="3" customWidth="1"/>
    <col min="2038" max="2038" width="2.08984375" style="3" customWidth="1"/>
    <col min="2039" max="2039" width="4.08984375" style="3" customWidth="1"/>
    <col min="2040" max="2040" width="13.81640625" style="3" customWidth="1"/>
    <col min="2041" max="2041" width="3.08984375" style="3" customWidth="1"/>
    <col min="2042" max="2042" width="12" style="3" customWidth="1"/>
    <col min="2043" max="2043" width="2.08984375" style="3" customWidth="1"/>
    <col min="2044" max="2054" width="7.81640625" style="3" customWidth="1"/>
    <col min="2055" max="2292" width="7.08984375" style="3"/>
    <col min="2293" max="2293" width="5.453125" style="3" customWidth="1"/>
    <col min="2294" max="2294" width="2.08984375" style="3" customWidth="1"/>
    <col min="2295" max="2295" width="4.08984375" style="3" customWidth="1"/>
    <col min="2296" max="2296" width="13.81640625" style="3" customWidth="1"/>
    <col min="2297" max="2297" width="3.08984375" style="3" customWidth="1"/>
    <col min="2298" max="2298" width="12" style="3" customWidth="1"/>
    <col min="2299" max="2299" width="2.08984375" style="3" customWidth="1"/>
    <col min="2300" max="2310" width="7.81640625" style="3" customWidth="1"/>
    <col min="2311" max="2548" width="7.08984375" style="3"/>
    <col min="2549" max="2549" width="5.453125" style="3" customWidth="1"/>
    <col min="2550" max="2550" width="2.08984375" style="3" customWidth="1"/>
    <col min="2551" max="2551" width="4.08984375" style="3" customWidth="1"/>
    <col min="2552" max="2552" width="13.81640625" style="3" customWidth="1"/>
    <col min="2553" max="2553" width="3.08984375" style="3" customWidth="1"/>
    <col min="2554" max="2554" width="12" style="3" customWidth="1"/>
    <col min="2555" max="2555" width="2.08984375" style="3" customWidth="1"/>
    <col min="2556" max="2566" width="7.81640625" style="3" customWidth="1"/>
    <col min="2567" max="2804" width="7.08984375" style="3"/>
    <col min="2805" max="2805" width="5.453125" style="3" customWidth="1"/>
    <col min="2806" max="2806" width="2.08984375" style="3" customWidth="1"/>
    <col min="2807" max="2807" width="4.08984375" style="3" customWidth="1"/>
    <col min="2808" max="2808" width="13.81640625" style="3" customWidth="1"/>
    <col min="2809" max="2809" width="3.08984375" style="3" customWidth="1"/>
    <col min="2810" max="2810" width="12" style="3" customWidth="1"/>
    <col min="2811" max="2811" width="2.08984375" style="3" customWidth="1"/>
    <col min="2812" max="2822" width="7.81640625" style="3" customWidth="1"/>
    <col min="2823" max="3060" width="7.08984375" style="3"/>
    <col min="3061" max="3061" width="5.453125" style="3" customWidth="1"/>
    <col min="3062" max="3062" width="2.08984375" style="3" customWidth="1"/>
    <col min="3063" max="3063" width="4.08984375" style="3" customWidth="1"/>
    <col min="3064" max="3064" width="13.81640625" style="3" customWidth="1"/>
    <col min="3065" max="3065" width="3.08984375" style="3" customWidth="1"/>
    <col min="3066" max="3066" width="12" style="3" customWidth="1"/>
    <col min="3067" max="3067" width="2.08984375" style="3" customWidth="1"/>
    <col min="3068" max="3078" width="7.81640625" style="3" customWidth="1"/>
    <col min="3079" max="3316" width="7.08984375" style="3"/>
    <col min="3317" max="3317" width="5.453125" style="3" customWidth="1"/>
    <col min="3318" max="3318" width="2.08984375" style="3" customWidth="1"/>
    <col min="3319" max="3319" width="4.08984375" style="3" customWidth="1"/>
    <col min="3320" max="3320" width="13.81640625" style="3" customWidth="1"/>
    <col min="3321" max="3321" width="3.08984375" style="3" customWidth="1"/>
    <col min="3322" max="3322" width="12" style="3" customWidth="1"/>
    <col min="3323" max="3323" width="2.08984375" style="3" customWidth="1"/>
    <col min="3324" max="3334" width="7.81640625" style="3" customWidth="1"/>
    <col min="3335" max="3572" width="7.08984375" style="3"/>
    <col min="3573" max="3573" width="5.453125" style="3" customWidth="1"/>
    <col min="3574" max="3574" width="2.08984375" style="3" customWidth="1"/>
    <col min="3575" max="3575" width="4.08984375" style="3" customWidth="1"/>
    <col min="3576" max="3576" width="13.81640625" style="3" customWidth="1"/>
    <col min="3577" max="3577" width="3.08984375" style="3" customWidth="1"/>
    <col min="3578" max="3578" width="12" style="3" customWidth="1"/>
    <col min="3579" max="3579" width="2.08984375" style="3" customWidth="1"/>
    <col min="3580" max="3590" width="7.81640625" style="3" customWidth="1"/>
    <col min="3591" max="3828" width="7.08984375" style="3"/>
    <col min="3829" max="3829" width="5.453125" style="3" customWidth="1"/>
    <col min="3830" max="3830" width="2.08984375" style="3" customWidth="1"/>
    <col min="3831" max="3831" width="4.08984375" style="3" customWidth="1"/>
    <col min="3832" max="3832" width="13.81640625" style="3" customWidth="1"/>
    <col min="3833" max="3833" width="3.08984375" style="3" customWidth="1"/>
    <col min="3834" max="3834" width="12" style="3" customWidth="1"/>
    <col min="3835" max="3835" width="2.08984375" style="3" customWidth="1"/>
    <col min="3836" max="3846" width="7.81640625" style="3" customWidth="1"/>
    <col min="3847" max="4084" width="7.08984375" style="3"/>
    <col min="4085" max="4085" width="5.453125" style="3" customWidth="1"/>
    <col min="4086" max="4086" width="2.08984375" style="3" customWidth="1"/>
    <col min="4087" max="4087" width="4.08984375" style="3" customWidth="1"/>
    <col min="4088" max="4088" width="13.81640625" style="3" customWidth="1"/>
    <col min="4089" max="4089" width="3.08984375" style="3" customWidth="1"/>
    <col min="4090" max="4090" width="12" style="3" customWidth="1"/>
    <col min="4091" max="4091" width="2.08984375" style="3" customWidth="1"/>
    <col min="4092" max="4102" width="7.81640625" style="3" customWidth="1"/>
    <col min="4103" max="4340" width="7.08984375" style="3"/>
    <col min="4341" max="4341" width="5.453125" style="3" customWidth="1"/>
    <col min="4342" max="4342" width="2.08984375" style="3" customWidth="1"/>
    <col min="4343" max="4343" width="4.08984375" style="3" customWidth="1"/>
    <col min="4344" max="4344" width="13.81640625" style="3" customWidth="1"/>
    <col min="4345" max="4345" width="3.08984375" style="3" customWidth="1"/>
    <col min="4346" max="4346" width="12" style="3" customWidth="1"/>
    <col min="4347" max="4347" width="2.08984375" style="3" customWidth="1"/>
    <col min="4348" max="4358" width="7.81640625" style="3" customWidth="1"/>
    <col min="4359" max="4596" width="7.08984375" style="3"/>
    <col min="4597" max="4597" width="5.453125" style="3" customWidth="1"/>
    <col min="4598" max="4598" width="2.08984375" style="3" customWidth="1"/>
    <col min="4599" max="4599" width="4.08984375" style="3" customWidth="1"/>
    <col min="4600" max="4600" width="13.81640625" style="3" customWidth="1"/>
    <col min="4601" max="4601" width="3.08984375" style="3" customWidth="1"/>
    <col min="4602" max="4602" width="12" style="3" customWidth="1"/>
    <col min="4603" max="4603" width="2.08984375" style="3" customWidth="1"/>
    <col min="4604" max="4614" width="7.81640625" style="3" customWidth="1"/>
    <col min="4615" max="4852" width="7.08984375" style="3"/>
    <col min="4853" max="4853" width="5.453125" style="3" customWidth="1"/>
    <col min="4854" max="4854" width="2.08984375" style="3" customWidth="1"/>
    <col min="4855" max="4855" width="4.08984375" style="3" customWidth="1"/>
    <col min="4856" max="4856" width="13.81640625" style="3" customWidth="1"/>
    <col min="4857" max="4857" width="3.08984375" style="3" customWidth="1"/>
    <col min="4858" max="4858" width="12" style="3" customWidth="1"/>
    <col min="4859" max="4859" width="2.08984375" style="3" customWidth="1"/>
    <col min="4860" max="4870" width="7.81640625" style="3" customWidth="1"/>
    <col min="4871" max="5108" width="7.08984375" style="3"/>
    <col min="5109" max="5109" width="5.453125" style="3" customWidth="1"/>
    <col min="5110" max="5110" width="2.08984375" style="3" customWidth="1"/>
    <col min="5111" max="5111" width="4.08984375" style="3" customWidth="1"/>
    <col min="5112" max="5112" width="13.81640625" style="3" customWidth="1"/>
    <col min="5113" max="5113" width="3.08984375" style="3" customWidth="1"/>
    <col min="5114" max="5114" width="12" style="3" customWidth="1"/>
    <col min="5115" max="5115" width="2.08984375" style="3" customWidth="1"/>
    <col min="5116" max="5126" width="7.81640625" style="3" customWidth="1"/>
    <col min="5127" max="5364" width="7.08984375" style="3"/>
    <col min="5365" max="5365" width="5.453125" style="3" customWidth="1"/>
    <col min="5366" max="5366" width="2.08984375" style="3" customWidth="1"/>
    <col min="5367" max="5367" width="4.08984375" style="3" customWidth="1"/>
    <col min="5368" max="5368" width="13.81640625" style="3" customWidth="1"/>
    <col min="5369" max="5369" width="3.08984375" style="3" customWidth="1"/>
    <col min="5370" max="5370" width="12" style="3" customWidth="1"/>
    <col min="5371" max="5371" width="2.08984375" style="3" customWidth="1"/>
    <col min="5372" max="5382" width="7.81640625" style="3" customWidth="1"/>
    <col min="5383" max="5620" width="7.08984375" style="3"/>
    <col min="5621" max="5621" width="5.453125" style="3" customWidth="1"/>
    <col min="5622" max="5622" width="2.08984375" style="3" customWidth="1"/>
    <col min="5623" max="5623" width="4.08984375" style="3" customWidth="1"/>
    <col min="5624" max="5624" width="13.81640625" style="3" customWidth="1"/>
    <col min="5625" max="5625" width="3.08984375" style="3" customWidth="1"/>
    <col min="5626" max="5626" width="12" style="3" customWidth="1"/>
    <col min="5627" max="5627" width="2.08984375" style="3" customWidth="1"/>
    <col min="5628" max="5638" width="7.81640625" style="3" customWidth="1"/>
    <col min="5639" max="5876" width="7.08984375" style="3"/>
    <col min="5877" max="5877" width="5.453125" style="3" customWidth="1"/>
    <col min="5878" max="5878" width="2.08984375" style="3" customWidth="1"/>
    <col min="5879" max="5879" width="4.08984375" style="3" customWidth="1"/>
    <col min="5880" max="5880" width="13.81640625" style="3" customWidth="1"/>
    <col min="5881" max="5881" width="3.08984375" style="3" customWidth="1"/>
    <col min="5882" max="5882" width="12" style="3" customWidth="1"/>
    <col min="5883" max="5883" width="2.08984375" style="3" customWidth="1"/>
    <col min="5884" max="5894" width="7.81640625" style="3" customWidth="1"/>
    <col min="5895" max="6132" width="7.08984375" style="3"/>
    <col min="6133" max="6133" width="5.453125" style="3" customWidth="1"/>
    <col min="6134" max="6134" width="2.08984375" style="3" customWidth="1"/>
    <col min="6135" max="6135" width="4.08984375" style="3" customWidth="1"/>
    <col min="6136" max="6136" width="13.81640625" style="3" customWidth="1"/>
    <col min="6137" max="6137" width="3.08984375" style="3" customWidth="1"/>
    <col min="6138" max="6138" width="12" style="3" customWidth="1"/>
    <col min="6139" max="6139" width="2.08984375" style="3" customWidth="1"/>
    <col min="6140" max="6150" width="7.81640625" style="3" customWidth="1"/>
    <col min="6151" max="6388" width="7.08984375" style="3"/>
    <col min="6389" max="6389" width="5.453125" style="3" customWidth="1"/>
    <col min="6390" max="6390" width="2.08984375" style="3" customWidth="1"/>
    <col min="6391" max="6391" width="4.08984375" style="3" customWidth="1"/>
    <col min="6392" max="6392" width="13.81640625" style="3" customWidth="1"/>
    <col min="6393" max="6393" width="3.08984375" style="3" customWidth="1"/>
    <col min="6394" max="6394" width="12" style="3" customWidth="1"/>
    <col min="6395" max="6395" width="2.08984375" style="3" customWidth="1"/>
    <col min="6396" max="6406" width="7.81640625" style="3" customWidth="1"/>
    <col min="6407" max="6644" width="7.08984375" style="3"/>
    <col min="6645" max="6645" width="5.453125" style="3" customWidth="1"/>
    <col min="6646" max="6646" width="2.08984375" style="3" customWidth="1"/>
    <col min="6647" max="6647" width="4.08984375" style="3" customWidth="1"/>
    <col min="6648" max="6648" width="13.81640625" style="3" customWidth="1"/>
    <col min="6649" max="6649" width="3.08984375" style="3" customWidth="1"/>
    <col min="6650" max="6650" width="12" style="3" customWidth="1"/>
    <col min="6651" max="6651" width="2.08984375" style="3" customWidth="1"/>
    <col min="6652" max="6662" width="7.81640625" style="3" customWidth="1"/>
    <col min="6663" max="6900" width="7.08984375" style="3"/>
    <col min="6901" max="6901" width="5.453125" style="3" customWidth="1"/>
    <col min="6902" max="6902" width="2.08984375" style="3" customWidth="1"/>
    <col min="6903" max="6903" width="4.08984375" style="3" customWidth="1"/>
    <col min="6904" max="6904" width="13.81640625" style="3" customWidth="1"/>
    <col min="6905" max="6905" width="3.08984375" style="3" customWidth="1"/>
    <col min="6906" max="6906" width="12" style="3" customWidth="1"/>
    <col min="6907" max="6907" width="2.08984375" style="3" customWidth="1"/>
    <col min="6908" max="6918" width="7.81640625" style="3" customWidth="1"/>
    <col min="6919" max="7156" width="7.08984375" style="3"/>
    <col min="7157" max="7157" width="5.453125" style="3" customWidth="1"/>
    <col min="7158" max="7158" width="2.08984375" style="3" customWidth="1"/>
    <col min="7159" max="7159" width="4.08984375" style="3" customWidth="1"/>
    <col min="7160" max="7160" width="13.81640625" style="3" customWidth="1"/>
    <col min="7161" max="7161" width="3.08984375" style="3" customWidth="1"/>
    <col min="7162" max="7162" width="12" style="3" customWidth="1"/>
    <col min="7163" max="7163" width="2.08984375" style="3" customWidth="1"/>
    <col min="7164" max="7174" width="7.81640625" style="3" customWidth="1"/>
    <col min="7175" max="7412" width="7.08984375" style="3"/>
    <col min="7413" max="7413" width="5.453125" style="3" customWidth="1"/>
    <col min="7414" max="7414" width="2.08984375" style="3" customWidth="1"/>
    <col min="7415" max="7415" width="4.08984375" style="3" customWidth="1"/>
    <col min="7416" max="7416" width="13.81640625" style="3" customWidth="1"/>
    <col min="7417" max="7417" width="3.08984375" style="3" customWidth="1"/>
    <col min="7418" max="7418" width="12" style="3" customWidth="1"/>
    <col min="7419" max="7419" width="2.08984375" style="3" customWidth="1"/>
    <col min="7420" max="7430" width="7.81640625" style="3" customWidth="1"/>
    <col min="7431" max="7668" width="7.08984375" style="3"/>
    <col min="7669" max="7669" width="5.453125" style="3" customWidth="1"/>
    <col min="7670" max="7670" width="2.08984375" style="3" customWidth="1"/>
    <col min="7671" max="7671" width="4.08984375" style="3" customWidth="1"/>
    <col min="7672" max="7672" width="13.81640625" style="3" customWidth="1"/>
    <col min="7673" max="7673" width="3.08984375" style="3" customWidth="1"/>
    <col min="7674" max="7674" width="12" style="3" customWidth="1"/>
    <col min="7675" max="7675" width="2.08984375" style="3" customWidth="1"/>
    <col min="7676" max="7686" width="7.81640625" style="3" customWidth="1"/>
    <col min="7687" max="7924" width="7.08984375" style="3"/>
    <col min="7925" max="7925" width="5.453125" style="3" customWidth="1"/>
    <col min="7926" max="7926" width="2.08984375" style="3" customWidth="1"/>
    <col min="7927" max="7927" width="4.08984375" style="3" customWidth="1"/>
    <col min="7928" max="7928" width="13.81640625" style="3" customWidth="1"/>
    <col min="7929" max="7929" width="3.08984375" style="3" customWidth="1"/>
    <col min="7930" max="7930" width="12" style="3" customWidth="1"/>
    <col min="7931" max="7931" width="2.08984375" style="3" customWidth="1"/>
    <col min="7932" max="7942" width="7.81640625" style="3" customWidth="1"/>
    <col min="7943" max="8180" width="7.08984375" style="3"/>
    <col min="8181" max="8181" width="5.453125" style="3" customWidth="1"/>
    <col min="8182" max="8182" width="2.08984375" style="3" customWidth="1"/>
    <col min="8183" max="8183" width="4.08984375" style="3" customWidth="1"/>
    <col min="8184" max="8184" width="13.81640625" style="3" customWidth="1"/>
    <col min="8185" max="8185" width="3.08984375" style="3" customWidth="1"/>
    <col min="8186" max="8186" width="12" style="3" customWidth="1"/>
    <col min="8187" max="8187" width="2.08984375" style="3" customWidth="1"/>
    <col min="8188" max="8198" width="7.81640625" style="3" customWidth="1"/>
    <col min="8199" max="8436" width="7.08984375" style="3"/>
    <col min="8437" max="8437" width="5.453125" style="3" customWidth="1"/>
    <col min="8438" max="8438" width="2.08984375" style="3" customWidth="1"/>
    <col min="8439" max="8439" width="4.08984375" style="3" customWidth="1"/>
    <col min="8440" max="8440" width="13.81640625" style="3" customWidth="1"/>
    <col min="8441" max="8441" width="3.08984375" style="3" customWidth="1"/>
    <col min="8442" max="8442" width="12" style="3" customWidth="1"/>
    <col min="8443" max="8443" width="2.08984375" style="3" customWidth="1"/>
    <col min="8444" max="8454" width="7.81640625" style="3" customWidth="1"/>
    <col min="8455" max="8692" width="7.08984375" style="3"/>
    <col min="8693" max="8693" width="5.453125" style="3" customWidth="1"/>
    <col min="8694" max="8694" width="2.08984375" style="3" customWidth="1"/>
    <col min="8695" max="8695" width="4.08984375" style="3" customWidth="1"/>
    <col min="8696" max="8696" width="13.81640625" style="3" customWidth="1"/>
    <col min="8697" max="8697" width="3.08984375" style="3" customWidth="1"/>
    <col min="8698" max="8698" width="12" style="3" customWidth="1"/>
    <col min="8699" max="8699" width="2.08984375" style="3" customWidth="1"/>
    <col min="8700" max="8710" width="7.81640625" style="3" customWidth="1"/>
    <col min="8711" max="8948" width="7.08984375" style="3"/>
    <col min="8949" max="8949" width="5.453125" style="3" customWidth="1"/>
    <col min="8950" max="8950" width="2.08984375" style="3" customWidth="1"/>
    <col min="8951" max="8951" width="4.08984375" style="3" customWidth="1"/>
    <col min="8952" max="8952" width="13.81640625" style="3" customWidth="1"/>
    <col min="8953" max="8953" width="3.08984375" style="3" customWidth="1"/>
    <col min="8954" max="8954" width="12" style="3" customWidth="1"/>
    <col min="8955" max="8955" width="2.08984375" style="3" customWidth="1"/>
    <col min="8956" max="8966" width="7.81640625" style="3" customWidth="1"/>
    <col min="8967" max="9204" width="7.08984375" style="3"/>
    <col min="9205" max="9205" width="5.453125" style="3" customWidth="1"/>
    <col min="9206" max="9206" width="2.08984375" style="3" customWidth="1"/>
    <col min="9207" max="9207" width="4.08984375" style="3" customWidth="1"/>
    <col min="9208" max="9208" width="13.81640625" style="3" customWidth="1"/>
    <col min="9209" max="9209" width="3.08984375" style="3" customWidth="1"/>
    <col min="9210" max="9210" width="12" style="3" customWidth="1"/>
    <col min="9211" max="9211" width="2.08984375" style="3" customWidth="1"/>
    <col min="9212" max="9222" width="7.81640625" style="3" customWidth="1"/>
    <col min="9223" max="9460" width="7.08984375" style="3"/>
    <col min="9461" max="9461" width="5.453125" style="3" customWidth="1"/>
    <col min="9462" max="9462" width="2.08984375" style="3" customWidth="1"/>
    <col min="9463" max="9463" width="4.08984375" style="3" customWidth="1"/>
    <col min="9464" max="9464" width="13.81640625" style="3" customWidth="1"/>
    <col min="9465" max="9465" width="3.08984375" style="3" customWidth="1"/>
    <col min="9466" max="9466" width="12" style="3" customWidth="1"/>
    <col min="9467" max="9467" width="2.08984375" style="3" customWidth="1"/>
    <col min="9468" max="9478" width="7.81640625" style="3" customWidth="1"/>
    <col min="9479" max="9716" width="7.08984375" style="3"/>
    <col min="9717" max="9717" width="5.453125" style="3" customWidth="1"/>
    <col min="9718" max="9718" width="2.08984375" style="3" customWidth="1"/>
    <col min="9719" max="9719" width="4.08984375" style="3" customWidth="1"/>
    <col min="9720" max="9720" width="13.81640625" style="3" customWidth="1"/>
    <col min="9721" max="9721" width="3.08984375" style="3" customWidth="1"/>
    <col min="9722" max="9722" width="12" style="3" customWidth="1"/>
    <col min="9723" max="9723" width="2.08984375" style="3" customWidth="1"/>
    <col min="9724" max="9734" width="7.81640625" style="3" customWidth="1"/>
    <col min="9735" max="9972" width="7.08984375" style="3"/>
    <col min="9973" max="9973" width="5.453125" style="3" customWidth="1"/>
    <col min="9974" max="9974" width="2.08984375" style="3" customWidth="1"/>
    <col min="9975" max="9975" width="4.08984375" style="3" customWidth="1"/>
    <col min="9976" max="9976" width="13.81640625" style="3" customWidth="1"/>
    <col min="9977" max="9977" width="3.08984375" style="3" customWidth="1"/>
    <col min="9978" max="9978" width="12" style="3" customWidth="1"/>
    <col min="9979" max="9979" width="2.08984375" style="3" customWidth="1"/>
    <col min="9980" max="9990" width="7.81640625" style="3" customWidth="1"/>
    <col min="9991" max="10228" width="7.08984375" style="3"/>
    <col min="10229" max="10229" width="5.453125" style="3" customWidth="1"/>
    <col min="10230" max="10230" width="2.08984375" style="3" customWidth="1"/>
    <col min="10231" max="10231" width="4.08984375" style="3" customWidth="1"/>
    <col min="10232" max="10232" width="13.81640625" style="3" customWidth="1"/>
    <col min="10233" max="10233" width="3.08984375" style="3" customWidth="1"/>
    <col min="10234" max="10234" width="12" style="3" customWidth="1"/>
    <col min="10235" max="10235" width="2.08984375" style="3" customWidth="1"/>
    <col min="10236" max="10246" width="7.81640625" style="3" customWidth="1"/>
    <col min="10247" max="10484" width="7.08984375" style="3"/>
    <col min="10485" max="10485" width="5.453125" style="3" customWidth="1"/>
    <col min="10486" max="10486" width="2.08984375" style="3" customWidth="1"/>
    <col min="10487" max="10487" width="4.08984375" style="3" customWidth="1"/>
    <col min="10488" max="10488" width="13.81640625" style="3" customWidth="1"/>
    <col min="10489" max="10489" width="3.08984375" style="3" customWidth="1"/>
    <col min="10490" max="10490" width="12" style="3" customWidth="1"/>
    <col min="10491" max="10491" width="2.08984375" style="3" customWidth="1"/>
    <col min="10492" max="10502" width="7.81640625" style="3" customWidth="1"/>
    <col min="10503" max="10740" width="7.08984375" style="3"/>
    <col min="10741" max="10741" width="5.453125" style="3" customWidth="1"/>
    <col min="10742" max="10742" width="2.08984375" style="3" customWidth="1"/>
    <col min="10743" max="10743" width="4.08984375" style="3" customWidth="1"/>
    <col min="10744" max="10744" width="13.81640625" style="3" customWidth="1"/>
    <col min="10745" max="10745" width="3.08984375" style="3" customWidth="1"/>
    <col min="10746" max="10746" width="12" style="3" customWidth="1"/>
    <col min="10747" max="10747" width="2.08984375" style="3" customWidth="1"/>
    <col min="10748" max="10758" width="7.81640625" style="3" customWidth="1"/>
    <col min="10759" max="10996" width="7.08984375" style="3"/>
    <col min="10997" max="10997" width="5.453125" style="3" customWidth="1"/>
    <col min="10998" max="10998" width="2.08984375" style="3" customWidth="1"/>
    <col min="10999" max="10999" width="4.08984375" style="3" customWidth="1"/>
    <col min="11000" max="11000" width="13.81640625" style="3" customWidth="1"/>
    <col min="11001" max="11001" width="3.08984375" style="3" customWidth="1"/>
    <col min="11002" max="11002" width="12" style="3" customWidth="1"/>
    <col min="11003" max="11003" width="2.08984375" style="3" customWidth="1"/>
    <col min="11004" max="11014" width="7.81640625" style="3" customWidth="1"/>
    <col min="11015" max="11252" width="7.08984375" style="3"/>
    <col min="11253" max="11253" width="5.453125" style="3" customWidth="1"/>
    <col min="11254" max="11254" width="2.08984375" style="3" customWidth="1"/>
    <col min="11255" max="11255" width="4.08984375" style="3" customWidth="1"/>
    <col min="11256" max="11256" width="13.81640625" style="3" customWidth="1"/>
    <col min="11257" max="11257" width="3.08984375" style="3" customWidth="1"/>
    <col min="11258" max="11258" width="12" style="3" customWidth="1"/>
    <col min="11259" max="11259" width="2.08984375" style="3" customWidth="1"/>
    <col min="11260" max="11270" width="7.81640625" style="3" customWidth="1"/>
    <col min="11271" max="11508" width="7.08984375" style="3"/>
    <col min="11509" max="11509" width="5.453125" style="3" customWidth="1"/>
    <col min="11510" max="11510" width="2.08984375" style="3" customWidth="1"/>
    <col min="11511" max="11511" width="4.08984375" style="3" customWidth="1"/>
    <col min="11512" max="11512" width="13.81640625" style="3" customWidth="1"/>
    <col min="11513" max="11513" width="3.08984375" style="3" customWidth="1"/>
    <col min="11514" max="11514" width="12" style="3" customWidth="1"/>
    <col min="11515" max="11515" width="2.08984375" style="3" customWidth="1"/>
    <col min="11516" max="11526" width="7.81640625" style="3" customWidth="1"/>
    <col min="11527" max="11764" width="7.08984375" style="3"/>
    <col min="11765" max="11765" width="5.453125" style="3" customWidth="1"/>
    <col min="11766" max="11766" width="2.08984375" style="3" customWidth="1"/>
    <col min="11767" max="11767" width="4.08984375" style="3" customWidth="1"/>
    <col min="11768" max="11768" width="13.81640625" style="3" customWidth="1"/>
    <col min="11769" max="11769" width="3.08984375" style="3" customWidth="1"/>
    <col min="11770" max="11770" width="12" style="3" customWidth="1"/>
    <col min="11771" max="11771" width="2.08984375" style="3" customWidth="1"/>
    <col min="11772" max="11782" width="7.81640625" style="3" customWidth="1"/>
    <col min="11783" max="12020" width="7.08984375" style="3"/>
    <col min="12021" max="12021" width="5.453125" style="3" customWidth="1"/>
    <col min="12022" max="12022" width="2.08984375" style="3" customWidth="1"/>
    <col min="12023" max="12023" width="4.08984375" style="3" customWidth="1"/>
    <col min="12024" max="12024" width="13.81640625" style="3" customWidth="1"/>
    <col min="12025" max="12025" width="3.08984375" style="3" customWidth="1"/>
    <col min="12026" max="12026" width="12" style="3" customWidth="1"/>
    <col min="12027" max="12027" width="2.08984375" style="3" customWidth="1"/>
    <col min="12028" max="12038" width="7.81640625" style="3" customWidth="1"/>
    <col min="12039" max="12276" width="7.08984375" style="3"/>
    <col min="12277" max="12277" width="5.453125" style="3" customWidth="1"/>
    <col min="12278" max="12278" width="2.08984375" style="3" customWidth="1"/>
    <col min="12279" max="12279" width="4.08984375" style="3" customWidth="1"/>
    <col min="12280" max="12280" width="13.81640625" style="3" customWidth="1"/>
    <col min="12281" max="12281" width="3.08984375" style="3" customWidth="1"/>
    <col min="12282" max="12282" width="12" style="3" customWidth="1"/>
    <col min="12283" max="12283" width="2.08984375" style="3" customWidth="1"/>
    <col min="12284" max="12294" width="7.81640625" style="3" customWidth="1"/>
    <col min="12295" max="12532" width="7.08984375" style="3"/>
    <col min="12533" max="12533" width="5.453125" style="3" customWidth="1"/>
    <col min="12534" max="12534" width="2.08984375" style="3" customWidth="1"/>
    <col min="12535" max="12535" width="4.08984375" style="3" customWidth="1"/>
    <col min="12536" max="12536" width="13.81640625" style="3" customWidth="1"/>
    <col min="12537" max="12537" width="3.08984375" style="3" customWidth="1"/>
    <col min="12538" max="12538" width="12" style="3" customWidth="1"/>
    <col min="12539" max="12539" width="2.08984375" style="3" customWidth="1"/>
    <col min="12540" max="12550" width="7.81640625" style="3" customWidth="1"/>
    <col min="12551" max="12788" width="7.08984375" style="3"/>
    <col min="12789" max="12789" width="5.453125" style="3" customWidth="1"/>
    <col min="12790" max="12790" width="2.08984375" style="3" customWidth="1"/>
    <col min="12791" max="12791" width="4.08984375" style="3" customWidth="1"/>
    <col min="12792" max="12792" width="13.81640625" style="3" customWidth="1"/>
    <col min="12793" max="12793" width="3.08984375" style="3" customWidth="1"/>
    <col min="12794" max="12794" width="12" style="3" customWidth="1"/>
    <col min="12795" max="12795" width="2.08984375" style="3" customWidth="1"/>
    <col min="12796" max="12806" width="7.81640625" style="3" customWidth="1"/>
    <col min="12807" max="13044" width="7.08984375" style="3"/>
    <col min="13045" max="13045" width="5.453125" style="3" customWidth="1"/>
    <col min="13046" max="13046" width="2.08984375" style="3" customWidth="1"/>
    <col min="13047" max="13047" width="4.08984375" style="3" customWidth="1"/>
    <col min="13048" max="13048" width="13.81640625" style="3" customWidth="1"/>
    <col min="13049" max="13049" width="3.08984375" style="3" customWidth="1"/>
    <col min="13050" max="13050" width="12" style="3" customWidth="1"/>
    <col min="13051" max="13051" width="2.08984375" style="3" customWidth="1"/>
    <col min="13052" max="13062" width="7.81640625" style="3" customWidth="1"/>
    <col min="13063" max="13300" width="7.08984375" style="3"/>
    <col min="13301" max="13301" width="5.453125" style="3" customWidth="1"/>
    <col min="13302" max="13302" width="2.08984375" style="3" customWidth="1"/>
    <col min="13303" max="13303" width="4.08984375" style="3" customWidth="1"/>
    <col min="13304" max="13304" width="13.81640625" style="3" customWidth="1"/>
    <col min="13305" max="13305" width="3.08984375" style="3" customWidth="1"/>
    <col min="13306" max="13306" width="12" style="3" customWidth="1"/>
    <col min="13307" max="13307" width="2.08984375" style="3" customWidth="1"/>
    <col min="13308" max="13318" width="7.81640625" style="3" customWidth="1"/>
    <col min="13319" max="13556" width="7.08984375" style="3"/>
    <col min="13557" max="13557" width="5.453125" style="3" customWidth="1"/>
    <col min="13558" max="13558" width="2.08984375" style="3" customWidth="1"/>
    <col min="13559" max="13559" width="4.08984375" style="3" customWidth="1"/>
    <col min="13560" max="13560" width="13.81640625" style="3" customWidth="1"/>
    <col min="13561" max="13561" width="3.08984375" style="3" customWidth="1"/>
    <col min="13562" max="13562" width="12" style="3" customWidth="1"/>
    <col min="13563" max="13563" width="2.08984375" style="3" customWidth="1"/>
    <col min="13564" max="13574" width="7.81640625" style="3" customWidth="1"/>
    <col min="13575" max="13812" width="7.08984375" style="3"/>
    <col min="13813" max="13813" width="5.453125" style="3" customWidth="1"/>
    <col min="13814" max="13814" width="2.08984375" style="3" customWidth="1"/>
    <col min="13815" max="13815" width="4.08984375" style="3" customWidth="1"/>
    <col min="13816" max="13816" width="13.81640625" style="3" customWidth="1"/>
    <col min="13817" max="13817" width="3.08984375" style="3" customWidth="1"/>
    <col min="13818" max="13818" width="12" style="3" customWidth="1"/>
    <col min="13819" max="13819" width="2.08984375" style="3" customWidth="1"/>
    <col min="13820" max="13830" width="7.81640625" style="3" customWidth="1"/>
    <col min="13831" max="14068" width="7.08984375" style="3"/>
    <col min="14069" max="14069" width="5.453125" style="3" customWidth="1"/>
    <col min="14070" max="14070" width="2.08984375" style="3" customWidth="1"/>
    <col min="14071" max="14071" width="4.08984375" style="3" customWidth="1"/>
    <col min="14072" max="14072" width="13.81640625" style="3" customWidth="1"/>
    <col min="14073" max="14073" width="3.08984375" style="3" customWidth="1"/>
    <col min="14074" max="14074" width="12" style="3" customWidth="1"/>
    <col min="14075" max="14075" width="2.08984375" style="3" customWidth="1"/>
    <col min="14076" max="14086" width="7.81640625" style="3" customWidth="1"/>
    <col min="14087" max="14324" width="7.08984375" style="3"/>
    <col min="14325" max="14325" width="5.453125" style="3" customWidth="1"/>
    <col min="14326" max="14326" width="2.08984375" style="3" customWidth="1"/>
    <col min="14327" max="14327" width="4.08984375" style="3" customWidth="1"/>
    <col min="14328" max="14328" width="13.81640625" style="3" customWidth="1"/>
    <col min="14329" max="14329" width="3.08984375" style="3" customWidth="1"/>
    <col min="14330" max="14330" width="12" style="3" customWidth="1"/>
    <col min="14331" max="14331" width="2.08984375" style="3" customWidth="1"/>
    <col min="14332" max="14342" width="7.81640625" style="3" customWidth="1"/>
    <col min="14343" max="14580" width="7.08984375" style="3"/>
    <col min="14581" max="14581" width="5.453125" style="3" customWidth="1"/>
    <col min="14582" max="14582" width="2.08984375" style="3" customWidth="1"/>
    <col min="14583" max="14583" width="4.08984375" style="3" customWidth="1"/>
    <col min="14584" max="14584" width="13.81640625" style="3" customWidth="1"/>
    <col min="14585" max="14585" width="3.08984375" style="3" customWidth="1"/>
    <col min="14586" max="14586" width="12" style="3" customWidth="1"/>
    <col min="14587" max="14587" width="2.08984375" style="3" customWidth="1"/>
    <col min="14588" max="14598" width="7.81640625" style="3" customWidth="1"/>
    <col min="14599" max="14836" width="7.08984375" style="3"/>
    <col min="14837" max="14837" width="5.453125" style="3" customWidth="1"/>
    <col min="14838" max="14838" width="2.08984375" style="3" customWidth="1"/>
    <col min="14839" max="14839" width="4.08984375" style="3" customWidth="1"/>
    <col min="14840" max="14840" width="13.81640625" style="3" customWidth="1"/>
    <col min="14841" max="14841" width="3.08984375" style="3" customWidth="1"/>
    <col min="14842" max="14842" width="12" style="3" customWidth="1"/>
    <col min="14843" max="14843" width="2.08984375" style="3" customWidth="1"/>
    <col min="14844" max="14854" width="7.81640625" style="3" customWidth="1"/>
    <col min="14855" max="15092" width="7.08984375" style="3"/>
    <col min="15093" max="15093" width="5.453125" style="3" customWidth="1"/>
    <col min="15094" max="15094" width="2.08984375" style="3" customWidth="1"/>
    <col min="15095" max="15095" width="4.08984375" style="3" customWidth="1"/>
    <col min="15096" max="15096" width="13.81640625" style="3" customWidth="1"/>
    <col min="15097" max="15097" width="3.08984375" style="3" customWidth="1"/>
    <col min="15098" max="15098" width="12" style="3" customWidth="1"/>
    <col min="15099" max="15099" width="2.08984375" style="3" customWidth="1"/>
    <col min="15100" max="15110" width="7.81640625" style="3" customWidth="1"/>
    <col min="15111" max="15348" width="7.08984375" style="3"/>
    <col min="15349" max="15349" width="5.453125" style="3" customWidth="1"/>
    <col min="15350" max="15350" width="2.08984375" style="3" customWidth="1"/>
    <col min="15351" max="15351" width="4.08984375" style="3" customWidth="1"/>
    <col min="15352" max="15352" width="13.81640625" style="3" customWidth="1"/>
    <col min="15353" max="15353" width="3.08984375" style="3" customWidth="1"/>
    <col min="15354" max="15354" width="12" style="3" customWidth="1"/>
    <col min="15355" max="15355" width="2.08984375" style="3" customWidth="1"/>
    <col min="15356" max="15366" width="7.81640625" style="3" customWidth="1"/>
    <col min="15367" max="15604" width="7.08984375" style="3"/>
    <col min="15605" max="15605" width="5.453125" style="3" customWidth="1"/>
    <col min="15606" max="15606" width="2.08984375" style="3" customWidth="1"/>
    <col min="15607" max="15607" width="4.08984375" style="3" customWidth="1"/>
    <col min="15608" max="15608" width="13.81640625" style="3" customWidth="1"/>
    <col min="15609" max="15609" width="3.08984375" style="3" customWidth="1"/>
    <col min="15610" max="15610" width="12" style="3" customWidth="1"/>
    <col min="15611" max="15611" width="2.08984375" style="3" customWidth="1"/>
    <col min="15612" max="15622" width="7.81640625" style="3" customWidth="1"/>
    <col min="15623" max="15860" width="7.08984375" style="3"/>
    <col min="15861" max="15861" width="5.453125" style="3" customWidth="1"/>
    <col min="15862" max="15862" width="2.08984375" style="3" customWidth="1"/>
    <col min="15863" max="15863" width="4.08984375" style="3" customWidth="1"/>
    <col min="15864" max="15864" width="13.81640625" style="3" customWidth="1"/>
    <col min="15865" max="15865" width="3.08984375" style="3" customWidth="1"/>
    <col min="15866" max="15866" width="12" style="3" customWidth="1"/>
    <col min="15867" max="15867" width="2.08984375" style="3" customWidth="1"/>
    <col min="15868" max="15878" width="7.81640625" style="3" customWidth="1"/>
    <col min="15879" max="16116" width="7.08984375" style="3"/>
    <col min="16117" max="16117" width="5.453125" style="3" customWidth="1"/>
    <col min="16118" max="16118" width="2.08984375" style="3" customWidth="1"/>
    <col min="16119" max="16119" width="4.08984375" style="3" customWidth="1"/>
    <col min="16120" max="16120" width="13.81640625" style="3" customWidth="1"/>
    <col min="16121" max="16121" width="3.08984375" style="3" customWidth="1"/>
    <col min="16122" max="16122" width="12" style="3" customWidth="1"/>
    <col min="16123" max="16123" width="2.08984375" style="3" customWidth="1"/>
    <col min="16124" max="16134" width="7.81640625" style="3" customWidth="1"/>
    <col min="16135" max="16384" width="7.08984375" style="3"/>
  </cols>
  <sheetData>
    <row r="1" spans="1:99" ht="15.6" x14ac:dyDescent="0.25">
      <c r="A1" s="1" t="s">
        <v>0</v>
      </c>
      <c r="B1" s="2"/>
      <c r="C1" s="1"/>
    </row>
    <row r="2" spans="1:99" x14ac:dyDescent="0.25">
      <c r="A2" s="6"/>
    </row>
    <row r="3" spans="1:99" x14ac:dyDescent="0.25">
      <c r="A3" s="3" t="s">
        <v>1</v>
      </c>
      <c r="C3" s="7"/>
      <c r="F3" s="5"/>
      <c r="G3" s="5"/>
      <c r="H3" s="8" t="s">
        <v>2</v>
      </c>
      <c r="I3" s="9"/>
      <c r="J3" s="3"/>
      <c r="L3" s="7"/>
      <c r="N3" s="7"/>
      <c r="O3" s="7"/>
      <c r="Q3" s="10"/>
      <c r="R3" s="10" t="s">
        <v>3</v>
      </c>
      <c r="S3" s="7"/>
      <c r="T3" s="11"/>
      <c r="U3" s="12"/>
      <c r="V3" s="11"/>
      <c r="W3" s="13"/>
      <c r="X3" s="13"/>
      <c r="Y3" s="14"/>
      <c r="Z3" s="14"/>
      <c r="AA3" s="14"/>
      <c r="AB3" s="14"/>
      <c r="AC3" s="14"/>
      <c r="AD3" s="14"/>
      <c r="AE3" s="14"/>
      <c r="AF3" s="13"/>
      <c r="AG3" s="11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1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1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1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1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1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1"/>
    </row>
    <row r="4" spans="1:99" x14ac:dyDescent="0.25">
      <c r="A4" s="16"/>
      <c r="B4" s="16"/>
      <c r="C4" s="16"/>
      <c r="D4" s="16"/>
      <c r="E4" s="16"/>
      <c r="F4" s="17"/>
      <c r="G4" s="17"/>
      <c r="H4" s="17"/>
      <c r="I4" s="18"/>
      <c r="J4" s="18"/>
      <c r="K4" s="19"/>
      <c r="L4" s="18"/>
      <c r="M4" s="18"/>
      <c r="N4" s="18"/>
      <c r="O4" s="18"/>
      <c r="P4" s="18"/>
      <c r="Q4" s="18"/>
      <c r="R4" s="18"/>
      <c r="S4" s="18"/>
      <c r="T4" s="11"/>
      <c r="V4" s="11"/>
      <c r="AG4" s="11"/>
      <c r="AR4" s="11"/>
      <c r="BC4" s="11"/>
      <c r="BN4" s="11"/>
      <c r="BY4" s="11"/>
      <c r="CJ4" s="11"/>
      <c r="CU4" s="11"/>
    </row>
    <row r="5" spans="1:99" x14ac:dyDescent="0.25">
      <c r="A5" s="20" t="s">
        <v>4</v>
      </c>
      <c r="B5" s="20"/>
      <c r="C5" s="20"/>
      <c r="D5" s="20"/>
      <c r="E5" s="20"/>
      <c r="F5" s="3" t="s">
        <v>5</v>
      </c>
      <c r="G5" s="21" t="s">
        <v>6</v>
      </c>
      <c r="H5" s="3"/>
      <c r="J5" s="3"/>
      <c r="N5" s="7"/>
      <c r="O5" s="20" t="s">
        <v>7</v>
      </c>
      <c r="T5" s="11"/>
      <c r="V5" s="11"/>
      <c r="AG5" s="11"/>
      <c r="AR5" s="11"/>
      <c r="BC5" s="11"/>
      <c r="BN5" s="11"/>
      <c r="BY5" s="11"/>
      <c r="CJ5" s="11"/>
      <c r="CU5" s="11"/>
    </row>
    <row r="6" spans="1:99" x14ac:dyDescent="0.25">
      <c r="F6" s="3"/>
      <c r="G6" s="21" t="s">
        <v>8</v>
      </c>
      <c r="H6" s="3"/>
      <c r="J6" s="3"/>
      <c r="L6" s="7"/>
      <c r="M6" s="7"/>
      <c r="N6" s="92" t="s">
        <v>9</v>
      </c>
      <c r="O6" s="3" t="s">
        <v>10</v>
      </c>
      <c r="T6" s="11"/>
      <c r="V6" s="11"/>
      <c r="AG6" s="11"/>
      <c r="AR6" s="11"/>
      <c r="BC6" s="11"/>
      <c r="BN6" s="11"/>
      <c r="BY6" s="11"/>
      <c r="CJ6" s="11"/>
      <c r="CU6" s="11"/>
    </row>
    <row r="7" spans="1:99" x14ac:dyDescent="0.3">
      <c r="A7" s="22" t="s">
        <v>11</v>
      </c>
      <c r="B7" s="23"/>
      <c r="C7" s="23"/>
      <c r="D7" s="20"/>
      <c r="E7" s="20"/>
      <c r="F7" s="3"/>
      <c r="G7" s="24" t="s">
        <v>12</v>
      </c>
      <c r="H7" s="3"/>
      <c r="J7" s="3"/>
      <c r="L7" s="25"/>
      <c r="M7" s="25"/>
      <c r="N7" s="92" t="s">
        <v>9</v>
      </c>
      <c r="O7" s="3" t="s">
        <v>13</v>
      </c>
      <c r="T7" s="11"/>
      <c r="V7" s="11"/>
      <c r="AG7" s="11"/>
      <c r="AR7" s="11"/>
      <c r="BC7" s="11"/>
      <c r="BN7" s="11"/>
      <c r="BY7" s="11"/>
      <c r="CJ7" s="11"/>
      <c r="CU7" s="11"/>
    </row>
    <row r="8" spans="1:99" x14ac:dyDescent="0.3">
      <c r="A8" s="22"/>
      <c r="B8" s="23"/>
      <c r="C8" s="23"/>
      <c r="D8" s="20"/>
      <c r="E8" s="20"/>
      <c r="F8" s="3"/>
      <c r="G8" s="21" t="s">
        <v>14</v>
      </c>
      <c r="H8" s="3"/>
      <c r="J8" s="3"/>
      <c r="L8" s="25"/>
      <c r="M8" s="25"/>
      <c r="N8" s="147" t="s">
        <v>15</v>
      </c>
      <c r="O8" s="3" t="s">
        <v>16</v>
      </c>
      <c r="T8" s="11"/>
      <c r="V8" s="11"/>
      <c r="AG8" s="11"/>
      <c r="AR8" s="11"/>
      <c r="BC8" s="11"/>
      <c r="BN8" s="11"/>
      <c r="BY8" s="11"/>
      <c r="CJ8" s="11"/>
      <c r="CU8" s="11"/>
    </row>
    <row r="9" spans="1:99" x14ac:dyDescent="0.3">
      <c r="A9" s="23"/>
      <c r="B9" s="23"/>
      <c r="C9" s="23"/>
      <c r="F9" s="3"/>
      <c r="G9" s="4" t="s">
        <v>17</v>
      </c>
      <c r="H9" s="3"/>
      <c r="J9" s="3"/>
      <c r="L9" s="9"/>
      <c r="M9" s="9"/>
      <c r="N9" s="9"/>
      <c r="O9" s="20" t="s">
        <v>18</v>
      </c>
      <c r="T9" s="11"/>
      <c r="V9" s="11"/>
      <c r="AG9" s="11"/>
      <c r="AR9" s="11"/>
      <c r="BC9" s="11"/>
      <c r="BN9" s="11"/>
      <c r="BY9" s="11"/>
      <c r="CJ9" s="11"/>
      <c r="CU9" s="11"/>
    </row>
    <row r="10" spans="1:99" x14ac:dyDescent="0.3">
      <c r="A10" s="22" t="s">
        <v>19</v>
      </c>
      <c r="B10" s="23"/>
      <c r="D10" s="26" t="s">
        <v>381</v>
      </c>
      <c r="E10" s="26"/>
      <c r="G10" s="3"/>
      <c r="I10" s="139"/>
      <c r="J10" s="21"/>
      <c r="L10" s="9"/>
      <c r="M10" s="9"/>
      <c r="N10" s="9"/>
      <c r="T10" s="11"/>
      <c r="U10" s="27" t="s">
        <v>20</v>
      </c>
      <c r="V10" s="11"/>
      <c r="AG10" s="11"/>
      <c r="AH10" s="28" t="s">
        <v>21</v>
      </c>
      <c r="AI10" s="28"/>
      <c r="AJ10" s="28"/>
      <c r="AK10" s="28"/>
      <c r="AL10" s="28"/>
      <c r="AM10" s="28"/>
      <c r="AN10" s="28"/>
      <c r="AO10" s="28"/>
      <c r="AP10" s="28"/>
      <c r="AQ10" s="28"/>
      <c r="AR10" s="11"/>
      <c r="AS10" s="28" t="s">
        <v>22</v>
      </c>
      <c r="AT10" s="28"/>
      <c r="AU10" s="28"/>
      <c r="AV10" s="28"/>
      <c r="AW10" s="28"/>
      <c r="AX10" s="28"/>
      <c r="AY10" s="28"/>
      <c r="AZ10" s="28"/>
      <c r="BA10" s="28"/>
      <c r="BB10" s="28"/>
      <c r="BC10" s="11"/>
      <c r="BD10" s="28" t="s">
        <v>23</v>
      </c>
      <c r="BE10" s="28"/>
      <c r="BF10" s="28"/>
      <c r="BG10" s="28"/>
      <c r="BH10" s="28"/>
      <c r="BI10" s="28"/>
      <c r="BJ10" s="28"/>
      <c r="BK10" s="28"/>
      <c r="BL10" s="28"/>
      <c r="BM10" s="28"/>
      <c r="BN10" s="11"/>
      <c r="BO10" s="28" t="s">
        <v>24</v>
      </c>
      <c r="BP10" s="28"/>
      <c r="BQ10" s="28"/>
      <c r="BR10" s="28"/>
      <c r="BS10" s="28"/>
      <c r="BT10" s="28"/>
      <c r="BU10" s="28"/>
      <c r="BV10" s="28"/>
      <c r="BW10" s="28"/>
      <c r="BX10" s="28"/>
      <c r="BY10" s="11"/>
      <c r="BZ10" s="28" t="s">
        <v>25</v>
      </c>
      <c r="CA10" s="28"/>
      <c r="CB10" s="28"/>
      <c r="CC10" s="28"/>
      <c r="CD10" s="28"/>
      <c r="CE10" s="28"/>
      <c r="CF10" s="28"/>
      <c r="CG10" s="28"/>
      <c r="CH10" s="28"/>
      <c r="CI10" s="28"/>
      <c r="CJ10" s="11"/>
      <c r="CK10" s="28" t="s">
        <v>26</v>
      </c>
      <c r="CL10" s="28"/>
      <c r="CM10" s="28"/>
      <c r="CN10" s="28"/>
      <c r="CO10" s="28"/>
      <c r="CP10" s="28"/>
      <c r="CQ10" s="28"/>
      <c r="CR10" s="28"/>
      <c r="CS10" s="28"/>
      <c r="CT10" s="28"/>
      <c r="CU10" s="11"/>
    </row>
    <row r="11" spans="1:99" ht="6" customHeight="1" x14ac:dyDescent="0.25">
      <c r="A11" s="16"/>
      <c r="B11" s="16"/>
      <c r="C11" s="16"/>
      <c r="D11" s="16"/>
      <c r="E11" s="16"/>
      <c r="F11" s="17"/>
      <c r="G11" s="17"/>
      <c r="H11" s="17"/>
      <c r="I11" s="18"/>
      <c r="J11" s="18"/>
      <c r="K11" s="19"/>
      <c r="L11" s="18"/>
      <c r="M11" s="18"/>
      <c r="N11" s="18"/>
      <c r="O11" s="18"/>
      <c r="P11" s="18"/>
      <c r="Q11" s="18"/>
      <c r="R11" s="18"/>
      <c r="S11" s="18"/>
      <c r="T11" s="11"/>
      <c r="V11" s="11"/>
      <c r="AG11" s="11"/>
      <c r="AR11" s="11"/>
      <c r="BC11" s="11"/>
      <c r="BN11" s="11"/>
      <c r="BY11" s="11"/>
      <c r="CJ11" s="11"/>
      <c r="CU11" s="11"/>
    </row>
    <row r="12" spans="1:99" x14ac:dyDescent="0.25">
      <c r="F12" s="29">
        <v>-1</v>
      </c>
      <c r="G12" s="30"/>
      <c r="H12" s="29">
        <f>+F12-1</f>
        <v>-2</v>
      </c>
      <c r="I12" s="29">
        <f>+H12-1</f>
        <v>-3</v>
      </c>
      <c r="J12" s="29">
        <f t="shared" ref="J12:R12" si="0">+I12-1</f>
        <v>-4</v>
      </c>
      <c r="K12" s="29">
        <f t="shared" si="0"/>
        <v>-5</v>
      </c>
      <c r="L12" s="29">
        <f t="shared" si="0"/>
        <v>-6</v>
      </c>
      <c r="M12" s="29">
        <f t="shared" si="0"/>
        <v>-7</v>
      </c>
      <c r="N12" s="29">
        <f t="shared" si="0"/>
        <v>-8</v>
      </c>
      <c r="O12" s="29">
        <f t="shared" si="0"/>
        <v>-9</v>
      </c>
      <c r="P12" s="29">
        <f t="shared" si="0"/>
        <v>-10</v>
      </c>
      <c r="Q12" s="29">
        <f t="shared" si="0"/>
        <v>-11</v>
      </c>
      <c r="R12" s="29">
        <f t="shared" si="0"/>
        <v>-12</v>
      </c>
      <c r="T12" s="11"/>
      <c r="V12" s="11"/>
      <c r="AG12" s="11"/>
      <c r="AR12" s="11"/>
      <c r="BC12" s="11"/>
      <c r="BN12" s="11"/>
      <c r="BY12" s="11"/>
      <c r="CJ12" s="11"/>
      <c r="CU12" s="11"/>
    </row>
    <row r="13" spans="1:99" x14ac:dyDescent="0.25">
      <c r="A13" s="31"/>
      <c r="C13" s="3" t="s">
        <v>27</v>
      </c>
      <c r="F13" s="32" t="s">
        <v>28</v>
      </c>
      <c r="G13" s="32"/>
      <c r="H13" s="33" t="s">
        <v>29</v>
      </c>
      <c r="I13" s="33" t="s">
        <v>29</v>
      </c>
      <c r="J13" s="34"/>
      <c r="K13" s="34"/>
      <c r="L13" s="34"/>
      <c r="M13" s="34" t="s">
        <v>30</v>
      </c>
      <c r="N13" s="34" t="s">
        <v>31</v>
      </c>
      <c r="O13" s="34" t="s">
        <v>32</v>
      </c>
      <c r="P13" s="31" t="s">
        <v>33</v>
      </c>
      <c r="Q13" s="31" t="s">
        <v>33</v>
      </c>
      <c r="R13" s="31"/>
      <c r="T13" s="35"/>
      <c r="V13" s="35"/>
      <c r="W13" s="31" t="s">
        <v>34</v>
      </c>
      <c r="X13" s="31" t="s">
        <v>35</v>
      </c>
      <c r="Y13" s="36" t="s">
        <v>36</v>
      </c>
      <c r="Z13" s="36" t="s">
        <v>37</v>
      </c>
      <c r="AA13" s="36"/>
      <c r="AB13" s="36" t="s">
        <v>38</v>
      </c>
      <c r="AC13" s="36" t="s">
        <v>38</v>
      </c>
      <c r="AD13" s="36" t="s">
        <v>38</v>
      </c>
      <c r="AE13" s="36"/>
      <c r="AG13" s="11"/>
      <c r="AH13" s="33" t="s">
        <v>29</v>
      </c>
      <c r="AI13" s="34"/>
      <c r="AJ13" s="34"/>
      <c r="AK13" s="34"/>
      <c r="AL13" s="34" t="s">
        <v>30</v>
      </c>
      <c r="AM13" s="34" t="s">
        <v>31</v>
      </c>
      <c r="AN13" s="34" t="s">
        <v>32</v>
      </c>
      <c r="AO13" s="31" t="s">
        <v>33</v>
      </c>
      <c r="AP13" s="31" t="s">
        <v>33</v>
      </c>
      <c r="AQ13" s="31" t="s">
        <v>39</v>
      </c>
      <c r="AR13" s="11"/>
      <c r="AS13" s="33" t="s">
        <v>29</v>
      </c>
      <c r="AT13" s="34"/>
      <c r="AU13" s="34"/>
      <c r="AV13" s="34"/>
      <c r="AW13" s="34" t="s">
        <v>30</v>
      </c>
      <c r="AX13" s="34" t="s">
        <v>31</v>
      </c>
      <c r="AY13" s="34" t="s">
        <v>32</v>
      </c>
      <c r="AZ13" s="31" t="s">
        <v>33</v>
      </c>
      <c r="BA13" s="31" t="s">
        <v>33</v>
      </c>
      <c r="BB13" s="31" t="s">
        <v>39</v>
      </c>
      <c r="BC13" s="11"/>
      <c r="BD13" s="33" t="s">
        <v>29</v>
      </c>
      <c r="BE13" s="34"/>
      <c r="BF13" s="34"/>
      <c r="BG13" s="34"/>
      <c r="BH13" s="34" t="s">
        <v>30</v>
      </c>
      <c r="BI13" s="34" t="s">
        <v>31</v>
      </c>
      <c r="BJ13" s="34" t="s">
        <v>32</v>
      </c>
      <c r="BK13" s="31" t="s">
        <v>33</v>
      </c>
      <c r="BL13" s="31" t="s">
        <v>33</v>
      </c>
      <c r="BM13" s="31" t="s">
        <v>39</v>
      </c>
      <c r="BN13" s="11"/>
      <c r="BO13" s="33" t="s">
        <v>29</v>
      </c>
      <c r="BP13" s="34"/>
      <c r="BQ13" s="34"/>
      <c r="BR13" s="34"/>
      <c r="BS13" s="34" t="s">
        <v>30</v>
      </c>
      <c r="BT13" s="34" t="s">
        <v>31</v>
      </c>
      <c r="BU13" s="34" t="s">
        <v>32</v>
      </c>
      <c r="BV13" s="31" t="s">
        <v>33</v>
      </c>
      <c r="BW13" s="31" t="s">
        <v>33</v>
      </c>
      <c r="BX13" s="31" t="s">
        <v>39</v>
      </c>
      <c r="BY13" s="11"/>
      <c r="BZ13" s="33" t="s">
        <v>29</v>
      </c>
      <c r="CA13" s="34"/>
      <c r="CB13" s="34"/>
      <c r="CC13" s="34"/>
      <c r="CD13" s="34" t="s">
        <v>30</v>
      </c>
      <c r="CE13" s="34" t="s">
        <v>31</v>
      </c>
      <c r="CF13" s="34" t="s">
        <v>32</v>
      </c>
      <c r="CG13" s="31" t="s">
        <v>33</v>
      </c>
      <c r="CH13" s="31" t="s">
        <v>33</v>
      </c>
      <c r="CI13" s="31" t="s">
        <v>39</v>
      </c>
      <c r="CJ13" s="11"/>
      <c r="CK13" s="33" t="s">
        <v>29</v>
      </c>
      <c r="CL13" s="34"/>
      <c r="CM13" s="34"/>
      <c r="CN13" s="34"/>
      <c r="CO13" s="34" t="s">
        <v>30</v>
      </c>
      <c r="CP13" s="34" t="s">
        <v>31</v>
      </c>
      <c r="CQ13" s="34" t="s">
        <v>32</v>
      </c>
      <c r="CR13" s="31" t="s">
        <v>33</v>
      </c>
      <c r="CS13" s="31" t="s">
        <v>33</v>
      </c>
      <c r="CT13" s="31" t="s">
        <v>39</v>
      </c>
      <c r="CU13" s="11"/>
    </row>
    <row r="14" spans="1:99" x14ac:dyDescent="0.25">
      <c r="A14" s="37" t="s">
        <v>40</v>
      </c>
      <c r="B14" s="37"/>
      <c r="C14" s="18" t="s">
        <v>41</v>
      </c>
      <c r="D14" s="18" t="s">
        <v>42</v>
      </c>
      <c r="E14" s="18"/>
      <c r="F14" s="38" t="s">
        <v>43</v>
      </c>
      <c r="G14" s="39"/>
      <c r="H14" s="40" t="s">
        <v>44</v>
      </c>
      <c r="I14" s="40" t="s">
        <v>35</v>
      </c>
      <c r="J14" s="41" t="s">
        <v>45</v>
      </c>
      <c r="K14" s="41" t="s">
        <v>46</v>
      </c>
      <c r="L14" s="41" t="s">
        <v>47</v>
      </c>
      <c r="M14" s="41" t="s">
        <v>48</v>
      </c>
      <c r="N14" s="41" t="s">
        <v>49</v>
      </c>
      <c r="O14" s="41" t="s">
        <v>50</v>
      </c>
      <c r="P14" s="37" t="s">
        <v>51</v>
      </c>
      <c r="Q14" s="37" t="s">
        <v>52</v>
      </c>
      <c r="R14" s="37" t="s">
        <v>53</v>
      </c>
      <c r="T14" s="35"/>
      <c r="V14" s="35"/>
      <c r="W14" s="37" t="s">
        <v>54</v>
      </c>
      <c r="X14" s="37" t="s">
        <v>54</v>
      </c>
      <c r="Y14" s="42" t="s">
        <v>55</v>
      </c>
      <c r="Z14" s="42" t="s">
        <v>56</v>
      </c>
      <c r="AA14" s="42" t="s">
        <v>57</v>
      </c>
      <c r="AB14" s="42" t="s">
        <v>58</v>
      </c>
      <c r="AC14" s="42" t="s">
        <v>59</v>
      </c>
      <c r="AD14" s="42" t="s">
        <v>60</v>
      </c>
      <c r="AE14" s="42"/>
      <c r="AF14" s="37" t="s">
        <v>61</v>
      </c>
      <c r="AG14" s="11"/>
      <c r="AH14" s="40" t="s">
        <v>35</v>
      </c>
      <c r="AI14" s="41" t="s">
        <v>45</v>
      </c>
      <c r="AJ14" s="41" t="s">
        <v>46</v>
      </c>
      <c r="AK14" s="41" t="s">
        <v>47</v>
      </c>
      <c r="AL14" s="41" t="s">
        <v>48</v>
      </c>
      <c r="AM14" s="41" t="s">
        <v>49</v>
      </c>
      <c r="AN14" s="41" t="s">
        <v>50</v>
      </c>
      <c r="AO14" s="37" t="s">
        <v>51</v>
      </c>
      <c r="AP14" s="37" t="s">
        <v>52</v>
      </c>
      <c r="AQ14" s="37" t="s">
        <v>62</v>
      </c>
      <c r="AR14" s="11"/>
      <c r="AS14" s="40" t="s">
        <v>35</v>
      </c>
      <c r="AT14" s="41" t="s">
        <v>45</v>
      </c>
      <c r="AU14" s="41" t="s">
        <v>46</v>
      </c>
      <c r="AV14" s="41" t="s">
        <v>47</v>
      </c>
      <c r="AW14" s="41" t="s">
        <v>48</v>
      </c>
      <c r="AX14" s="41" t="s">
        <v>49</v>
      </c>
      <c r="AY14" s="41" t="s">
        <v>50</v>
      </c>
      <c r="AZ14" s="37" t="s">
        <v>51</v>
      </c>
      <c r="BA14" s="37" t="s">
        <v>52</v>
      </c>
      <c r="BB14" s="37" t="s">
        <v>62</v>
      </c>
      <c r="BC14" s="11"/>
      <c r="BD14" s="40" t="s">
        <v>35</v>
      </c>
      <c r="BE14" s="41" t="s">
        <v>45</v>
      </c>
      <c r="BF14" s="41" t="s">
        <v>46</v>
      </c>
      <c r="BG14" s="41" t="s">
        <v>47</v>
      </c>
      <c r="BH14" s="41" t="s">
        <v>48</v>
      </c>
      <c r="BI14" s="41" t="s">
        <v>49</v>
      </c>
      <c r="BJ14" s="41" t="s">
        <v>50</v>
      </c>
      <c r="BK14" s="37" t="s">
        <v>51</v>
      </c>
      <c r="BL14" s="37" t="s">
        <v>52</v>
      </c>
      <c r="BM14" s="37" t="s">
        <v>62</v>
      </c>
      <c r="BN14" s="11"/>
      <c r="BO14" s="40" t="s">
        <v>35</v>
      </c>
      <c r="BP14" s="41" t="s">
        <v>45</v>
      </c>
      <c r="BQ14" s="41" t="s">
        <v>46</v>
      </c>
      <c r="BR14" s="41" t="s">
        <v>47</v>
      </c>
      <c r="BS14" s="41" t="s">
        <v>48</v>
      </c>
      <c r="BT14" s="41" t="s">
        <v>49</v>
      </c>
      <c r="BU14" s="41" t="s">
        <v>50</v>
      </c>
      <c r="BV14" s="37" t="s">
        <v>51</v>
      </c>
      <c r="BW14" s="37" t="s">
        <v>52</v>
      </c>
      <c r="BX14" s="37" t="s">
        <v>62</v>
      </c>
      <c r="BY14" s="11"/>
      <c r="BZ14" s="40" t="s">
        <v>35</v>
      </c>
      <c r="CA14" s="41" t="s">
        <v>45</v>
      </c>
      <c r="CB14" s="41" t="s">
        <v>46</v>
      </c>
      <c r="CC14" s="41" t="s">
        <v>47</v>
      </c>
      <c r="CD14" s="41" t="s">
        <v>48</v>
      </c>
      <c r="CE14" s="41" t="s">
        <v>49</v>
      </c>
      <c r="CF14" s="41" t="s">
        <v>50</v>
      </c>
      <c r="CG14" s="37" t="s">
        <v>51</v>
      </c>
      <c r="CH14" s="37" t="s">
        <v>52</v>
      </c>
      <c r="CI14" s="37" t="s">
        <v>62</v>
      </c>
      <c r="CJ14" s="11"/>
      <c r="CK14" s="40" t="s">
        <v>35</v>
      </c>
      <c r="CL14" s="41" t="s">
        <v>45</v>
      </c>
      <c r="CM14" s="41" t="s">
        <v>46</v>
      </c>
      <c r="CN14" s="41" t="s">
        <v>47</v>
      </c>
      <c r="CO14" s="41" t="s">
        <v>48</v>
      </c>
      <c r="CP14" s="41" t="s">
        <v>49</v>
      </c>
      <c r="CQ14" s="41" t="s">
        <v>50</v>
      </c>
      <c r="CR14" s="37" t="s">
        <v>51</v>
      </c>
      <c r="CS14" s="37" t="s">
        <v>52</v>
      </c>
      <c r="CT14" s="37" t="s">
        <v>62</v>
      </c>
      <c r="CU14" s="11"/>
    </row>
    <row r="15" spans="1:99" x14ac:dyDescent="0.25">
      <c r="A15" s="31">
        <v>1</v>
      </c>
      <c r="B15" s="31"/>
      <c r="D15" s="43" t="s">
        <v>63</v>
      </c>
      <c r="E15" s="43"/>
      <c r="F15" s="32"/>
      <c r="G15" s="44"/>
      <c r="H15" s="33"/>
      <c r="I15" s="33"/>
      <c r="J15" s="34"/>
      <c r="K15" s="34"/>
      <c r="L15" s="34"/>
      <c r="M15" s="34"/>
      <c r="N15" s="34"/>
      <c r="O15" s="34"/>
      <c r="T15" s="11"/>
      <c r="V15" s="11"/>
      <c r="AG15" s="11"/>
      <c r="AH15" s="45">
        <f>'E-10 Allocators from COS'!F5</f>
        <v>0.92214742065678557</v>
      </c>
      <c r="AI15" s="45">
        <f>+'E-10 Allocators from COS'!F7</f>
        <v>0.62687788875487127</v>
      </c>
      <c r="AJ15" s="45">
        <f>+'E-10 Allocators from COS'!F8</f>
        <v>5.5673703318541483E-2</v>
      </c>
      <c r="AK15" s="45">
        <f>+'E-10 Allocators from COS'!F9</f>
        <v>3.3429812914552359E-3</v>
      </c>
      <c r="AL15" s="45">
        <f>+'E-10 Allocators from COS'!F10</f>
        <v>0.24302951792848027</v>
      </c>
      <c r="AM15" s="45">
        <f>+'E-10 Allocators from COS'!F11</f>
        <v>2.912479388158105E-3</v>
      </c>
      <c r="AN15" s="45">
        <f>+'E-10 Allocators from COS'!F12</f>
        <v>3.2646483765224082E-2</v>
      </c>
      <c r="AO15" s="45">
        <f>+'E-10 Allocators from COS'!F13</f>
        <v>5.3951650314083797E-3</v>
      </c>
      <c r="AP15" s="45">
        <f>+'E-10 Allocators from COS'!F14</f>
        <v>2.9091679786105353E-2</v>
      </c>
      <c r="AQ15" s="45">
        <f>+'E-10 Allocators from COS'!F15</f>
        <v>1.0301028180524879E-3</v>
      </c>
      <c r="AR15" s="11"/>
      <c r="AS15" s="45">
        <v>1</v>
      </c>
      <c r="AT15" s="45">
        <f>+'E-10 Allocators to COS'!F20</f>
        <v>0.60254999999999992</v>
      </c>
      <c r="AU15" s="45">
        <f>+'E-10 Allocators to COS'!F21</f>
        <v>5.4480000000000001E-2</v>
      </c>
      <c r="AV15" s="45">
        <f>+'E-10 Allocators to COS'!F22</f>
        <v>3.8300000000000001E-3</v>
      </c>
      <c r="AW15" s="45">
        <f>+'E-10 Allocators to COS'!F23</f>
        <v>0.28704000000000002</v>
      </c>
      <c r="AX15" s="45">
        <f>+'E-10 Allocators to COS'!F24</f>
        <v>3.4299999999999999E-3</v>
      </c>
      <c r="AY15" s="45">
        <f>+'E-10 Allocators to COS'!F25</f>
        <v>4.6300000000000001E-2</v>
      </c>
      <c r="AZ15" s="45">
        <f>+'E-10 Allocators to COS'!F26</f>
        <v>2.3700000000000001E-3</v>
      </c>
      <c r="BA15" s="45">
        <f>+'E-10 Allocators to COS'!F27</f>
        <v>0</v>
      </c>
      <c r="BB15" s="45"/>
      <c r="BC15" s="11"/>
      <c r="BD15" s="45">
        <f>'E-10 Allocators to COS'!F126</f>
        <v>0.70369249762178421</v>
      </c>
      <c r="BE15" s="45">
        <f>+'E-10 Allocators to COS'!F128</f>
        <v>0.62731465917189999</v>
      </c>
      <c r="BF15" s="45">
        <f>+'E-10 Allocators to COS'!F129</f>
        <v>5.4112932506757389E-2</v>
      </c>
      <c r="BG15" s="45">
        <f>+'E-10 Allocators to COS'!F130</f>
        <v>3.3484394120732084E-3</v>
      </c>
      <c r="BH15" s="45">
        <f>+'E-10 Allocators to COS'!F131</f>
        <v>0.27165391390879873</v>
      </c>
      <c r="BI15" s="45">
        <f>+'E-10 Allocators to COS'!F132</f>
        <v>2.8643276898457568E-3</v>
      </c>
      <c r="BJ15" s="45">
        <f>+'E-10 Allocators to COS'!F133</f>
        <v>4.035609106679397E-2</v>
      </c>
      <c r="BK15" s="45">
        <f>+'E-10 Allocators to COS'!F134</f>
        <v>3.4963624383093744E-4</v>
      </c>
      <c r="BL15" s="45">
        <f>+'E-10 Allocators to COS'!F135</f>
        <v>0</v>
      </c>
      <c r="BM15" s="45"/>
      <c r="BN15" s="11"/>
      <c r="BO15" s="45">
        <f>'E-10 Allocators to COS'!F150</f>
        <v>1</v>
      </c>
      <c r="BP15" s="45">
        <f>+'E-10 Allocators to COS'!F152</f>
        <v>0.64063094914332341</v>
      </c>
      <c r="BQ15" s="45">
        <f>+'E-10 Allocators to COS'!F153</f>
        <v>5.8928474299700849E-2</v>
      </c>
      <c r="BR15" s="45">
        <f>+'E-10 Allocators to COS'!F154</f>
        <v>2.7087299428882241E-3</v>
      </c>
      <c r="BS15" s="45">
        <f>+'E-10 Allocators to COS'!F155</f>
        <v>0.26074517269513187</v>
      </c>
      <c r="BT15" s="45">
        <f>+'E-10 Allocators to COS'!F156</f>
        <v>4.1773184661408752E-3</v>
      </c>
      <c r="BU15" s="45">
        <f>+'E-10 Allocators to COS'!F157</f>
        <v>2.3769377209681808E-2</v>
      </c>
      <c r="BV15" s="45">
        <f>+'E-10 Allocators to COS'!F158</f>
        <v>9.0399782431329883E-3</v>
      </c>
      <c r="BW15" s="45">
        <f>+'E-10 Allocators to COS'!F159</f>
        <v>0</v>
      </c>
      <c r="BX15" s="45"/>
      <c r="BY15" s="11"/>
      <c r="BZ15" s="45">
        <f>'E-10 Allocators to COS'!F174</f>
        <v>1</v>
      </c>
      <c r="CA15" s="45">
        <f>+'E-10 Allocators to COS'!F176</f>
        <v>0.77743959718934363</v>
      </c>
      <c r="CB15" s="45">
        <f>+'E-10 Allocators to COS'!F177</f>
        <v>6.5757336639987979E-2</v>
      </c>
      <c r="CC15" s="45">
        <f>+'E-10 Allocators to COS'!F178</f>
        <v>1.3366185161924086E-3</v>
      </c>
      <c r="CD15" s="45">
        <f>+'E-10 Allocators to COS'!F179</f>
        <v>0.14655028960067851</v>
      </c>
      <c r="CE15" s="45">
        <f>+'E-10 Allocators to COS'!F180</f>
        <v>0</v>
      </c>
      <c r="CF15" s="45">
        <f>+'E-10 Allocators to COS'!F181</f>
        <v>4.4553950539746963E-3</v>
      </c>
      <c r="CG15" s="45">
        <f>+'E-10 Allocators to COS'!F182</f>
        <v>4.4607629998228582E-3</v>
      </c>
      <c r="CH15" s="45">
        <f>+'E-10 Allocators to COS'!F183</f>
        <v>0</v>
      </c>
      <c r="CI15" s="45"/>
      <c r="CJ15" s="11"/>
      <c r="CK15" s="45">
        <f>'E-10 Allocators to COS'!F198</f>
        <v>1</v>
      </c>
      <c r="CL15" s="45">
        <f>+'E-10 Allocators to COS'!F200</f>
        <v>0.87325022782578055</v>
      </c>
      <c r="CM15" s="45">
        <f>+'E-10 Allocators to COS'!F201</f>
        <v>6.4133056082732842E-2</v>
      </c>
      <c r="CN15" s="45">
        <f>+'E-10 Allocators to COS'!F202</f>
        <v>7.2635386011317467E-3</v>
      </c>
      <c r="CO15" s="45">
        <f>+'E-10 Allocators to COS'!F203</f>
        <v>2.3675868101326915E-2</v>
      </c>
      <c r="CP15" s="45">
        <f>+'E-10 Allocators to COS'!F204</f>
        <v>2.7439727113960709E-7</v>
      </c>
      <c r="CQ15" s="45">
        <f>+'E-10 Allocators to COS'!F205</f>
        <v>3.3366597748082503E-5</v>
      </c>
      <c r="CR15" s="45">
        <f>+'E-10 Allocators to COS'!F206</f>
        <v>3.1643668394008839E-2</v>
      </c>
      <c r="CS15" s="45">
        <f>+'E-10 Allocators to COS'!F207</f>
        <v>0</v>
      </c>
      <c r="CT15" s="45"/>
      <c r="CU15" s="11"/>
    </row>
    <row r="16" spans="1:99" x14ac:dyDescent="0.25">
      <c r="A16" s="31">
        <f>+A15+1</f>
        <v>2</v>
      </c>
      <c r="B16" s="31"/>
      <c r="C16" s="20" t="s">
        <v>64</v>
      </c>
      <c r="D16" s="46" t="s">
        <v>65</v>
      </c>
      <c r="F16" s="47">
        <f>+H16+I16</f>
        <v>2733768.8261357113</v>
      </c>
      <c r="G16" s="47"/>
      <c r="H16" s="48">
        <f>+'[1]Revenue Summary'!$D$83</f>
        <v>19864.303828715772</v>
      </c>
      <c r="I16" s="56">
        <f>SUM(J16:S16)</f>
        <v>2713904.5223069955</v>
      </c>
      <c r="J16" s="49">
        <f>+'[1]E13c Summary - All Years'!$P$7/1000</f>
        <v>1804921.4233236152</v>
      </c>
      <c r="K16" s="49">
        <f>+'[1]E13c Summary - All Years'!$P$8/1000</f>
        <v>187359.34150936129</v>
      </c>
      <c r="L16" s="49">
        <f>+'[1]E13c Summary - All Years'!$P$9/1000</f>
        <v>8746.9144421797027</v>
      </c>
      <c r="M16" s="49">
        <f>(+'[1]E13c Summary - All Years'!$P$10
+'[1]E13c Summary - All Years'!$P$14)/1000</f>
        <v>622532.04597262084</v>
      </c>
      <c r="N16" s="49">
        <f>+('[1]E13c Summary - All Years'!$P$11
+'[1]E13c Summary - All Years'!$P$16)/1000</f>
        <v>7792.5094570889923</v>
      </c>
      <c r="O16" s="49">
        <f>+('[1]E13c Summary - All Years'!$P$12
+'[1]E13c Summary - All Years'!$P$15)/1000</f>
        <v>71400.222341178844</v>
      </c>
      <c r="P16" s="49">
        <f>+'[1]E13c Summary - All Years'!$P$13/1000</f>
        <v>11152.065260950627</v>
      </c>
      <c r="Q16" s="58">
        <v>0</v>
      </c>
      <c r="R16" s="58">
        <v>0</v>
      </c>
      <c r="T16" s="11"/>
      <c r="V16" s="11"/>
      <c r="W16" s="50">
        <f>+H16</f>
        <v>19864.303828715772</v>
      </c>
      <c r="X16" s="50">
        <f>+I16</f>
        <v>2713904.5223069955</v>
      </c>
      <c r="AF16" s="50">
        <f>SUM(W16:AE16)-F16</f>
        <v>0</v>
      </c>
      <c r="AG16" s="11"/>
      <c r="AR16" s="11"/>
      <c r="BC16" s="11"/>
      <c r="BN16" s="11"/>
      <c r="BY16" s="11"/>
      <c r="CJ16" s="11"/>
      <c r="CU16" s="11"/>
    </row>
    <row r="17" spans="1:99" x14ac:dyDescent="0.25">
      <c r="A17" s="31">
        <f t="shared" ref="A17:A24" si="1">+A16+1</f>
        <v>3</v>
      </c>
      <c r="B17" s="31"/>
      <c r="C17" s="20">
        <v>456</v>
      </c>
      <c r="D17" s="24" t="s">
        <v>66</v>
      </c>
      <c r="E17" s="24"/>
      <c r="F17" s="51">
        <f>+H17+I17</f>
        <v>7320.1366609330817</v>
      </c>
      <c r="G17" s="47"/>
      <c r="H17" s="52"/>
      <c r="I17" s="51">
        <f>SUM(J17:S17)</f>
        <v>7320.1366609330817</v>
      </c>
      <c r="J17" s="49">
        <f>+'[1]by Class - All Yrs'!$E$86/1000</f>
        <v>6645.3427683168384</v>
      </c>
      <c r="K17" s="49">
        <f>+'[1]by Class - All Yrs'!$E$87/1000</f>
        <v>81.499884984450418</v>
      </c>
      <c r="L17" s="49">
        <f>+'[1]by Class - All Yrs'!$E$88/1000</f>
        <v>2.6532346539544962</v>
      </c>
      <c r="M17" s="49">
        <f>+('[1]by Class - All Yrs'!$E$89+'[1]by Class - All Yrs'!$E$93)/1000</f>
        <v>456.31215082787486</v>
      </c>
      <c r="N17" s="49">
        <f>+('[1]by Class - All Yrs'!$E$90+'[1]by Class - All Yrs'!$E$95)/1000</f>
        <v>11.639103488359291</v>
      </c>
      <c r="O17" s="49">
        <f>+('[1]by Class - All Yrs'!$E$91+'[1]by Class - All Yrs'!$E$94)/1000</f>
        <v>125.07864853079144</v>
      </c>
      <c r="P17" s="49">
        <f>+'[1]by Class - All Yrs'!$E$92/1000</f>
        <v>-2.389129869186756</v>
      </c>
      <c r="Q17" s="58">
        <v>0</v>
      </c>
      <c r="R17" s="58">
        <v>0</v>
      </c>
      <c r="T17" s="11"/>
      <c r="V17" s="11"/>
      <c r="W17" s="50">
        <f>+H17</f>
        <v>0</v>
      </c>
      <c r="X17" s="50">
        <f>+I17</f>
        <v>7320.1366609330817</v>
      </c>
      <c r="AF17" s="50">
        <f>SUM(W17:AE17)-F17</f>
        <v>0</v>
      </c>
      <c r="AG17" s="11"/>
      <c r="AR17" s="11"/>
      <c r="BC17" s="11"/>
      <c r="BN17" s="11"/>
      <c r="BY17" s="11"/>
      <c r="CJ17" s="11"/>
      <c r="CU17" s="11"/>
    </row>
    <row r="18" spans="1:99" x14ac:dyDescent="0.25">
      <c r="A18" s="31">
        <f t="shared" si="1"/>
        <v>4</v>
      </c>
      <c r="B18" s="31"/>
      <c r="C18" s="20"/>
      <c r="D18" s="46" t="s">
        <v>67</v>
      </c>
      <c r="E18" s="46"/>
      <c r="F18" s="54">
        <f>SUM(F16:F17)</f>
        <v>2741088.9627966443</v>
      </c>
      <c r="G18" s="47"/>
      <c r="H18" s="54">
        <f>SUM(H16:H17)</f>
        <v>19864.303828715772</v>
      </c>
      <c r="I18" s="60">
        <f t="shared" ref="I18:R18" si="2">SUM(I16,I17)</f>
        <v>2721224.6589679285</v>
      </c>
      <c r="J18" s="54">
        <f t="shared" si="2"/>
        <v>1811566.7660919321</v>
      </c>
      <c r="K18" s="54">
        <f t="shared" si="2"/>
        <v>187440.84139434574</v>
      </c>
      <c r="L18" s="54">
        <f t="shared" si="2"/>
        <v>8749.567676833658</v>
      </c>
      <c r="M18" s="54">
        <f t="shared" si="2"/>
        <v>622988.35812344868</v>
      </c>
      <c r="N18" s="54">
        <f t="shared" si="2"/>
        <v>7804.1485605773514</v>
      </c>
      <c r="O18" s="54">
        <f t="shared" si="2"/>
        <v>71525.300989709634</v>
      </c>
      <c r="P18" s="54">
        <f t="shared" si="2"/>
        <v>11149.67613108144</v>
      </c>
      <c r="Q18" s="54">
        <f t="shared" si="2"/>
        <v>0</v>
      </c>
      <c r="R18" s="54">
        <f t="shared" si="2"/>
        <v>0</v>
      </c>
      <c r="T18" s="55"/>
      <c r="V18" s="55"/>
      <c r="W18" s="54">
        <f t="shared" ref="W18:AF18" si="3">SUM(W16:W17)</f>
        <v>19864.303828715772</v>
      </c>
      <c r="X18" s="54">
        <f t="shared" si="3"/>
        <v>2721224.6589679285</v>
      </c>
      <c r="Y18" s="54">
        <f t="shared" si="3"/>
        <v>0</v>
      </c>
      <c r="Z18" s="54">
        <f t="shared" si="3"/>
        <v>0</v>
      </c>
      <c r="AA18" s="54">
        <f t="shared" si="3"/>
        <v>0</v>
      </c>
      <c r="AB18" s="54">
        <f t="shared" si="3"/>
        <v>0</v>
      </c>
      <c r="AC18" s="54">
        <f t="shared" si="3"/>
        <v>0</v>
      </c>
      <c r="AD18" s="54">
        <f t="shared" si="3"/>
        <v>0</v>
      </c>
      <c r="AE18" s="54">
        <f t="shared" si="3"/>
        <v>0</v>
      </c>
      <c r="AF18" s="54">
        <f t="shared" si="3"/>
        <v>0</v>
      </c>
      <c r="AG18" s="11"/>
      <c r="AR18" s="11"/>
      <c r="BC18" s="11"/>
      <c r="BN18" s="11"/>
      <c r="BY18" s="11"/>
      <c r="CJ18" s="11"/>
      <c r="CU18" s="11"/>
    </row>
    <row r="19" spans="1:99" x14ac:dyDescent="0.25">
      <c r="A19" s="31">
        <f t="shared" si="1"/>
        <v>5</v>
      </c>
      <c r="B19" s="31"/>
      <c r="C19" s="20" t="s">
        <v>64</v>
      </c>
      <c r="D19" s="24" t="s">
        <v>68</v>
      </c>
      <c r="E19" s="46"/>
      <c r="F19" s="56">
        <f>+'[1]by Class - All Yrs'!$E$203/1000</f>
        <v>16648.2307</v>
      </c>
      <c r="G19" s="47"/>
      <c r="H19" s="57">
        <f>+F19-I19</f>
        <v>0</v>
      </c>
      <c r="I19" s="50">
        <f>SUM(J19:Q19)</f>
        <v>16648.2307</v>
      </c>
      <c r="J19" s="47">
        <f>+'[1]E13c Summary - Yr3'!$F$98/1000</f>
        <v>12642.725</v>
      </c>
      <c r="K19" s="58">
        <f>+'[1]E13c Summary - Yr3'!$F$99/1000</f>
        <v>4005.5057000000002</v>
      </c>
      <c r="L19" s="58">
        <v>0</v>
      </c>
      <c r="M19" s="58">
        <v>0</v>
      </c>
      <c r="N19" s="58">
        <v>0</v>
      </c>
      <c r="O19" s="58">
        <v>0</v>
      </c>
      <c r="P19" s="58">
        <v>0</v>
      </c>
      <c r="Q19" s="58">
        <v>0</v>
      </c>
      <c r="R19" s="58">
        <v>0</v>
      </c>
      <c r="T19" s="11"/>
      <c r="U19" s="50"/>
      <c r="V19" s="11"/>
      <c r="X19" s="50">
        <f>+I19</f>
        <v>16648.2307</v>
      </c>
      <c r="Z19" s="59"/>
      <c r="AF19" s="50">
        <f>SUM(W19:AE19)-F19</f>
        <v>0</v>
      </c>
      <c r="AG19" s="11"/>
      <c r="AH19" s="50">
        <f>+$Y19*AH$15</f>
        <v>0</v>
      </c>
      <c r="AI19" s="50">
        <f t="shared" ref="AI19:AQ23" si="4">+$AH19*AI$15</f>
        <v>0</v>
      </c>
      <c r="AJ19" s="50">
        <f t="shared" si="4"/>
        <v>0</v>
      </c>
      <c r="AK19" s="50">
        <f t="shared" si="4"/>
        <v>0</v>
      </c>
      <c r="AL19" s="50">
        <f t="shared" si="4"/>
        <v>0</v>
      </c>
      <c r="AM19" s="50">
        <f t="shared" si="4"/>
        <v>0</v>
      </c>
      <c r="AN19" s="50">
        <f t="shared" si="4"/>
        <v>0</v>
      </c>
      <c r="AO19" s="50">
        <f t="shared" si="4"/>
        <v>0</v>
      </c>
      <c r="AP19" s="50">
        <f t="shared" si="4"/>
        <v>0</v>
      </c>
      <c r="AQ19" s="50">
        <f t="shared" si="4"/>
        <v>0</v>
      </c>
      <c r="AR19" s="11"/>
      <c r="AS19" s="50">
        <f>+$Z19*AS$15</f>
        <v>0</v>
      </c>
      <c r="AT19" s="50">
        <f t="shared" ref="AT19:AZ23" si="5">+$AS19*AT$15</f>
        <v>0</v>
      </c>
      <c r="AU19" s="50">
        <f t="shared" si="5"/>
        <v>0</v>
      </c>
      <c r="AV19" s="50">
        <f t="shared" si="5"/>
        <v>0</v>
      </c>
      <c r="AW19" s="50">
        <f t="shared" si="5"/>
        <v>0</v>
      </c>
      <c r="AX19" s="50">
        <f t="shared" si="5"/>
        <v>0</v>
      </c>
      <c r="AY19" s="50">
        <f t="shared" si="5"/>
        <v>0</v>
      </c>
      <c r="AZ19" s="50">
        <f t="shared" si="5"/>
        <v>0</v>
      </c>
      <c r="BA19" s="50">
        <f>+$AS19*AAX$15</f>
        <v>0</v>
      </c>
      <c r="BB19" s="50">
        <f>+$AS19*AAY$15</f>
        <v>0</v>
      </c>
      <c r="BC19" s="11"/>
      <c r="BD19" s="50">
        <f>+$AA19*BD$15</f>
        <v>0</v>
      </c>
      <c r="BE19" s="50">
        <f t="shared" ref="BE19:BM23" si="6">+$BD19*BE$15</f>
        <v>0</v>
      </c>
      <c r="BF19" s="50">
        <f t="shared" si="6"/>
        <v>0</v>
      </c>
      <c r="BG19" s="50">
        <f t="shared" si="6"/>
        <v>0</v>
      </c>
      <c r="BH19" s="50">
        <f t="shared" si="6"/>
        <v>0</v>
      </c>
      <c r="BI19" s="50">
        <f t="shared" si="6"/>
        <v>0</v>
      </c>
      <c r="BJ19" s="50">
        <f t="shared" si="6"/>
        <v>0</v>
      </c>
      <c r="BK19" s="50">
        <f t="shared" si="6"/>
        <v>0</v>
      </c>
      <c r="BL19" s="50">
        <f t="shared" si="6"/>
        <v>0</v>
      </c>
      <c r="BM19" s="50">
        <f>+$BD19*BM$15</f>
        <v>0</v>
      </c>
      <c r="BN19" s="11"/>
      <c r="BO19" s="50">
        <f>+$AB19*BO$15</f>
        <v>0</v>
      </c>
      <c r="BP19" s="50">
        <f t="shared" ref="BP19:BW23" si="7">+$BO19*BP$15</f>
        <v>0</v>
      </c>
      <c r="BQ19" s="50">
        <f t="shared" si="7"/>
        <v>0</v>
      </c>
      <c r="BR19" s="50">
        <f t="shared" si="7"/>
        <v>0</v>
      </c>
      <c r="BS19" s="50">
        <f t="shared" si="7"/>
        <v>0</v>
      </c>
      <c r="BT19" s="50">
        <f t="shared" si="7"/>
        <v>0</v>
      </c>
      <c r="BU19" s="50">
        <f t="shared" si="7"/>
        <v>0</v>
      </c>
      <c r="BV19" s="50">
        <f t="shared" si="7"/>
        <v>0</v>
      </c>
      <c r="BW19" s="50">
        <f t="shared" si="7"/>
        <v>0</v>
      </c>
      <c r="BX19" s="50">
        <f>+$BD19*BX$15</f>
        <v>0</v>
      </c>
      <c r="BY19" s="11"/>
      <c r="BZ19" s="50">
        <f>+$AC19*BZ$15</f>
        <v>0</v>
      </c>
      <c r="CA19" s="50">
        <f t="shared" ref="CA19:CH23" si="8">+$BZ19*CA$15</f>
        <v>0</v>
      </c>
      <c r="CB19" s="50">
        <f t="shared" si="8"/>
        <v>0</v>
      </c>
      <c r="CC19" s="50">
        <f t="shared" si="8"/>
        <v>0</v>
      </c>
      <c r="CD19" s="50">
        <f t="shared" si="8"/>
        <v>0</v>
      </c>
      <c r="CE19" s="50">
        <f t="shared" si="8"/>
        <v>0</v>
      </c>
      <c r="CF19" s="50">
        <f t="shared" si="8"/>
        <v>0</v>
      </c>
      <c r="CG19" s="50">
        <f t="shared" si="8"/>
        <v>0</v>
      </c>
      <c r="CH19" s="50">
        <f t="shared" si="8"/>
        <v>0</v>
      </c>
      <c r="CI19" s="50">
        <f>+$BD19*CI$15</f>
        <v>0</v>
      </c>
      <c r="CJ19" s="11"/>
      <c r="CK19" s="50">
        <f>+$AD19*CK$15</f>
        <v>0</v>
      </c>
      <c r="CL19" s="50">
        <f t="shared" ref="CL19:CS23" si="9">+$CK19*CL$15</f>
        <v>0</v>
      </c>
      <c r="CM19" s="50">
        <f t="shared" si="9"/>
        <v>0</v>
      </c>
      <c r="CN19" s="50">
        <f t="shared" si="9"/>
        <v>0</v>
      </c>
      <c r="CO19" s="50">
        <f t="shared" si="9"/>
        <v>0</v>
      </c>
      <c r="CP19" s="50">
        <f t="shared" si="9"/>
        <v>0</v>
      </c>
      <c r="CQ19" s="50">
        <f t="shared" si="9"/>
        <v>0</v>
      </c>
      <c r="CR19" s="50">
        <f t="shared" si="9"/>
        <v>0</v>
      </c>
      <c r="CS19" s="50">
        <f t="shared" si="9"/>
        <v>0</v>
      </c>
      <c r="CT19" s="50">
        <f>+$BD19*CT$15</f>
        <v>0</v>
      </c>
      <c r="CU19" s="11"/>
    </row>
    <row r="20" spans="1:99" x14ac:dyDescent="0.25">
      <c r="A20" s="31">
        <f t="shared" si="1"/>
        <v>6</v>
      </c>
      <c r="B20" s="31"/>
      <c r="C20" s="20" t="s">
        <v>64</v>
      </c>
      <c r="D20" s="24" t="s">
        <v>367</v>
      </c>
      <c r="E20" s="24" t="s">
        <v>69</v>
      </c>
      <c r="F20" s="51">
        <f>HLOOKUP($A$1,'REG FL  Revenue - 6 System Adj '!$A$2:$AO$153, MATCH('E-5 Yr3'!E20,'REG FL  Revenue - 6 System Adj '!$A$2:$A$154,0),FALSE)/1000</f>
        <v>-620.02899999999897</v>
      </c>
      <c r="G20" s="47"/>
      <c r="H20" s="57">
        <f>+F20-I20</f>
        <v>1.0231815394945443E-12</v>
      </c>
      <c r="I20" s="51">
        <f>SUM(J20:Q20)</f>
        <v>-620.029</v>
      </c>
      <c r="J20" s="49">
        <f>+'[1]E13c Summary - Yr3'!$F$111/1000</f>
        <v>-620.029</v>
      </c>
      <c r="K20" s="49"/>
      <c r="L20" s="49"/>
      <c r="M20" s="49"/>
      <c r="N20" s="49"/>
      <c r="O20" s="49"/>
      <c r="P20" s="49"/>
      <c r="T20" s="11"/>
      <c r="V20" s="11"/>
      <c r="W20" s="50"/>
      <c r="X20" s="50">
        <f>+I20</f>
        <v>-620.029</v>
      </c>
      <c r="AF20" s="50">
        <f>SUM(W20:AE20)-F20</f>
        <v>-1.0231815394945443E-12</v>
      </c>
      <c r="AG20" s="11"/>
      <c r="AH20" s="3">
        <f>+$Y20*AH$15</f>
        <v>0</v>
      </c>
      <c r="AI20" s="3">
        <f t="shared" ref="AI20:AQ20" si="10">+$AH20*AI$15</f>
        <v>0</v>
      </c>
      <c r="AJ20" s="3">
        <f t="shared" si="10"/>
        <v>0</v>
      </c>
      <c r="AK20" s="3">
        <f t="shared" si="10"/>
        <v>0</v>
      </c>
      <c r="AL20" s="3">
        <f t="shared" si="10"/>
        <v>0</v>
      </c>
      <c r="AM20" s="3">
        <f t="shared" si="10"/>
        <v>0</v>
      </c>
      <c r="AN20" s="3">
        <f t="shared" si="10"/>
        <v>0</v>
      </c>
      <c r="AO20" s="3">
        <f t="shared" si="10"/>
        <v>0</v>
      </c>
      <c r="AP20" s="3">
        <f t="shared" si="10"/>
        <v>0</v>
      </c>
      <c r="AQ20" s="3">
        <f t="shared" si="10"/>
        <v>0</v>
      </c>
      <c r="AR20" s="11"/>
      <c r="AS20" s="3">
        <f>+$Z20*AS$15</f>
        <v>0</v>
      </c>
      <c r="AT20" s="3">
        <f t="shared" ref="AT20:AZ20" si="11">+$AS20*AT$15</f>
        <v>0</v>
      </c>
      <c r="AU20" s="3">
        <f t="shared" si="11"/>
        <v>0</v>
      </c>
      <c r="AV20" s="3">
        <f t="shared" si="11"/>
        <v>0</v>
      </c>
      <c r="AW20" s="3">
        <f t="shared" si="11"/>
        <v>0</v>
      </c>
      <c r="AX20" s="3">
        <f t="shared" si="11"/>
        <v>0</v>
      </c>
      <c r="AY20" s="3">
        <f t="shared" si="11"/>
        <v>0</v>
      </c>
      <c r="AZ20" s="3">
        <f t="shared" si="11"/>
        <v>0</v>
      </c>
      <c r="BA20" s="3">
        <f>+$AS20*AAX$15</f>
        <v>0</v>
      </c>
      <c r="BB20" s="3">
        <f>+$AS20*AAY$15</f>
        <v>0</v>
      </c>
      <c r="BC20" s="11"/>
      <c r="BD20" s="3">
        <f>+$AA20*BD$15</f>
        <v>0</v>
      </c>
      <c r="BE20" s="3">
        <f t="shared" ref="BE20:BL20" si="12">+$BD20*BE$15</f>
        <v>0</v>
      </c>
      <c r="BF20" s="3">
        <f t="shared" si="12"/>
        <v>0</v>
      </c>
      <c r="BG20" s="3">
        <f t="shared" si="12"/>
        <v>0</v>
      </c>
      <c r="BH20" s="3">
        <f t="shared" si="12"/>
        <v>0</v>
      </c>
      <c r="BI20" s="3">
        <f t="shared" si="12"/>
        <v>0</v>
      </c>
      <c r="BJ20" s="3">
        <f t="shared" si="12"/>
        <v>0</v>
      </c>
      <c r="BK20" s="3">
        <f t="shared" si="12"/>
        <v>0</v>
      </c>
      <c r="BL20" s="3">
        <f t="shared" si="12"/>
        <v>0</v>
      </c>
      <c r="BM20" s="3">
        <f>+$BD20*BM$15</f>
        <v>0</v>
      </c>
      <c r="BN20" s="11"/>
      <c r="BO20" s="3">
        <f>+$AB20*BO$15</f>
        <v>0</v>
      </c>
      <c r="BP20" s="3">
        <f t="shared" ref="BP20:BW20" si="13">+$BO20*BP$15</f>
        <v>0</v>
      </c>
      <c r="BQ20" s="3">
        <f t="shared" si="13"/>
        <v>0</v>
      </c>
      <c r="BR20" s="3">
        <f t="shared" si="13"/>
        <v>0</v>
      </c>
      <c r="BS20" s="3">
        <f t="shared" si="13"/>
        <v>0</v>
      </c>
      <c r="BT20" s="3">
        <f t="shared" si="13"/>
        <v>0</v>
      </c>
      <c r="BU20" s="3">
        <f t="shared" si="13"/>
        <v>0</v>
      </c>
      <c r="BV20" s="3">
        <f t="shared" si="13"/>
        <v>0</v>
      </c>
      <c r="BW20" s="3">
        <f t="shared" si="13"/>
        <v>0</v>
      </c>
      <c r="BX20" s="3">
        <f>+$BD20*BX$15</f>
        <v>0</v>
      </c>
      <c r="BY20" s="11"/>
      <c r="BZ20" s="3">
        <f>+$AC20*BZ$15</f>
        <v>0</v>
      </c>
      <c r="CA20" s="3">
        <f t="shared" ref="CA20:CH20" si="14">+$BZ20*CA$15</f>
        <v>0</v>
      </c>
      <c r="CB20" s="3">
        <f t="shared" si="14"/>
        <v>0</v>
      </c>
      <c r="CC20" s="3">
        <f t="shared" si="14"/>
        <v>0</v>
      </c>
      <c r="CD20" s="3">
        <f t="shared" si="14"/>
        <v>0</v>
      </c>
      <c r="CE20" s="3">
        <f t="shared" si="14"/>
        <v>0</v>
      </c>
      <c r="CF20" s="3">
        <f t="shared" si="14"/>
        <v>0</v>
      </c>
      <c r="CG20" s="3">
        <f t="shared" si="14"/>
        <v>0</v>
      </c>
      <c r="CH20" s="3">
        <f t="shared" si="14"/>
        <v>0</v>
      </c>
      <c r="CI20" s="3">
        <f>+$BD20*CI$15</f>
        <v>0</v>
      </c>
      <c r="CJ20" s="11"/>
      <c r="CK20" s="3">
        <f>+$AD20*CK$15</f>
        <v>0</v>
      </c>
      <c r="CL20" s="3">
        <f t="shared" ref="CL20:CS20" si="15">+$CK20*CL$15</f>
        <v>0</v>
      </c>
      <c r="CM20" s="3">
        <f t="shared" si="15"/>
        <v>0</v>
      </c>
      <c r="CN20" s="3">
        <f t="shared" si="15"/>
        <v>0</v>
      </c>
      <c r="CO20" s="3">
        <f t="shared" si="15"/>
        <v>0</v>
      </c>
      <c r="CP20" s="3">
        <f t="shared" si="15"/>
        <v>0</v>
      </c>
      <c r="CQ20" s="3">
        <f t="shared" si="15"/>
        <v>0</v>
      </c>
      <c r="CR20" s="3">
        <f t="shared" si="15"/>
        <v>0</v>
      </c>
      <c r="CS20" s="3">
        <f t="shared" si="15"/>
        <v>0</v>
      </c>
      <c r="CT20" s="3">
        <f>+$BD20*CT$15</f>
        <v>0</v>
      </c>
      <c r="CU20" s="11"/>
    </row>
    <row r="21" spans="1:99" x14ac:dyDescent="0.3">
      <c r="A21" s="31">
        <f t="shared" si="1"/>
        <v>7</v>
      </c>
      <c r="B21" s="31"/>
      <c r="C21" s="20" t="s">
        <v>64</v>
      </c>
      <c r="D21" s="24" t="s">
        <v>368</v>
      </c>
      <c r="E21" s="140" t="s">
        <v>366</v>
      </c>
      <c r="F21" s="51">
        <f>HLOOKUP($A$1,'REG FL  Revenue - 6 System Adj '!$A$2:$AO$153, MATCH('E-5 Yr3'!E21,'REG FL  Revenue - 6 System Adj '!$A$2:$A$154,0),FALSE)/1000</f>
        <v>851.88919292821799</v>
      </c>
      <c r="G21" s="47"/>
      <c r="H21" s="57">
        <f>+F21-I21</f>
        <v>0</v>
      </c>
      <c r="I21" s="51">
        <f>SUM(J21:Q21)</f>
        <v>851.88919292821811</v>
      </c>
      <c r="J21" s="49">
        <f>+'[1]Procedures &amp; Inputs'!$D$121/1000</f>
        <v>359.38932883348423</v>
      </c>
      <c r="L21" s="49"/>
      <c r="M21" s="49">
        <f>+'[1]Procedures &amp; Inputs'!$D$124/1000</f>
        <v>492.49986409473394</v>
      </c>
      <c r="N21" s="49"/>
      <c r="O21" s="49"/>
      <c r="P21" s="49"/>
      <c r="T21" s="11"/>
      <c r="V21" s="11"/>
      <c r="W21" s="50"/>
      <c r="X21" s="50"/>
      <c r="AF21" s="50"/>
      <c r="AG21" s="11"/>
      <c r="AR21" s="11"/>
      <c r="BC21" s="11"/>
      <c r="BN21" s="11"/>
      <c r="BY21" s="11"/>
      <c r="CJ21" s="11"/>
      <c r="CU21" s="11"/>
    </row>
    <row r="22" spans="1:99" x14ac:dyDescent="0.25">
      <c r="A22" s="31">
        <f t="shared" si="1"/>
        <v>8</v>
      </c>
      <c r="B22" s="31"/>
      <c r="C22" s="20" t="s">
        <v>64</v>
      </c>
      <c r="D22" s="24" t="s">
        <v>72</v>
      </c>
      <c r="E22" s="46" t="s">
        <v>73</v>
      </c>
      <c r="F22" s="56">
        <f>HLOOKUP($A$1,'REG FL  Revenue - 6 System Adj '!$A$2:$AO$153, MATCH('E-5 Yr3'!E22,'REG FL  Revenue - 6 System Adj '!$A$2:$A$154,0),FALSE)/1000</f>
        <v>75049.8</v>
      </c>
      <c r="G22" s="47"/>
      <c r="H22" s="57">
        <f>+F22-I22</f>
        <v>0</v>
      </c>
      <c r="I22" s="50">
        <f>SUM(J22:Q22)</f>
        <v>75049.799999999988</v>
      </c>
      <c r="J22" s="47">
        <f>+AT22</f>
        <v>45221.256989999994</v>
      </c>
      <c r="K22" s="47">
        <f t="shared" ref="K22" si="16">+AU22</f>
        <v>4088.7131040000004</v>
      </c>
      <c r="L22" s="47">
        <f t="shared" ref="L22" si="17">+AV22</f>
        <v>287.44073400000002</v>
      </c>
      <c r="M22" s="47">
        <f t="shared" ref="M22" si="18">+AW22</f>
        <v>21542.294592000002</v>
      </c>
      <c r="N22" s="47">
        <f t="shared" ref="N22" si="19">+AX22</f>
        <v>257.42081400000001</v>
      </c>
      <c r="O22" s="47">
        <f t="shared" ref="O22" si="20">+AY22</f>
        <v>3474.8057400000002</v>
      </c>
      <c r="P22" s="47">
        <f t="shared" ref="P22" si="21">+AZ22</f>
        <v>177.86802600000001</v>
      </c>
      <c r="Q22" s="47">
        <f t="shared" ref="Q22" si="22">+BA22</f>
        <v>0</v>
      </c>
      <c r="R22" s="47">
        <f>+BC22</f>
        <v>0</v>
      </c>
      <c r="T22" s="11"/>
      <c r="U22" s="50"/>
      <c r="V22" s="11"/>
      <c r="Z22" s="59">
        <f>+F22</f>
        <v>75049.8</v>
      </c>
      <c r="AF22" s="50">
        <f>SUM(W22:AE22)-F22</f>
        <v>0</v>
      </c>
      <c r="AG22" s="11"/>
      <c r="AH22" s="50">
        <f>+$Y22*AH$15</f>
        <v>0</v>
      </c>
      <c r="AI22" s="50">
        <f t="shared" si="4"/>
        <v>0</v>
      </c>
      <c r="AJ22" s="50">
        <f t="shared" si="4"/>
        <v>0</v>
      </c>
      <c r="AK22" s="50">
        <f t="shared" si="4"/>
        <v>0</v>
      </c>
      <c r="AL22" s="50">
        <f t="shared" si="4"/>
        <v>0</v>
      </c>
      <c r="AM22" s="50">
        <f t="shared" si="4"/>
        <v>0</v>
      </c>
      <c r="AN22" s="50">
        <f t="shared" si="4"/>
        <v>0</v>
      </c>
      <c r="AO22" s="50">
        <f t="shared" si="4"/>
        <v>0</v>
      </c>
      <c r="AP22" s="50">
        <f t="shared" si="4"/>
        <v>0</v>
      </c>
      <c r="AQ22" s="50">
        <f t="shared" si="4"/>
        <v>0</v>
      </c>
      <c r="AR22" s="11"/>
      <c r="AS22" s="50">
        <f>+$Z22*AS$15</f>
        <v>75049.8</v>
      </c>
      <c r="AT22" s="50">
        <f t="shared" si="5"/>
        <v>45221.256989999994</v>
      </c>
      <c r="AU22" s="50">
        <f t="shared" si="5"/>
        <v>4088.7131040000004</v>
      </c>
      <c r="AV22" s="50">
        <f t="shared" si="5"/>
        <v>287.44073400000002</v>
      </c>
      <c r="AW22" s="50">
        <f t="shared" si="5"/>
        <v>21542.294592000002</v>
      </c>
      <c r="AX22" s="50">
        <f t="shared" si="5"/>
        <v>257.42081400000001</v>
      </c>
      <c r="AY22" s="50">
        <f t="shared" si="5"/>
        <v>3474.8057400000002</v>
      </c>
      <c r="AZ22" s="50">
        <f t="shared" si="5"/>
        <v>177.86802600000001</v>
      </c>
      <c r="BA22" s="50">
        <f>+$AS22*AAX$15</f>
        <v>0</v>
      </c>
      <c r="BB22" s="50">
        <f>+$AS22*AAY$15</f>
        <v>0</v>
      </c>
      <c r="BC22" s="11"/>
      <c r="BD22" s="50">
        <f>+$AA22*BD$15</f>
        <v>0</v>
      </c>
      <c r="BE22" s="50">
        <f t="shared" si="6"/>
        <v>0</v>
      </c>
      <c r="BF22" s="50">
        <f t="shared" si="6"/>
        <v>0</v>
      </c>
      <c r="BG22" s="50">
        <f t="shared" si="6"/>
        <v>0</v>
      </c>
      <c r="BH22" s="50">
        <f t="shared" si="6"/>
        <v>0</v>
      </c>
      <c r="BI22" s="50">
        <f t="shared" si="6"/>
        <v>0</v>
      </c>
      <c r="BJ22" s="50">
        <f t="shared" si="6"/>
        <v>0</v>
      </c>
      <c r="BK22" s="50">
        <f t="shared" si="6"/>
        <v>0</v>
      </c>
      <c r="BL22" s="50">
        <f t="shared" si="6"/>
        <v>0</v>
      </c>
      <c r="BM22" s="50">
        <f t="shared" si="6"/>
        <v>0</v>
      </c>
      <c r="BN22" s="11"/>
      <c r="BO22" s="50">
        <f>+$AB22*BO$15</f>
        <v>0</v>
      </c>
      <c r="BP22" s="50">
        <f t="shared" si="7"/>
        <v>0</v>
      </c>
      <c r="BQ22" s="50">
        <f t="shared" si="7"/>
        <v>0</v>
      </c>
      <c r="BR22" s="50">
        <f t="shared" si="7"/>
        <v>0</v>
      </c>
      <c r="BS22" s="50">
        <f t="shared" si="7"/>
        <v>0</v>
      </c>
      <c r="BT22" s="50">
        <f t="shared" si="7"/>
        <v>0</v>
      </c>
      <c r="BU22" s="50">
        <f t="shared" si="7"/>
        <v>0</v>
      </c>
      <c r="BV22" s="50">
        <f t="shared" si="7"/>
        <v>0</v>
      </c>
      <c r="BW22" s="50">
        <f t="shared" si="7"/>
        <v>0</v>
      </c>
      <c r="BX22" s="50">
        <f t="shared" ref="BX22:BX23" si="23">+$BD22*BX$15</f>
        <v>0</v>
      </c>
      <c r="BY22" s="11"/>
      <c r="BZ22" s="50">
        <f>+$AC22*BZ$15</f>
        <v>0</v>
      </c>
      <c r="CA22" s="50">
        <f t="shared" si="8"/>
        <v>0</v>
      </c>
      <c r="CB22" s="50">
        <f t="shared" si="8"/>
        <v>0</v>
      </c>
      <c r="CC22" s="50">
        <f t="shared" si="8"/>
        <v>0</v>
      </c>
      <c r="CD22" s="50">
        <f t="shared" si="8"/>
        <v>0</v>
      </c>
      <c r="CE22" s="50">
        <f t="shared" si="8"/>
        <v>0</v>
      </c>
      <c r="CF22" s="50">
        <f t="shared" si="8"/>
        <v>0</v>
      </c>
      <c r="CG22" s="50">
        <f t="shared" si="8"/>
        <v>0</v>
      </c>
      <c r="CH22" s="50">
        <f t="shared" si="8"/>
        <v>0</v>
      </c>
      <c r="CI22" s="50">
        <f t="shared" ref="CI22:CI23" si="24">+$BD22*CI$15</f>
        <v>0</v>
      </c>
      <c r="CJ22" s="11"/>
      <c r="CK22" s="50">
        <f>+$AD22*CK$15</f>
        <v>0</v>
      </c>
      <c r="CL22" s="50">
        <f t="shared" si="9"/>
        <v>0</v>
      </c>
      <c r="CM22" s="50">
        <f t="shared" si="9"/>
        <v>0</v>
      </c>
      <c r="CN22" s="50">
        <f t="shared" si="9"/>
        <v>0</v>
      </c>
      <c r="CO22" s="50">
        <f t="shared" si="9"/>
        <v>0</v>
      </c>
      <c r="CP22" s="50">
        <f t="shared" si="9"/>
        <v>0</v>
      </c>
      <c r="CQ22" s="50">
        <f t="shared" si="9"/>
        <v>0</v>
      </c>
      <c r="CR22" s="50">
        <f t="shared" si="9"/>
        <v>0</v>
      </c>
      <c r="CS22" s="50">
        <f t="shared" si="9"/>
        <v>0</v>
      </c>
      <c r="CT22" s="50">
        <f t="shared" ref="CT22:CT23" si="25">+$BD22*CT$15</f>
        <v>0</v>
      </c>
      <c r="CU22" s="11"/>
    </row>
    <row r="23" spans="1:99" x14ac:dyDescent="0.25">
      <c r="A23" s="31">
        <f t="shared" si="1"/>
        <v>9</v>
      </c>
      <c r="B23" s="31"/>
      <c r="C23" s="20" t="s">
        <v>64</v>
      </c>
      <c r="D23" s="24" t="s">
        <v>74</v>
      </c>
      <c r="E23" s="46" t="s">
        <v>75</v>
      </c>
      <c r="F23" s="56">
        <f>HLOOKUP($A$1,'REG FL  Revenue - 6 System Adj '!$A$2:$AO$153, MATCH('E-5 Yr3'!E23,'REG FL  Revenue - 6 System Adj '!$A$2:$A$154,0),FALSE)/1000</f>
        <v>10006.64</v>
      </c>
      <c r="G23" s="47"/>
      <c r="H23" s="57">
        <f>+F23-I23</f>
        <v>0</v>
      </c>
      <c r="I23" s="50">
        <f>SUM(J23:Q23)</f>
        <v>10006.64</v>
      </c>
      <c r="J23" s="47">
        <f>+AT23</f>
        <v>6029.500931999999</v>
      </c>
      <c r="K23" s="47">
        <f t="shared" ref="K23:Q23" si="26">+AU23</f>
        <v>545.16174719999992</v>
      </c>
      <c r="L23" s="47">
        <f t="shared" si="26"/>
        <v>38.325431199999997</v>
      </c>
      <c r="M23" s="47">
        <f t="shared" si="26"/>
        <v>2872.3059456000001</v>
      </c>
      <c r="N23" s="47">
        <f t="shared" si="26"/>
        <v>34.322775199999995</v>
      </c>
      <c r="O23" s="47">
        <f t="shared" si="26"/>
        <v>463.30743200000001</v>
      </c>
      <c r="P23" s="47">
        <f t="shared" si="26"/>
        <v>23.715736799999998</v>
      </c>
      <c r="Q23" s="47">
        <f t="shared" si="26"/>
        <v>0</v>
      </c>
      <c r="R23" s="47">
        <f>+BC23</f>
        <v>0</v>
      </c>
      <c r="T23" s="11"/>
      <c r="U23" s="50"/>
      <c r="V23" s="11"/>
      <c r="Z23" s="59">
        <f>+F23</f>
        <v>10006.64</v>
      </c>
      <c r="AF23" s="50">
        <f t="shared" ref="AF23" si="27">SUM(W23:AE23)-F23</f>
        <v>0</v>
      </c>
      <c r="AG23" s="11"/>
      <c r="AH23" s="50">
        <f>+$Y23*AH$15</f>
        <v>0</v>
      </c>
      <c r="AI23" s="50">
        <f t="shared" si="4"/>
        <v>0</v>
      </c>
      <c r="AJ23" s="50">
        <f t="shared" si="4"/>
        <v>0</v>
      </c>
      <c r="AK23" s="50">
        <f t="shared" si="4"/>
        <v>0</v>
      </c>
      <c r="AL23" s="50">
        <f t="shared" si="4"/>
        <v>0</v>
      </c>
      <c r="AM23" s="50">
        <f t="shared" si="4"/>
        <v>0</v>
      </c>
      <c r="AN23" s="50">
        <f t="shared" si="4"/>
        <v>0</v>
      </c>
      <c r="AO23" s="50">
        <f t="shared" si="4"/>
        <v>0</v>
      </c>
      <c r="AP23" s="50">
        <f t="shared" si="4"/>
        <v>0</v>
      </c>
      <c r="AQ23" s="50">
        <f t="shared" si="4"/>
        <v>0</v>
      </c>
      <c r="AR23" s="11"/>
      <c r="AS23" s="50">
        <f>+$Z23*AS$15</f>
        <v>10006.64</v>
      </c>
      <c r="AT23" s="50">
        <f t="shared" si="5"/>
        <v>6029.500931999999</v>
      </c>
      <c r="AU23" s="50">
        <f t="shared" si="5"/>
        <v>545.16174719999992</v>
      </c>
      <c r="AV23" s="50">
        <f t="shared" si="5"/>
        <v>38.325431199999997</v>
      </c>
      <c r="AW23" s="50">
        <f t="shared" si="5"/>
        <v>2872.3059456000001</v>
      </c>
      <c r="AX23" s="50">
        <f t="shared" si="5"/>
        <v>34.322775199999995</v>
      </c>
      <c r="AY23" s="50">
        <f t="shared" si="5"/>
        <v>463.30743200000001</v>
      </c>
      <c r="AZ23" s="50">
        <f t="shared" si="5"/>
        <v>23.715736799999998</v>
      </c>
      <c r="BA23" s="50">
        <f>+$AS23*AAX$15</f>
        <v>0</v>
      </c>
      <c r="BB23" s="50">
        <f>+$AS23*AAY$15</f>
        <v>0</v>
      </c>
      <c r="BC23" s="11"/>
      <c r="BD23" s="50">
        <f>+$AA23*BD$15</f>
        <v>0</v>
      </c>
      <c r="BE23" s="50">
        <f t="shared" si="6"/>
        <v>0</v>
      </c>
      <c r="BF23" s="50">
        <f t="shared" si="6"/>
        <v>0</v>
      </c>
      <c r="BG23" s="50">
        <f t="shared" si="6"/>
        <v>0</v>
      </c>
      <c r="BH23" s="50">
        <f t="shared" si="6"/>
        <v>0</v>
      </c>
      <c r="BI23" s="50">
        <f t="shared" si="6"/>
        <v>0</v>
      </c>
      <c r="BJ23" s="50">
        <f t="shared" si="6"/>
        <v>0</v>
      </c>
      <c r="BK23" s="50">
        <f t="shared" si="6"/>
        <v>0</v>
      </c>
      <c r="BL23" s="50">
        <f t="shared" si="6"/>
        <v>0</v>
      </c>
      <c r="BM23" s="50">
        <f t="shared" si="6"/>
        <v>0</v>
      </c>
      <c r="BN23" s="11"/>
      <c r="BO23" s="50">
        <f>+$AB23*BO$15</f>
        <v>0</v>
      </c>
      <c r="BP23" s="50">
        <f t="shared" si="7"/>
        <v>0</v>
      </c>
      <c r="BQ23" s="50">
        <f t="shared" si="7"/>
        <v>0</v>
      </c>
      <c r="BR23" s="50">
        <f t="shared" si="7"/>
        <v>0</v>
      </c>
      <c r="BS23" s="50">
        <f t="shared" si="7"/>
        <v>0</v>
      </c>
      <c r="BT23" s="50">
        <f t="shared" si="7"/>
        <v>0</v>
      </c>
      <c r="BU23" s="50">
        <f t="shared" si="7"/>
        <v>0</v>
      </c>
      <c r="BV23" s="50">
        <f t="shared" si="7"/>
        <v>0</v>
      </c>
      <c r="BW23" s="50">
        <f t="shared" si="7"/>
        <v>0</v>
      </c>
      <c r="BX23" s="50">
        <f t="shared" si="23"/>
        <v>0</v>
      </c>
      <c r="BY23" s="11"/>
      <c r="BZ23" s="50">
        <f>+$AC23*BZ$15</f>
        <v>0</v>
      </c>
      <c r="CA23" s="50">
        <f t="shared" si="8"/>
        <v>0</v>
      </c>
      <c r="CB23" s="50">
        <f t="shared" si="8"/>
        <v>0</v>
      </c>
      <c r="CC23" s="50">
        <f t="shared" si="8"/>
        <v>0</v>
      </c>
      <c r="CD23" s="50">
        <f t="shared" si="8"/>
        <v>0</v>
      </c>
      <c r="CE23" s="50">
        <f t="shared" si="8"/>
        <v>0</v>
      </c>
      <c r="CF23" s="50">
        <f t="shared" si="8"/>
        <v>0</v>
      </c>
      <c r="CG23" s="50">
        <f t="shared" si="8"/>
        <v>0</v>
      </c>
      <c r="CH23" s="50">
        <f t="shared" si="8"/>
        <v>0</v>
      </c>
      <c r="CI23" s="50">
        <f t="shared" si="24"/>
        <v>0</v>
      </c>
      <c r="CJ23" s="11"/>
      <c r="CK23" s="50">
        <f>+$AD23*CK$15</f>
        <v>0</v>
      </c>
      <c r="CL23" s="50">
        <f t="shared" si="9"/>
        <v>0</v>
      </c>
      <c r="CM23" s="50">
        <f t="shared" si="9"/>
        <v>0</v>
      </c>
      <c r="CN23" s="50">
        <f t="shared" si="9"/>
        <v>0</v>
      </c>
      <c r="CO23" s="50">
        <f t="shared" si="9"/>
        <v>0</v>
      </c>
      <c r="CP23" s="50">
        <f t="shared" si="9"/>
        <v>0</v>
      </c>
      <c r="CQ23" s="50">
        <f t="shared" si="9"/>
        <v>0</v>
      </c>
      <c r="CR23" s="50">
        <f t="shared" si="9"/>
        <v>0</v>
      </c>
      <c r="CS23" s="50">
        <f t="shared" si="9"/>
        <v>0</v>
      </c>
      <c r="CT23" s="50">
        <f t="shared" si="25"/>
        <v>0</v>
      </c>
      <c r="CU23" s="11"/>
    </row>
    <row r="24" spans="1:99" collapsed="1" x14ac:dyDescent="0.25">
      <c r="A24" s="31">
        <f t="shared" si="1"/>
        <v>10</v>
      </c>
      <c r="B24" s="31"/>
      <c r="C24" s="20"/>
      <c r="D24" s="24" t="s">
        <v>76</v>
      </c>
      <c r="E24" s="24"/>
      <c r="F24" s="60">
        <f>SUM(F18:F23)</f>
        <v>2843025.4936895724</v>
      </c>
      <c r="G24" s="47"/>
      <c r="H24" s="60">
        <f t="shared" ref="H24:R24" si="28">SUM(H18:H23)</f>
        <v>19864.303828715772</v>
      </c>
      <c r="I24" s="60">
        <f t="shared" si="28"/>
        <v>2823161.1898608566</v>
      </c>
      <c r="J24" s="60">
        <f t="shared" si="28"/>
        <v>1875199.6093427655</v>
      </c>
      <c r="K24" s="60">
        <f t="shared" si="28"/>
        <v>196080.22194554575</v>
      </c>
      <c r="L24" s="60">
        <f t="shared" si="28"/>
        <v>9075.3338420336586</v>
      </c>
      <c r="M24" s="60">
        <f t="shared" si="28"/>
        <v>647895.45852514345</v>
      </c>
      <c r="N24" s="60">
        <f t="shared" si="28"/>
        <v>8095.8921497773517</v>
      </c>
      <c r="O24" s="60">
        <f t="shared" si="28"/>
        <v>75463.414161709632</v>
      </c>
      <c r="P24" s="60">
        <f t="shared" si="28"/>
        <v>11351.259893881441</v>
      </c>
      <c r="Q24" s="60">
        <f t="shared" si="28"/>
        <v>0</v>
      </c>
      <c r="R24" s="60">
        <f t="shared" si="28"/>
        <v>0</v>
      </c>
      <c r="T24" s="11"/>
      <c r="U24" s="50"/>
      <c r="V24" s="11"/>
      <c r="Z24" s="59"/>
      <c r="AF24" s="50"/>
      <c r="AG24" s="11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11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11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11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11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11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11"/>
    </row>
    <row r="25" spans="1:99" s="88" customFormat="1" hidden="1" outlineLevel="1" x14ac:dyDescent="0.3">
      <c r="A25" s="93"/>
      <c r="B25" s="93"/>
      <c r="C25" s="94"/>
      <c r="D25" s="95" t="s">
        <v>77</v>
      </c>
      <c r="E25" s="142"/>
      <c r="F25" s="144">
        <f>SUM(F18:F21,F22:F23,F32,F33)-'[2]7-Class Rev'!$C$52</f>
        <v>0</v>
      </c>
      <c r="G25" s="47"/>
      <c r="H25" s="144">
        <f>SUM(H18:H21)-'[2]7-Class Rev'!$D$52</f>
        <v>7.2759576141834259E-11</v>
      </c>
      <c r="I25" s="144">
        <f>SUM(I18:I21,I22:I23,I32,I33)-'[2]1-Summary (present rev)'!H$23</f>
        <v>0.15961519768461585</v>
      </c>
      <c r="J25" s="144">
        <f>SUM(J18:J21,J22:J23,J32,J33)-'[2]1-Summary (present rev)'!I$23</f>
        <v>9.2089077923446894E-2</v>
      </c>
      <c r="K25" s="144">
        <f>SUM(K18:K21,K22:K23,K32,K33)-'[2]1-Summary (present rev)'!J$23</f>
        <v>9.637279057642445E-3</v>
      </c>
      <c r="L25" s="144">
        <f>SUM(L18:L21,L22:L23,L32,L33)-'[2]1-Summary (present rev)'!K$23</f>
        <v>2.7550646336749196E-5</v>
      </c>
      <c r="M25" s="144">
        <f>SUM(M18:M21,M22:M23,M32,M33)-'[2]1-Summary (present rev)'!L$23</f>
        <v>4.8754522576928139E-2</v>
      </c>
      <c r="N25" s="144">
        <f>SUM(N18:N21,N22:N23,N32,N33)-'[2]1-Summary (present rev)'!M$23</f>
        <v>-1.8581592485134024E-5</v>
      </c>
      <c r="O25" s="144">
        <f>SUM(O18:O21,O22:O23,O32,O33)-'[2]1-Summary (present rev)'!N$23</f>
        <v>8.5191853577271104E-3</v>
      </c>
      <c r="P25" s="144">
        <f>SUM(P18:P21,P22:P23,P32,P33)-'[2]1-Summary (present rev)'!O$23</f>
        <v>6.061635613150429E-4</v>
      </c>
      <c r="Q25" s="144">
        <f>SUM(Q18:Q21,Q22:Q23,Q32,Q33)-'[2]1-Summary (present rev)'!P$23</f>
        <v>0</v>
      </c>
      <c r="R25" s="144">
        <f>SUM(R18:R21,R22:R23,R32,R33)-'[2]1-Summary (present rev)'!Q$23</f>
        <v>0</v>
      </c>
      <c r="W25" s="96"/>
      <c r="X25" s="96"/>
      <c r="Y25" s="89"/>
      <c r="Z25" s="89"/>
      <c r="AA25" s="89"/>
      <c r="AB25" s="89"/>
      <c r="AC25" s="89"/>
      <c r="AD25" s="89"/>
      <c r="AE25" s="89"/>
      <c r="AF25" s="96"/>
    </row>
    <row r="26" spans="1:99" x14ac:dyDescent="0.25">
      <c r="A26" s="31">
        <f>+A24+1</f>
        <v>11</v>
      </c>
      <c r="B26" s="31"/>
      <c r="C26" s="20"/>
      <c r="D26" s="46"/>
      <c r="E26" s="46"/>
      <c r="F26" s="47"/>
      <c r="G26" s="47"/>
      <c r="H26" s="61"/>
      <c r="I26" s="47"/>
      <c r="J26" s="47"/>
      <c r="K26" s="47"/>
      <c r="L26" s="47"/>
      <c r="M26" s="47"/>
      <c r="N26" s="47"/>
      <c r="O26" s="47"/>
      <c r="P26" s="47"/>
      <c r="Q26" s="47"/>
      <c r="R26" s="47"/>
      <c r="T26" s="11"/>
      <c r="V26" s="11"/>
      <c r="AG26" s="11"/>
      <c r="AR26" s="11"/>
      <c r="BC26" s="11"/>
      <c r="BN26" s="11"/>
      <c r="BY26" s="11"/>
      <c r="CJ26" s="11"/>
      <c r="CU26" s="11"/>
    </row>
    <row r="27" spans="1:99" x14ac:dyDescent="0.25">
      <c r="A27" s="31">
        <f>+A26+1</f>
        <v>12</v>
      </c>
      <c r="B27" s="31"/>
      <c r="C27" s="20" t="s">
        <v>78</v>
      </c>
      <c r="D27" s="46" t="s">
        <v>79</v>
      </c>
      <c r="E27" s="46"/>
      <c r="F27" s="47"/>
      <c r="G27" s="47"/>
      <c r="H27" s="61"/>
      <c r="I27" s="47"/>
      <c r="J27" s="49"/>
      <c r="K27" s="49"/>
      <c r="L27" s="49"/>
      <c r="M27" s="49"/>
      <c r="N27" s="49"/>
      <c r="O27" s="49"/>
      <c r="P27" s="49"/>
      <c r="T27" s="11"/>
      <c r="V27" s="11"/>
      <c r="AG27" s="11"/>
      <c r="AR27" s="11"/>
      <c r="BC27" s="11"/>
      <c r="BN27" s="11"/>
      <c r="BY27" s="11"/>
      <c r="CJ27" s="11"/>
      <c r="CU27" s="11"/>
    </row>
    <row r="28" spans="1:99" x14ac:dyDescent="0.25">
      <c r="A28" s="31">
        <f t="shared" ref="A28:A45" si="29">+A27+1</f>
        <v>13</v>
      </c>
      <c r="B28" s="31"/>
      <c r="D28" s="62" t="s">
        <v>80</v>
      </c>
      <c r="E28" s="3" t="s">
        <v>81</v>
      </c>
      <c r="F28" s="56">
        <f>HLOOKUP($A$1,'REG FL  Revenue - 6 System Adj '!$A$2:$AO$153, MATCH('E-5 Yr3'!E28,'REG FL  Revenue - 6 System Adj '!$A$2:$A$154,0),FALSE)/1000</f>
        <v>22100.000399999997</v>
      </c>
      <c r="G28" s="63"/>
      <c r="H28" s="57">
        <f>+F28-I28</f>
        <v>0</v>
      </c>
      <c r="I28" s="47">
        <f>SUM(J28:S28)</f>
        <v>22100.000399999997</v>
      </c>
      <c r="J28" s="58">
        <f t="shared" ref="J28:P30" si="30">+AI28+AT28+BE28+BP28+CA28+CL28</f>
        <v>19298.830384249839</v>
      </c>
      <c r="K28" s="58">
        <f t="shared" si="30"/>
        <v>1417.340565081618</v>
      </c>
      <c r="L28" s="58">
        <f t="shared" si="30"/>
        <v>160.52420599042702</v>
      </c>
      <c r="M28" s="58">
        <f t="shared" si="30"/>
        <v>523.23669450967202</v>
      </c>
      <c r="N28" s="58">
        <f t="shared" si="30"/>
        <v>6.0641798019442248E-3</v>
      </c>
      <c r="O28" s="58">
        <f t="shared" si="30"/>
        <v>0.73740182357926232</v>
      </c>
      <c r="P28" s="58">
        <f t="shared" si="30"/>
        <v>699.32508416506266</v>
      </c>
      <c r="Q28" s="58">
        <f>+AQ28+BA28+BL28+BW28+CH28+CS28</f>
        <v>0</v>
      </c>
      <c r="R28" s="58">
        <f>+AR28+BC28+BN28+BY28+CJ28+CU28</f>
        <v>0</v>
      </c>
      <c r="T28" s="11"/>
      <c r="V28" s="11"/>
      <c r="AD28" s="5">
        <f>$F$28</f>
        <v>22100.000399999997</v>
      </c>
      <c r="AF28" s="50">
        <f t="shared" ref="AF28:AF33" si="31">SUM(W28:AE28)-F28</f>
        <v>0</v>
      </c>
      <c r="AG28" s="11"/>
      <c r="AH28" s="50">
        <f t="shared" ref="AH28:AH41" si="32">+$Y28*AH$15</f>
        <v>0</v>
      </c>
      <c r="AI28" s="50">
        <f t="shared" ref="AI28:AQ41" si="33">+$AH28*AI$15</f>
        <v>0</v>
      </c>
      <c r="AJ28" s="50">
        <f t="shared" si="33"/>
        <v>0</v>
      </c>
      <c r="AK28" s="50">
        <f t="shared" si="33"/>
        <v>0</v>
      </c>
      <c r="AL28" s="50">
        <f t="shared" si="33"/>
        <v>0</v>
      </c>
      <c r="AM28" s="50">
        <f t="shared" si="33"/>
        <v>0</v>
      </c>
      <c r="AN28" s="50">
        <f t="shared" si="33"/>
        <v>0</v>
      </c>
      <c r="AO28" s="50">
        <f t="shared" si="33"/>
        <v>0</v>
      </c>
      <c r="AP28" s="50">
        <f t="shared" si="33"/>
        <v>0</v>
      </c>
      <c r="AQ28" s="50">
        <f t="shared" si="33"/>
        <v>0</v>
      </c>
      <c r="AR28" s="11"/>
      <c r="AS28" s="50">
        <f t="shared" ref="AS28:AS41" si="34">+$Z28*AS$15</f>
        <v>0</v>
      </c>
      <c r="AT28" s="50">
        <f t="shared" ref="AT28:AZ41" si="35">+$AS28*AT$15</f>
        <v>0</v>
      </c>
      <c r="AU28" s="50">
        <f t="shared" si="35"/>
        <v>0</v>
      </c>
      <c r="AV28" s="50">
        <f t="shared" si="35"/>
        <v>0</v>
      </c>
      <c r="AW28" s="50">
        <f t="shared" si="35"/>
        <v>0</v>
      </c>
      <c r="AX28" s="50">
        <f t="shared" si="35"/>
        <v>0</v>
      </c>
      <c r="AY28" s="50">
        <f t="shared" si="35"/>
        <v>0</v>
      </c>
      <c r="AZ28" s="50">
        <f t="shared" si="35"/>
        <v>0</v>
      </c>
      <c r="BA28" s="50">
        <f t="shared" ref="BA28:BA41" si="36">+$AS28*AAX$15</f>
        <v>0</v>
      </c>
      <c r="BB28" s="50">
        <f t="shared" ref="BB28:BB41" si="37">+$AS28*AAY$15</f>
        <v>0</v>
      </c>
      <c r="BC28" s="11"/>
      <c r="BD28" s="50">
        <f t="shared" ref="BD28:BD41" si="38">+$AA28*BD$15</f>
        <v>0</v>
      </c>
      <c r="BE28" s="50">
        <f t="shared" ref="BE28:BM41" si="39">+$BD28*BE$15</f>
        <v>0</v>
      </c>
      <c r="BF28" s="50">
        <f t="shared" si="39"/>
        <v>0</v>
      </c>
      <c r="BG28" s="50">
        <f t="shared" si="39"/>
        <v>0</v>
      </c>
      <c r="BH28" s="50">
        <f t="shared" si="39"/>
        <v>0</v>
      </c>
      <c r="BI28" s="50">
        <f t="shared" si="39"/>
        <v>0</v>
      </c>
      <c r="BJ28" s="50">
        <f t="shared" si="39"/>
        <v>0</v>
      </c>
      <c r="BK28" s="50">
        <f t="shared" si="39"/>
        <v>0</v>
      </c>
      <c r="BL28" s="50">
        <f t="shared" si="39"/>
        <v>0</v>
      </c>
      <c r="BM28" s="50">
        <f t="shared" si="39"/>
        <v>0</v>
      </c>
      <c r="BN28" s="11"/>
      <c r="BO28" s="50">
        <f t="shared" ref="BO28:BO41" si="40">+$AB28*BO$15</f>
        <v>0</v>
      </c>
      <c r="BP28" s="50">
        <f t="shared" ref="BP28:BW41" si="41">+$BO28*BP$15</f>
        <v>0</v>
      </c>
      <c r="BQ28" s="50">
        <f t="shared" si="41"/>
        <v>0</v>
      </c>
      <c r="BR28" s="50">
        <f t="shared" si="41"/>
        <v>0</v>
      </c>
      <c r="BS28" s="50">
        <f t="shared" si="41"/>
        <v>0</v>
      </c>
      <c r="BT28" s="50">
        <f t="shared" si="41"/>
        <v>0</v>
      </c>
      <c r="BU28" s="50">
        <f t="shared" si="41"/>
        <v>0</v>
      </c>
      <c r="BV28" s="50">
        <f t="shared" si="41"/>
        <v>0</v>
      </c>
      <c r="BW28" s="50">
        <f t="shared" si="41"/>
        <v>0</v>
      </c>
      <c r="BX28" s="50">
        <f t="shared" ref="BX28:BX41" si="42">+$BD28*BX$15</f>
        <v>0</v>
      </c>
      <c r="BY28" s="11"/>
      <c r="BZ28" s="50">
        <f t="shared" ref="BZ28:BZ41" si="43">+$AC28*BZ$15</f>
        <v>0</v>
      </c>
      <c r="CA28" s="50">
        <f t="shared" ref="CA28:CH41" si="44">+$BZ28*CA$15</f>
        <v>0</v>
      </c>
      <c r="CB28" s="50">
        <f t="shared" si="44"/>
        <v>0</v>
      </c>
      <c r="CC28" s="50">
        <f t="shared" si="44"/>
        <v>0</v>
      </c>
      <c r="CD28" s="50">
        <f t="shared" si="44"/>
        <v>0</v>
      </c>
      <c r="CE28" s="50">
        <f t="shared" si="44"/>
        <v>0</v>
      </c>
      <c r="CF28" s="50">
        <f t="shared" si="44"/>
        <v>0</v>
      </c>
      <c r="CG28" s="50">
        <f t="shared" si="44"/>
        <v>0</v>
      </c>
      <c r="CH28" s="50">
        <f t="shared" si="44"/>
        <v>0</v>
      </c>
      <c r="CI28" s="50">
        <f t="shared" ref="CI28:CI41" si="45">+$BD28*CI$15</f>
        <v>0</v>
      </c>
      <c r="CJ28" s="11"/>
      <c r="CK28" s="50">
        <f t="shared" ref="CK28:CK41" si="46">+$AD28*CK$15</f>
        <v>22100.000399999997</v>
      </c>
      <c r="CL28" s="50">
        <f t="shared" ref="CL28:CS41" si="47">+$CK28*CL$15</f>
        <v>19298.830384249839</v>
      </c>
      <c r="CM28" s="50">
        <f t="shared" si="47"/>
        <v>1417.340565081618</v>
      </c>
      <c r="CN28" s="50">
        <f t="shared" si="47"/>
        <v>160.52420599042702</v>
      </c>
      <c r="CO28" s="50">
        <f t="shared" si="47"/>
        <v>523.23669450967202</v>
      </c>
      <c r="CP28" s="50">
        <f t="shared" si="47"/>
        <v>6.0641798019442248E-3</v>
      </c>
      <c r="CQ28" s="50">
        <f t="shared" si="47"/>
        <v>0.73740182357926232</v>
      </c>
      <c r="CR28" s="50">
        <f t="shared" si="47"/>
        <v>699.32508416506266</v>
      </c>
      <c r="CS28" s="50">
        <f t="shared" si="47"/>
        <v>0</v>
      </c>
      <c r="CT28" s="50">
        <f t="shared" ref="CT28:CT41" si="48">+$BD28*CT$15</f>
        <v>0</v>
      </c>
      <c r="CU28" s="11"/>
    </row>
    <row r="29" spans="1:99" x14ac:dyDescent="0.25">
      <c r="A29" s="31">
        <f t="shared" si="29"/>
        <v>14</v>
      </c>
      <c r="B29" s="31"/>
      <c r="C29" s="20"/>
      <c r="D29" s="62" t="s">
        <v>82</v>
      </c>
      <c r="E29" s="3" t="s">
        <v>83</v>
      </c>
      <c r="F29" s="56">
        <f>HLOOKUP($A$1,'REG FL  Revenue - 6 System Adj '!$A$2:$AO$153, MATCH('E-5 Yr3'!E29,'REG FL  Revenue - 6 System Adj '!$A$2:$A$154,0),FALSE)/1000</f>
        <v>11209.166999999999</v>
      </c>
      <c r="G29" s="63"/>
      <c r="H29" s="57">
        <f t="shared" ref="H29:H41" si="49">+F29-I29</f>
        <v>0</v>
      </c>
      <c r="I29" s="47">
        <f>SUM(J29:S29)</f>
        <v>11209.167000000001</v>
      </c>
      <c r="J29" s="58">
        <f t="shared" si="30"/>
        <v>9788.4076364872199</v>
      </c>
      <c r="K29" s="58">
        <f t="shared" si="30"/>
        <v>718.87813585171818</v>
      </c>
      <c r="L29" s="58">
        <f t="shared" si="30"/>
        <v>81.418217191032141</v>
      </c>
      <c r="M29" s="58">
        <f t="shared" si="30"/>
        <v>265.3867594177463</v>
      </c>
      <c r="N29" s="58">
        <f t="shared" si="30"/>
        <v>3.0757648365481362E-3</v>
      </c>
      <c r="O29" s="58">
        <f t="shared" si="30"/>
        <v>0.37401176638008066</v>
      </c>
      <c r="P29" s="58">
        <f t="shared" si="30"/>
        <v>354.69916352106685</v>
      </c>
      <c r="Q29" s="58">
        <f>+AQ29+BA29+BL29+BW29+CH29+CS29</f>
        <v>0</v>
      </c>
      <c r="R29" s="58">
        <f>+AR29+BC29+BN29+BY29+CJ29+CU29</f>
        <v>0</v>
      </c>
      <c r="T29" s="11"/>
      <c r="V29" s="11"/>
      <c r="AD29" s="5">
        <f>$F$29</f>
        <v>11209.166999999999</v>
      </c>
      <c r="AF29" s="50">
        <f t="shared" si="31"/>
        <v>0</v>
      </c>
      <c r="AG29" s="11"/>
      <c r="AH29" s="50">
        <f t="shared" si="32"/>
        <v>0</v>
      </c>
      <c r="AI29" s="50">
        <f t="shared" si="33"/>
        <v>0</v>
      </c>
      <c r="AJ29" s="50">
        <f t="shared" si="33"/>
        <v>0</v>
      </c>
      <c r="AK29" s="50">
        <f t="shared" si="33"/>
        <v>0</v>
      </c>
      <c r="AL29" s="50">
        <f t="shared" si="33"/>
        <v>0</v>
      </c>
      <c r="AM29" s="50">
        <f t="shared" si="33"/>
        <v>0</v>
      </c>
      <c r="AN29" s="50">
        <f t="shared" si="33"/>
        <v>0</v>
      </c>
      <c r="AO29" s="50">
        <f t="shared" si="33"/>
        <v>0</v>
      </c>
      <c r="AP29" s="50">
        <f t="shared" si="33"/>
        <v>0</v>
      </c>
      <c r="AQ29" s="50">
        <f t="shared" si="33"/>
        <v>0</v>
      </c>
      <c r="AR29" s="11"/>
      <c r="AS29" s="50">
        <f t="shared" si="34"/>
        <v>0</v>
      </c>
      <c r="AT29" s="50">
        <f t="shared" si="35"/>
        <v>0</v>
      </c>
      <c r="AU29" s="50">
        <f t="shared" si="35"/>
        <v>0</v>
      </c>
      <c r="AV29" s="50">
        <f t="shared" si="35"/>
        <v>0</v>
      </c>
      <c r="AW29" s="50">
        <f t="shared" si="35"/>
        <v>0</v>
      </c>
      <c r="AX29" s="50">
        <f t="shared" si="35"/>
        <v>0</v>
      </c>
      <c r="AY29" s="50">
        <f t="shared" si="35"/>
        <v>0</v>
      </c>
      <c r="AZ29" s="50">
        <f t="shared" si="35"/>
        <v>0</v>
      </c>
      <c r="BA29" s="50">
        <f t="shared" si="36"/>
        <v>0</v>
      </c>
      <c r="BB29" s="50">
        <f t="shared" si="37"/>
        <v>0</v>
      </c>
      <c r="BC29" s="11"/>
      <c r="BD29" s="50">
        <f t="shared" si="38"/>
        <v>0</v>
      </c>
      <c r="BE29" s="50">
        <f t="shared" si="39"/>
        <v>0</v>
      </c>
      <c r="BF29" s="50">
        <f t="shared" si="39"/>
        <v>0</v>
      </c>
      <c r="BG29" s="50">
        <f t="shared" si="39"/>
        <v>0</v>
      </c>
      <c r="BH29" s="50">
        <f t="shared" si="39"/>
        <v>0</v>
      </c>
      <c r="BI29" s="50">
        <f t="shared" si="39"/>
        <v>0</v>
      </c>
      <c r="BJ29" s="50">
        <f t="shared" si="39"/>
        <v>0</v>
      </c>
      <c r="BK29" s="50">
        <f t="shared" si="39"/>
        <v>0</v>
      </c>
      <c r="BL29" s="50">
        <f t="shared" si="39"/>
        <v>0</v>
      </c>
      <c r="BM29" s="50">
        <f t="shared" si="39"/>
        <v>0</v>
      </c>
      <c r="BN29" s="11"/>
      <c r="BO29" s="50">
        <f t="shared" si="40"/>
        <v>0</v>
      </c>
      <c r="BP29" s="50">
        <f t="shared" si="41"/>
        <v>0</v>
      </c>
      <c r="BQ29" s="50">
        <f t="shared" si="41"/>
        <v>0</v>
      </c>
      <c r="BR29" s="50">
        <f t="shared" si="41"/>
        <v>0</v>
      </c>
      <c r="BS29" s="50">
        <f t="shared" si="41"/>
        <v>0</v>
      </c>
      <c r="BT29" s="50">
        <f t="shared" si="41"/>
        <v>0</v>
      </c>
      <c r="BU29" s="50">
        <f t="shared" si="41"/>
        <v>0</v>
      </c>
      <c r="BV29" s="50">
        <f t="shared" si="41"/>
        <v>0</v>
      </c>
      <c r="BW29" s="50">
        <f t="shared" si="41"/>
        <v>0</v>
      </c>
      <c r="BX29" s="50">
        <f t="shared" si="42"/>
        <v>0</v>
      </c>
      <c r="BY29" s="11"/>
      <c r="BZ29" s="50">
        <f t="shared" si="43"/>
        <v>0</v>
      </c>
      <c r="CA29" s="50">
        <f t="shared" si="44"/>
        <v>0</v>
      </c>
      <c r="CB29" s="50">
        <f t="shared" si="44"/>
        <v>0</v>
      </c>
      <c r="CC29" s="50">
        <f t="shared" si="44"/>
        <v>0</v>
      </c>
      <c r="CD29" s="50">
        <f t="shared" si="44"/>
        <v>0</v>
      </c>
      <c r="CE29" s="50">
        <f t="shared" si="44"/>
        <v>0</v>
      </c>
      <c r="CF29" s="50">
        <f t="shared" si="44"/>
        <v>0</v>
      </c>
      <c r="CG29" s="50">
        <f t="shared" si="44"/>
        <v>0</v>
      </c>
      <c r="CH29" s="50">
        <f t="shared" si="44"/>
        <v>0</v>
      </c>
      <c r="CI29" s="50">
        <f t="shared" si="45"/>
        <v>0</v>
      </c>
      <c r="CJ29" s="11"/>
      <c r="CK29" s="50">
        <f t="shared" si="46"/>
        <v>11209.166999999999</v>
      </c>
      <c r="CL29" s="50">
        <f t="shared" si="47"/>
        <v>9788.4076364872199</v>
      </c>
      <c r="CM29" s="50">
        <f t="shared" si="47"/>
        <v>718.87813585171818</v>
      </c>
      <c r="CN29" s="50">
        <f t="shared" si="47"/>
        <v>81.418217191032141</v>
      </c>
      <c r="CO29" s="50">
        <f t="shared" si="47"/>
        <v>265.3867594177463</v>
      </c>
      <c r="CP29" s="50">
        <f t="shared" si="47"/>
        <v>3.0757648365481362E-3</v>
      </c>
      <c r="CQ29" s="50">
        <f t="shared" si="47"/>
        <v>0.37401176638008066</v>
      </c>
      <c r="CR29" s="50">
        <f t="shared" si="47"/>
        <v>354.69916352106685</v>
      </c>
      <c r="CS29" s="50">
        <f t="shared" si="47"/>
        <v>0</v>
      </c>
      <c r="CT29" s="50">
        <f t="shared" si="48"/>
        <v>0</v>
      </c>
      <c r="CU29" s="11"/>
    </row>
    <row r="30" spans="1:99" x14ac:dyDescent="0.25">
      <c r="A30" s="31">
        <f t="shared" si="29"/>
        <v>15</v>
      </c>
      <c r="B30" s="31"/>
      <c r="C30" s="20"/>
      <c r="D30" s="62" t="s">
        <v>84</v>
      </c>
      <c r="E30" s="62"/>
      <c r="F30" s="56"/>
      <c r="G30" s="63"/>
      <c r="H30" s="57">
        <f t="shared" si="49"/>
        <v>0</v>
      </c>
      <c r="I30" s="47">
        <f>SUM(J30:S30)</f>
        <v>0</v>
      </c>
      <c r="J30" s="58">
        <f t="shared" si="30"/>
        <v>0</v>
      </c>
      <c r="K30" s="58">
        <f t="shared" si="30"/>
        <v>0</v>
      </c>
      <c r="L30" s="58">
        <f t="shared" si="30"/>
        <v>0</v>
      </c>
      <c r="M30" s="58">
        <f t="shared" si="30"/>
        <v>0</v>
      </c>
      <c r="N30" s="58">
        <f t="shared" si="30"/>
        <v>0</v>
      </c>
      <c r="O30" s="58">
        <f t="shared" si="30"/>
        <v>0</v>
      </c>
      <c r="P30" s="58">
        <f t="shared" si="30"/>
        <v>0</v>
      </c>
      <c r="Q30" s="58">
        <f>+AQ30+BA30+BL30+BW30+CH30+CS30</f>
        <v>0</v>
      </c>
      <c r="R30" s="58">
        <f>+AR30+BC30+BN30+BY30+CJ30+CU30</f>
        <v>0</v>
      </c>
      <c r="T30" s="11"/>
      <c r="U30" s="50">
        <f>+F30-H30-I30</f>
        <v>0</v>
      </c>
      <c r="V30" s="11"/>
      <c r="AF30" s="50">
        <f t="shared" si="31"/>
        <v>0</v>
      </c>
      <c r="AG30" s="11"/>
      <c r="AH30" s="50">
        <f t="shared" si="32"/>
        <v>0</v>
      </c>
      <c r="AI30" s="50">
        <f t="shared" si="33"/>
        <v>0</v>
      </c>
      <c r="AJ30" s="50">
        <f t="shared" si="33"/>
        <v>0</v>
      </c>
      <c r="AK30" s="50">
        <f t="shared" si="33"/>
        <v>0</v>
      </c>
      <c r="AL30" s="50">
        <f t="shared" si="33"/>
        <v>0</v>
      </c>
      <c r="AM30" s="50">
        <f t="shared" si="33"/>
        <v>0</v>
      </c>
      <c r="AN30" s="50">
        <f t="shared" si="33"/>
        <v>0</v>
      </c>
      <c r="AO30" s="50">
        <f t="shared" si="33"/>
        <v>0</v>
      </c>
      <c r="AP30" s="50">
        <f t="shared" si="33"/>
        <v>0</v>
      </c>
      <c r="AQ30" s="50">
        <f t="shared" si="33"/>
        <v>0</v>
      </c>
      <c r="AR30" s="11"/>
      <c r="AS30" s="50">
        <f t="shared" si="34"/>
        <v>0</v>
      </c>
      <c r="AT30" s="50">
        <f t="shared" si="35"/>
        <v>0</v>
      </c>
      <c r="AU30" s="50">
        <f t="shared" si="35"/>
        <v>0</v>
      </c>
      <c r="AV30" s="50">
        <f t="shared" si="35"/>
        <v>0</v>
      </c>
      <c r="AW30" s="50">
        <f t="shared" si="35"/>
        <v>0</v>
      </c>
      <c r="AX30" s="50">
        <f t="shared" si="35"/>
        <v>0</v>
      </c>
      <c r="AY30" s="50">
        <f t="shared" si="35"/>
        <v>0</v>
      </c>
      <c r="AZ30" s="50">
        <f t="shared" si="35"/>
        <v>0</v>
      </c>
      <c r="BA30" s="50">
        <f t="shared" si="36"/>
        <v>0</v>
      </c>
      <c r="BB30" s="50">
        <f t="shared" si="37"/>
        <v>0</v>
      </c>
      <c r="BC30" s="11"/>
      <c r="BD30" s="50">
        <f t="shared" si="38"/>
        <v>0</v>
      </c>
      <c r="BE30" s="50">
        <f t="shared" si="39"/>
        <v>0</v>
      </c>
      <c r="BF30" s="50">
        <f t="shared" si="39"/>
        <v>0</v>
      </c>
      <c r="BG30" s="50">
        <f t="shared" si="39"/>
        <v>0</v>
      </c>
      <c r="BH30" s="50">
        <f t="shared" si="39"/>
        <v>0</v>
      </c>
      <c r="BI30" s="50">
        <f t="shared" si="39"/>
        <v>0</v>
      </c>
      <c r="BJ30" s="50">
        <f t="shared" si="39"/>
        <v>0</v>
      </c>
      <c r="BK30" s="50">
        <f t="shared" si="39"/>
        <v>0</v>
      </c>
      <c r="BL30" s="50">
        <f t="shared" si="39"/>
        <v>0</v>
      </c>
      <c r="BM30" s="50">
        <f t="shared" si="39"/>
        <v>0</v>
      </c>
      <c r="BN30" s="11"/>
      <c r="BO30" s="50">
        <f t="shared" si="40"/>
        <v>0</v>
      </c>
      <c r="BP30" s="50">
        <f t="shared" si="41"/>
        <v>0</v>
      </c>
      <c r="BQ30" s="50">
        <f t="shared" si="41"/>
        <v>0</v>
      </c>
      <c r="BR30" s="50">
        <f t="shared" si="41"/>
        <v>0</v>
      </c>
      <c r="BS30" s="50">
        <f t="shared" si="41"/>
        <v>0</v>
      </c>
      <c r="BT30" s="50">
        <f t="shared" si="41"/>
        <v>0</v>
      </c>
      <c r="BU30" s="50">
        <f t="shared" si="41"/>
        <v>0</v>
      </c>
      <c r="BV30" s="50">
        <f t="shared" si="41"/>
        <v>0</v>
      </c>
      <c r="BW30" s="50">
        <f t="shared" si="41"/>
        <v>0</v>
      </c>
      <c r="BX30" s="50">
        <f t="shared" si="42"/>
        <v>0</v>
      </c>
      <c r="BY30" s="11"/>
      <c r="BZ30" s="50">
        <f t="shared" si="43"/>
        <v>0</v>
      </c>
      <c r="CA30" s="50">
        <f t="shared" si="44"/>
        <v>0</v>
      </c>
      <c r="CB30" s="50">
        <f t="shared" si="44"/>
        <v>0</v>
      </c>
      <c r="CC30" s="50">
        <f t="shared" si="44"/>
        <v>0</v>
      </c>
      <c r="CD30" s="50">
        <f t="shared" si="44"/>
        <v>0</v>
      </c>
      <c r="CE30" s="50">
        <f t="shared" si="44"/>
        <v>0</v>
      </c>
      <c r="CF30" s="50">
        <f t="shared" si="44"/>
        <v>0</v>
      </c>
      <c r="CG30" s="50">
        <f t="shared" si="44"/>
        <v>0</v>
      </c>
      <c r="CH30" s="50">
        <f t="shared" si="44"/>
        <v>0</v>
      </c>
      <c r="CI30" s="50">
        <f t="shared" si="45"/>
        <v>0</v>
      </c>
      <c r="CJ30" s="11"/>
      <c r="CK30" s="50">
        <f t="shared" si="46"/>
        <v>0</v>
      </c>
      <c r="CL30" s="50">
        <f t="shared" si="47"/>
        <v>0</v>
      </c>
      <c r="CM30" s="50">
        <f t="shared" si="47"/>
        <v>0</v>
      </c>
      <c r="CN30" s="50">
        <f t="shared" si="47"/>
        <v>0</v>
      </c>
      <c r="CO30" s="50">
        <f t="shared" si="47"/>
        <v>0</v>
      </c>
      <c r="CP30" s="50">
        <f t="shared" si="47"/>
        <v>0</v>
      </c>
      <c r="CQ30" s="50">
        <f t="shared" si="47"/>
        <v>0</v>
      </c>
      <c r="CR30" s="50">
        <f t="shared" si="47"/>
        <v>0</v>
      </c>
      <c r="CS30" s="50">
        <f t="shared" si="47"/>
        <v>0</v>
      </c>
      <c r="CT30" s="50">
        <f t="shared" si="48"/>
        <v>0</v>
      </c>
      <c r="CU30" s="11"/>
    </row>
    <row r="31" spans="1:99" x14ac:dyDescent="0.25">
      <c r="A31" s="31">
        <f t="shared" si="29"/>
        <v>16</v>
      </c>
      <c r="B31" s="31"/>
      <c r="C31" s="20">
        <v>454</v>
      </c>
      <c r="D31" s="64" t="s">
        <v>85</v>
      </c>
      <c r="E31" s="64"/>
      <c r="F31" s="65"/>
      <c r="G31" s="65"/>
      <c r="H31" s="57"/>
      <c r="I31" s="47"/>
      <c r="J31" s="58"/>
      <c r="K31" s="58"/>
      <c r="L31" s="58"/>
      <c r="M31" s="58"/>
      <c r="N31" s="58"/>
      <c r="O31" s="58"/>
      <c r="P31" s="58"/>
      <c r="Q31" s="58"/>
      <c r="R31" s="58"/>
      <c r="T31" s="11"/>
      <c r="U31" s="50">
        <f t="shared" ref="U31:U59" si="50">+F31-H31-I31</f>
        <v>0</v>
      </c>
      <c r="V31" s="11"/>
      <c r="AF31" s="50">
        <f t="shared" si="31"/>
        <v>0</v>
      </c>
      <c r="AG31" s="11"/>
      <c r="AH31" s="50">
        <f t="shared" si="32"/>
        <v>0</v>
      </c>
      <c r="AI31" s="50">
        <f t="shared" si="33"/>
        <v>0</v>
      </c>
      <c r="AJ31" s="50">
        <f t="shared" si="33"/>
        <v>0</v>
      </c>
      <c r="AK31" s="50">
        <f t="shared" si="33"/>
        <v>0</v>
      </c>
      <c r="AL31" s="50">
        <f t="shared" si="33"/>
        <v>0</v>
      </c>
      <c r="AM31" s="50">
        <f t="shared" si="33"/>
        <v>0</v>
      </c>
      <c r="AN31" s="50">
        <f t="shared" si="33"/>
        <v>0</v>
      </c>
      <c r="AO31" s="50">
        <f t="shared" si="33"/>
        <v>0</v>
      </c>
      <c r="AP31" s="50">
        <f t="shared" si="33"/>
        <v>0</v>
      </c>
      <c r="AQ31" s="50">
        <f t="shared" si="33"/>
        <v>0</v>
      </c>
      <c r="AR31" s="11"/>
      <c r="AS31" s="50">
        <f t="shared" si="34"/>
        <v>0</v>
      </c>
      <c r="AT31" s="50">
        <f t="shared" si="35"/>
        <v>0</v>
      </c>
      <c r="AU31" s="50">
        <f t="shared" si="35"/>
        <v>0</v>
      </c>
      <c r="AV31" s="50">
        <f t="shared" si="35"/>
        <v>0</v>
      </c>
      <c r="AW31" s="50">
        <f t="shared" si="35"/>
        <v>0</v>
      </c>
      <c r="AX31" s="50">
        <f t="shared" si="35"/>
        <v>0</v>
      </c>
      <c r="AY31" s="50">
        <f t="shared" si="35"/>
        <v>0</v>
      </c>
      <c r="AZ31" s="50">
        <f t="shared" si="35"/>
        <v>0</v>
      </c>
      <c r="BA31" s="50">
        <f t="shared" si="36"/>
        <v>0</v>
      </c>
      <c r="BB31" s="50">
        <f t="shared" si="37"/>
        <v>0</v>
      </c>
      <c r="BC31" s="11"/>
      <c r="BD31" s="50">
        <f t="shared" si="38"/>
        <v>0</v>
      </c>
      <c r="BE31" s="50">
        <f t="shared" si="39"/>
        <v>0</v>
      </c>
      <c r="BF31" s="50">
        <f t="shared" si="39"/>
        <v>0</v>
      </c>
      <c r="BG31" s="50">
        <f t="shared" si="39"/>
        <v>0</v>
      </c>
      <c r="BH31" s="50">
        <f t="shared" si="39"/>
        <v>0</v>
      </c>
      <c r="BI31" s="50">
        <f t="shared" si="39"/>
        <v>0</v>
      </c>
      <c r="BJ31" s="50">
        <f t="shared" si="39"/>
        <v>0</v>
      </c>
      <c r="BK31" s="50">
        <f t="shared" si="39"/>
        <v>0</v>
      </c>
      <c r="BL31" s="50">
        <f t="shared" si="39"/>
        <v>0</v>
      </c>
      <c r="BM31" s="50">
        <f t="shared" si="39"/>
        <v>0</v>
      </c>
      <c r="BN31" s="11"/>
      <c r="BO31" s="50">
        <f t="shared" si="40"/>
        <v>0</v>
      </c>
      <c r="BP31" s="50">
        <f t="shared" si="41"/>
        <v>0</v>
      </c>
      <c r="BQ31" s="50">
        <f t="shared" si="41"/>
        <v>0</v>
      </c>
      <c r="BR31" s="50">
        <f t="shared" si="41"/>
        <v>0</v>
      </c>
      <c r="BS31" s="50">
        <f t="shared" si="41"/>
        <v>0</v>
      </c>
      <c r="BT31" s="50">
        <f t="shared" si="41"/>
        <v>0</v>
      </c>
      <c r="BU31" s="50">
        <f t="shared" si="41"/>
        <v>0</v>
      </c>
      <c r="BV31" s="50">
        <f t="shared" si="41"/>
        <v>0</v>
      </c>
      <c r="BW31" s="50">
        <f t="shared" si="41"/>
        <v>0</v>
      </c>
      <c r="BX31" s="50">
        <f t="shared" si="42"/>
        <v>0</v>
      </c>
      <c r="BY31" s="11"/>
      <c r="BZ31" s="50">
        <f t="shared" si="43"/>
        <v>0</v>
      </c>
      <c r="CA31" s="50">
        <f t="shared" si="44"/>
        <v>0</v>
      </c>
      <c r="CB31" s="50">
        <f t="shared" si="44"/>
        <v>0</v>
      </c>
      <c r="CC31" s="50">
        <f t="shared" si="44"/>
        <v>0</v>
      </c>
      <c r="CD31" s="50">
        <f t="shared" si="44"/>
        <v>0</v>
      </c>
      <c r="CE31" s="50">
        <f t="shared" si="44"/>
        <v>0</v>
      </c>
      <c r="CF31" s="50">
        <f t="shared" si="44"/>
        <v>0</v>
      </c>
      <c r="CG31" s="50">
        <f t="shared" si="44"/>
        <v>0</v>
      </c>
      <c r="CH31" s="50">
        <f t="shared" si="44"/>
        <v>0</v>
      </c>
      <c r="CI31" s="50">
        <f t="shared" si="45"/>
        <v>0</v>
      </c>
      <c r="CJ31" s="11"/>
      <c r="CK31" s="50">
        <f t="shared" si="46"/>
        <v>0</v>
      </c>
      <c r="CL31" s="50">
        <f t="shared" si="47"/>
        <v>0</v>
      </c>
      <c r="CM31" s="50">
        <f t="shared" si="47"/>
        <v>0</v>
      </c>
      <c r="CN31" s="50">
        <f t="shared" si="47"/>
        <v>0</v>
      </c>
      <c r="CO31" s="50">
        <f t="shared" si="47"/>
        <v>0</v>
      </c>
      <c r="CP31" s="50">
        <f t="shared" si="47"/>
        <v>0</v>
      </c>
      <c r="CQ31" s="50">
        <f t="shared" si="47"/>
        <v>0</v>
      </c>
      <c r="CR31" s="50">
        <f t="shared" si="47"/>
        <v>0</v>
      </c>
      <c r="CS31" s="50">
        <f t="shared" si="47"/>
        <v>0</v>
      </c>
      <c r="CT31" s="50">
        <f t="shared" si="48"/>
        <v>0</v>
      </c>
      <c r="CU31" s="11"/>
    </row>
    <row r="32" spans="1:99" x14ac:dyDescent="0.3">
      <c r="A32" s="31">
        <f t="shared" si="29"/>
        <v>17</v>
      </c>
      <c r="B32" s="31"/>
      <c r="C32" s="20"/>
      <c r="D32" s="66" t="s">
        <v>86</v>
      </c>
      <c r="E32" s="141" t="s">
        <v>87</v>
      </c>
      <c r="F32" s="56">
        <f>HLOOKUP($A$1,'REG FL  Revenue - 6 System Adj '!$A$2:$AO$153, MATCH('E-5 Yr3'!E32,'REG FL  Revenue - 6 System Adj '!$A$2:$A$154,0),FALSE)/1000</f>
        <v>6015.0510000000004</v>
      </c>
      <c r="G32" s="63"/>
      <c r="H32" s="57">
        <f t="shared" si="49"/>
        <v>0</v>
      </c>
      <c r="I32" s="47">
        <f t="shared" ref="I32:I37" si="51">SUM(J32:S32)</f>
        <v>6015.0510000000004</v>
      </c>
      <c r="J32" s="58"/>
      <c r="K32" s="58"/>
      <c r="L32" s="58"/>
      <c r="M32" s="58"/>
      <c r="N32" s="58"/>
      <c r="O32" s="58"/>
      <c r="P32" s="5"/>
      <c r="Q32" s="50"/>
      <c r="R32" s="50">
        <f>+F32</f>
        <v>6015.0510000000004</v>
      </c>
      <c r="T32" s="67"/>
      <c r="U32" s="50">
        <f t="shared" si="50"/>
        <v>0</v>
      </c>
      <c r="V32" s="67"/>
      <c r="W32" s="50"/>
      <c r="X32" s="50">
        <f>+I32</f>
        <v>6015.0510000000004</v>
      </c>
      <c r="AF32" s="50">
        <f t="shared" si="31"/>
        <v>0</v>
      </c>
      <c r="AG32" s="11"/>
      <c r="AH32" s="50">
        <f t="shared" si="32"/>
        <v>0</v>
      </c>
      <c r="AI32" s="50">
        <f t="shared" si="33"/>
        <v>0</v>
      </c>
      <c r="AJ32" s="50">
        <f t="shared" si="33"/>
        <v>0</v>
      </c>
      <c r="AK32" s="50">
        <f t="shared" si="33"/>
        <v>0</v>
      </c>
      <c r="AL32" s="50">
        <f t="shared" si="33"/>
        <v>0</v>
      </c>
      <c r="AM32" s="50">
        <f t="shared" si="33"/>
        <v>0</v>
      </c>
      <c r="AN32" s="50">
        <f t="shared" si="33"/>
        <v>0</v>
      </c>
      <c r="AO32" s="50">
        <f t="shared" si="33"/>
        <v>0</v>
      </c>
      <c r="AP32" s="50">
        <f t="shared" si="33"/>
        <v>0</v>
      </c>
      <c r="AQ32" s="50">
        <f t="shared" si="33"/>
        <v>0</v>
      </c>
      <c r="AR32" s="11"/>
      <c r="AS32" s="50">
        <f t="shared" si="34"/>
        <v>0</v>
      </c>
      <c r="AT32" s="50">
        <f t="shared" si="35"/>
        <v>0</v>
      </c>
      <c r="AU32" s="50">
        <f t="shared" si="35"/>
        <v>0</v>
      </c>
      <c r="AV32" s="50">
        <f t="shared" si="35"/>
        <v>0</v>
      </c>
      <c r="AW32" s="50">
        <f t="shared" si="35"/>
        <v>0</v>
      </c>
      <c r="AX32" s="50">
        <f t="shared" si="35"/>
        <v>0</v>
      </c>
      <c r="AY32" s="50">
        <f t="shared" si="35"/>
        <v>0</v>
      </c>
      <c r="AZ32" s="50">
        <f t="shared" si="35"/>
        <v>0</v>
      </c>
      <c r="BA32" s="50">
        <f t="shared" si="36"/>
        <v>0</v>
      </c>
      <c r="BB32" s="50">
        <f t="shared" si="37"/>
        <v>0</v>
      </c>
      <c r="BC32" s="11"/>
      <c r="BD32" s="50">
        <f t="shared" si="38"/>
        <v>0</v>
      </c>
      <c r="BE32" s="50">
        <f t="shared" si="39"/>
        <v>0</v>
      </c>
      <c r="BF32" s="50">
        <f t="shared" si="39"/>
        <v>0</v>
      </c>
      <c r="BG32" s="50">
        <f t="shared" si="39"/>
        <v>0</v>
      </c>
      <c r="BH32" s="50">
        <f t="shared" si="39"/>
        <v>0</v>
      </c>
      <c r="BI32" s="50">
        <f t="shared" si="39"/>
        <v>0</v>
      </c>
      <c r="BJ32" s="50">
        <f t="shared" si="39"/>
        <v>0</v>
      </c>
      <c r="BK32" s="50">
        <f t="shared" si="39"/>
        <v>0</v>
      </c>
      <c r="BL32" s="50">
        <f t="shared" si="39"/>
        <v>0</v>
      </c>
      <c r="BM32" s="50">
        <f t="shared" si="39"/>
        <v>0</v>
      </c>
      <c r="BN32" s="11"/>
      <c r="BO32" s="50">
        <f t="shared" si="40"/>
        <v>0</v>
      </c>
      <c r="BP32" s="50">
        <f t="shared" si="41"/>
        <v>0</v>
      </c>
      <c r="BQ32" s="50">
        <f t="shared" si="41"/>
        <v>0</v>
      </c>
      <c r="BR32" s="50">
        <f t="shared" si="41"/>
        <v>0</v>
      </c>
      <c r="BS32" s="50">
        <f t="shared" si="41"/>
        <v>0</v>
      </c>
      <c r="BT32" s="50">
        <f t="shared" si="41"/>
        <v>0</v>
      </c>
      <c r="BU32" s="50">
        <f t="shared" si="41"/>
        <v>0</v>
      </c>
      <c r="BV32" s="50">
        <f t="shared" si="41"/>
        <v>0</v>
      </c>
      <c r="BW32" s="50">
        <f t="shared" si="41"/>
        <v>0</v>
      </c>
      <c r="BX32" s="50">
        <f t="shared" si="42"/>
        <v>0</v>
      </c>
      <c r="BY32" s="11"/>
      <c r="BZ32" s="50">
        <f t="shared" si="43"/>
        <v>0</v>
      </c>
      <c r="CA32" s="50">
        <f t="shared" si="44"/>
        <v>0</v>
      </c>
      <c r="CB32" s="50">
        <f t="shared" si="44"/>
        <v>0</v>
      </c>
      <c r="CC32" s="50">
        <f t="shared" si="44"/>
        <v>0</v>
      </c>
      <c r="CD32" s="50">
        <f t="shared" si="44"/>
        <v>0</v>
      </c>
      <c r="CE32" s="50">
        <f t="shared" si="44"/>
        <v>0</v>
      </c>
      <c r="CF32" s="50">
        <f t="shared" si="44"/>
        <v>0</v>
      </c>
      <c r="CG32" s="50">
        <f t="shared" si="44"/>
        <v>0</v>
      </c>
      <c r="CH32" s="50">
        <f t="shared" si="44"/>
        <v>0</v>
      </c>
      <c r="CI32" s="50">
        <f t="shared" si="45"/>
        <v>0</v>
      </c>
      <c r="CJ32" s="11"/>
      <c r="CK32" s="50">
        <f t="shared" si="46"/>
        <v>0</v>
      </c>
      <c r="CL32" s="50">
        <f t="shared" si="47"/>
        <v>0</v>
      </c>
      <c r="CM32" s="50">
        <f t="shared" si="47"/>
        <v>0</v>
      </c>
      <c r="CN32" s="50">
        <f t="shared" si="47"/>
        <v>0</v>
      </c>
      <c r="CO32" s="50">
        <f t="shared" si="47"/>
        <v>0</v>
      </c>
      <c r="CP32" s="50">
        <f t="shared" si="47"/>
        <v>0</v>
      </c>
      <c r="CQ32" s="50">
        <f t="shared" si="47"/>
        <v>0</v>
      </c>
      <c r="CR32" s="50">
        <f t="shared" si="47"/>
        <v>0</v>
      </c>
      <c r="CS32" s="50">
        <f t="shared" si="47"/>
        <v>0</v>
      </c>
      <c r="CT32" s="50">
        <f t="shared" si="48"/>
        <v>0</v>
      </c>
      <c r="CU32" s="11"/>
    </row>
    <row r="33" spans="1:99" x14ac:dyDescent="0.3">
      <c r="A33" s="31">
        <f t="shared" si="29"/>
        <v>18</v>
      </c>
      <c r="B33" s="31"/>
      <c r="C33" s="20"/>
      <c r="D33" s="66" t="s">
        <v>88</v>
      </c>
      <c r="E33" s="141" t="s">
        <v>89</v>
      </c>
      <c r="F33" s="56">
        <f>HLOOKUP($A$1,'REG FL  Revenue - 6 System Adj '!$A$2:$AO$153, MATCH('E-5 Yr3'!E33,'REG FL  Revenue - 6 System Adj '!$A$2:$A$154,0),FALSE)/1000</f>
        <v>88800</v>
      </c>
      <c r="G33" s="63"/>
      <c r="H33" s="57">
        <f t="shared" ref="H33" si="52">+F33-I33</f>
        <v>0</v>
      </c>
      <c r="I33" s="47">
        <f t="shared" ref="I33" si="53">SUM(J33:S33)</f>
        <v>88800</v>
      </c>
      <c r="J33" s="58"/>
      <c r="K33" s="58"/>
      <c r="L33" s="58"/>
      <c r="M33" s="58"/>
      <c r="N33" s="58"/>
      <c r="O33" s="58"/>
      <c r="P33" s="5"/>
      <c r="Q33" s="50">
        <f>+F33</f>
        <v>88800</v>
      </c>
      <c r="R33" s="50">
        <f>+G33</f>
        <v>0</v>
      </c>
      <c r="T33" s="67"/>
      <c r="U33" s="50">
        <f t="shared" ref="U33" si="54">+F33-H33-I33</f>
        <v>0</v>
      </c>
      <c r="V33" s="67"/>
      <c r="W33" s="50"/>
      <c r="X33" s="50">
        <f>+I33</f>
        <v>88800</v>
      </c>
      <c r="AF33" s="50">
        <f t="shared" si="31"/>
        <v>0</v>
      </c>
      <c r="AG33" s="11"/>
      <c r="AH33" s="50">
        <f t="shared" si="32"/>
        <v>0</v>
      </c>
      <c r="AI33" s="50">
        <f t="shared" si="33"/>
        <v>0</v>
      </c>
      <c r="AJ33" s="50">
        <f t="shared" si="33"/>
        <v>0</v>
      </c>
      <c r="AK33" s="50">
        <f t="shared" si="33"/>
        <v>0</v>
      </c>
      <c r="AL33" s="50">
        <f t="shared" si="33"/>
        <v>0</v>
      </c>
      <c r="AM33" s="50">
        <f t="shared" si="33"/>
        <v>0</v>
      </c>
      <c r="AN33" s="50">
        <f t="shared" si="33"/>
        <v>0</v>
      </c>
      <c r="AO33" s="50">
        <f t="shared" si="33"/>
        <v>0</v>
      </c>
      <c r="AP33" s="50">
        <f t="shared" si="33"/>
        <v>0</v>
      </c>
      <c r="AQ33" s="50">
        <f t="shared" si="33"/>
        <v>0</v>
      </c>
      <c r="AR33" s="11"/>
      <c r="AS33" s="50">
        <f t="shared" si="34"/>
        <v>0</v>
      </c>
      <c r="AT33" s="50">
        <f t="shared" si="35"/>
        <v>0</v>
      </c>
      <c r="AU33" s="50">
        <f t="shared" si="35"/>
        <v>0</v>
      </c>
      <c r="AV33" s="50">
        <f t="shared" si="35"/>
        <v>0</v>
      </c>
      <c r="AW33" s="50">
        <f t="shared" si="35"/>
        <v>0</v>
      </c>
      <c r="AX33" s="50">
        <f t="shared" si="35"/>
        <v>0</v>
      </c>
      <c r="AY33" s="50">
        <f t="shared" si="35"/>
        <v>0</v>
      </c>
      <c r="AZ33" s="50">
        <f t="shared" si="35"/>
        <v>0</v>
      </c>
      <c r="BA33" s="50">
        <f t="shared" si="36"/>
        <v>0</v>
      </c>
      <c r="BB33" s="50">
        <f t="shared" si="37"/>
        <v>0</v>
      </c>
      <c r="BC33" s="11"/>
      <c r="BD33" s="50">
        <f t="shared" si="38"/>
        <v>0</v>
      </c>
      <c r="BE33" s="50">
        <f t="shared" si="39"/>
        <v>0</v>
      </c>
      <c r="BF33" s="50">
        <f t="shared" si="39"/>
        <v>0</v>
      </c>
      <c r="BG33" s="50">
        <f t="shared" si="39"/>
        <v>0</v>
      </c>
      <c r="BH33" s="50">
        <f t="shared" si="39"/>
        <v>0</v>
      </c>
      <c r="BI33" s="50">
        <f t="shared" si="39"/>
        <v>0</v>
      </c>
      <c r="BJ33" s="50">
        <f t="shared" si="39"/>
        <v>0</v>
      </c>
      <c r="BK33" s="50">
        <f t="shared" si="39"/>
        <v>0</v>
      </c>
      <c r="BL33" s="50">
        <f t="shared" si="39"/>
        <v>0</v>
      </c>
      <c r="BM33" s="50">
        <f t="shared" si="39"/>
        <v>0</v>
      </c>
      <c r="BN33" s="11"/>
      <c r="BO33" s="50">
        <f t="shared" si="40"/>
        <v>0</v>
      </c>
      <c r="BP33" s="50">
        <f t="shared" si="41"/>
        <v>0</v>
      </c>
      <c r="BQ33" s="50">
        <f t="shared" si="41"/>
        <v>0</v>
      </c>
      <c r="BR33" s="50">
        <f t="shared" si="41"/>
        <v>0</v>
      </c>
      <c r="BS33" s="50">
        <f t="shared" si="41"/>
        <v>0</v>
      </c>
      <c r="BT33" s="50">
        <f t="shared" si="41"/>
        <v>0</v>
      </c>
      <c r="BU33" s="50">
        <f t="shared" si="41"/>
        <v>0</v>
      </c>
      <c r="BV33" s="50">
        <f t="shared" si="41"/>
        <v>0</v>
      </c>
      <c r="BW33" s="50">
        <f t="shared" si="41"/>
        <v>0</v>
      </c>
      <c r="BX33" s="50">
        <f t="shared" si="42"/>
        <v>0</v>
      </c>
      <c r="BY33" s="11"/>
      <c r="BZ33" s="50">
        <f t="shared" si="43"/>
        <v>0</v>
      </c>
      <c r="CA33" s="50">
        <f t="shared" si="44"/>
        <v>0</v>
      </c>
      <c r="CB33" s="50">
        <f t="shared" si="44"/>
        <v>0</v>
      </c>
      <c r="CC33" s="50">
        <f t="shared" si="44"/>
        <v>0</v>
      </c>
      <c r="CD33" s="50">
        <f t="shared" si="44"/>
        <v>0</v>
      </c>
      <c r="CE33" s="50">
        <f t="shared" si="44"/>
        <v>0</v>
      </c>
      <c r="CF33" s="50">
        <f t="shared" si="44"/>
        <v>0</v>
      </c>
      <c r="CG33" s="50">
        <f t="shared" si="44"/>
        <v>0</v>
      </c>
      <c r="CH33" s="50">
        <f t="shared" si="44"/>
        <v>0</v>
      </c>
      <c r="CI33" s="50">
        <f t="shared" si="45"/>
        <v>0</v>
      </c>
      <c r="CJ33" s="11"/>
      <c r="CK33" s="50">
        <f t="shared" si="46"/>
        <v>0</v>
      </c>
      <c r="CL33" s="50">
        <f t="shared" si="47"/>
        <v>0</v>
      </c>
      <c r="CM33" s="50">
        <f t="shared" si="47"/>
        <v>0</v>
      </c>
      <c r="CN33" s="50">
        <f t="shared" si="47"/>
        <v>0</v>
      </c>
      <c r="CO33" s="50">
        <f t="shared" si="47"/>
        <v>0</v>
      </c>
      <c r="CP33" s="50">
        <f t="shared" si="47"/>
        <v>0</v>
      </c>
      <c r="CQ33" s="50">
        <f t="shared" si="47"/>
        <v>0</v>
      </c>
      <c r="CR33" s="50">
        <f t="shared" si="47"/>
        <v>0</v>
      </c>
      <c r="CS33" s="50">
        <f t="shared" si="47"/>
        <v>0</v>
      </c>
      <c r="CT33" s="50">
        <f t="shared" si="48"/>
        <v>0</v>
      </c>
      <c r="CU33" s="11"/>
    </row>
    <row r="34" spans="1:99" x14ac:dyDescent="0.25">
      <c r="A34" s="31">
        <f t="shared" si="29"/>
        <v>19</v>
      </c>
      <c r="B34" s="31"/>
      <c r="C34" s="20"/>
      <c r="D34" s="66" t="s">
        <v>90</v>
      </c>
      <c r="E34" s="3" t="s">
        <v>91</v>
      </c>
      <c r="F34" s="56">
        <f>HLOOKUP($A$1,'REG FL  Revenue - 6 System Adj '!$A$2:$AO$153, MATCH('E-5 Yr3'!E34,'REG FL  Revenue - 6 System Adj '!$A$2:$A$154,0),FALSE)/1000</f>
        <v>7228.2839259999901</v>
      </c>
      <c r="G34" s="63"/>
      <c r="H34" s="57">
        <f t="shared" si="49"/>
        <v>0</v>
      </c>
      <c r="I34" s="47">
        <f t="shared" si="51"/>
        <v>7228.2839259999901</v>
      </c>
      <c r="J34" s="58">
        <f t="shared" ref="J34:P37" si="55">+AI34+AT34+BE34+BP34+CA34+CL34</f>
        <v>5619.5541437996399</v>
      </c>
      <c r="K34" s="58">
        <f t="shared" si="55"/>
        <v>475.3126994513953</v>
      </c>
      <c r="L34" s="58">
        <f t="shared" si="55"/>
        <v>9.6614581357875444</v>
      </c>
      <c r="M34" s="58">
        <f t="shared" si="55"/>
        <v>1059.307102671228</v>
      </c>
      <c r="N34" s="58">
        <f t="shared" si="55"/>
        <v>0</v>
      </c>
      <c r="O34" s="58">
        <f t="shared" si="55"/>
        <v>32.204860452625155</v>
      </c>
      <c r="P34" s="58">
        <f t="shared" si="55"/>
        <v>32.243661489315066</v>
      </c>
      <c r="Q34" s="58">
        <f t="shared" ref="Q34:R37" si="56">+AP34+BA34+BL34+BW34+CH34+CS34</f>
        <v>0</v>
      </c>
      <c r="R34" s="58">
        <f t="shared" si="56"/>
        <v>0</v>
      </c>
      <c r="S34" s="58"/>
      <c r="T34" s="11"/>
      <c r="U34" s="50">
        <f t="shared" si="50"/>
        <v>0</v>
      </c>
      <c r="V34" s="11"/>
      <c r="AC34" s="59">
        <f>$F$34</f>
        <v>7228.2839259999901</v>
      </c>
      <c r="AD34" s="59"/>
      <c r="AF34" s="50">
        <f>SUM(W34:AD34)-F34</f>
        <v>0</v>
      </c>
      <c r="AG34" s="11"/>
      <c r="AH34" s="50">
        <f t="shared" si="32"/>
        <v>0</v>
      </c>
      <c r="AI34" s="50">
        <f t="shared" si="33"/>
        <v>0</v>
      </c>
      <c r="AJ34" s="50">
        <f t="shared" si="33"/>
        <v>0</v>
      </c>
      <c r="AK34" s="50">
        <f t="shared" si="33"/>
        <v>0</v>
      </c>
      <c r="AL34" s="50">
        <f t="shared" si="33"/>
        <v>0</v>
      </c>
      <c r="AM34" s="50">
        <f t="shared" si="33"/>
        <v>0</v>
      </c>
      <c r="AN34" s="50">
        <f t="shared" si="33"/>
        <v>0</v>
      </c>
      <c r="AO34" s="50">
        <f t="shared" si="33"/>
        <v>0</v>
      </c>
      <c r="AP34" s="50">
        <f t="shared" si="33"/>
        <v>0</v>
      </c>
      <c r="AQ34" s="50">
        <f t="shared" si="33"/>
        <v>0</v>
      </c>
      <c r="AR34" s="11"/>
      <c r="AS34" s="50">
        <f t="shared" si="34"/>
        <v>0</v>
      </c>
      <c r="AT34" s="50">
        <f t="shared" si="35"/>
        <v>0</v>
      </c>
      <c r="AU34" s="50">
        <f t="shared" si="35"/>
        <v>0</v>
      </c>
      <c r="AV34" s="50">
        <f t="shared" si="35"/>
        <v>0</v>
      </c>
      <c r="AW34" s="50">
        <f t="shared" si="35"/>
        <v>0</v>
      </c>
      <c r="AX34" s="50">
        <f t="shared" si="35"/>
        <v>0</v>
      </c>
      <c r="AY34" s="50">
        <f t="shared" si="35"/>
        <v>0</v>
      </c>
      <c r="AZ34" s="50">
        <f t="shared" si="35"/>
        <v>0</v>
      </c>
      <c r="BA34" s="50">
        <f t="shared" si="36"/>
        <v>0</v>
      </c>
      <c r="BB34" s="50">
        <f t="shared" si="37"/>
        <v>0</v>
      </c>
      <c r="BC34" s="11"/>
      <c r="BD34" s="50">
        <f t="shared" si="38"/>
        <v>0</v>
      </c>
      <c r="BE34" s="50">
        <f t="shared" si="39"/>
        <v>0</v>
      </c>
      <c r="BF34" s="50">
        <f t="shared" si="39"/>
        <v>0</v>
      </c>
      <c r="BG34" s="50">
        <f t="shared" si="39"/>
        <v>0</v>
      </c>
      <c r="BH34" s="50">
        <f t="shared" si="39"/>
        <v>0</v>
      </c>
      <c r="BI34" s="50">
        <f t="shared" si="39"/>
        <v>0</v>
      </c>
      <c r="BJ34" s="50">
        <f t="shared" si="39"/>
        <v>0</v>
      </c>
      <c r="BK34" s="50">
        <f t="shared" si="39"/>
        <v>0</v>
      </c>
      <c r="BL34" s="50">
        <f t="shared" si="39"/>
        <v>0</v>
      </c>
      <c r="BM34" s="50">
        <f t="shared" si="39"/>
        <v>0</v>
      </c>
      <c r="BN34" s="11"/>
      <c r="BO34" s="50">
        <f t="shared" si="40"/>
        <v>0</v>
      </c>
      <c r="BP34" s="50">
        <f t="shared" si="41"/>
        <v>0</v>
      </c>
      <c r="BQ34" s="50">
        <f t="shared" si="41"/>
        <v>0</v>
      </c>
      <c r="BR34" s="50">
        <f t="shared" si="41"/>
        <v>0</v>
      </c>
      <c r="BS34" s="50">
        <f t="shared" si="41"/>
        <v>0</v>
      </c>
      <c r="BT34" s="50">
        <f t="shared" si="41"/>
        <v>0</v>
      </c>
      <c r="BU34" s="50">
        <f t="shared" si="41"/>
        <v>0</v>
      </c>
      <c r="BV34" s="50">
        <f t="shared" si="41"/>
        <v>0</v>
      </c>
      <c r="BW34" s="50">
        <f t="shared" si="41"/>
        <v>0</v>
      </c>
      <c r="BX34" s="50">
        <f t="shared" si="42"/>
        <v>0</v>
      </c>
      <c r="BY34" s="11"/>
      <c r="BZ34" s="50">
        <f t="shared" si="43"/>
        <v>7228.2839259999901</v>
      </c>
      <c r="CA34" s="50">
        <f t="shared" si="44"/>
        <v>5619.5541437996399</v>
      </c>
      <c r="CB34" s="50">
        <f t="shared" si="44"/>
        <v>475.3126994513953</v>
      </c>
      <c r="CC34" s="50">
        <f t="shared" si="44"/>
        <v>9.6614581357875444</v>
      </c>
      <c r="CD34" s="50">
        <f t="shared" si="44"/>
        <v>1059.307102671228</v>
      </c>
      <c r="CE34" s="50">
        <f t="shared" si="44"/>
        <v>0</v>
      </c>
      <c r="CF34" s="50">
        <f t="shared" si="44"/>
        <v>32.204860452625155</v>
      </c>
      <c r="CG34" s="50">
        <f t="shared" si="44"/>
        <v>32.243661489315066</v>
      </c>
      <c r="CH34" s="50">
        <f t="shared" si="44"/>
        <v>0</v>
      </c>
      <c r="CI34" s="50">
        <f t="shared" si="45"/>
        <v>0</v>
      </c>
      <c r="CJ34" s="11"/>
      <c r="CK34" s="50">
        <f t="shared" si="46"/>
        <v>0</v>
      </c>
      <c r="CL34" s="50">
        <f t="shared" si="47"/>
        <v>0</v>
      </c>
      <c r="CM34" s="50">
        <f t="shared" si="47"/>
        <v>0</v>
      </c>
      <c r="CN34" s="50">
        <f t="shared" si="47"/>
        <v>0</v>
      </c>
      <c r="CO34" s="50">
        <f t="shared" si="47"/>
        <v>0</v>
      </c>
      <c r="CP34" s="50">
        <f t="shared" si="47"/>
        <v>0</v>
      </c>
      <c r="CQ34" s="50">
        <f t="shared" si="47"/>
        <v>0</v>
      </c>
      <c r="CR34" s="50">
        <f t="shared" si="47"/>
        <v>0</v>
      </c>
      <c r="CS34" s="50">
        <f t="shared" si="47"/>
        <v>0</v>
      </c>
      <c r="CT34" s="50">
        <f t="shared" si="48"/>
        <v>0</v>
      </c>
      <c r="CU34" s="11"/>
    </row>
    <row r="35" spans="1:99" x14ac:dyDescent="0.25">
      <c r="A35" s="31">
        <f t="shared" si="29"/>
        <v>20</v>
      </c>
      <c r="B35" s="31"/>
      <c r="C35" s="20"/>
      <c r="D35" s="66" t="s">
        <v>92</v>
      </c>
      <c r="E35" s="3" t="s">
        <v>93</v>
      </c>
      <c r="F35" s="56">
        <f>HLOOKUP($A$1,'REG FL  Revenue - 6 System Adj '!$A$2:$AO$153, MATCH('E-5 Yr3'!E35,'REG FL  Revenue - 6 System Adj '!$A$2:$A$154,0),FALSE)/1000</f>
        <v>238.68162999999899</v>
      </c>
      <c r="G35" s="63"/>
      <c r="H35" s="57">
        <f t="shared" si="49"/>
        <v>0</v>
      </c>
      <c r="I35" s="47">
        <f t="shared" si="51"/>
        <v>238.68162999999899</v>
      </c>
      <c r="J35" s="58">
        <f t="shared" si="55"/>
        <v>152.90683916997489</v>
      </c>
      <c r="K35" s="58">
        <f t="shared" si="55"/>
        <v>14.065144299265647</v>
      </c>
      <c r="L35" s="58">
        <f t="shared" si="55"/>
        <v>0.64652407799836553</v>
      </c>
      <c r="M35" s="58">
        <f t="shared" si="55"/>
        <v>62.235082833505302</v>
      </c>
      <c r="N35" s="58">
        <f t="shared" si="55"/>
        <v>0.99704918052759972</v>
      </c>
      <c r="O35" s="58">
        <f t="shared" si="55"/>
        <v>5.6733136964916815</v>
      </c>
      <c r="P35" s="58">
        <f t="shared" si="55"/>
        <v>2.157676742235509</v>
      </c>
      <c r="Q35" s="58">
        <f t="shared" si="56"/>
        <v>0</v>
      </c>
      <c r="R35" s="58">
        <f t="shared" si="56"/>
        <v>0</v>
      </c>
      <c r="S35" s="58"/>
      <c r="T35" s="11"/>
      <c r="U35" s="50">
        <f t="shared" si="50"/>
        <v>0</v>
      </c>
      <c r="V35" s="11"/>
      <c r="AB35" s="5">
        <f>$F$35</f>
        <v>238.68162999999899</v>
      </c>
      <c r="AF35" s="50">
        <f t="shared" ref="AF35:AF41" si="57">SUM(W35:AE35)-F35</f>
        <v>0</v>
      </c>
      <c r="AG35" s="11"/>
      <c r="AH35" s="50">
        <f t="shared" si="32"/>
        <v>0</v>
      </c>
      <c r="AI35" s="50">
        <f t="shared" si="33"/>
        <v>0</v>
      </c>
      <c r="AJ35" s="50">
        <f t="shared" si="33"/>
        <v>0</v>
      </c>
      <c r="AK35" s="50">
        <f t="shared" si="33"/>
        <v>0</v>
      </c>
      <c r="AL35" s="50">
        <f t="shared" si="33"/>
        <v>0</v>
      </c>
      <c r="AM35" s="50">
        <f t="shared" si="33"/>
        <v>0</v>
      </c>
      <c r="AN35" s="50">
        <f t="shared" si="33"/>
        <v>0</v>
      </c>
      <c r="AO35" s="50">
        <f t="shared" si="33"/>
        <v>0</v>
      </c>
      <c r="AP35" s="50">
        <f t="shared" si="33"/>
        <v>0</v>
      </c>
      <c r="AQ35" s="50">
        <f t="shared" si="33"/>
        <v>0</v>
      </c>
      <c r="AR35" s="11"/>
      <c r="AS35" s="50">
        <f t="shared" si="34"/>
        <v>0</v>
      </c>
      <c r="AT35" s="50">
        <f t="shared" si="35"/>
        <v>0</v>
      </c>
      <c r="AU35" s="50">
        <f t="shared" si="35"/>
        <v>0</v>
      </c>
      <c r="AV35" s="50">
        <f t="shared" si="35"/>
        <v>0</v>
      </c>
      <c r="AW35" s="50">
        <f t="shared" si="35"/>
        <v>0</v>
      </c>
      <c r="AX35" s="50">
        <f t="shared" si="35"/>
        <v>0</v>
      </c>
      <c r="AY35" s="50">
        <f t="shared" si="35"/>
        <v>0</v>
      </c>
      <c r="AZ35" s="50">
        <f t="shared" si="35"/>
        <v>0</v>
      </c>
      <c r="BA35" s="50">
        <f t="shared" si="36"/>
        <v>0</v>
      </c>
      <c r="BB35" s="50">
        <f t="shared" si="37"/>
        <v>0</v>
      </c>
      <c r="BC35" s="11"/>
      <c r="BD35" s="50">
        <f t="shared" si="38"/>
        <v>0</v>
      </c>
      <c r="BE35" s="50">
        <f t="shared" si="39"/>
        <v>0</v>
      </c>
      <c r="BF35" s="50">
        <f t="shared" si="39"/>
        <v>0</v>
      </c>
      <c r="BG35" s="50">
        <f t="shared" si="39"/>
        <v>0</v>
      </c>
      <c r="BH35" s="50">
        <f t="shared" si="39"/>
        <v>0</v>
      </c>
      <c r="BI35" s="50">
        <f t="shared" si="39"/>
        <v>0</v>
      </c>
      <c r="BJ35" s="50">
        <f t="shared" si="39"/>
        <v>0</v>
      </c>
      <c r="BK35" s="50">
        <f t="shared" si="39"/>
        <v>0</v>
      </c>
      <c r="BL35" s="50">
        <f t="shared" si="39"/>
        <v>0</v>
      </c>
      <c r="BM35" s="50">
        <f t="shared" si="39"/>
        <v>0</v>
      </c>
      <c r="BN35" s="11"/>
      <c r="BO35" s="50">
        <f t="shared" si="40"/>
        <v>238.68162999999899</v>
      </c>
      <c r="BP35" s="50">
        <f t="shared" si="41"/>
        <v>152.90683916997489</v>
      </c>
      <c r="BQ35" s="50">
        <f t="shared" si="41"/>
        <v>14.065144299265647</v>
      </c>
      <c r="BR35" s="50">
        <f t="shared" si="41"/>
        <v>0.64652407799836553</v>
      </c>
      <c r="BS35" s="50">
        <f t="shared" si="41"/>
        <v>62.235082833505302</v>
      </c>
      <c r="BT35" s="50">
        <f t="shared" si="41"/>
        <v>0.99704918052759972</v>
      </c>
      <c r="BU35" s="50">
        <f t="shared" si="41"/>
        <v>5.6733136964916815</v>
      </c>
      <c r="BV35" s="50">
        <f t="shared" si="41"/>
        <v>2.157676742235509</v>
      </c>
      <c r="BW35" s="50">
        <f t="shared" si="41"/>
        <v>0</v>
      </c>
      <c r="BX35" s="50">
        <f t="shared" si="42"/>
        <v>0</v>
      </c>
      <c r="BY35" s="11"/>
      <c r="BZ35" s="50">
        <f t="shared" si="43"/>
        <v>0</v>
      </c>
      <c r="CA35" s="50">
        <f t="shared" si="44"/>
        <v>0</v>
      </c>
      <c r="CB35" s="50">
        <f t="shared" si="44"/>
        <v>0</v>
      </c>
      <c r="CC35" s="50">
        <f t="shared" si="44"/>
        <v>0</v>
      </c>
      <c r="CD35" s="50">
        <f t="shared" si="44"/>
        <v>0</v>
      </c>
      <c r="CE35" s="50">
        <f t="shared" si="44"/>
        <v>0</v>
      </c>
      <c r="CF35" s="50">
        <f t="shared" si="44"/>
        <v>0</v>
      </c>
      <c r="CG35" s="50">
        <f t="shared" si="44"/>
        <v>0</v>
      </c>
      <c r="CH35" s="50">
        <f t="shared" si="44"/>
        <v>0</v>
      </c>
      <c r="CI35" s="50">
        <f t="shared" si="45"/>
        <v>0</v>
      </c>
      <c r="CJ35" s="11"/>
      <c r="CK35" s="50">
        <f t="shared" si="46"/>
        <v>0</v>
      </c>
      <c r="CL35" s="50">
        <f t="shared" si="47"/>
        <v>0</v>
      </c>
      <c r="CM35" s="50">
        <f t="shared" si="47"/>
        <v>0</v>
      </c>
      <c r="CN35" s="50">
        <f t="shared" si="47"/>
        <v>0</v>
      </c>
      <c r="CO35" s="50">
        <f t="shared" si="47"/>
        <v>0</v>
      </c>
      <c r="CP35" s="50">
        <f t="shared" si="47"/>
        <v>0</v>
      </c>
      <c r="CQ35" s="50">
        <f t="shared" si="47"/>
        <v>0</v>
      </c>
      <c r="CR35" s="50">
        <f t="shared" si="47"/>
        <v>0</v>
      </c>
      <c r="CS35" s="50">
        <f t="shared" si="47"/>
        <v>0</v>
      </c>
      <c r="CT35" s="50">
        <f t="shared" si="48"/>
        <v>0</v>
      </c>
      <c r="CU35" s="11"/>
    </row>
    <row r="36" spans="1:99" x14ac:dyDescent="0.25">
      <c r="A36" s="31">
        <f t="shared" si="29"/>
        <v>21</v>
      </c>
      <c r="B36" s="31"/>
      <c r="C36" s="20"/>
      <c r="D36" s="66" t="s">
        <v>94</v>
      </c>
      <c r="E36" s="3" t="s">
        <v>95</v>
      </c>
      <c r="F36" s="56">
        <f>HLOOKUP($A$1,'REG FL  Revenue - 6 System Adj '!$A$2:$AO$153, MATCH('E-5 Yr3'!E36,'REG FL  Revenue - 6 System Adj '!$A$2:$A$154,0),FALSE)/1000</f>
        <v>284.427225999999</v>
      </c>
      <c r="G36" s="63"/>
      <c r="H36" s="57">
        <f t="shared" si="49"/>
        <v>22.143392633382575</v>
      </c>
      <c r="I36" s="47">
        <f>SUM(J36:S36)</f>
        <v>262.28383336661642</v>
      </c>
      <c r="J36" s="58">
        <f t="shared" si="55"/>
        <v>164.4199353730279</v>
      </c>
      <c r="K36" s="58">
        <f t="shared" si="55"/>
        <v>14.60231229369643</v>
      </c>
      <c r="L36" s="58">
        <f t="shared" si="55"/>
        <v>0.87680994616998298</v>
      </c>
      <c r="M36" s="58">
        <f t="shared" si="55"/>
        <v>63.742713450791406</v>
      </c>
      <c r="N36" s="58">
        <f t="shared" si="55"/>
        <v>0.76389625693670682</v>
      </c>
      <c r="O36" s="58">
        <f t="shared" si="55"/>
        <v>8.5626448900540169</v>
      </c>
      <c r="P36" s="58">
        <f t="shared" si="55"/>
        <v>1.4150645631367273</v>
      </c>
      <c r="Q36" s="58">
        <f t="shared" si="56"/>
        <v>7.6302772774853205</v>
      </c>
      <c r="R36" s="58">
        <f t="shared" si="56"/>
        <v>0.27017931531796729</v>
      </c>
      <c r="S36" s="58"/>
      <c r="T36" s="11"/>
      <c r="U36" s="50">
        <f t="shared" si="50"/>
        <v>0</v>
      </c>
      <c r="V36" s="11"/>
      <c r="Y36" s="5">
        <f>$F$36</f>
        <v>284.427225999999</v>
      </c>
      <c r="AF36" s="50">
        <f t="shared" si="57"/>
        <v>0</v>
      </c>
      <c r="AG36" s="11"/>
      <c r="AH36" s="50">
        <f t="shared" si="32"/>
        <v>262.28383282046372</v>
      </c>
      <c r="AI36" s="50">
        <f t="shared" si="33"/>
        <v>164.4199353730279</v>
      </c>
      <c r="AJ36" s="50">
        <f t="shared" si="33"/>
        <v>14.60231229369643</v>
      </c>
      <c r="AK36" s="50">
        <f t="shared" si="33"/>
        <v>0.87680994616998298</v>
      </c>
      <c r="AL36" s="50">
        <f t="shared" si="33"/>
        <v>63.742713450791406</v>
      </c>
      <c r="AM36" s="50">
        <f t="shared" si="33"/>
        <v>0.76389625693670682</v>
      </c>
      <c r="AN36" s="50">
        <f t="shared" si="33"/>
        <v>8.5626448900540169</v>
      </c>
      <c r="AO36" s="50">
        <f t="shared" si="33"/>
        <v>1.4150645631367273</v>
      </c>
      <c r="AP36" s="50">
        <f t="shared" si="33"/>
        <v>7.6302772774853205</v>
      </c>
      <c r="AQ36" s="50">
        <f t="shared" si="33"/>
        <v>0.27017931531796729</v>
      </c>
      <c r="AR36" s="11"/>
      <c r="AS36" s="50">
        <f t="shared" si="34"/>
        <v>0</v>
      </c>
      <c r="AT36" s="50">
        <f t="shared" si="35"/>
        <v>0</v>
      </c>
      <c r="AU36" s="50">
        <f t="shared" si="35"/>
        <v>0</v>
      </c>
      <c r="AV36" s="50">
        <f t="shared" si="35"/>
        <v>0</v>
      </c>
      <c r="AW36" s="50">
        <f t="shared" si="35"/>
        <v>0</v>
      </c>
      <c r="AX36" s="50">
        <f t="shared" si="35"/>
        <v>0</v>
      </c>
      <c r="AY36" s="50">
        <f t="shared" si="35"/>
        <v>0</v>
      </c>
      <c r="AZ36" s="50">
        <f t="shared" si="35"/>
        <v>0</v>
      </c>
      <c r="BA36" s="50">
        <f t="shared" si="36"/>
        <v>0</v>
      </c>
      <c r="BB36" s="50">
        <f t="shared" si="37"/>
        <v>0</v>
      </c>
      <c r="BC36" s="11"/>
      <c r="BD36" s="50">
        <f t="shared" si="38"/>
        <v>0</v>
      </c>
      <c r="BE36" s="50">
        <f t="shared" si="39"/>
        <v>0</v>
      </c>
      <c r="BF36" s="50">
        <f t="shared" si="39"/>
        <v>0</v>
      </c>
      <c r="BG36" s="50">
        <f t="shared" si="39"/>
        <v>0</v>
      </c>
      <c r="BH36" s="50">
        <f t="shared" si="39"/>
        <v>0</v>
      </c>
      <c r="BI36" s="50">
        <f t="shared" si="39"/>
        <v>0</v>
      </c>
      <c r="BJ36" s="50">
        <f t="shared" si="39"/>
        <v>0</v>
      </c>
      <c r="BK36" s="50">
        <f t="shared" si="39"/>
        <v>0</v>
      </c>
      <c r="BL36" s="50">
        <f t="shared" si="39"/>
        <v>0</v>
      </c>
      <c r="BM36" s="50">
        <f t="shared" si="39"/>
        <v>0</v>
      </c>
      <c r="BN36" s="11"/>
      <c r="BO36" s="50">
        <f t="shared" si="40"/>
        <v>0</v>
      </c>
      <c r="BP36" s="50">
        <f t="shared" si="41"/>
        <v>0</v>
      </c>
      <c r="BQ36" s="50">
        <f t="shared" si="41"/>
        <v>0</v>
      </c>
      <c r="BR36" s="50">
        <f t="shared" si="41"/>
        <v>0</v>
      </c>
      <c r="BS36" s="50">
        <f t="shared" si="41"/>
        <v>0</v>
      </c>
      <c r="BT36" s="50">
        <f t="shared" si="41"/>
        <v>0</v>
      </c>
      <c r="BU36" s="50">
        <f t="shared" si="41"/>
        <v>0</v>
      </c>
      <c r="BV36" s="50">
        <f t="shared" si="41"/>
        <v>0</v>
      </c>
      <c r="BW36" s="50">
        <f t="shared" si="41"/>
        <v>0</v>
      </c>
      <c r="BX36" s="50">
        <f t="shared" si="42"/>
        <v>0</v>
      </c>
      <c r="BY36" s="11"/>
      <c r="BZ36" s="50">
        <f t="shared" si="43"/>
        <v>0</v>
      </c>
      <c r="CA36" s="50">
        <f t="shared" si="44"/>
        <v>0</v>
      </c>
      <c r="CB36" s="50">
        <f t="shared" si="44"/>
        <v>0</v>
      </c>
      <c r="CC36" s="50">
        <f t="shared" si="44"/>
        <v>0</v>
      </c>
      <c r="CD36" s="50">
        <f t="shared" si="44"/>
        <v>0</v>
      </c>
      <c r="CE36" s="50">
        <f t="shared" si="44"/>
        <v>0</v>
      </c>
      <c r="CF36" s="50">
        <f t="shared" si="44"/>
        <v>0</v>
      </c>
      <c r="CG36" s="50">
        <f t="shared" si="44"/>
        <v>0</v>
      </c>
      <c r="CH36" s="50">
        <f t="shared" si="44"/>
        <v>0</v>
      </c>
      <c r="CI36" s="50">
        <f t="shared" si="45"/>
        <v>0</v>
      </c>
      <c r="CJ36" s="11"/>
      <c r="CK36" s="50">
        <f t="shared" si="46"/>
        <v>0</v>
      </c>
      <c r="CL36" s="50">
        <f t="shared" si="47"/>
        <v>0</v>
      </c>
      <c r="CM36" s="50">
        <f t="shared" si="47"/>
        <v>0</v>
      </c>
      <c r="CN36" s="50">
        <f t="shared" si="47"/>
        <v>0</v>
      </c>
      <c r="CO36" s="50">
        <f t="shared" si="47"/>
        <v>0</v>
      </c>
      <c r="CP36" s="50">
        <f t="shared" si="47"/>
        <v>0</v>
      </c>
      <c r="CQ36" s="50">
        <f t="shared" si="47"/>
        <v>0</v>
      </c>
      <c r="CR36" s="50">
        <f t="shared" si="47"/>
        <v>0</v>
      </c>
      <c r="CS36" s="50">
        <f t="shared" si="47"/>
        <v>0</v>
      </c>
      <c r="CT36" s="50">
        <f t="shared" si="48"/>
        <v>0</v>
      </c>
      <c r="CU36" s="11"/>
    </row>
    <row r="37" spans="1:99" x14ac:dyDescent="0.25">
      <c r="A37" s="31">
        <f t="shared" si="29"/>
        <v>22</v>
      </c>
      <c r="B37" s="31"/>
      <c r="C37" s="20"/>
      <c r="D37" s="66" t="s">
        <v>96</v>
      </c>
      <c r="E37" s="3" t="s">
        <v>97</v>
      </c>
      <c r="F37" s="56">
        <f>SUMIF('REG FL  Revenue - 6 System Adj '!A98:A108,E37,'REG FL  Revenue - 6 System Adj '!O98:O108)/1000</f>
        <v>14526.192379667989</v>
      </c>
      <c r="G37" s="63"/>
      <c r="H37" s="57">
        <f t="shared" si="49"/>
        <v>4304.2197830848945</v>
      </c>
      <c r="I37" s="47">
        <f t="shared" si="51"/>
        <v>10221.972596583095</v>
      </c>
      <c r="J37" s="58">
        <f t="shared" si="55"/>
        <v>6412.3932554900266</v>
      </c>
      <c r="K37" s="58">
        <f t="shared" si="55"/>
        <v>553.14091320482464</v>
      </c>
      <c r="L37" s="58">
        <f t="shared" si="55"/>
        <v>34.227655911531151</v>
      </c>
      <c r="M37" s="58">
        <f t="shared" si="55"/>
        <v>2776.8388637302842</v>
      </c>
      <c r="N37" s="58">
        <f t="shared" si="55"/>
        <v>29.279079153237493</v>
      </c>
      <c r="O37" s="58">
        <f t="shared" si="55"/>
        <v>412.51885698997989</v>
      </c>
      <c r="P37" s="58">
        <f t="shared" si="55"/>
        <v>3.5739721032120881</v>
      </c>
      <c r="Q37" s="58">
        <f t="shared" si="56"/>
        <v>0</v>
      </c>
      <c r="R37" s="58">
        <f t="shared" si="56"/>
        <v>0</v>
      </c>
      <c r="S37" s="58"/>
      <c r="T37" s="11"/>
      <c r="U37" s="50">
        <f t="shared" si="50"/>
        <v>0</v>
      </c>
      <c r="V37" s="11"/>
      <c r="AA37" s="5">
        <f>$F$37</f>
        <v>14526.192379667989</v>
      </c>
      <c r="AF37" s="50">
        <f t="shared" si="57"/>
        <v>0</v>
      </c>
      <c r="AG37" s="11"/>
      <c r="AH37" s="50">
        <f t="shared" si="32"/>
        <v>0</v>
      </c>
      <c r="AI37" s="50">
        <f t="shared" si="33"/>
        <v>0</v>
      </c>
      <c r="AJ37" s="50">
        <f t="shared" si="33"/>
        <v>0</v>
      </c>
      <c r="AK37" s="50">
        <f t="shared" si="33"/>
        <v>0</v>
      </c>
      <c r="AL37" s="50">
        <f t="shared" si="33"/>
        <v>0</v>
      </c>
      <c r="AM37" s="50">
        <f t="shared" si="33"/>
        <v>0</v>
      </c>
      <c r="AN37" s="50">
        <f t="shared" si="33"/>
        <v>0</v>
      </c>
      <c r="AO37" s="50">
        <f t="shared" si="33"/>
        <v>0</v>
      </c>
      <c r="AP37" s="50">
        <f t="shared" si="33"/>
        <v>0</v>
      </c>
      <c r="AQ37" s="50">
        <f t="shared" si="33"/>
        <v>0</v>
      </c>
      <c r="AR37" s="11"/>
      <c r="AS37" s="50">
        <f t="shared" si="34"/>
        <v>0</v>
      </c>
      <c r="AT37" s="50">
        <f t="shared" si="35"/>
        <v>0</v>
      </c>
      <c r="AU37" s="50">
        <f t="shared" si="35"/>
        <v>0</v>
      </c>
      <c r="AV37" s="50">
        <f t="shared" si="35"/>
        <v>0</v>
      </c>
      <c r="AW37" s="50">
        <f t="shared" si="35"/>
        <v>0</v>
      </c>
      <c r="AX37" s="50">
        <f t="shared" si="35"/>
        <v>0</v>
      </c>
      <c r="AY37" s="50">
        <f t="shared" si="35"/>
        <v>0</v>
      </c>
      <c r="AZ37" s="50">
        <f t="shared" si="35"/>
        <v>0</v>
      </c>
      <c r="BA37" s="50">
        <f t="shared" si="36"/>
        <v>0</v>
      </c>
      <c r="BB37" s="50">
        <f t="shared" si="37"/>
        <v>0</v>
      </c>
      <c r="BC37" s="11"/>
      <c r="BD37" s="50">
        <f t="shared" si="38"/>
        <v>10221.972596583097</v>
      </c>
      <c r="BE37" s="50">
        <f t="shared" si="39"/>
        <v>6412.3932554900266</v>
      </c>
      <c r="BF37" s="50">
        <f t="shared" si="39"/>
        <v>553.14091320482464</v>
      </c>
      <c r="BG37" s="50">
        <f t="shared" si="39"/>
        <v>34.227655911531151</v>
      </c>
      <c r="BH37" s="50">
        <f t="shared" si="39"/>
        <v>2776.8388637302842</v>
      </c>
      <c r="BI37" s="50">
        <f t="shared" si="39"/>
        <v>29.279079153237493</v>
      </c>
      <c r="BJ37" s="50">
        <f t="shared" si="39"/>
        <v>412.51885698997989</v>
      </c>
      <c r="BK37" s="50">
        <f t="shared" si="39"/>
        <v>3.5739721032120881</v>
      </c>
      <c r="BL37" s="50">
        <f t="shared" si="39"/>
        <v>0</v>
      </c>
      <c r="BM37" s="50">
        <f t="shared" si="39"/>
        <v>0</v>
      </c>
      <c r="BN37" s="11"/>
      <c r="BO37" s="50">
        <f t="shared" si="40"/>
        <v>0</v>
      </c>
      <c r="BP37" s="50">
        <f t="shared" si="41"/>
        <v>0</v>
      </c>
      <c r="BQ37" s="50">
        <f t="shared" si="41"/>
        <v>0</v>
      </c>
      <c r="BR37" s="50">
        <f t="shared" si="41"/>
        <v>0</v>
      </c>
      <c r="BS37" s="50">
        <f t="shared" si="41"/>
        <v>0</v>
      </c>
      <c r="BT37" s="50">
        <f t="shared" si="41"/>
        <v>0</v>
      </c>
      <c r="BU37" s="50">
        <f t="shared" si="41"/>
        <v>0</v>
      </c>
      <c r="BV37" s="50">
        <f t="shared" si="41"/>
        <v>0</v>
      </c>
      <c r="BW37" s="50">
        <f t="shared" si="41"/>
        <v>0</v>
      </c>
      <c r="BX37" s="50">
        <f t="shared" si="42"/>
        <v>0</v>
      </c>
      <c r="BY37" s="11"/>
      <c r="BZ37" s="50">
        <f t="shared" si="43"/>
        <v>0</v>
      </c>
      <c r="CA37" s="50">
        <f t="shared" si="44"/>
        <v>0</v>
      </c>
      <c r="CB37" s="50">
        <f t="shared" si="44"/>
        <v>0</v>
      </c>
      <c r="CC37" s="50">
        <f t="shared" si="44"/>
        <v>0</v>
      </c>
      <c r="CD37" s="50">
        <f t="shared" si="44"/>
        <v>0</v>
      </c>
      <c r="CE37" s="50">
        <f t="shared" si="44"/>
        <v>0</v>
      </c>
      <c r="CF37" s="50">
        <f t="shared" si="44"/>
        <v>0</v>
      </c>
      <c r="CG37" s="50">
        <f t="shared" si="44"/>
        <v>0</v>
      </c>
      <c r="CH37" s="50">
        <f t="shared" si="44"/>
        <v>0</v>
      </c>
      <c r="CI37" s="50">
        <f t="shared" si="45"/>
        <v>0</v>
      </c>
      <c r="CJ37" s="11"/>
      <c r="CK37" s="50">
        <f t="shared" si="46"/>
        <v>0</v>
      </c>
      <c r="CL37" s="50">
        <f t="shared" si="47"/>
        <v>0</v>
      </c>
      <c r="CM37" s="50">
        <f t="shared" si="47"/>
        <v>0</v>
      </c>
      <c r="CN37" s="50">
        <f t="shared" si="47"/>
        <v>0</v>
      </c>
      <c r="CO37" s="50">
        <f t="shared" si="47"/>
        <v>0</v>
      </c>
      <c r="CP37" s="50">
        <f t="shared" si="47"/>
        <v>0</v>
      </c>
      <c r="CQ37" s="50">
        <f t="shared" si="47"/>
        <v>0</v>
      </c>
      <c r="CR37" s="50">
        <f t="shared" si="47"/>
        <v>0</v>
      </c>
      <c r="CS37" s="50">
        <f t="shared" si="47"/>
        <v>0</v>
      </c>
      <c r="CT37" s="50">
        <f t="shared" si="48"/>
        <v>0</v>
      </c>
      <c r="CU37" s="11"/>
    </row>
    <row r="38" spans="1:99" x14ac:dyDescent="0.25">
      <c r="A38" s="31">
        <f t="shared" si="29"/>
        <v>23</v>
      </c>
      <c r="B38" s="31"/>
      <c r="C38" s="20">
        <v>456</v>
      </c>
      <c r="D38" s="64" t="s">
        <v>98</v>
      </c>
      <c r="E38" s="64"/>
      <c r="F38" s="51"/>
      <c r="G38" s="65"/>
      <c r="H38" s="57"/>
      <c r="I38" s="47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11"/>
      <c r="U38" s="50">
        <f t="shared" si="50"/>
        <v>0</v>
      </c>
      <c r="V38" s="11"/>
      <c r="AF38" s="50">
        <f t="shared" si="57"/>
        <v>0</v>
      </c>
      <c r="AG38" s="11"/>
      <c r="AH38" s="50">
        <f t="shared" si="32"/>
        <v>0</v>
      </c>
      <c r="AI38" s="50">
        <f t="shared" si="33"/>
        <v>0</v>
      </c>
      <c r="AJ38" s="50">
        <f t="shared" si="33"/>
        <v>0</v>
      </c>
      <c r="AK38" s="50">
        <f t="shared" si="33"/>
        <v>0</v>
      </c>
      <c r="AL38" s="50">
        <f t="shared" si="33"/>
        <v>0</v>
      </c>
      <c r="AM38" s="50">
        <f t="shared" si="33"/>
        <v>0</v>
      </c>
      <c r="AN38" s="50">
        <f t="shared" si="33"/>
        <v>0</v>
      </c>
      <c r="AO38" s="50">
        <f t="shared" si="33"/>
        <v>0</v>
      </c>
      <c r="AP38" s="50">
        <f t="shared" si="33"/>
        <v>0</v>
      </c>
      <c r="AQ38" s="50">
        <f t="shared" si="33"/>
        <v>0</v>
      </c>
      <c r="AR38" s="11"/>
      <c r="AS38" s="50">
        <f t="shared" si="34"/>
        <v>0</v>
      </c>
      <c r="AT38" s="50">
        <f t="shared" si="35"/>
        <v>0</v>
      </c>
      <c r="AU38" s="50">
        <f t="shared" si="35"/>
        <v>0</v>
      </c>
      <c r="AV38" s="50">
        <f t="shared" si="35"/>
        <v>0</v>
      </c>
      <c r="AW38" s="50">
        <f t="shared" si="35"/>
        <v>0</v>
      </c>
      <c r="AX38" s="50">
        <f t="shared" si="35"/>
        <v>0</v>
      </c>
      <c r="AY38" s="50">
        <f t="shared" si="35"/>
        <v>0</v>
      </c>
      <c r="AZ38" s="50">
        <f t="shared" si="35"/>
        <v>0</v>
      </c>
      <c r="BA38" s="50">
        <f t="shared" si="36"/>
        <v>0</v>
      </c>
      <c r="BB38" s="50">
        <f t="shared" si="37"/>
        <v>0</v>
      </c>
      <c r="BC38" s="11"/>
      <c r="BD38" s="50">
        <f t="shared" si="38"/>
        <v>0</v>
      </c>
      <c r="BE38" s="50">
        <f t="shared" si="39"/>
        <v>0</v>
      </c>
      <c r="BF38" s="50">
        <f t="shared" si="39"/>
        <v>0</v>
      </c>
      <c r="BG38" s="50">
        <f t="shared" si="39"/>
        <v>0</v>
      </c>
      <c r="BH38" s="50">
        <f t="shared" si="39"/>
        <v>0</v>
      </c>
      <c r="BI38" s="50">
        <f t="shared" si="39"/>
        <v>0</v>
      </c>
      <c r="BJ38" s="50">
        <f t="shared" si="39"/>
        <v>0</v>
      </c>
      <c r="BK38" s="50">
        <f t="shared" si="39"/>
        <v>0</v>
      </c>
      <c r="BL38" s="50">
        <f t="shared" si="39"/>
        <v>0</v>
      </c>
      <c r="BM38" s="50">
        <f t="shared" si="39"/>
        <v>0</v>
      </c>
      <c r="BN38" s="11"/>
      <c r="BO38" s="50">
        <f t="shared" si="40"/>
        <v>0</v>
      </c>
      <c r="BP38" s="50">
        <f t="shared" si="41"/>
        <v>0</v>
      </c>
      <c r="BQ38" s="50">
        <f t="shared" si="41"/>
        <v>0</v>
      </c>
      <c r="BR38" s="50">
        <f t="shared" si="41"/>
        <v>0</v>
      </c>
      <c r="BS38" s="50">
        <f t="shared" si="41"/>
        <v>0</v>
      </c>
      <c r="BT38" s="50">
        <f t="shared" si="41"/>
        <v>0</v>
      </c>
      <c r="BU38" s="50">
        <f t="shared" si="41"/>
        <v>0</v>
      </c>
      <c r="BV38" s="50">
        <f t="shared" si="41"/>
        <v>0</v>
      </c>
      <c r="BW38" s="50">
        <f t="shared" si="41"/>
        <v>0</v>
      </c>
      <c r="BX38" s="50">
        <f t="shared" si="42"/>
        <v>0</v>
      </c>
      <c r="BY38" s="11"/>
      <c r="BZ38" s="50">
        <f t="shared" si="43"/>
        <v>0</v>
      </c>
      <c r="CA38" s="50">
        <f t="shared" si="44"/>
        <v>0</v>
      </c>
      <c r="CB38" s="50">
        <f t="shared" si="44"/>
        <v>0</v>
      </c>
      <c r="CC38" s="50">
        <f t="shared" si="44"/>
        <v>0</v>
      </c>
      <c r="CD38" s="50">
        <f t="shared" si="44"/>
        <v>0</v>
      </c>
      <c r="CE38" s="50">
        <f t="shared" si="44"/>
        <v>0</v>
      </c>
      <c r="CF38" s="50">
        <f t="shared" si="44"/>
        <v>0</v>
      </c>
      <c r="CG38" s="50">
        <f t="shared" si="44"/>
        <v>0</v>
      </c>
      <c r="CH38" s="50">
        <f t="shared" si="44"/>
        <v>0</v>
      </c>
      <c r="CI38" s="50">
        <f t="shared" si="45"/>
        <v>0</v>
      </c>
      <c r="CJ38" s="11"/>
      <c r="CK38" s="50">
        <f t="shared" si="46"/>
        <v>0</v>
      </c>
      <c r="CL38" s="50">
        <f t="shared" si="47"/>
        <v>0</v>
      </c>
      <c r="CM38" s="50">
        <f t="shared" si="47"/>
        <v>0</v>
      </c>
      <c r="CN38" s="50">
        <f t="shared" si="47"/>
        <v>0</v>
      </c>
      <c r="CO38" s="50">
        <f t="shared" si="47"/>
        <v>0</v>
      </c>
      <c r="CP38" s="50">
        <f t="shared" si="47"/>
        <v>0</v>
      </c>
      <c r="CQ38" s="50">
        <f t="shared" si="47"/>
        <v>0</v>
      </c>
      <c r="CR38" s="50">
        <f t="shared" si="47"/>
        <v>0</v>
      </c>
      <c r="CS38" s="50">
        <f t="shared" si="47"/>
        <v>0</v>
      </c>
      <c r="CT38" s="50">
        <f t="shared" si="48"/>
        <v>0</v>
      </c>
      <c r="CU38" s="11"/>
    </row>
    <row r="39" spans="1:99" ht="15" x14ac:dyDescent="0.25">
      <c r="A39" s="31">
        <f t="shared" si="29"/>
        <v>24</v>
      </c>
      <c r="B39" s="31"/>
      <c r="C39" s="20"/>
      <c r="D39" s="62" t="s">
        <v>99</v>
      </c>
      <c r="E39" s="62" t="s">
        <v>100</v>
      </c>
      <c r="F39" s="56">
        <f>HLOOKUP($A$1,'REG FL  Revenue - 6 System Adj '!$A$2:$AO$153, MATCH('E-5 Yr3'!E39,'REG FL  Revenue - 6 System Adj '!$A$2:$A$154,0),FALSE)/1000</f>
        <v>274.16833800000001</v>
      </c>
      <c r="G39" s="65"/>
      <c r="H39" s="57">
        <f t="shared" si="49"/>
        <v>0</v>
      </c>
      <c r="I39" s="47">
        <f t="shared" ref="I39:I41" si="58">SUM(J39:S39)</f>
        <v>274.16833800000001</v>
      </c>
      <c r="J39" s="58">
        <f t="shared" ref="J39:P41" si="59">+AI39+AT39+BE39+BP39+CA39+CL39</f>
        <v>239.41756362111562</v>
      </c>
      <c r="K39" s="58">
        <f t="shared" si="59"/>
        <v>17.583253397063654</v>
      </c>
      <c r="L39" s="58">
        <f t="shared" si="59"/>
        <v>1.9914323062711359</v>
      </c>
      <c r="M39" s="58">
        <f t="shared" si="59"/>
        <v>6.4911734080480157</v>
      </c>
      <c r="N39" s="58">
        <f t="shared" si="59"/>
        <v>7.5231043780081447E-5</v>
      </c>
      <c r="O39" s="58">
        <f t="shared" si="59"/>
        <v>9.1480646493063231E-3</v>
      </c>
      <c r="P39" s="58">
        <f t="shared" si="59"/>
        <v>8.6756919718085328</v>
      </c>
      <c r="Q39" s="58">
        <f t="shared" ref="Q39:R41" si="60">+AP39+BA39+BL39+BW39+CH39+CS39</f>
        <v>0</v>
      </c>
      <c r="R39" s="58">
        <f t="shared" si="60"/>
        <v>0</v>
      </c>
      <c r="S39" s="58"/>
      <c r="T39" s="11"/>
      <c r="U39" s="50">
        <f t="shared" si="50"/>
        <v>0</v>
      </c>
      <c r="V39" s="11"/>
      <c r="W39" s="68"/>
      <c r="X39" s="68"/>
      <c r="Y39" s="59"/>
      <c r="Z39" s="59"/>
      <c r="AD39" s="5">
        <f>$F$39</f>
        <v>274.16833800000001</v>
      </c>
      <c r="AF39" s="50">
        <f t="shared" si="57"/>
        <v>0</v>
      </c>
      <c r="AG39" s="11"/>
      <c r="AH39" s="50">
        <f t="shared" si="32"/>
        <v>0</v>
      </c>
      <c r="AI39" s="50">
        <f t="shared" si="33"/>
        <v>0</v>
      </c>
      <c r="AJ39" s="50">
        <f t="shared" si="33"/>
        <v>0</v>
      </c>
      <c r="AK39" s="50">
        <f t="shared" si="33"/>
        <v>0</v>
      </c>
      <c r="AL39" s="50">
        <f t="shared" si="33"/>
        <v>0</v>
      </c>
      <c r="AM39" s="50">
        <f t="shared" si="33"/>
        <v>0</v>
      </c>
      <c r="AN39" s="50">
        <f t="shared" si="33"/>
        <v>0</v>
      </c>
      <c r="AO39" s="50">
        <f t="shared" si="33"/>
        <v>0</v>
      </c>
      <c r="AP39" s="50">
        <f t="shared" si="33"/>
        <v>0</v>
      </c>
      <c r="AQ39" s="50">
        <f t="shared" si="33"/>
        <v>0</v>
      </c>
      <c r="AR39" s="11"/>
      <c r="AS39" s="50">
        <f t="shared" si="34"/>
        <v>0</v>
      </c>
      <c r="AT39" s="50">
        <f t="shared" si="35"/>
        <v>0</v>
      </c>
      <c r="AU39" s="50">
        <f t="shared" si="35"/>
        <v>0</v>
      </c>
      <c r="AV39" s="50">
        <f t="shared" si="35"/>
        <v>0</v>
      </c>
      <c r="AW39" s="50">
        <f t="shared" si="35"/>
        <v>0</v>
      </c>
      <c r="AX39" s="50">
        <f t="shared" si="35"/>
        <v>0</v>
      </c>
      <c r="AY39" s="50">
        <f t="shared" si="35"/>
        <v>0</v>
      </c>
      <c r="AZ39" s="50">
        <f t="shared" si="35"/>
        <v>0</v>
      </c>
      <c r="BA39" s="50">
        <f t="shared" si="36"/>
        <v>0</v>
      </c>
      <c r="BB39" s="50">
        <f t="shared" si="37"/>
        <v>0</v>
      </c>
      <c r="BC39" s="11"/>
      <c r="BD39" s="50">
        <f t="shared" si="38"/>
        <v>0</v>
      </c>
      <c r="BE39" s="50">
        <f t="shared" si="39"/>
        <v>0</v>
      </c>
      <c r="BF39" s="50">
        <f t="shared" si="39"/>
        <v>0</v>
      </c>
      <c r="BG39" s="50">
        <f t="shared" si="39"/>
        <v>0</v>
      </c>
      <c r="BH39" s="50">
        <f t="shared" si="39"/>
        <v>0</v>
      </c>
      <c r="BI39" s="50">
        <f t="shared" si="39"/>
        <v>0</v>
      </c>
      <c r="BJ39" s="50">
        <f t="shared" si="39"/>
        <v>0</v>
      </c>
      <c r="BK39" s="50">
        <f t="shared" si="39"/>
        <v>0</v>
      </c>
      <c r="BL39" s="50">
        <f t="shared" si="39"/>
        <v>0</v>
      </c>
      <c r="BM39" s="50">
        <f t="shared" si="39"/>
        <v>0</v>
      </c>
      <c r="BN39" s="11"/>
      <c r="BO39" s="50">
        <f t="shared" si="40"/>
        <v>0</v>
      </c>
      <c r="BP39" s="50">
        <f t="shared" si="41"/>
        <v>0</v>
      </c>
      <c r="BQ39" s="50">
        <f t="shared" si="41"/>
        <v>0</v>
      </c>
      <c r="BR39" s="50">
        <f t="shared" si="41"/>
        <v>0</v>
      </c>
      <c r="BS39" s="50">
        <f t="shared" si="41"/>
        <v>0</v>
      </c>
      <c r="BT39" s="50">
        <f t="shared" si="41"/>
        <v>0</v>
      </c>
      <c r="BU39" s="50">
        <f t="shared" si="41"/>
        <v>0</v>
      </c>
      <c r="BV39" s="50">
        <f t="shared" si="41"/>
        <v>0</v>
      </c>
      <c r="BW39" s="50">
        <f t="shared" si="41"/>
        <v>0</v>
      </c>
      <c r="BX39" s="50">
        <f t="shared" si="42"/>
        <v>0</v>
      </c>
      <c r="BY39" s="11"/>
      <c r="BZ39" s="50">
        <f t="shared" si="43"/>
        <v>0</v>
      </c>
      <c r="CA39" s="50">
        <f t="shared" si="44"/>
        <v>0</v>
      </c>
      <c r="CB39" s="50">
        <f t="shared" si="44"/>
        <v>0</v>
      </c>
      <c r="CC39" s="50">
        <f t="shared" si="44"/>
        <v>0</v>
      </c>
      <c r="CD39" s="50">
        <f t="shared" si="44"/>
        <v>0</v>
      </c>
      <c r="CE39" s="50">
        <f t="shared" si="44"/>
        <v>0</v>
      </c>
      <c r="CF39" s="50">
        <f t="shared" si="44"/>
        <v>0</v>
      </c>
      <c r="CG39" s="50">
        <f t="shared" si="44"/>
        <v>0</v>
      </c>
      <c r="CH39" s="50">
        <f t="shared" si="44"/>
        <v>0</v>
      </c>
      <c r="CI39" s="50">
        <f t="shared" si="45"/>
        <v>0</v>
      </c>
      <c r="CJ39" s="11"/>
      <c r="CK39" s="50">
        <f t="shared" si="46"/>
        <v>274.16833800000001</v>
      </c>
      <c r="CL39" s="50">
        <f t="shared" si="47"/>
        <v>239.41756362111562</v>
      </c>
      <c r="CM39" s="50">
        <f t="shared" si="47"/>
        <v>17.583253397063654</v>
      </c>
      <c r="CN39" s="50">
        <f t="shared" si="47"/>
        <v>1.9914323062711359</v>
      </c>
      <c r="CO39" s="50">
        <f t="shared" si="47"/>
        <v>6.4911734080480157</v>
      </c>
      <c r="CP39" s="50">
        <f t="shared" si="47"/>
        <v>7.5231043780081447E-5</v>
      </c>
      <c r="CQ39" s="50">
        <f t="shared" si="47"/>
        <v>9.1480646493063231E-3</v>
      </c>
      <c r="CR39" s="50">
        <f t="shared" si="47"/>
        <v>8.6756919718085328</v>
      </c>
      <c r="CS39" s="50">
        <f t="shared" si="47"/>
        <v>0</v>
      </c>
      <c r="CT39" s="50">
        <f t="shared" si="48"/>
        <v>0</v>
      </c>
      <c r="CU39" s="11"/>
    </row>
    <row r="40" spans="1:99" ht="15" x14ac:dyDescent="0.25">
      <c r="A40" s="31">
        <f t="shared" si="29"/>
        <v>25</v>
      </c>
      <c r="B40" s="31"/>
      <c r="C40" s="20"/>
      <c r="D40" s="62" t="s">
        <v>101</v>
      </c>
      <c r="E40" s="62" t="s">
        <v>102</v>
      </c>
      <c r="F40" s="56">
        <f>SUMIF('REG FL  Revenue - 6 System Adj '!A109:A128,E40,'REG FL  Revenue - 6 System Adj '!O109:O128)/1000</f>
        <v>191460.76087284595</v>
      </c>
      <c r="G40" s="65"/>
      <c r="H40" s="57">
        <f t="shared" si="49"/>
        <v>191460.76087284595</v>
      </c>
      <c r="I40" s="47">
        <f t="shared" si="58"/>
        <v>0</v>
      </c>
      <c r="J40" s="58">
        <f t="shared" si="59"/>
        <v>0</v>
      </c>
      <c r="K40" s="58">
        <f t="shared" si="59"/>
        <v>0</v>
      </c>
      <c r="L40" s="58">
        <f t="shared" si="59"/>
        <v>0</v>
      </c>
      <c r="M40" s="58">
        <f t="shared" si="59"/>
        <v>0</v>
      </c>
      <c r="N40" s="58">
        <f t="shared" si="59"/>
        <v>0</v>
      </c>
      <c r="O40" s="58">
        <f t="shared" si="59"/>
        <v>0</v>
      </c>
      <c r="P40" s="58">
        <f t="shared" si="59"/>
        <v>0</v>
      </c>
      <c r="Q40" s="58">
        <f t="shared" si="60"/>
        <v>0</v>
      </c>
      <c r="R40" s="58">
        <f t="shared" si="60"/>
        <v>0</v>
      </c>
      <c r="S40" s="58"/>
      <c r="T40" s="11"/>
      <c r="U40" s="50">
        <f t="shared" si="50"/>
        <v>0</v>
      </c>
      <c r="V40" s="11"/>
      <c r="W40" s="50">
        <f>$F$40</f>
        <v>191460.76087284595</v>
      </c>
      <c r="Y40" s="59"/>
      <c r="Z40" s="68"/>
      <c r="AF40" s="50">
        <f t="shared" si="57"/>
        <v>0</v>
      </c>
      <c r="AG40" s="11"/>
      <c r="AH40" s="50">
        <f t="shared" si="32"/>
        <v>0</v>
      </c>
      <c r="AI40" s="50">
        <f t="shared" si="33"/>
        <v>0</v>
      </c>
      <c r="AJ40" s="50">
        <f t="shared" si="33"/>
        <v>0</v>
      </c>
      <c r="AK40" s="50">
        <f t="shared" si="33"/>
        <v>0</v>
      </c>
      <c r="AL40" s="50">
        <f t="shared" si="33"/>
        <v>0</v>
      </c>
      <c r="AM40" s="50">
        <f t="shared" si="33"/>
        <v>0</v>
      </c>
      <c r="AN40" s="50">
        <f t="shared" si="33"/>
        <v>0</v>
      </c>
      <c r="AO40" s="50">
        <f t="shared" si="33"/>
        <v>0</v>
      </c>
      <c r="AP40" s="50">
        <f t="shared" si="33"/>
        <v>0</v>
      </c>
      <c r="AQ40" s="50">
        <f t="shared" si="33"/>
        <v>0</v>
      </c>
      <c r="AR40" s="11"/>
      <c r="AS40" s="50">
        <f t="shared" si="34"/>
        <v>0</v>
      </c>
      <c r="AT40" s="50">
        <f t="shared" si="35"/>
        <v>0</v>
      </c>
      <c r="AU40" s="50">
        <f t="shared" si="35"/>
        <v>0</v>
      </c>
      <c r="AV40" s="50">
        <f t="shared" si="35"/>
        <v>0</v>
      </c>
      <c r="AW40" s="50">
        <f t="shared" si="35"/>
        <v>0</v>
      </c>
      <c r="AX40" s="50">
        <f t="shared" si="35"/>
        <v>0</v>
      </c>
      <c r="AY40" s="50">
        <f t="shared" si="35"/>
        <v>0</v>
      </c>
      <c r="AZ40" s="50">
        <f t="shared" si="35"/>
        <v>0</v>
      </c>
      <c r="BA40" s="50">
        <f t="shared" si="36"/>
        <v>0</v>
      </c>
      <c r="BB40" s="50">
        <f t="shared" si="37"/>
        <v>0</v>
      </c>
      <c r="BC40" s="11"/>
      <c r="BD40" s="50">
        <f t="shared" si="38"/>
        <v>0</v>
      </c>
      <c r="BE40" s="50">
        <f t="shared" si="39"/>
        <v>0</v>
      </c>
      <c r="BF40" s="50">
        <f t="shared" si="39"/>
        <v>0</v>
      </c>
      <c r="BG40" s="50">
        <f t="shared" si="39"/>
        <v>0</v>
      </c>
      <c r="BH40" s="50">
        <f t="shared" si="39"/>
        <v>0</v>
      </c>
      <c r="BI40" s="50">
        <f t="shared" si="39"/>
        <v>0</v>
      </c>
      <c r="BJ40" s="50">
        <f t="shared" si="39"/>
        <v>0</v>
      </c>
      <c r="BK40" s="50">
        <f t="shared" si="39"/>
        <v>0</v>
      </c>
      <c r="BL40" s="50">
        <f t="shared" si="39"/>
        <v>0</v>
      </c>
      <c r="BM40" s="50">
        <f t="shared" si="39"/>
        <v>0</v>
      </c>
      <c r="BN40" s="11"/>
      <c r="BO40" s="50">
        <f t="shared" si="40"/>
        <v>0</v>
      </c>
      <c r="BP40" s="50">
        <f t="shared" si="41"/>
        <v>0</v>
      </c>
      <c r="BQ40" s="50">
        <f t="shared" si="41"/>
        <v>0</v>
      </c>
      <c r="BR40" s="50">
        <f t="shared" si="41"/>
        <v>0</v>
      </c>
      <c r="BS40" s="50">
        <f t="shared" si="41"/>
        <v>0</v>
      </c>
      <c r="BT40" s="50">
        <f t="shared" si="41"/>
        <v>0</v>
      </c>
      <c r="BU40" s="50">
        <f t="shared" si="41"/>
        <v>0</v>
      </c>
      <c r="BV40" s="50">
        <f t="shared" si="41"/>
        <v>0</v>
      </c>
      <c r="BW40" s="50">
        <f t="shared" si="41"/>
        <v>0</v>
      </c>
      <c r="BX40" s="50">
        <f t="shared" si="42"/>
        <v>0</v>
      </c>
      <c r="BY40" s="11"/>
      <c r="BZ40" s="50">
        <f t="shared" si="43"/>
        <v>0</v>
      </c>
      <c r="CA40" s="50">
        <f t="shared" si="44"/>
        <v>0</v>
      </c>
      <c r="CB40" s="50">
        <f t="shared" si="44"/>
        <v>0</v>
      </c>
      <c r="CC40" s="50">
        <f t="shared" si="44"/>
        <v>0</v>
      </c>
      <c r="CD40" s="50">
        <f t="shared" si="44"/>
        <v>0</v>
      </c>
      <c r="CE40" s="50">
        <f t="shared" si="44"/>
        <v>0</v>
      </c>
      <c r="CF40" s="50">
        <f t="shared" si="44"/>
        <v>0</v>
      </c>
      <c r="CG40" s="50">
        <f t="shared" si="44"/>
        <v>0</v>
      </c>
      <c r="CH40" s="50">
        <f t="shared" si="44"/>
        <v>0</v>
      </c>
      <c r="CI40" s="50">
        <f t="shared" si="45"/>
        <v>0</v>
      </c>
      <c r="CJ40" s="11"/>
      <c r="CK40" s="50">
        <f t="shared" si="46"/>
        <v>0</v>
      </c>
      <c r="CL40" s="50">
        <f t="shared" si="47"/>
        <v>0</v>
      </c>
      <c r="CM40" s="50">
        <f t="shared" si="47"/>
        <v>0</v>
      </c>
      <c r="CN40" s="50">
        <f t="shared" si="47"/>
        <v>0</v>
      </c>
      <c r="CO40" s="50">
        <f t="shared" si="47"/>
        <v>0</v>
      </c>
      <c r="CP40" s="50">
        <f t="shared" si="47"/>
        <v>0</v>
      </c>
      <c r="CQ40" s="50">
        <f t="shared" si="47"/>
        <v>0</v>
      </c>
      <c r="CR40" s="50">
        <f t="shared" si="47"/>
        <v>0</v>
      </c>
      <c r="CS40" s="50">
        <f t="shared" si="47"/>
        <v>0</v>
      </c>
      <c r="CT40" s="50">
        <f t="shared" si="48"/>
        <v>0</v>
      </c>
      <c r="CU40" s="11"/>
    </row>
    <row r="41" spans="1:99" x14ac:dyDescent="0.25">
      <c r="A41" s="31">
        <f t="shared" si="29"/>
        <v>26</v>
      </c>
      <c r="B41" s="31"/>
      <c r="C41" s="20"/>
      <c r="D41" s="62" t="s">
        <v>103</v>
      </c>
      <c r="E41" s="62" t="s">
        <v>104</v>
      </c>
      <c r="F41" s="56">
        <f>HLOOKUP($A$1,'REG FL  Revenue - 6 System Adj '!$A$2:$AO$153, MATCH('E-5 Yr3'!E41,'REG FL  Revenue - 6 System Adj '!$A$2:$A$154,0),FALSE)/1000</f>
        <v>297.71712600000001</v>
      </c>
      <c r="G41" s="65"/>
      <c r="H41" s="57">
        <f t="shared" si="49"/>
        <v>23.178045602076963</v>
      </c>
      <c r="I41" s="47">
        <f t="shared" si="58"/>
        <v>274.53908039792304</v>
      </c>
      <c r="J41" s="58">
        <f t="shared" si="59"/>
        <v>172.10247874218544</v>
      </c>
      <c r="K41" s="58">
        <f t="shared" si="59"/>
        <v>15.284607279592088</v>
      </c>
      <c r="L41" s="58">
        <f t="shared" si="59"/>
        <v>0.91777900763249343</v>
      </c>
      <c r="M41" s="58">
        <f t="shared" si="59"/>
        <v>66.72110022270239</v>
      </c>
      <c r="N41" s="58">
        <f t="shared" si="59"/>
        <v>0.79958941123784932</v>
      </c>
      <c r="O41" s="58">
        <f t="shared" si="59"/>
        <v>8.9627356124672684</v>
      </c>
      <c r="P41" s="58">
        <f t="shared" si="59"/>
        <v>1.4811836432336243</v>
      </c>
      <c r="Q41" s="58">
        <f t="shared" si="60"/>
        <v>7.9868029990773168</v>
      </c>
      <c r="R41" s="58">
        <f t="shared" si="60"/>
        <v>0.28280347979455833</v>
      </c>
      <c r="S41" s="58"/>
      <c r="T41" s="11"/>
      <c r="U41" s="50">
        <f t="shared" si="50"/>
        <v>0</v>
      </c>
      <c r="V41" s="11"/>
      <c r="Y41" s="59">
        <f>$F$41</f>
        <v>297.71712600000001</v>
      </c>
      <c r="AF41" s="50">
        <f t="shared" si="57"/>
        <v>0</v>
      </c>
      <c r="AG41" s="11"/>
      <c r="AH41" s="50">
        <f t="shared" si="32"/>
        <v>274.53907982625122</v>
      </c>
      <c r="AI41" s="50">
        <f t="shared" si="33"/>
        <v>172.10247874218544</v>
      </c>
      <c r="AJ41" s="50">
        <f t="shared" si="33"/>
        <v>15.284607279592088</v>
      </c>
      <c r="AK41" s="50">
        <f t="shared" si="33"/>
        <v>0.91777900763249343</v>
      </c>
      <c r="AL41" s="50">
        <f t="shared" si="33"/>
        <v>66.72110022270239</v>
      </c>
      <c r="AM41" s="50">
        <f t="shared" si="33"/>
        <v>0.79958941123784932</v>
      </c>
      <c r="AN41" s="50">
        <f t="shared" si="33"/>
        <v>8.9627356124672684</v>
      </c>
      <c r="AO41" s="50">
        <f t="shared" si="33"/>
        <v>1.4811836432336243</v>
      </c>
      <c r="AP41" s="50">
        <f t="shared" si="33"/>
        <v>7.9868029990773168</v>
      </c>
      <c r="AQ41" s="50">
        <f t="shared" si="33"/>
        <v>0.28280347979455833</v>
      </c>
      <c r="AR41" s="11"/>
      <c r="AS41" s="50">
        <f t="shared" si="34"/>
        <v>0</v>
      </c>
      <c r="AT41" s="50">
        <f t="shared" si="35"/>
        <v>0</v>
      </c>
      <c r="AU41" s="50">
        <f t="shared" si="35"/>
        <v>0</v>
      </c>
      <c r="AV41" s="50">
        <f t="shared" si="35"/>
        <v>0</v>
      </c>
      <c r="AW41" s="50">
        <f t="shared" si="35"/>
        <v>0</v>
      </c>
      <c r="AX41" s="50">
        <f t="shared" si="35"/>
        <v>0</v>
      </c>
      <c r="AY41" s="50">
        <f t="shared" si="35"/>
        <v>0</v>
      </c>
      <c r="AZ41" s="50">
        <f t="shared" si="35"/>
        <v>0</v>
      </c>
      <c r="BA41" s="50">
        <f t="shared" si="36"/>
        <v>0</v>
      </c>
      <c r="BB41" s="50">
        <f t="shared" si="37"/>
        <v>0</v>
      </c>
      <c r="BC41" s="11"/>
      <c r="BD41" s="50">
        <f t="shared" si="38"/>
        <v>0</v>
      </c>
      <c r="BE41" s="50">
        <f t="shared" si="39"/>
        <v>0</v>
      </c>
      <c r="BF41" s="50">
        <f t="shared" si="39"/>
        <v>0</v>
      </c>
      <c r="BG41" s="50">
        <f t="shared" si="39"/>
        <v>0</v>
      </c>
      <c r="BH41" s="50">
        <f t="shared" si="39"/>
        <v>0</v>
      </c>
      <c r="BI41" s="50">
        <f t="shared" si="39"/>
        <v>0</v>
      </c>
      <c r="BJ41" s="50">
        <f t="shared" si="39"/>
        <v>0</v>
      </c>
      <c r="BK41" s="50">
        <f t="shared" si="39"/>
        <v>0</v>
      </c>
      <c r="BL41" s="50">
        <f t="shared" si="39"/>
        <v>0</v>
      </c>
      <c r="BM41" s="50">
        <f t="shared" si="39"/>
        <v>0</v>
      </c>
      <c r="BN41" s="11"/>
      <c r="BO41" s="50">
        <f t="shared" si="40"/>
        <v>0</v>
      </c>
      <c r="BP41" s="50">
        <f t="shared" si="41"/>
        <v>0</v>
      </c>
      <c r="BQ41" s="50">
        <f t="shared" si="41"/>
        <v>0</v>
      </c>
      <c r="BR41" s="50">
        <f t="shared" si="41"/>
        <v>0</v>
      </c>
      <c r="BS41" s="50">
        <f t="shared" si="41"/>
        <v>0</v>
      </c>
      <c r="BT41" s="50">
        <f t="shared" si="41"/>
        <v>0</v>
      </c>
      <c r="BU41" s="50">
        <f t="shared" si="41"/>
        <v>0</v>
      </c>
      <c r="BV41" s="50">
        <f t="shared" si="41"/>
        <v>0</v>
      </c>
      <c r="BW41" s="50">
        <f t="shared" si="41"/>
        <v>0</v>
      </c>
      <c r="BX41" s="50">
        <f t="shared" si="42"/>
        <v>0</v>
      </c>
      <c r="BY41" s="11"/>
      <c r="BZ41" s="50">
        <f t="shared" si="43"/>
        <v>0</v>
      </c>
      <c r="CA41" s="50">
        <f t="shared" si="44"/>
        <v>0</v>
      </c>
      <c r="CB41" s="50">
        <f t="shared" si="44"/>
        <v>0</v>
      </c>
      <c r="CC41" s="50">
        <f t="shared" si="44"/>
        <v>0</v>
      </c>
      <c r="CD41" s="50">
        <f t="shared" si="44"/>
        <v>0</v>
      </c>
      <c r="CE41" s="50">
        <f t="shared" si="44"/>
        <v>0</v>
      </c>
      <c r="CF41" s="50">
        <f t="shared" si="44"/>
        <v>0</v>
      </c>
      <c r="CG41" s="50">
        <f t="shared" si="44"/>
        <v>0</v>
      </c>
      <c r="CH41" s="50">
        <f t="shared" si="44"/>
        <v>0</v>
      </c>
      <c r="CI41" s="50">
        <f t="shared" si="45"/>
        <v>0</v>
      </c>
      <c r="CJ41" s="11"/>
      <c r="CK41" s="50">
        <f t="shared" si="46"/>
        <v>0</v>
      </c>
      <c r="CL41" s="50">
        <f t="shared" si="47"/>
        <v>0</v>
      </c>
      <c r="CM41" s="50">
        <f t="shared" si="47"/>
        <v>0</v>
      </c>
      <c r="CN41" s="50">
        <f t="shared" si="47"/>
        <v>0</v>
      </c>
      <c r="CO41" s="50">
        <f t="shared" si="47"/>
        <v>0</v>
      </c>
      <c r="CP41" s="50">
        <f t="shared" si="47"/>
        <v>0</v>
      </c>
      <c r="CQ41" s="50">
        <f t="shared" si="47"/>
        <v>0</v>
      </c>
      <c r="CR41" s="50">
        <f t="shared" si="47"/>
        <v>0</v>
      </c>
      <c r="CS41" s="50">
        <f t="shared" si="47"/>
        <v>0</v>
      </c>
      <c r="CT41" s="50">
        <f t="shared" si="48"/>
        <v>0</v>
      </c>
      <c r="CU41" s="11"/>
    </row>
    <row r="42" spans="1:99" x14ac:dyDescent="0.25">
      <c r="A42" s="31">
        <f t="shared" si="29"/>
        <v>27</v>
      </c>
      <c r="B42" s="31"/>
      <c r="C42" s="20"/>
      <c r="D42" s="46" t="s">
        <v>105</v>
      </c>
      <c r="E42" s="46"/>
      <c r="F42" s="70">
        <f>SUM(F27:F41)</f>
        <v>342434.44989851385</v>
      </c>
      <c r="H42" s="71">
        <f t="shared" ref="H42:R42" si="61">SUM(H27:H41)</f>
        <v>195810.30209416631</v>
      </c>
      <c r="I42" s="72">
        <f t="shared" si="61"/>
        <v>146624.14780434762</v>
      </c>
      <c r="J42" s="71">
        <f t="shared" si="61"/>
        <v>41848.032236933032</v>
      </c>
      <c r="K42" s="73">
        <f t="shared" si="61"/>
        <v>3226.2076308591741</v>
      </c>
      <c r="L42" s="73">
        <f t="shared" si="61"/>
        <v>290.26408256684982</v>
      </c>
      <c r="M42" s="73">
        <f t="shared" si="61"/>
        <v>4823.9594902439767</v>
      </c>
      <c r="N42" s="73">
        <f t="shared" si="61"/>
        <v>31.848829177621923</v>
      </c>
      <c r="O42" s="73">
        <f t="shared" si="61"/>
        <v>469.04297329622665</v>
      </c>
      <c r="P42" s="74">
        <f t="shared" si="61"/>
        <v>1103.5714981990709</v>
      </c>
      <c r="Q42" s="74">
        <f t="shared" si="61"/>
        <v>88815.617080276555</v>
      </c>
      <c r="R42" s="74">
        <f t="shared" si="61"/>
        <v>6015.6039827951136</v>
      </c>
      <c r="T42" s="11"/>
      <c r="U42" s="50">
        <f t="shared" si="50"/>
        <v>0</v>
      </c>
      <c r="V42" s="11"/>
      <c r="W42" s="74">
        <f t="shared" ref="W42:AF42" si="62">SUM(W27:W41)</f>
        <v>191460.76087284595</v>
      </c>
      <c r="X42" s="74">
        <f t="shared" si="62"/>
        <v>94815.051000000007</v>
      </c>
      <c r="Y42" s="74">
        <f t="shared" si="62"/>
        <v>582.144351999999</v>
      </c>
      <c r="Z42" s="74">
        <f t="shared" si="62"/>
        <v>0</v>
      </c>
      <c r="AA42" s="74">
        <f t="shared" si="62"/>
        <v>14526.192379667989</v>
      </c>
      <c r="AB42" s="74">
        <f t="shared" si="62"/>
        <v>238.68162999999899</v>
      </c>
      <c r="AC42" s="74">
        <f t="shared" si="62"/>
        <v>7228.2839259999901</v>
      </c>
      <c r="AD42" s="74">
        <f t="shared" si="62"/>
        <v>33583.335738000002</v>
      </c>
      <c r="AE42" s="74">
        <f t="shared" si="62"/>
        <v>0</v>
      </c>
      <c r="AF42" s="74">
        <f t="shared" si="62"/>
        <v>0</v>
      </c>
      <c r="AG42" s="11"/>
      <c r="AH42" s="74">
        <f t="shared" ref="AH42:AQ42" si="63">SUM(AH27:AH41)</f>
        <v>536.82291264671494</v>
      </c>
      <c r="AI42" s="74">
        <f t="shared" si="63"/>
        <v>336.52241411521334</v>
      </c>
      <c r="AJ42" s="74">
        <f t="shared" si="63"/>
        <v>29.886919573288516</v>
      </c>
      <c r="AK42" s="74">
        <f t="shared" si="63"/>
        <v>1.7945889538024764</v>
      </c>
      <c r="AL42" s="74">
        <f t="shared" si="63"/>
        <v>130.4638136734938</v>
      </c>
      <c r="AM42" s="74">
        <f t="shared" si="63"/>
        <v>1.5634856681745561</v>
      </c>
      <c r="AN42" s="74">
        <f t="shared" si="63"/>
        <v>17.525380502521287</v>
      </c>
      <c r="AO42" s="74">
        <f t="shared" si="63"/>
        <v>2.8962482063703519</v>
      </c>
      <c r="AP42" s="74">
        <f t="shared" si="63"/>
        <v>15.617080276562637</v>
      </c>
      <c r="AQ42" s="74">
        <f t="shared" si="63"/>
        <v>0.55298279511252568</v>
      </c>
      <c r="AR42" s="11"/>
      <c r="AS42" s="74">
        <f t="shared" ref="AS42:AZ42" si="64">SUM(AS27:AS41)</f>
        <v>0</v>
      </c>
      <c r="AT42" s="74">
        <f t="shared" si="64"/>
        <v>0</v>
      </c>
      <c r="AU42" s="74">
        <f t="shared" si="64"/>
        <v>0</v>
      </c>
      <c r="AV42" s="74">
        <f t="shared" si="64"/>
        <v>0</v>
      </c>
      <c r="AW42" s="74">
        <f t="shared" si="64"/>
        <v>0</v>
      </c>
      <c r="AX42" s="74">
        <f t="shared" si="64"/>
        <v>0</v>
      </c>
      <c r="AY42" s="74">
        <f t="shared" si="64"/>
        <v>0</v>
      </c>
      <c r="AZ42" s="74">
        <f t="shared" si="64"/>
        <v>0</v>
      </c>
      <c r="BA42" s="74">
        <f>SUM(AAX27:AAX41)</f>
        <v>0</v>
      </c>
      <c r="BB42" s="74">
        <f>SUM(AAY27:AAY41)</f>
        <v>0</v>
      </c>
      <c r="BC42" s="11"/>
      <c r="BD42" s="74">
        <f t="shared" ref="BD42:BM42" si="65">SUM(BD27:BD41)</f>
        <v>10221.972596583097</v>
      </c>
      <c r="BE42" s="74">
        <f t="shared" si="65"/>
        <v>6412.3932554900266</v>
      </c>
      <c r="BF42" s="74">
        <f t="shared" si="65"/>
        <v>553.14091320482464</v>
      </c>
      <c r="BG42" s="74">
        <f t="shared" si="65"/>
        <v>34.227655911531151</v>
      </c>
      <c r="BH42" s="74">
        <f t="shared" si="65"/>
        <v>2776.8388637302842</v>
      </c>
      <c r="BI42" s="74">
        <f t="shared" si="65"/>
        <v>29.279079153237493</v>
      </c>
      <c r="BJ42" s="74">
        <f t="shared" si="65"/>
        <v>412.51885698997989</v>
      </c>
      <c r="BK42" s="74">
        <f t="shared" si="65"/>
        <v>3.5739721032120881</v>
      </c>
      <c r="BL42" s="74">
        <f t="shared" si="65"/>
        <v>0</v>
      </c>
      <c r="BM42" s="74">
        <f t="shared" si="65"/>
        <v>0</v>
      </c>
      <c r="BN42" s="11"/>
      <c r="BO42" s="74">
        <f t="shared" ref="BO42:BX42" si="66">SUM(BO27:BO41)</f>
        <v>238.68162999999899</v>
      </c>
      <c r="BP42" s="74">
        <f t="shared" si="66"/>
        <v>152.90683916997489</v>
      </c>
      <c r="BQ42" s="74">
        <f t="shared" si="66"/>
        <v>14.065144299265647</v>
      </c>
      <c r="BR42" s="74">
        <f t="shared" si="66"/>
        <v>0.64652407799836553</v>
      </c>
      <c r="BS42" s="74">
        <f t="shared" si="66"/>
        <v>62.235082833505302</v>
      </c>
      <c r="BT42" s="74">
        <f t="shared" si="66"/>
        <v>0.99704918052759972</v>
      </c>
      <c r="BU42" s="74">
        <f t="shared" si="66"/>
        <v>5.6733136964916815</v>
      </c>
      <c r="BV42" s="74">
        <f t="shared" si="66"/>
        <v>2.157676742235509</v>
      </c>
      <c r="BW42" s="74">
        <f t="shared" si="66"/>
        <v>0</v>
      </c>
      <c r="BX42" s="74">
        <f t="shared" si="66"/>
        <v>0</v>
      </c>
      <c r="BY42" s="11"/>
      <c r="BZ42" s="74">
        <f t="shared" ref="BZ42:CI42" si="67">SUM(BZ27:BZ41)</f>
        <v>7228.2839259999901</v>
      </c>
      <c r="CA42" s="74">
        <f t="shared" si="67"/>
        <v>5619.5541437996399</v>
      </c>
      <c r="CB42" s="74">
        <f t="shared" si="67"/>
        <v>475.3126994513953</v>
      </c>
      <c r="CC42" s="74">
        <f t="shared" si="67"/>
        <v>9.6614581357875444</v>
      </c>
      <c r="CD42" s="74">
        <f t="shared" si="67"/>
        <v>1059.307102671228</v>
      </c>
      <c r="CE42" s="74">
        <f t="shared" si="67"/>
        <v>0</v>
      </c>
      <c r="CF42" s="74">
        <f t="shared" si="67"/>
        <v>32.204860452625155</v>
      </c>
      <c r="CG42" s="74">
        <f t="shared" si="67"/>
        <v>32.243661489315066</v>
      </c>
      <c r="CH42" s="74">
        <f t="shared" si="67"/>
        <v>0</v>
      </c>
      <c r="CI42" s="74">
        <f t="shared" si="67"/>
        <v>0</v>
      </c>
      <c r="CJ42" s="11"/>
      <c r="CK42" s="74">
        <f t="shared" ref="CK42:CT42" si="68">SUM(CK27:CK41)</f>
        <v>33583.335738000002</v>
      </c>
      <c r="CL42" s="74">
        <f t="shared" si="68"/>
        <v>29326.655584358174</v>
      </c>
      <c r="CM42" s="74">
        <f t="shared" si="68"/>
        <v>2153.8019543303999</v>
      </c>
      <c r="CN42" s="74">
        <f t="shared" si="68"/>
        <v>243.93385548773028</v>
      </c>
      <c r="CO42" s="74">
        <f t="shared" si="68"/>
        <v>795.11462733546625</v>
      </c>
      <c r="CP42" s="74">
        <f t="shared" si="68"/>
        <v>9.2151756822724425E-3</v>
      </c>
      <c r="CQ42" s="74">
        <f t="shared" si="68"/>
        <v>1.1205616546086492</v>
      </c>
      <c r="CR42" s="74">
        <f t="shared" si="68"/>
        <v>1062.6999396579381</v>
      </c>
      <c r="CS42" s="74">
        <f t="shared" si="68"/>
        <v>0</v>
      </c>
      <c r="CT42" s="74">
        <f t="shared" si="68"/>
        <v>0</v>
      </c>
      <c r="CU42" s="11"/>
    </row>
    <row r="43" spans="1:99" x14ac:dyDescent="0.25">
      <c r="A43" s="31">
        <f t="shared" si="29"/>
        <v>28</v>
      </c>
      <c r="B43" s="31"/>
      <c r="C43" s="20"/>
      <c r="D43" s="62"/>
      <c r="E43" s="62"/>
      <c r="F43" s="75"/>
      <c r="G43" s="69"/>
      <c r="H43" s="76"/>
      <c r="I43" s="4"/>
      <c r="J43" s="58"/>
      <c r="K43" s="52"/>
      <c r="L43" s="52"/>
      <c r="M43" s="52"/>
      <c r="N43" s="52"/>
      <c r="O43" s="52"/>
      <c r="P43" s="59"/>
      <c r="Q43" s="59"/>
      <c r="R43" s="59"/>
      <c r="T43" s="11"/>
      <c r="U43" s="50">
        <f t="shared" si="50"/>
        <v>0</v>
      </c>
      <c r="V43" s="11"/>
      <c r="Z43" s="59"/>
      <c r="AG43" s="11"/>
      <c r="AR43" s="11"/>
      <c r="BC43" s="11"/>
      <c r="BN43" s="11"/>
      <c r="BY43" s="11"/>
      <c r="CJ43" s="11"/>
      <c r="CU43" s="11"/>
    </row>
    <row r="44" spans="1:99" collapsed="1" x14ac:dyDescent="0.25">
      <c r="A44" s="31">
        <f t="shared" si="29"/>
        <v>29</v>
      </c>
      <c r="B44" s="31"/>
      <c r="C44" s="20"/>
      <c r="D44" s="77" t="s">
        <v>106</v>
      </c>
      <c r="E44" s="77"/>
      <c r="F44" s="72">
        <f>+F24+F42</f>
        <v>3185459.9435880864</v>
      </c>
      <c r="G44" s="53"/>
      <c r="H44" s="72">
        <f t="shared" ref="H44:R44" si="69">+H24+H42</f>
        <v>215674.6059228821</v>
      </c>
      <c r="I44" s="72">
        <f t="shared" si="69"/>
        <v>2969785.3376652044</v>
      </c>
      <c r="J44" s="72">
        <f t="shared" si="69"/>
        <v>1917047.6415796985</v>
      </c>
      <c r="K44" s="72">
        <f t="shared" si="69"/>
        <v>199306.42957640492</v>
      </c>
      <c r="L44" s="72">
        <f t="shared" si="69"/>
        <v>9365.5979246005081</v>
      </c>
      <c r="M44" s="72">
        <f t="shared" si="69"/>
        <v>652719.41801538737</v>
      </c>
      <c r="N44" s="72">
        <f t="shared" si="69"/>
        <v>8127.7409789549738</v>
      </c>
      <c r="O44" s="72">
        <f t="shared" si="69"/>
        <v>75932.457135005854</v>
      </c>
      <c r="P44" s="72">
        <f t="shared" si="69"/>
        <v>12454.831392080512</v>
      </c>
      <c r="Q44" s="72">
        <f t="shared" si="69"/>
        <v>88815.617080276555</v>
      </c>
      <c r="R44" s="72">
        <f t="shared" si="69"/>
        <v>6015.6039827951136</v>
      </c>
      <c r="T44" s="11"/>
      <c r="U44" s="50">
        <f t="shared" si="50"/>
        <v>0</v>
      </c>
      <c r="V44" s="11"/>
      <c r="W44" s="72">
        <f t="shared" ref="W44:AF44" si="70">+W24+W42</f>
        <v>191460.76087284595</v>
      </c>
      <c r="X44" s="72">
        <f t="shared" si="70"/>
        <v>94815.051000000007</v>
      </c>
      <c r="Y44" s="72">
        <f t="shared" si="70"/>
        <v>582.144351999999</v>
      </c>
      <c r="Z44" s="72">
        <f t="shared" si="70"/>
        <v>0</v>
      </c>
      <c r="AA44" s="72">
        <f t="shared" si="70"/>
        <v>14526.192379667989</v>
      </c>
      <c r="AB44" s="72">
        <f t="shared" si="70"/>
        <v>238.68162999999899</v>
      </c>
      <c r="AC44" s="72">
        <f t="shared" si="70"/>
        <v>7228.2839259999901</v>
      </c>
      <c r="AD44" s="72">
        <f t="shared" si="70"/>
        <v>33583.335738000002</v>
      </c>
      <c r="AE44" s="72">
        <f t="shared" si="70"/>
        <v>0</v>
      </c>
      <c r="AF44" s="72">
        <f t="shared" si="70"/>
        <v>0</v>
      </c>
      <c r="AG44" s="11"/>
      <c r="AR44" s="11"/>
      <c r="BC44" s="11"/>
      <c r="BN44" s="11"/>
      <c r="BY44" s="11"/>
      <c r="CJ44" s="11"/>
      <c r="CU44" s="11"/>
    </row>
    <row r="45" spans="1:99" s="88" customFormat="1" hidden="1" outlineLevel="1" x14ac:dyDescent="0.25">
      <c r="A45" s="31">
        <f t="shared" si="29"/>
        <v>30</v>
      </c>
      <c r="B45" s="93"/>
      <c r="C45" s="94"/>
      <c r="D45" s="145" t="s">
        <v>77</v>
      </c>
      <c r="E45" s="145"/>
      <c r="F45" s="143">
        <f>+'[2]1-Summary (present rev)'!$F$25-F44</f>
        <v>0</v>
      </c>
      <c r="G45" s="143"/>
      <c r="H45" s="143">
        <f>+'[2]1-Summary (present rev)'!G$25-H44</f>
        <v>0.15961631233221851</v>
      </c>
      <c r="I45" s="143">
        <f>+'[2]1-Summary (present rev)'!H$25-I44</f>
        <v>-0.15961631573736668</v>
      </c>
      <c r="J45" s="143">
        <f>+'[2]1-Summary (present rev)'!I$25-J44</f>
        <v>-0.16579282400198281</v>
      </c>
      <c r="K45" s="143">
        <f>+'[2]1-Summary (present rev)'!J$25-K44</f>
        <v>5.3257054241839796E-3</v>
      </c>
      <c r="L45" s="143">
        <f>+'[2]1-Summary (present rev)'!K$25-L44</f>
        <v>-6.4060517252073623E-4</v>
      </c>
      <c r="M45" s="143">
        <f>+'[2]1-Summary (present rev)'!L$25-M44</f>
        <v>1.6688627656549215E-3</v>
      </c>
      <c r="N45" s="143">
        <f>+'[2]1-Summary (present rev)'!M$25-N44</f>
        <v>8.6531974284298485E-4</v>
      </c>
      <c r="O45" s="143">
        <f>+'[2]1-Summary (present rev)'!N$25-O44</f>
        <v>2.2352845990099013E-3</v>
      </c>
      <c r="P45" s="143">
        <f>+'[2]1-Summary (present rev)'!O$25-P44</f>
        <v>-3.2769408771855524E-3</v>
      </c>
      <c r="Q45" s="143">
        <f>+'[2]1-Summary (present rev)'!P$25-Q44</f>
        <v>0</v>
      </c>
      <c r="R45" s="143">
        <f>+'[2]1-Summary (present rev)'!Q$25-R44</f>
        <v>0</v>
      </c>
      <c r="U45" s="96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</row>
    <row r="46" spans="1:99" x14ac:dyDescent="0.25">
      <c r="A46" s="31">
        <f>+A44+1</f>
        <v>30</v>
      </c>
      <c r="B46" s="31"/>
      <c r="C46" s="20"/>
      <c r="E46" s="50"/>
      <c r="F46" s="3"/>
      <c r="G46" s="3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T46" s="11"/>
      <c r="U46" s="50">
        <f t="shared" si="50"/>
        <v>0</v>
      </c>
      <c r="V46" s="11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11"/>
      <c r="AR46" s="11"/>
      <c r="BC46" s="11"/>
      <c r="BN46" s="11"/>
      <c r="BY46" s="11"/>
      <c r="CJ46" s="11"/>
      <c r="CU46" s="11"/>
    </row>
    <row r="47" spans="1:99" x14ac:dyDescent="0.25">
      <c r="A47" s="31">
        <f>+A46+1</f>
        <v>31</v>
      </c>
      <c r="B47" s="31"/>
      <c r="C47" s="20"/>
      <c r="D47" s="43" t="s">
        <v>107</v>
      </c>
      <c r="E47" s="43"/>
      <c r="F47" s="3"/>
      <c r="G47" s="3"/>
      <c r="H47" s="5"/>
      <c r="I47" s="5"/>
      <c r="J47" s="58"/>
      <c r="K47" s="52"/>
      <c r="L47" s="52"/>
      <c r="M47" s="52"/>
      <c r="N47" s="52"/>
      <c r="O47" s="52"/>
      <c r="P47" s="5"/>
      <c r="Q47" s="5"/>
      <c r="R47" s="5"/>
      <c r="T47" s="11"/>
      <c r="U47" s="50">
        <f t="shared" si="50"/>
        <v>0</v>
      </c>
      <c r="V47" s="11"/>
      <c r="W47" s="5"/>
      <c r="X47" s="5"/>
      <c r="AF47" s="5"/>
      <c r="AG47" s="11"/>
      <c r="AR47" s="11"/>
      <c r="BC47" s="11"/>
      <c r="BN47" s="11"/>
      <c r="BY47" s="11"/>
      <c r="CJ47" s="11"/>
      <c r="CU47" s="11"/>
    </row>
    <row r="48" spans="1:99" x14ac:dyDescent="0.25">
      <c r="A48" s="31">
        <f t="shared" ref="A48:A59" si="71">+A47+1</f>
        <v>32</v>
      </c>
      <c r="B48" s="31"/>
      <c r="C48" s="20" t="s">
        <v>64</v>
      </c>
      <c r="D48" s="46" t="s">
        <v>65</v>
      </c>
      <c r="E48" s="46"/>
      <c r="F48" s="50">
        <f>+H48+I48</f>
        <v>0</v>
      </c>
      <c r="G48" s="3"/>
      <c r="H48" s="5"/>
      <c r="I48" s="50">
        <f>SUM(J48:P48)</f>
        <v>0</v>
      </c>
      <c r="J48" s="49"/>
      <c r="K48" s="49"/>
      <c r="L48" s="49"/>
      <c r="M48" s="49"/>
      <c r="N48" s="49"/>
      <c r="O48" s="49"/>
      <c r="P48" s="49"/>
      <c r="Q48" s="5"/>
      <c r="R48" s="5"/>
      <c r="T48" s="11"/>
      <c r="U48" s="50">
        <f t="shared" si="50"/>
        <v>0</v>
      </c>
      <c r="V48" s="11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11"/>
      <c r="AR48" s="11"/>
      <c r="BC48" s="11"/>
      <c r="BN48" s="11"/>
      <c r="BY48" s="11"/>
      <c r="CJ48" s="11"/>
      <c r="CU48" s="11"/>
    </row>
    <row r="49" spans="1:99" x14ac:dyDescent="0.25">
      <c r="A49" s="31">
        <f t="shared" si="71"/>
        <v>33</v>
      </c>
      <c r="B49" s="31"/>
      <c r="C49" s="20">
        <v>456</v>
      </c>
      <c r="D49" s="24" t="s">
        <v>108</v>
      </c>
      <c r="E49" s="24"/>
      <c r="F49" s="50">
        <f>+H49+I49</f>
        <v>0</v>
      </c>
      <c r="G49" s="3"/>
      <c r="H49" s="5"/>
      <c r="I49" s="50">
        <f>SUM(J49:P49)</f>
        <v>0</v>
      </c>
      <c r="J49" s="49"/>
      <c r="K49" s="49"/>
      <c r="L49" s="49"/>
      <c r="M49" s="49"/>
      <c r="N49" s="49"/>
      <c r="O49" s="49"/>
      <c r="P49" s="49"/>
      <c r="Q49" s="5"/>
      <c r="R49" s="5"/>
      <c r="T49" s="11"/>
      <c r="U49" s="50">
        <f t="shared" si="50"/>
        <v>0</v>
      </c>
      <c r="V49" s="11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11"/>
      <c r="AR49" s="11"/>
      <c r="BC49" s="11"/>
      <c r="BN49" s="11"/>
      <c r="BY49" s="11"/>
      <c r="CJ49" s="11"/>
      <c r="CU49" s="11"/>
    </row>
    <row r="50" spans="1:99" x14ac:dyDescent="0.25">
      <c r="A50" s="31">
        <f t="shared" si="71"/>
        <v>34</v>
      </c>
      <c r="B50" s="31"/>
      <c r="C50" s="20"/>
      <c r="D50" s="46" t="s">
        <v>76</v>
      </c>
      <c r="E50" s="46"/>
      <c r="F50" s="54">
        <f>SUM(F48:F49)</f>
        <v>0</v>
      </c>
      <c r="G50" s="47"/>
      <c r="H50" s="54">
        <f t="shared" ref="H50:O50" si="72">SUM(H48:H49)</f>
        <v>0</v>
      </c>
      <c r="I50" s="54">
        <f t="shared" si="72"/>
        <v>0</v>
      </c>
      <c r="J50" s="54">
        <f t="shared" si="72"/>
        <v>0</v>
      </c>
      <c r="K50" s="54">
        <f t="shared" si="72"/>
        <v>0</v>
      </c>
      <c r="L50" s="54">
        <f t="shared" si="72"/>
        <v>0</v>
      </c>
      <c r="M50" s="54">
        <f t="shared" si="72"/>
        <v>0</v>
      </c>
      <c r="N50" s="54">
        <f t="shared" si="72"/>
        <v>0</v>
      </c>
      <c r="O50" s="54">
        <f t="shared" si="72"/>
        <v>0</v>
      </c>
      <c r="P50" s="54">
        <f>SUM(P48:P49)</f>
        <v>0</v>
      </c>
      <c r="Q50" s="54">
        <f>SUM(Q48:Q49)</f>
        <v>0</v>
      </c>
      <c r="R50" s="54">
        <f>SUM(R48:R49)</f>
        <v>0</v>
      </c>
      <c r="T50" s="11"/>
      <c r="U50" s="50">
        <f t="shared" si="50"/>
        <v>0</v>
      </c>
      <c r="V50" s="11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11"/>
      <c r="AR50" s="11"/>
      <c r="BC50" s="11"/>
      <c r="BN50" s="11"/>
      <c r="BY50" s="11"/>
      <c r="CJ50" s="11"/>
      <c r="CU50" s="11"/>
    </row>
    <row r="51" spans="1:99" x14ac:dyDescent="0.25">
      <c r="A51" s="31">
        <f t="shared" si="71"/>
        <v>35</v>
      </c>
      <c r="B51" s="31"/>
      <c r="C51" s="20"/>
      <c r="D51" s="46"/>
      <c r="E51" s="46"/>
      <c r="F51" s="3"/>
      <c r="G51" s="3"/>
      <c r="H51" s="5"/>
      <c r="I51" s="5"/>
      <c r="J51" s="49"/>
      <c r="K51" s="49"/>
      <c r="L51" s="49"/>
      <c r="M51" s="49"/>
      <c r="N51" s="49"/>
      <c r="O51" s="49"/>
      <c r="P51" s="5"/>
      <c r="Q51" s="5"/>
      <c r="R51" s="5"/>
      <c r="T51" s="11"/>
      <c r="U51" s="50">
        <f t="shared" si="50"/>
        <v>0</v>
      </c>
      <c r="V51" s="11"/>
      <c r="W51" s="52"/>
      <c r="X51" s="52"/>
      <c r="Y51" s="52"/>
      <c r="Z51" s="52"/>
      <c r="AA51" s="52"/>
      <c r="AB51" s="52"/>
      <c r="AC51" s="52"/>
      <c r="AD51" s="52"/>
      <c r="AE51" s="52"/>
      <c r="AG51" s="11"/>
      <c r="AR51" s="11"/>
      <c r="BC51" s="11"/>
      <c r="BN51" s="11"/>
      <c r="BY51" s="11"/>
      <c r="CJ51" s="11"/>
      <c r="CU51" s="11"/>
    </row>
    <row r="52" spans="1:99" x14ac:dyDescent="0.25">
      <c r="A52" s="31">
        <f t="shared" si="71"/>
        <v>36</v>
      </c>
      <c r="B52" s="31"/>
      <c r="C52" s="20">
        <v>451</v>
      </c>
      <c r="D52" s="46" t="s">
        <v>79</v>
      </c>
      <c r="E52" s="46"/>
      <c r="F52" s="3"/>
      <c r="G52" s="3"/>
      <c r="H52" s="5"/>
      <c r="I52" s="5"/>
      <c r="J52" s="58"/>
      <c r="K52" s="52"/>
      <c r="L52" s="52"/>
      <c r="M52" s="52"/>
      <c r="N52" s="52"/>
      <c r="O52" s="52"/>
      <c r="P52" s="5"/>
      <c r="Q52" s="5"/>
      <c r="R52" s="5"/>
      <c r="T52" s="11"/>
      <c r="U52" s="50">
        <f t="shared" si="50"/>
        <v>0</v>
      </c>
      <c r="V52" s="11"/>
      <c r="W52" s="52"/>
      <c r="X52" s="52"/>
      <c r="Y52" s="52"/>
      <c r="Z52" s="52"/>
      <c r="AA52" s="52"/>
      <c r="AB52" s="52"/>
      <c r="AC52" s="52"/>
      <c r="AD52" s="52"/>
      <c r="AE52" s="52"/>
      <c r="AG52" s="11"/>
      <c r="AR52" s="11"/>
      <c r="BC52" s="11"/>
      <c r="BN52" s="11"/>
      <c r="BY52" s="11"/>
      <c r="CJ52" s="11"/>
      <c r="CU52" s="11"/>
    </row>
    <row r="53" spans="1:99" x14ac:dyDescent="0.25">
      <c r="A53" s="31">
        <f t="shared" si="71"/>
        <v>37</v>
      </c>
      <c r="B53" s="31"/>
      <c r="C53" s="20"/>
      <c r="D53" s="62" t="s">
        <v>109</v>
      </c>
      <c r="E53" s="62"/>
      <c r="F53" s="50">
        <f>I53</f>
        <v>0</v>
      </c>
      <c r="G53" s="3"/>
      <c r="H53" s="59"/>
      <c r="I53" s="59"/>
      <c r="J53" s="78"/>
      <c r="K53" s="78"/>
      <c r="L53" s="78"/>
      <c r="M53" s="78"/>
      <c r="N53" s="78"/>
      <c r="O53" s="78"/>
      <c r="P53" s="78"/>
      <c r="T53" s="11"/>
      <c r="U53" s="50">
        <f t="shared" si="50"/>
        <v>0</v>
      </c>
      <c r="V53" s="11"/>
      <c r="Y53" s="3"/>
      <c r="Z53" s="3"/>
      <c r="AA53" s="3"/>
      <c r="AB53" s="3"/>
      <c r="AC53" s="3"/>
      <c r="AD53" s="3"/>
      <c r="AE53" s="3"/>
      <c r="AG53" s="11"/>
      <c r="AR53" s="11"/>
      <c r="BC53" s="11"/>
      <c r="BN53" s="11"/>
      <c r="BY53" s="11"/>
      <c r="CJ53" s="11"/>
      <c r="CU53" s="11"/>
    </row>
    <row r="54" spans="1:99" x14ac:dyDescent="0.25">
      <c r="A54" s="31">
        <f t="shared" si="71"/>
        <v>38</v>
      </c>
      <c r="B54" s="31"/>
      <c r="C54" s="20"/>
      <c r="D54" s="66" t="s">
        <v>88</v>
      </c>
      <c r="E54" s="66"/>
      <c r="F54" s="50">
        <f>I54</f>
        <v>0</v>
      </c>
      <c r="G54" s="3"/>
      <c r="H54" s="59"/>
      <c r="I54" s="59">
        <v>0</v>
      </c>
      <c r="J54" s="78"/>
      <c r="K54" s="78"/>
      <c r="L54" s="78"/>
      <c r="M54" s="78"/>
      <c r="N54" s="78"/>
      <c r="O54" s="78"/>
      <c r="P54" s="78"/>
      <c r="Q54" s="59">
        <f>+I54</f>
        <v>0</v>
      </c>
      <c r="R54" s="59">
        <f>+J54</f>
        <v>0</v>
      </c>
      <c r="T54" s="11"/>
      <c r="U54" s="50">
        <f t="shared" si="50"/>
        <v>0</v>
      </c>
      <c r="V54" s="11"/>
      <c r="Y54" s="3"/>
      <c r="Z54" s="3"/>
      <c r="AA54" s="3"/>
      <c r="AB54" s="3"/>
      <c r="AC54" s="3"/>
      <c r="AD54" s="3"/>
      <c r="AE54" s="3"/>
      <c r="AG54" s="11"/>
      <c r="AR54" s="11"/>
      <c r="BC54" s="11"/>
      <c r="BN54" s="11"/>
      <c r="BY54" s="11"/>
      <c r="CJ54" s="11"/>
      <c r="CU54" s="11"/>
    </row>
    <row r="55" spans="1:99" x14ac:dyDescent="0.25">
      <c r="A55" s="31">
        <f t="shared" si="71"/>
        <v>39</v>
      </c>
      <c r="C55" s="20"/>
      <c r="D55" s="46" t="s">
        <v>105</v>
      </c>
      <c r="E55" s="46"/>
      <c r="F55" s="72">
        <f>SUM(F52:F54)</f>
        <v>0</v>
      </c>
      <c r="H55" s="72">
        <f t="shared" ref="H55:Q55" si="73">SUM(H52:H54)</f>
        <v>0</v>
      </c>
      <c r="I55" s="72">
        <f t="shared" si="73"/>
        <v>0</v>
      </c>
      <c r="J55" s="72">
        <f t="shared" si="73"/>
        <v>0</v>
      </c>
      <c r="K55" s="72">
        <f t="shared" si="73"/>
        <v>0</v>
      </c>
      <c r="L55" s="72">
        <f t="shared" si="73"/>
        <v>0</v>
      </c>
      <c r="M55" s="72">
        <f t="shared" si="73"/>
        <v>0</v>
      </c>
      <c r="N55" s="72">
        <f t="shared" si="73"/>
        <v>0</v>
      </c>
      <c r="O55" s="72">
        <f t="shared" si="73"/>
        <v>0</v>
      </c>
      <c r="P55" s="72">
        <f t="shared" si="73"/>
        <v>0</v>
      </c>
      <c r="Q55" s="72">
        <f t="shared" si="73"/>
        <v>0</v>
      </c>
      <c r="R55" s="72">
        <f t="shared" ref="R55" si="74">SUM(R52:R54)</f>
        <v>0</v>
      </c>
      <c r="T55" s="11"/>
      <c r="U55" s="50">
        <f t="shared" si="50"/>
        <v>0</v>
      </c>
      <c r="V55" s="11"/>
      <c r="Y55" s="3"/>
      <c r="Z55" s="3"/>
      <c r="AA55" s="3"/>
      <c r="AB55" s="3"/>
      <c r="AC55" s="3"/>
      <c r="AD55" s="3"/>
      <c r="AE55" s="3"/>
      <c r="AG55" s="11"/>
      <c r="AR55" s="11"/>
      <c r="BC55" s="11"/>
      <c r="BN55" s="11"/>
      <c r="BY55" s="11"/>
      <c r="CJ55" s="11"/>
      <c r="CU55" s="11"/>
    </row>
    <row r="56" spans="1:99" x14ac:dyDescent="0.25">
      <c r="A56" s="31">
        <f t="shared" si="71"/>
        <v>40</v>
      </c>
      <c r="C56" s="20"/>
      <c r="D56" s="64"/>
      <c r="E56" s="64"/>
      <c r="I56" s="4"/>
      <c r="J56" s="58"/>
      <c r="K56" s="52"/>
      <c r="L56" s="52"/>
      <c r="M56" s="52"/>
      <c r="N56" s="52"/>
      <c r="O56" s="52"/>
      <c r="P56" s="5"/>
      <c r="Q56" s="5"/>
      <c r="R56" s="5"/>
      <c r="T56" s="11"/>
      <c r="U56" s="50">
        <f t="shared" si="50"/>
        <v>0</v>
      </c>
      <c r="V56" s="11"/>
      <c r="Y56" s="3"/>
      <c r="Z56" s="3"/>
      <c r="AA56" s="3"/>
      <c r="AB56" s="3"/>
      <c r="AC56" s="3"/>
      <c r="AD56" s="3"/>
      <c r="AE56" s="3"/>
      <c r="AG56" s="11"/>
      <c r="AR56" s="11"/>
      <c r="BC56" s="11"/>
      <c r="BN56" s="11"/>
      <c r="BY56" s="11"/>
      <c r="CJ56" s="11"/>
      <c r="CU56" s="11"/>
    </row>
    <row r="57" spans="1:99" x14ac:dyDescent="0.25">
      <c r="A57" s="31">
        <f t="shared" si="71"/>
        <v>41</v>
      </c>
      <c r="D57" s="79" t="s">
        <v>110</v>
      </c>
      <c r="E57" s="79"/>
      <c r="F57" s="72">
        <f>+F50+F55</f>
        <v>0</v>
      </c>
      <c r="H57" s="72">
        <f t="shared" ref="H57:Q57" si="75">+H50+H55</f>
        <v>0</v>
      </c>
      <c r="I57" s="72">
        <f t="shared" si="75"/>
        <v>0</v>
      </c>
      <c r="J57" s="72">
        <f t="shared" si="75"/>
        <v>0</v>
      </c>
      <c r="K57" s="72">
        <f t="shared" si="75"/>
        <v>0</v>
      </c>
      <c r="L57" s="72">
        <f t="shared" si="75"/>
        <v>0</v>
      </c>
      <c r="M57" s="72">
        <f t="shared" si="75"/>
        <v>0</v>
      </c>
      <c r="N57" s="72">
        <f t="shared" si="75"/>
        <v>0</v>
      </c>
      <c r="O57" s="72">
        <f t="shared" si="75"/>
        <v>0</v>
      </c>
      <c r="P57" s="72">
        <f t="shared" si="75"/>
        <v>0</v>
      </c>
      <c r="Q57" s="72">
        <f t="shared" si="75"/>
        <v>0</v>
      </c>
      <c r="R57" s="72">
        <f t="shared" ref="R57" si="76">+R50+R55</f>
        <v>0</v>
      </c>
      <c r="T57" s="11"/>
      <c r="U57" s="50">
        <f t="shared" si="50"/>
        <v>0</v>
      </c>
      <c r="V57" s="11"/>
      <c r="Y57" s="3"/>
      <c r="Z57" s="3"/>
      <c r="AA57" s="3"/>
      <c r="AB57" s="3"/>
      <c r="AC57" s="3"/>
      <c r="AD57" s="3"/>
      <c r="AE57" s="3"/>
      <c r="AG57" s="11"/>
      <c r="AR57" s="11"/>
      <c r="BC57" s="11"/>
      <c r="BN57" s="11"/>
      <c r="BY57" s="11"/>
      <c r="CJ57" s="11"/>
      <c r="CU57" s="11"/>
    </row>
    <row r="58" spans="1:99" x14ac:dyDescent="0.25">
      <c r="A58" s="31">
        <f t="shared" si="71"/>
        <v>42</v>
      </c>
      <c r="I58" s="5"/>
      <c r="J58" s="58"/>
      <c r="K58" s="5"/>
      <c r="L58" s="5"/>
      <c r="M58" s="5"/>
      <c r="O58" s="5"/>
      <c r="P58" s="5"/>
      <c r="Q58" s="5"/>
      <c r="R58" s="5"/>
      <c r="T58" s="11"/>
      <c r="U58" s="50">
        <f t="shared" si="50"/>
        <v>0</v>
      </c>
      <c r="V58" s="11"/>
      <c r="Y58" s="3"/>
      <c r="Z58" s="3"/>
      <c r="AA58" s="3"/>
      <c r="AB58" s="3"/>
      <c r="AC58" s="3"/>
      <c r="AD58" s="3"/>
      <c r="AE58" s="3"/>
      <c r="AG58" s="11"/>
      <c r="AR58" s="11"/>
      <c r="BC58" s="11"/>
      <c r="BN58" s="11"/>
      <c r="BY58" s="11"/>
      <c r="CJ58" s="11"/>
      <c r="CU58" s="11"/>
    </row>
    <row r="59" spans="1:99" ht="14.4" thickBot="1" x14ac:dyDescent="0.3">
      <c r="A59" s="31">
        <f t="shared" si="71"/>
        <v>43</v>
      </c>
      <c r="D59" s="79" t="s">
        <v>111</v>
      </c>
      <c r="E59" s="79"/>
      <c r="F59" s="80">
        <f>+F44+F57</f>
        <v>3185459.9435880864</v>
      </c>
      <c r="H59" s="80">
        <f t="shared" ref="H59:Q59" si="77">+H44+H57</f>
        <v>215674.6059228821</v>
      </c>
      <c r="I59" s="80">
        <f t="shared" si="77"/>
        <v>2969785.3376652044</v>
      </c>
      <c r="J59" s="80">
        <f t="shared" si="77"/>
        <v>1917047.6415796985</v>
      </c>
      <c r="K59" s="80">
        <f t="shared" si="77"/>
        <v>199306.42957640492</v>
      </c>
      <c r="L59" s="80">
        <f t="shared" si="77"/>
        <v>9365.5979246005081</v>
      </c>
      <c r="M59" s="80">
        <f t="shared" si="77"/>
        <v>652719.41801538737</v>
      </c>
      <c r="N59" s="80">
        <f t="shared" si="77"/>
        <v>8127.7409789549738</v>
      </c>
      <c r="O59" s="80">
        <f t="shared" si="77"/>
        <v>75932.457135005854</v>
      </c>
      <c r="P59" s="80">
        <f t="shared" si="77"/>
        <v>12454.831392080512</v>
      </c>
      <c r="Q59" s="80">
        <f t="shared" si="77"/>
        <v>88815.617080276555</v>
      </c>
      <c r="R59" s="80">
        <f t="shared" ref="R59" si="78">+R44+R57</f>
        <v>6015.6039827951136</v>
      </c>
      <c r="T59" s="11"/>
      <c r="U59" s="50">
        <f t="shared" si="50"/>
        <v>0</v>
      </c>
      <c r="V59" s="11"/>
      <c r="Y59" s="3"/>
      <c r="Z59" s="3"/>
      <c r="AA59" s="3"/>
      <c r="AB59" s="3"/>
      <c r="AC59" s="3"/>
      <c r="AD59" s="3"/>
      <c r="AE59" s="3"/>
      <c r="AG59" s="11"/>
      <c r="AR59" s="11"/>
      <c r="BC59" s="11"/>
      <c r="BN59" s="11"/>
      <c r="BY59" s="11"/>
      <c r="CJ59" s="11"/>
      <c r="CU59" s="11"/>
    </row>
    <row r="60" spans="1:99" ht="7.35" customHeight="1" thickTop="1" x14ac:dyDescent="0.25">
      <c r="A60" s="31"/>
      <c r="J60" s="3"/>
      <c r="N60" s="3"/>
      <c r="T60" s="11"/>
      <c r="V60" s="11"/>
      <c r="Y60" s="3"/>
      <c r="Z60" s="3"/>
      <c r="AA60" s="3"/>
      <c r="AB60" s="3"/>
      <c r="AC60" s="3"/>
      <c r="AD60" s="3"/>
      <c r="AE60" s="3"/>
      <c r="AG60" s="11"/>
      <c r="AR60" s="11"/>
      <c r="BC60" s="11"/>
      <c r="BN60" s="11"/>
      <c r="BY60" s="11"/>
      <c r="CJ60" s="11"/>
      <c r="CU60" s="11"/>
    </row>
    <row r="61" spans="1:99" x14ac:dyDescent="0.3">
      <c r="A61" s="81"/>
      <c r="B61" s="82" t="s">
        <v>112</v>
      </c>
      <c r="C61" s="81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1"/>
      <c r="P61" s="84"/>
      <c r="Q61" s="85"/>
      <c r="R61" s="85" t="s">
        <v>113</v>
      </c>
      <c r="S61" s="81"/>
      <c r="T61" s="11"/>
      <c r="U61" s="23"/>
      <c r="V61" s="11"/>
      <c r="Y61" s="3"/>
      <c r="Z61" s="3"/>
      <c r="AA61" s="3"/>
      <c r="AB61" s="3"/>
      <c r="AC61" s="3"/>
      <c r="AD61" s="3"/>
      <c r="AE61" s="3"/>
      <c r="AG61" s="11"/>
      <c r="AR61" s="11"/>
      <c r="BC61" s="11"/>
      <c r="BN61" s="11"/>
      <c r="BY61" s="11"/>
      <c r="CJ61" s="11"/>
      <c r="CU61" s="11"/>
    </row>
    <row r="62" spans="1:99" x14ac:dyDescent="0.25">
      <c r="A62" s="11"/>
      <c r="B62" s="11"/>
      <c r="C62" s="11"/>
      <c r="D62" s="11"/>
      <c r="E62" s="11"/>
      <c r="F62" s="86"/>
      <c r="G62" s="86"/>
      <c r="H62" s="86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87"/>
      <c r="Z62" s="87"/>
      <c r="AA62" s="87"/>
      <c r="AB62" s="87"/>
      <c r="AC62" s="87"/>
      <c r="AD62" s="87"/>
      <c r="AE62" s="87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</row>
    <row r="63" spans="1:99" x14ac:dyDescent="0.25">
      <c r="A63" s="3" t="s">
        <v>382</v>
      </c>
      <c r="J63" s="3"/>
      <c r="N63" s="3"/>
    </row>
    <row r="64" spans="1:99" x14ac:dyDescent="0.25">
      <c r="F64" s="3"/>
      <c r="G64" s="3"/>
      <c r="H64" s="3"/>
      <c r="J64" s="3"/>
      <c r="N64" s="3"/>
      <c r="W64" s="90"/>
      <c r="Y64" s="90"/>
    </row>
    <row r="65" spans="6:31" x14ac:dyDescent="0.25">
      <c r="F65" s="3"/>
      <c r="G65" s="3"/>
      <c r="H65" s="3"/>
      <c r="J65" s="3"/>
      <c r="N65" s="3"/>
      <c r="W65" s="5"/>
    </row>
    <row r="66" spans="6:31" x14ac:dyDescent="0.25">
      <c r="F66" s="3"/>
      <c r="G66" s="3"/>
      <c r="H66" s="3"/>
      <c r="J66" s="3"/>
      <c r="N66" s="3"/>
      <c r="S66" s="91"/>
      <c r="U66" s="91"/>
      <c r="W66" s="5"/>
      <c r="AE66" s="5">
        <v>1</v>
      </c>
    </row>
    <row r="67" spans="6:31" x14ac:dyDescent="0.25">
      <c r="F67" s="3"/>
      <c r="G67" s="3"/>
      <c r="H67" s="3"/>
      <c r="J67" s="3"/>
      <c r="N67" s="3"/>
      <c r="W67" s="5"/>
      <c r="Z67" s="3"/>
      <c r="AB67" s="3"/>
      <c r="AE67" s="5">
        <v>5</v>
      </c>
    </row>
    <row r="68" spans="6:31" x14ac:dyDescent="0.25">
      <c r="F68" s="3"/>
      <c r="G68" s="3"/>
      <c r="H68" s="3"/>
      <c r="J68" s="3"/>
      <c r="N68" s="3"/>
      <c r="W68" s="5"/>
      <c r="Z68" s="3"/>
      <c r="AB68" s="3"/>
      <c r="AE68" s="5">
        <v>6</v>
      </c>
    </row>
    <row r="69" spans="6:31" x14ac:dyDescent="0.25">
      <c r="F69" s="3"/>
      <c r="G69" s="3"/>
      <c r="H69" s="3"/>
      <c r="J69" s="3"/>
      <c r="N69" s="3"/>
      <c r="W69" s="5"/>
      <c r="Z69" s="3"/>
      <c r="AB69" s="3"/>
      <c r="AE69" s="5">
        <v>7</v>
      </c>
    </row>
    <row r="70" spans="6:31" x14ac:dyDescent="0.25">
      <c r="F70" s="3"/>
      <c r="G70" s="3"/>
      <c r="H70" s="3"/>
      <c r="J70" s="3"/>
      <c r="N70" s="3"/>
      <c r="W70" s="5"/>
      <c r="Z70" s="3"/>
      <c r="AB70" s="3"/>
      <c r="AE70" s="5">
        <v>8</v>
      </c>
    </row>
    <row r="71" spans="6:31" x14ac:dyDescent="0.25">
      <c r="J71" s="3"/>
      <c r="N71" s="3"/>
    </row>
    <row r="72" spans="6:31" x14ac:dyDescent="0.25">
      <c r="J72" s="3"/>
      <c r="N72" s="3"/>
    </row>
    <row r="73" spans="6:31" x14ac:dyDescent="0.25">
      <c r="J73" s="3"/>
      <c r="N73" s="3"/>
    </row>
    <row r="74" spans="6:31" x14ac:dyDescent="0.25">
      <c r="J74" s="3"/>
      <c r="N74" s="3"/>
    </row>
    <row r="75" spans="6:31" x14ac:dyDescent="0.25">
      <c r="J75" s="3"/>
      <c r="N75" s="3"/>
    </row>
    <row r="76" spans="6:31" x14ac:dyDescent="0.25">
      <c r="G76" s="3"/>
      <c r="J76" s="3"/>
      <c r="N76" s="3"/>
    </row>
    <row r="77" spans="6:31" x14ac:dyDescent="0.25">
      <c r="J77" s="3"/>
      <c r="N77" s="3"/>
    </row>
    <row r="78" spans="6:31" x14ac:dyDescent="0.25">
      <c r="J78" s="3"/>
      <c r="N78" s="3"/>
    </row>
    <row r="79" spans="6:31" x14ac:dyDescent="0.25">
      <c r="J79" s="3"/>
      <c r="N79" s="3"/>
    </row>
    <row r="80" spans="6:31" x14ac:dyDescent="0.25">
      <c r="J80" s="3"/>
      <c r="N80" s="3"/>
    </row>
    <row r="81" spans="10:14" x14ac:dyDescent="0.25">
      <c r="J81" s="3"/>
      <c r="N81" s="3"/>
    </row>
    <row r="82" spans="10:14" x14ac:dyDescent="0.25">
      <c r="J82" s="3"/>
      <c r="N82" s="3"/>
    </row>
    <row r="83" spans="10:14" x14ac:dyDescent="0.25">
      <c r="J83" s="3"/>
      <c r="N83" s="3"/>
    </row>
    <row r="84" spans="10:14" x14ac:dyDescent="0.25">
      <c r="J84" s="3"/>
      <c r="N84" s="3"/>
    </row>
    <row r="85" spans="10:14" x14ac:dyDescent="0.25">
      <c r="J85" s="3"/>
      <c r="N85" s="3"/>
    </row>
    <row r="86" spans="10:14" x14ac:dyDescent="0.25">
      <c r="J86" s="3"/>
      <c r="N86" s="3"/>
    </row>
    <row r="87" spans="10:14" x14ac:dyDescent="0.25">
      <c r="J87" s="3"/>
      <c r="N87" s="3"/>
    </row>
    <row r="88" spans="10:14" x14ac:dyDescent="0.25">
      <c r="J88" s="3"/>
      <c r="N88" s="3"/>
    </row>
    <row r="89" spans="10:14" x14ac:dyDescent="0.25">
      <c r="J89" s="3"/>
      <c r="N89" s="3"/>
    </row>
    <row r="90" spans="10:14" x14ac:dyDescent="0.25">
      <c r="J90" s="3"/>
      <c r="N90" s="3"/>
    </row>
    <row r="91" spans="10:14" x14ac:dyDescent="0.25">
      <c r="J91" s="3"/>
      <c r="N91" s="3"/>
    </row>
    <row r="92" spans="10:14" x14ac:dyDescent="0.25">
      <c r="J92" s="3"/>
      <c r="N92" s="3"/>
    </row>
    <row r="93" spans="10:14" x14ac:dyDescent="0.25">
      <c r="J93" s="3"/>
      <c r="N93" s="3"/>
    </row>
    <row r="94" spans="10:14" x14ac:dyDescent="0.25">
      <c r="J94" s="3"/>
      <c r="N94" s="3"/>
    </row>
    <row r="95" spans="10:14" x14ac:dyDescent="0.25">
      <c r="J95" s="3"/>
      <c r="N95" s="3"/>
    </row>
    <row r="96" spans="10:14" x14ac:dyDescent="0.25">
      <c r="J96" s="3"/>
      <c r="N96" s="3"/>
    </row>
    <row r="97" spans="10:14" x14ac:dyDescent="0.25">
      <c r="J97" s="3"/>
      <c r="N97" s="3"/>
    </row>
    <row r="98" spans="10:14" x14ac:dyDescent="0.25">
      <c r="J98" s="3"/>
      <c r="N98" s="3"/>
    </row>
    <row r="99" spans="10:14" x14ac:dyDescent="0.25">
      <c r="J99" s="3"/>
      <c r="N99" s="3"/>
    </row>
    <row r="100" spans="10:14" x14ac:dyDescent="0.25">
      <c r="J100" s="3"/>
      <c r="N100" s="3"/>
    </row>
    <row r="101" spans="10:14" x14ac:dyDescent="0.25">
      <c r="J101" s="3"/>
      <c r="N101" s="3"/>
    </row>
    <row r="102" spans="10:14" x14ac:dyDescent="0.25">
      <c r="J102" s="3"/>
      <c r="N102" s="3"/>
    </row>
    <row r="103" spans="10:14" x14ac:dyDescent="0.25">
      <c r="J103" s="3"/>
      <c r="N103" s="3"/>
    </row>
    <row r="104" spans="10:14" x14ac:dyDescent="0.25">
      <c r="J104" s="3"/>
      <c r="N104" s="3"/>
    </row>
    <row r="105" spans="10:14" x14ac:dyDescent="0.25">
      <c r="J105" s="3"/>
      <c r="N105" s="3"/>
    </row>
    <row r="106" spans="10:14" x14ac:dyDescent="0.25">
      <c r="J106" s="3"/>
      <c r="N106" s="3"/>
    </row>
    <row r="107" spans="10:14" x14ac:dyDescent="0.25">
      <c r="J107" s="3"/>
      <c r="N107" s="3"/>
    </row>
    <row r="108" spans="10:14" x14ac:dyDescent="0.25">
      <c r="J108" s="3"/>
      <c r="N108" s="3"/>
    </row>
    <row r="109" spans="10:14" x14ac:dyDescent="0.25">
      <c r="J109" s="3"/>
      <c r="N109" s="3"/>
    </row>
    <row r="110" spans="10:14" x14ac:dyDescent="0.25">
      <c r="J110" s="3"/>
      <c r="N110" s="3"/>
    </row>
    <row r="111" spans="10:14" x14ac:dyDescent="0.25">
      <c r="J111" s="3"/>
      <c r="N111" s="3"/>
    </row>
    <row r="112" spans="10:14" x14ac:dyDescent="0.25">
      <c r="J112" s="3"/>
      <c r="N112" s="3"/>
    </row>
    <row r="113" spans="10:14" x14ac:dyDescent="0.25">
      <c r="J113" s="3"/>
      <c r="N113" s="3"/>
    </row>
    <row r="114" spans="10:14" x14ac:dyDescent="0.25">
      <c r="J114" s="3"/>
      <c r="N114" s="3"/>
    </row>
    <row r="115" spans="10:14" x14ac:dyDescent="0.25">
      <c r="J115" s="3"/>
      <c r="N115" s="3"/>
    </row>
    <row r="116" spans="10:14" x14ac:dyDescent="0.25">
      <c r="J116" s="3"/>
      <c r="N116" s="3"/>
    </row>
    <row r="117" spans="10:14" x14ac:dyDescent="0.25">
      <c r="J117" s="3"/>
      <c r="N117" s="3"/>
    </row>
    <row r="118" spans="10:14" x14ac:dyDescent="0.25">
      <c r="J118" s="3"/>
      <c r="N118" s="3"/>
    </row>
    <row r="119" spans="10:14" x14ac:dyDescent="0.25">
      <c r="J119" s="3"/>
      <c r="N119" s="3"/>
    </row>
    <row r="120" spans="10:14" x14ac:dyDescent="0.25">
      <c r="J120" s="3"/>
      <c r="N120" s="3"/>
    </row>
    <row r="121" spans="10:14" x14ac:dyDescent="0.25">
      <c r="J121" s="3"/>
      <c r="N121" s="3"/>
    </row>
    <row r="122" spans="10:14" x14ac:dyDescent="0.25">
      <c r="J122" s="3"/>
      <c r="N122" s="3"/>
    </row>
    <row r="123" spans="10:14" x14ac:dyDescent="0.25">
      <c r="J123" s="3"/>
      <c r="N123" s="3"/>
    </row>
    <row r="124" spans="10:14" x14ac:dyDescent="0.25">
      <c r="J124" s="3"/>
      <c r="N124" s="3"/>
    </row>
    <row r="125" spans="10:14" x14ac:dyDescent="0.25">
      <c r="J125" s="3"/>
      <c r="N125" s="3"/>
    </row>
    <row r="126" spans="10:14" x14ac:dyDescent="0.25">
      <c r="J126" s="3"/>
      <c r="N126" s="3"/>
    </row>
    <row r="127" spans="10:14" x14ac:dyDescent="0.25">
      <c r="J127" s="3"/>
      <c r="N127" s="3"/>
    </row>
    <row r="128" spans="10:14" x14ac:dyDescent="0.25">
      <c r="J128" s="3"/>
      <c r="N128" s="3"/>
    </row>
    <row r="129" spans="10:14" x14ac:dyDescent="0.25">
      <c r="J129" s="3"/>
      <c r="N129" s="3"/>
    </row>
    <row r="130" spans="10:14" x14ac:dyDescent="0.25">
      <c r="J130" s="3"/>
      <c r="N130" s="3"/>
    </row>
    <row r="131" spans="10:14" x14ac:dyDescent="0.25">
      <c r="J131" s="3"/>
      <c r="N131" s="3"/>
    </row>
    <row r="132" spans="10:14" x14ac:dyDescent="0.25">
      <c r="J132" s="3"/>
      <c r="N132" s="3"/>
    </row>
    <row r="133" spans="10:14" x14ac:dyDescent="0.25">
      <c r="J133" s="3"/>
      <c r="N133" s="3"/>
    </row>
    <row r="134" spans="10:14" x14ac:dyDescent="0.25">
      <c r="J134" s="3"/>
      <c r="N134" s="3"/>
    </row>
    <row r="135" spans="10:14" x14ac:dyDescent="0.25">
      <c r="J135" s="3"/>
      <c r="N135" s="3"/>
    </row>
    <row r="136" spans="10:14" x14ac:dyDescent="0.25">
      <c r="J136" s="3"/>
      <c r="N136" s="3"/>
    </row>
    <row r="137" spans="10:14" x14ac:dyDescent="0.25">
      <c r="J137" s="3"/>
      <c r="N137" s="3"/>
    </row>
    <row r="138" spans="10:14" x14ac:dyDescent="0.25">
      <c r="J138" s="3"/>
      <c r="N138" s="3"/>
    </row>
    <row r="139" spans="10:14" x14ac:dyDescent="0.25">
      <c r="J139" s="3"/>
      <c r="N139" s="3"/>
    </row>
    <row r="140" spans="10:14" x14ac:dyDescent="0.25">
      <c r="J140" s="3"/>
      <c r="N140" s="3"/>
    </row>
    <row r="141" spans="10:14" x14ac:dyDescent="0.25">
      <c r="J141" s="3"/>
      <c r="N141" s="3"/>
    </row>
    <row r="142" spans="10:14" x14ac:dyDescent="0.25">
      <c r="J142" s="3"/>
      <c r="N142" s="3"/>
    </row>
    <row r="143" spans="10:14" x14ac:dyDescent="0.25">
      <c r="J143" s="3"/>
      <c r="N143" s="3"/>
    </row>
    <row r="144" spans="10:14" x14ac:dyDescent="0.25">
      <c r="J144" s="3"/>
      <c r="N144" s="3"/>
    </row>
    <row r="145" spans="10:14" x14ac:dyDescent="0.25">
      <c r="J145" s="3"/>
      <c r="N145" s="3"/>
    </row>
    <row r="146" spans="10:14" x14ac:dyDescent="0.25">
      <c r="J146" s="3"/>
      <c r="N146" s="3"/>
    </row>
    <row r="147" spans="10:14" x14ac:dyDescent="0.25">
      <c r="J147" s="3"/>
      <c r="N147" s="3"/>
    </row>
    <row r="148" spans="10:14" x14ac:dyDescent="0.25">
      <c r="J148" s="3"/>
      <c r="N148" s="3"/>
    </row>
    <row r="149" spans="10:14" x14ac:dyDescent="0.25">
      <c r="J149" s="3"/>
      <c r="N149" s="3"/>
    </row>
    <row r="150" spans="10:14" x14ac:dyDescent="0.25">
      <c r="J150" s="3"/>
      <c r="N150" s="3"/>
    </row>
    <row r="151" spans="10:14" x14ac:dyDescent="0.25">
      <c r="J151" s="3"/>
      <c r="N151" s="3"/>
    </row>
    <row r="152" spans="10:14" x14ac:dyDescent="0.25">
      <c r="J152" s="3"/>
      <c r="N152" s="3"/>
    </row>
    <row r="153" spans="10:14" x14ac:dyDescent="0.25">
      <c r="J153" s="3"/>
      <c r="N153" s="3"/>
    </row>
    <row r="154" spans="10:14" x14ac:dyDescent="0.25">
      <c r="J154" s="3"/>
      <c r="N154" s="3"/>
    </row>
    <row r="155" spans="10:14" x14ac:dyDescent="0.25">
      <c r="J155" s="3"/>
      <c r="N155" s="3"/>
    </row>
    <row r="156" spans="10:14" x14ac:dyDescent="0.25">
      <c r="J156" s="3"/>
      <c r="N156" s="3"/>
    </row>
    <row r="157" spans="10:14" x14ac:dyDescent="0.25">
      <c r="J157" s="3"/>
      <c r="N157" s="3"/>
    </row>
    <row r="158" spans="10:14" x14ac:dyDescent="0.25">
      <c r="J158" s="3"/>
      <c r="N158" s="3"/>
    </row>
    <row r="159" spans="10:14" x14ac:dyDescent="0.25">
      <c r="J159" s="3"/>
      <c r="N159" s="3"/>
    </row>
    <row r="160" spans="10:14" x14ac:dyDescent="0.25">
      <c r="J160" s="3"/>
      <c r="N160" s="3"/>
    </row>
    <row r="161" spans="10:14" x14ac:dyDescent="0.25">
      <c r="J161" s="3"/>
      <c r="N161" s="3"/>
    </row>
    <row r="162" spans="10:14" x14ac:dyDescent="0.25">
      <c r="J162" s="3"/>
      <c r="N162" s="3"/>
    </row>
  </sheetData>
  <printOptions horizontalCentered="1"/>
  <pageMargins left="0.5" right="0.5" top="0.75" bottom="0.5" header="0.5" footer="0.5"/>
  <pageSetup scale="63" fitToHeight="0" orientation="landscape" r:id="rId1"/>
  <headerFooter alignWithMargins="0">
    <oddHeader xml:space="preserve">&amp;RDEF’s Response to OPC POD 1 (1-26)
Q7
Page &amp;P of &amp;N
</oddHeader>
    <oddFooter>&amp;R20240025-OPCPOD1-00004287</oddFooter>
  </headerFooter>
  <colBreaks count="1" manualBreakCount="1">
    <brk id="18" min="2" max="60" man="1"/>
  </colBreaks>
  <ignoredErrors>
    <ignoredError sqref="I16 F16 H18 R16 F17:F18 I17:I19 F22:F23 G24 I22 G22:H23 F27:R27 R17:R19 J18:Q18 Q16 K20:Q20 H42:R44 F50 F29:R33 F28:I28 J28:R28 F40:P40 F39:P39 F37:P38 F36:P36 F41:P41 F34:P35 Q34:R41 H50:R50 H48:I49 H47:R47 K23:R23 J22:R22 L21 N21:Q21 Q17 L19:Q19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DA9E5-39F1-4784-8014-1046EDC41973}">
  <sheetPr>
    <pageSetUpPr fitToPage="1"/>
  </sheetPr>
  <dimension ref="A1:CU162"/>
  <sheetViews>
    <sheetView tabSelected="1" zoomScale="80" zoomScaleNormal="80" workbookViewId="0">
      <selection activeCell="D65" sqref="D65"/>
    </sheetView>
  </sheetViews>
  <sheetFormatPr defaultColWidth="7.08984375" defaultRowHeight="13.8" outlineLevelRow="1" outlineLevelCol="1" x14ac:dyDescent="0.25"/>
  <cols>
    <col min="1" max="1" width="4.453125" style="3" customWidth="1"/>
    <col min="2" max="2" width="2.81640625" style="3" customWidth="1"/>
    <col min="3" max="3" width="12.81640625" style="3" bestFit="1" customWidth="1"/>
    <col min="4" max="4" width="34.453125" style="3" bestFit="1" customWidth="1"/>
    <col min="5" max="5" width="54.7265625" style="3" hidden="1" customWidth="1" outlineLevel="1"/>
    <col min="6" max="6" width="10.08984375" style="4" bestFit="1" customWidth="1" collapsed="1"/>
    <col min="7" max="7" width="1.81640625" style="4" customWidth="1"/>
    <col min="8" max="8" width="11" style="4" customWidth="1"/>
    <col min="9" max="9" width="9.54296875" style="3" bestFit="1" customWidth="1"/>
    <col min="10" max="10" width="9.08984375" style="5" bestFit="1" customWidth="1"/>
    <col min="11" max="11" width="8.26953125" style="3" bestFit="1" customWidth="1"/>
    <col min="12" max="12" width="6.26953125" style="3" bestFit="1" customWidth="1"/>
    <col min="13" max="13" width="8.26953125" style="3" bestFit="1" customWidth="1"/>
    <col min="14" max="14" width="7.08984375" style="5" bestFit="1" customWidth="1"/>
    <col min="15" max="15" width="8.81640625" style="3" customWidth="1"/>
    <col min="16" max="16" width="6.54296875" style="3" bestFit="1" customWidth="1"/>
    <col min="17" max="18" width="11.7265625" style="3" bestFit="1" customWidth="1"/>
    <col min="19" max="19" width="1.81640625" style="3" customWidth="1"/>
    <col min="20" max="20" width="2.08984375" style="3" customWidth="1"/>
    <col min="21" max="21" width="5.08984375" style="3" bestFit="1" customWidth="1"/>
    <col min="22" max="22" width="2.08984375" style="3" customWidth="1"/>
    <col min="23" max="23" width="7" style="3" bestFit="1" customWidth="1"/>
    <col min="24" max="24" width="8.08984375" style="3" bestFit="1" customWidth="1"/>
    <col min="25" max="25" width="4.7265625" style="5" bestFit="1" customWidth="1"/>
    <col min="26" max="26" width="7" style="5" bestFit="1" customWidth="1"/>
    <col min="27" max="27" width="6.453125" style="5" bestFit="1" customWidth="1"/>
    <col min="28" max="28" width="6.81640625" style="5" bestFit="1" customWidth="1"/>
    <col min="29" max="29" width="8.08984375" style="5" bestFit="1" customWidth="1"/>
    <col min="30" max="30" width="6.81640625" style="5" bestFit="1" customWidth="1"/>
    <col min="31" max="31" width="3.81640625" style="5" bestFit="1" customWidth="1"/>
    <col min="32" max="32" width="6.7265625" style="3" bestFit="1" customWidth="1"/>
    <col min="33" max="33" width="2" style="3" customWidth="1"/>
    <col min="34" max="38" width="5.81640625" style="3" bestFit="1" customWidth="1"/>
    <col min="39" max="39" width="6" style="3" bestFit="1" customWidth="1"/>
    <col min="40" max="41" width="5.81640625" style="3" bestFit="1" customWidth="1"/>
    <col min="42" max="42" width="6.54296875" style="3" bestFit="1" customWidth="1"/>
    <col min="43" max="43" width="6.08984375" style="3" bestFit="1" customWidth="1"/>
    <col min="44" max="44" width="2" style="3" customWidth="1"/>
    <col min="45" max="46" width="6.08984375" style="3" bestFit="1" customWidth="1"/>
    <col min="47" max="48" width="5.81640625" style="3" bestFit="1" customWidth="1"/>
    <col min="49" max="49" width="6.08984375" style="3" bestFit="1" customWidth="1"/>
    <col min="50" max="50" width="6" style="3" bestFit="1" customWidth="1"/>
    <col min="51" max="52" width="5.81640625" style="3" bestFit="1" customWidth="1"/>
    <col min="53" max="53" width="6.54296875" style="3" bestFit="1" customWidth="1"/>
    <col min="54" max="54" width="6.08984375" style="3" bestFit="1" customWidth="1"/>
    <col min="55" max="55" width="2" style="3" customWidth="1"/>
    <col min="56" max="56" width="6.08984375" style="3" bestFit="1" customWidth="1"/>
    <col min="57" max="60" width="5.81640625" style="3" bestFit="1" customWidth="1"/>
    <col min="61" max="61" width="6" style="3" bestFit="1" customWidth="1"/>
    <col min="62" max="63" width="5.81640625" style="3" bestFit="1" customWidth="1"/>
    <col min="64" max="64" width="6.54296875" style="3" bestFit="1" customWidth="1"/>
    <col min="65" max="65" width="6.08984375" style="3" bestFit="1" customWidth="1"/>
    <col min="66" max="66" width="2" style="3" customWidth="1"/>
    <col min="67" max="71" width="5.81640625" style="3" bestFit="1" customWidth="1"/>
    <col min="72" max="72" width="6" style="3" bestFit="1" customWidth="1"/>
    <col min="73" max="74" width="5.81640625" style="3" bestFit="1" customWidth="1"/>
    <col min="75" max="75" width="6.54296875" style="3" bestFit="1" customWidth="1"/>
    <col min="76" max="76" width="6.08984375" style="3" bestFit="1" customWidth="1"/>
    <col min="77" max="77" width="2" style="3" customWidth="1"/>
    <col min="78" max="82" width="5.81640625" style="3" bestFit="1" customWidth="1"/>
    <col min="83" max="83" width="6" style="3" bestFit="1" customWidth="1"/>
    <col min="84" max="85" width="5.81640625" style="3" bestFit="1" customWidth="1"/>
    <col min="86" max="86" width="6.54296875" style="3" bestFit="1" customWidth="1"/>
    <col min="87" max="87" width="6.08984375" style="3" bestFit="1" customWidth="1"/>
    <col min="88" max="88" width="2" style="3" customWidth="1"/>
    <col min="89" max="90" width="6.08984375" style="3" bestFit="1" customWidth="1"/>
    <col min="91" max="93" width="5.81640625" style="3" bestFit="1" customWidth="1"/>
    <col min="94" max="94" width="6" style="3" bestFit="1" customWidth="1"/>
    <col min="95" max="96" width="5.81640625" style="3" bestFit="1" customWidth="1"/>
    <col min="97" max="97" width="6.54296875" style="3" bestFit="1" customWidth="1"/>
    <col min="98" max="98" width="6.08984375" style="3" bestFit="1" customWidth="1"/>
    <col min="99" max="99" width="2" style="3" customWidth="1"/>
    <col min="100" max="244" width="7.08984375" style="3"/>
    <col min="245" max="245" width="5.453125" style="3" customWidth="1"/>
    <col min="246" max="246" width="2.08984375" style="3" customWidth="1"/>
    <col min="247" max="247" width="4.08984375" style="3" customWidth="1"/>
    <col min="248" max="248" width="13.81640625" style="3" customWidth="1"/>
    <col min="249" max="249" width="3.08984375" style="3" customWidth="1"/>
    <col min="250" max="250" width="12" style="3" customWidth="1"/>
    <col min="251" max="251" width="2.08984375" style="3" customWidth="1"/>
    <col min="252" max="262" width="7.81640625" style="3" customWidth="1"/>
    <col min="263" max="500" width="7.08984375" style="3"/>
    <col min="501" max="501" width="5.453125" style="3" customWidth="1"/>
    <col min="502" max="502" width="2.08984375" style="3" customWidth="1"/>
    <col min="503" max="503" width="4.08984375" style="3" customWidth="1"/>
    <col min="504" max="504" width="13.81640625" style="3" customWidth="1"/>
    <col min="505" max="505" width="3.08984375" style="3" customWidth="1"/>
    <col min="506" max="506" width="12" style="3" customWidth="1"/>
    <col min="507" max="507" width="2.08984375" style="3" customWidth="1"/>
    <col min="508" max="518" width="7.81640625" style="3" customWidth="1"/>
    <col min="519" max="756" width="7.08984375" style="3"/>
    <col min="757" max="757" width="5.453125" style="3" customWidth="1"/>
    <col min="758" max="758" width="2.08984375" style="3" customWidth="1"/>
    <col min="759" max="759" width="4.08984375" style="3" customWidth="1"/>
    <col min="760" max="760" width="13.81640625" style="3" customWidth="1"/>
    <col min="761" max="761" width="3.08984375" style="3" customWidth="1"/>
    <col min="762" max="762" width="12" style="3" customWidth="1"/>
    <col min="763" max="763" width="2.08984375" style="3" customWidth="1"/>
    <col min="764" max="774" width="7.81640625" style="3" customWidth="1"/>
    <col min="775" max="1012" width="7.08984375" style="3"/>
    <col min="1013" max="1013" width="5.453125" style="3" customWidth="1"/>
    <col min="1014" max="1014" width="2.08984375" style="3" customWidth="1"/>
    <col min="1015" max="1015" width="4.08984375" style="3" customWidth="1"/>
    <col min="1016" max="1016" width="13.81640625" style="3" customWidth="1"/>
    <col min="1017" max="1017" width="3.08984375" style="3" customWidth="1"/>
    <col min="1018" max="1018" width="12" style="3" customWidth="1"/>
    <col min="1019" max="1019" width="2.08984375" style="3" customWidth="1"/>
    <col min="1020" max="1030" width="7.81640625" style="3" customWidth="1"/>
    <col min="1031" max="1268" width="7.08984375" style="3"/>
    <col min="1269" max="1269" width="5.453125" style="3" customWidth="1"/>
    <col min="1270" max="1270" width="2.08984375" style="3" customWidth="1"/>
    <col min="1271" max="1271" width="4.08984375" style="3" customWidth="1"/>
    <col min="1272" max="1272" width="13.81640625" style="3" customWidth="1"/>
    <col min="1273" max="1273" width="3.08984375" style="3" customWidth="1"/>
    <col min="1274" max="1274" width="12" style="3" customWidth="1"/>
    <col min="1275" max="1275" width="2.08984375" style="3" customWidth="1"/>
    <col min="1276" max="1286" width="7.81640625" style="3" customWidth="1"/>
    <col min="1287" max="1524" width="7.08984375" style="3"/>
    <col min="1525" max="1525" width="5.453125" style="3" customWidth="1"/>
    <col min="1526" max="1526" width="2.08984375" style="3" customWidth="1"/>
    <col min="1527" max="1527" width="4.08984375" style="3" customWidth="1"/>
    <col min="1528" max="1528" width="13.81640625" style="3" customWidth="1"/>
    <col min="1529" max="1529" width="3.08984375" style="3" customWidth="1"/>
    <col min="1530" max="1530" width="12" style="3" customWidth="1"/>
    <col min="1531" max="1531" width="2.08984375" style="3" customWidth="1"/>
    <col min="1532" max="1542" width="7.81640625" style="3" customWidth="1"/>
    <col min="1543" max="1780" width="7.08984375" style="3"/>
    <col min="1781" max="1781" width="5.453125" style="3" customWidth="1"/>
    <col min="1782" max="1782" width="2.08984375" style="3" customWidth="1"/>
    <col min="1783" max="1783" width="4.08984375" style="3" customWidth="1"/>
    <col min="1784" max="1784" width="13.81640625" style="3" customWidth="1"/>
    <col min="1785" max="1785" width="3.08984375" style="3" customWidth="1"/>
    <col min="1786" max="1786" width="12" style="3" customWidth="1"/>
    <col min="1787" max="1787" width="2.08984375" style="3" customWidth="1"/>
    <col min="1788" max="1798" width="7.81640625" style="3" customWidth="1"/>
    <col min="1799" max="2036" width="7.08984375" style="3"/>
    <col min="2037" max="2037" width="5.453125" style="3" customWidth="1"/>
    <col min="2038" max="2038" width="2.08984375" style="3" customWidth="1"/>
    <col min="2039" max="2039" width="4.08984375" style="3" customWidth="1"/>
    <col min="2040" max="2040" width="13.81640625" style="3" customWidth="1"/>
    <col min="2041" max="2041" width="3.08984375" style="3" customWidth="1"/>
    <col min="2042" max="2042" width="12" style="3" customWidth="1"/>
    <col min="2043" max="2043" width="2.08984375" style="3" customWidth="1"/>
    <col min="2044" max="2054" width="7.81640625" style="3" customWidth="1"/>
    <col min="2055" max="2292" width="7.08984375" style="3"/>
    <col min="2293" max="2293" width="5.453125" style="3" customWidth="1"/>
    <col min="2294" max="2294" width="2.08984375" style="3" customWidth="1"/>
    <col min="2295" max="2295" width="4.08984375" style="3" customWidth="1"/>
    <col min="2296" max="2296" width="13.81640625" style="3" customWidth="1"/>
    <col min="2297" max="2297" width="3.08984375" style="3" customWidth="1"/>
    <col min="2298" max="2298" width="12" style="3" customWidth="1"/>
    <col min="2299" max="2299" width="2.08984375" style="3" customWidth="1"/>
    <col min="2300" max="2310" width="7.81640625" style="3" customWidth="1"/>
    <col min="2311" max="2548" width="7.08984375" style="3"/>
    <col min="2549" max="2549" width="5.453125" style="3" customWidth="1"/>
    <col min="2550" max="2550" width="2.08984375" style="3" customWidth="1"/>
    <col min="2551" max="2551" width="4.08984375" style="3" customWidth="1"/>
    <col min="2552" max="2552" width="13.81640625" style="3" customWidth="1"/>
    <col min="2553" max="2553" width="3.08984375" style="3" customWidth="1"/>
    <col min="2554" max="2554" width="12" style="3" customWidth="1"/>
    <col min="2555" max="2555" width="2.08984375" style="3" customWidth="1"/>
    <col min="2556" max="2566" width="7.81640625" style="3" customWidth="1"/>
    <col min="2567" max="2804" width="7.08984375" style="3"/>
    <col min="2805" max="2805" width="5.453125" style="3" customWidth="1"/>
    <col min="2806" max="2806" width="2.08984375" style="3" customWidth="1"/>
    <col min="2807" max="2807" width="4.08984375" style="3" customWidth="1"/>
    <col min="2808" max="2808" width="13.81640625" style="3" customWidth="1"/>
    <col min="2809" max="2809" width="3.08984375" style="3" customWidth="1"/>
    <col min="2810" max="2810" width="12" style="3" customWidth="1"/>
    <col min="2811" max="2811" width="2.08984375" style="3" customWidth="1"/>
    <col min="2812" max="2822" width="7.81640625" style="3" customWidth="1"/>
    <col min="2823" max="3060" width="7.08984375" style="3"/>
    <col min="3061" max="3061" width="5.453125" style="3" customWidth="1"/>
    <col min="3062" max="3062" width="2.08984375" style="3" customWidth="1"/>
    <col min="3063" max="3063" width="4.08984375" style="3" customWidth="1"/>
    <col min="3064" max="3064" width="13.81640625" style="3" customWidth="1"/>
    <col min="3065" max="3065" width="3.08984375" style="3" customWidth="1"/>
    <col min="3066" max="3066" width="12" style="3" customWidth="1"/>
    <col min="3067" max="3067" width="2.08984375" style="3" customWidth="1"/>
    <col min="3068" max="3078" width="7.81640625" style="3" customWidth="1"/>
    <col min="3079" max="3316" width="7.08984375" style="3"/>
    <col min="3317" max="3317" width="5.453125" style="3" customWidth="1"/>
    <col min="3318" max="3318" width="2.08984375" style="3" customWidth="1"/>
    <col min="3319" max="3319" width="4.08984375" style="3" customWidth="1"/>
    <col min="3320" max="3320" width="13.81640625" style="3" customWidth="1"/>
    <col min="3321" max="3321" width="3.08984375" style="3" customWidth="1"/>
    <col min="3322" max="3322" width="12" style="3" customWidth="1"/>
    <col min="3323" max="3323" width="2.08984375" style="3" customWidth="1"/>
    <col min="3324" max="3334" width="7.81640625" style="3" customWidth="1"/>
    <col min="3335" max="3572" width="7.08984375" style="3"/>
    <col min="3573" max="3573" width="5.453125" style="3" customWidth="1"/>
    <col min="3574" max="3574" width="2.08984375" style="3" customWidth="1"/>
    <col min="3575" max="3575" width="4.08984375" style="3" customWidth="1"/>
    <col min="3576" max="3576" width="13.81640625" style="3" customWidth="1"/>
    <col min="3577" max="3577" width="3.08984375" style="3" customWidth="1"/>
    <col min="3578" max="3578" width="12" style="3" customWidth="1"/>
    <col min="3579" max="3579" width="2.08984375" style="3" customWidth="1"/>
    <col min="3580" max="3590" width="7.81640625" style="3" customWidth="1"/>
    <col min="3591" max="3828" width="7.08984375" style="3"/>
    <col min="3829" max="3829" width="5.453125" style="3" customWidth="1"/>
    <col min="3830" max="3830" width="2.08984375" style="3" customWidth="1"/>
    <col min="3831" max="3831" width="4.08984375" style="3" customWidth="1"/>
    <col min="3832" max="3832" width="13.81640625" style="3" customWidth="1"/>
    <col min="3833" max="3833" width="3.08984375" style="3" customWidth="1"/>
    <col min="3834" max="3834" width="12" style="3" customWidth="1"/>
    <col min="3835" max="3835" width="2.08984375" style="3" customWidth="1"/>
    <col min="3836" max="3846" width="7.81640625" style="3" customWidth="1"/>
    <col min="3847" max="4084" width="7.08984375" style="3"/>
    <col min="4085" max="4085" width="5.453125" style="3" customWidth="1"/>
    <col min="4086" max="4086" width="2.08984375" style="3" customWidth="1"/>
    <col min="4087" max="4087" width="4.08984375" style="3" customWidth="1"/>
    <col min="4088" max="4088" width="13.81640625" style="3" customWidth="1"/>
    <col min="4089" max="4089" width="3.08984375" style="3" customWidth="1"/>
    <col min="4090" max="4090" width="12" style="3" customWidth="1"/>
    <col min="4091" max="4091" width="2.08984375" style="3" customWidth="1"/>
    <col min="4092" max="4102" width="7.81640625" style="3" customWidth="1"/>
    <col min="4103" max="4340" width="7.08984375" style="3"/>
    <col min="4341" max="4341" width="5.453125" style="3" customWidth="1"/>
    <col min="4342" max="4342" width="2.08984375" style="3" customWidth="1"/>
    <col min="4343" max="4343" width="4.08984375" style="3" customWidth="1"/>
    <col min="4344" max="4344" width="13.81640625" style="3" customWidth="1"/>
    <col min="4345" max="4345" width="3.08984375" style="3" customWidth="1"/>
    <col min="4346" max="4346" width="12" style="3" customWidth="1"/>
    <col min="4347" max="4347" width="2.08984375" style="3" customWidth="1"/>
    <col min="4348" max="4358" width="7.81640625" style="3" customWidth="1"/>
    <col min="4359" max="4596" width="7.08984375" style="3"/>
    <col min="4597" max="4597" width="5.453125" style="3" customWidth="1"/>
    <col min="4598" max="4598" width="2.08984375" style="3" customWidth="1"/>
    <col min="4599" max="4599" width="4.08984375" style="3" customWidth="1"/>
    <col min="4600" max="4600" width="13.81640625" style="3" customWidth="1"/>
    <col min="4601" max="4601" width="3.08984375" style="3" customWidth="1"/>
    <col min="4602" max="4602" width="12" style="3" customWidth="1"/>
    <col min="4603" max="4603" width="2.08984375" style="3" customWidth="1"/>
    <col min="4604" max="4614" width="7.81640625" style="3" customWidth="1"/>
    <col min="4615" max="4852" width="7.08984375" style="3"/>
    <col min="4853" max="4853" width="5.453125" style="3" customWidth="1"/>
    <col min="4854" max="4854" width="2.08984375" style="3" customWidth="1"/>
    <col min="4855" max="4855" width="4.08984375" style="3" customWidth="1"/>
    <col min="4856" max="4856" width="13.81640625" style="3" customWidth="1"/>
    <col min="4857" max="4857" width="3.08984375" style="3" customWidth="1"/>
    <col min="4858" max="4858" width="12" style="3" customWidth="1"/>
    <col min="4859" max="4859" width="2.08984375" style="3" customWidth="1"/>
    <col min="4860" max="4870" width="7.81640625" style="3" customWidth="1"/>
    <col min="4871" max="5108" width="7.08984375" style="3"/>
    <col min="5109" max="5109" width="5.453125" style="3" customWidth="1"/>
    <col min="5110" max="5110" width="2.08984375" style="3" customWidth="1"/>
    <col min="5111" max="5111" width="4.08984375" style="3" customWidth="1"/>
    <col min="5112" max="5112" width="13.81640625" style="3" customWidth="1"/>
    <col min="5113" max="5113" width="3.08984375" style="3" customWidth="1"/>
    <col min="5114" max="5114" width="12" style="3" customWidth="1"/>
    <col min="5115" max="5115" width="2.08984375" style="3" customWidth="1"/>
    <col min="5116" max="5126" width="7.81640625" style="3" customWidth="1"/>
    <col min="5127" max="5364" width="7.08984375" style="3"/>
    <col min="5365" max="5365" width="5.453125" style="3" customWidth="1"/>
    <col min="5366" max="5366" width="2.08984375" style="3" customWidth="1"/>
    <col min="5367" max="5367" width="4.08984375" style="3" customWidth="1"/>
    <col min="5368" max="5368" width="13.81640625" style="3" customWidth="1"/>
    <col min="5369" max="5369" width="3.08984375" style="3" customWidth="1"/>
    <col min="5370" max="5370" width="12" style="3" customWidth="1"/>
    <col min="5371" max="5371" width="2.08984375" style="3" customWidth="1"/>
    <col min="5372" max="5382" width="7.81640625" style="3" customWidth="1"/>
    <col min="5383" max="5620" width="7.08984375" style="3"/>
    <col min="5621" max="5621" width="5.453125" style="3" customWidth="1"/>
    <col min="5622" max="5622" width="2.08984375" style="3" customWidth="1"/>
    <col min="5623" max="5623" width="4.08984375" style="3" customWidth="1"/>
    <col min="5624" max="5624" width="13.81640625" style="3" customWidth="1"/>
    <col min="5625" max="5625" width="3.08984375" style="3" customWidth="1"/>
    <col min="5626" max="5626" width="12" style="3" customWidth="1"/>
    <col min="5627" max="5627" width="2.08984375" style="3" customWidth="1"/>
    <col min="5628" max="5638" width="7.81640625" style="3" customWidth="1"/>
    <col min="5639" max="5876" width="7.08984375" style="3"/>
    <col min="5877" max="5877" width="5.453125" style="3" customWidth="1"/>
    <col min="5878" max="5878" width="2.08984375" style="3" customWidth="1"/>
    <col min="5879" max="5879" width="4.08984375" style="3" customWidth="1"/>
    <col min="5880" max="5880" width="13.81640625" style="3" customWidth="1"/>
    <col min="5881" max="5881" width="3.08984375" style="3" customWidth="1"/>
    <col min="5882" max="5882" width="12" style="3" customWidth="1"/>
    <col min="5883" max="5883" width="2.08984375" style="3" customWidth="1"/>
    <col min="5884" max="5894" width="7.81640625" style="3" customWidth="1"/>
    <col min="5895" max="6132" width="7.08984375" style="3"/>
    <col min="6133" max="6133" width="5.453125" style="3" customWidth="1"/>
    <col min="6134" max="6134" width="2.08984375" style="3" customWidth="1"/>
    <col min="6135" max="6135" width="4.08984375" style="3" customWidth="1"/>
    <col min="6136" max="6136" width="13.81640625" style="3" customWidth="1"/>
    <col min="6137" max="6137" width="3.08984375" style="3" customWidth="1"/>
    <col min="6138" max="6138" width="12" style="3" customWidth="1"/>
    <col min="6139" max="6139" width="2.08984375" style="3" customWidth="1"/>
    <col min="6140" max="6150" width="7.81640625" style="3" customWidth="1"/>
    <col min="6151" max="6388" width="7.08984375" style="3"/>
    <col min="6389" max="6389" width="5.453125" style="3" customWidth="1"/>
    <col min="6390" max="6390" width="2.08984375" style="3" customWidth="1"/>
    <col min="6391" max="6391" width="4.08984375" style="3" customWidth="1"/>
    <col min="6392" max="6392" width="13.81640625" style="3" customWidth="1"/>
    <col min="6393" max="6393" width="3.08984375" style="3" customWidth="1"/>
    <col min="6394" max="6394" width="12" style="3" customWidth="1"/>
    <col min="6395" max="6395" width="2.08984375" style="3" customWidth="1"/>
    <col min="6396" max="6406" width="7.81640625" style="3" customWidth="1"/>
    <col min="6407" max="6644" width="7.08984375" style="3"/>
    <col min="6645" max="6645" width="5.453125" style="3" customWidth="1"/>
    <col min="6646" max="6646" width="2.08984375" style="3" customWidth="1"/>
    <col min="6647" max="6647" width="4.08984375" style="3" customWidth="1"/>
    <col min="6648" max="6648" width="13.81640625" style="3" customWidth="1"/>
    <col min="6649" max="6649" width="3.08984375" style="3" customWidth="1"/>
    <col min="6650" max="6650" width="12" style="3" customWidth="1"/>
    <col min="6651" max="6651" width="2.08984375" style="3" customWidth="1"/>
    <col min="6652" max="6662" width="7.81640625" style="3" customWidth="1"/>
    <col min="6663" max="6900" width="7.08984375" style="3"/>
    <col min="6901" max="6901" width="5.453125" style="3" customWidth="1"/>
    <col min="6902" max="6902" width="2.08984375" style="3" customWidth="1"/>
    <col min="6903" max="6903" width="4.08984375" style="3" customWidth="1"/>
    <col min="6904" max="6904" width="13.81640625" style="3" customWidth="1"/>
    <col min="6905" max="6905" width="3.08984375" style="3" customWidth="1"/>
    <col min="6906" max="6906" width="12" style="3" customWidth="1"/>
    <col min="6907" max="6907" width="2.08984375" style="3" customWidth="1"/>
    <col min="6908" max="6918" width="7.81640625" style="3" customWidth="1"/>
    <col min="6919" max="7156" width="7.08984375" style="3"/>
    <col min="7157" max="7157" width="5.453125" style="3" customWidth="1"/>
    <col min="7158" max="7158" width="2.08984375" style="3" customWidth="1"/>
    <col min="7159" max="7159" width="4.08984375" style="3" customWidth="1"/>
    <col min="7160" max="7160" width="13.81640625" style="3" customWidth="1"/>
    <col min="7161" max="7161" width="3.08984375" style="3" customWidth="1"/>
    <col min="7162" max="7162" width="12" style="3" customWidth="1"/>
    <col min="7163" max="7163" width="2.08984375" style="3" customWidth="1"/>
    <col min="7164" max="7174" width="7.81640625" style="3" customWidth="1"/>
    <col min="7175" max="7412" width="7.08984375" style="3"/>
    <col min="7413" max="7413" width="5.453125" style="3" customWidth="1"/>
    <col min="7414" max="7414" width="2.08984375" style="3" customWidth="1"/>
    <col min="7415" max="7415" width="4.08984375" style="3" customWidth="1"/>
    <col min="7416" max="7416" width="13.81640625" style="3" customWidth="1"/>
    <col min="7417" max="7417" width="3.08984375" style="3" customWidth="1"/>
    <col min="7418" max="7418" width="12" style="3" customWidth="1"/>
    <col min="7419" max="7419" width="2.08984375" style="3" customWidth="1"/>
    <col min="7420" max="7430" width="7.81640625" style="3" customWidth="1"/>
    <col min="7431" max="7668" width="7.08984375" style="3"/>
    <col min="7669" max="7669" width="5.453125" style="3" customWidth="1"/>
    <col min="7670" max="7670" width="2.08984375" style="3" customWidth="1"/>
    <col min="7671" max="7671" width="4.08984375" style="3" customWidth="1"/>
    <col min="7672" max="7672" width="13.81640625" style="3" customWidth="1"/>
    <col min="7673" max="7673" width="3.08984375" style="3" customWidth="1"/>
    <col min="7674" max="7674" width="12" style="3" customWidth="1"/>
    <col min="7675" max="7675" width="2.08984375" style="3" customWidth="1"/>
    <col min="7676" max="7686" width="7.81640625" style="3" customWidth="1"/>
    <col min="7687" max="7924" width="7.08984375" style="3"/>
    <col min="7925" max="7925" width="5.453125" style="3" customWidth="1"/>
    <col min="7926" max="7926" width="2.08984375" style="3" customWidth="1"/>
    <col min="7927" max="7927" width="4.08984375" style="3" customWidth="1"/>
    <col min="7928" max="7928" width="13.81640625" style="3" customWidth="1"/>
    <col min="7929" max="7929" width="3.08984375" style="3" customWidth="1"/>
    <col min="7930" max="7930" width="12" style="3" customWidth="1"/>
    <col min="7931" max="7931" width="2.08984375" style="3" customWidth="1"/>
    <col min="7932" max="7942" width="7.81640625" style="3" customWidth="1"/>
    <col min="7943" max="8180" width="7.08984375" style="3"/>
    <col min="8181" max="8181" width="5.453125" style="3" customWidth="1"/>
    <col min="8182" max="8182" width="2.08984375" style="3" customWidth="1"/>
    <col min="8183" max="8183" width="4.08984375" style="3" customWidth="1"/>
    <col min="8184" max="8184" width="13.81640625" style="3" customWidth="1"/>
    <col min="8185" max="8185" width="3.08984375" style="3" customWidth="1"/>
    <col min="8186" max="8186" width="12" style="3" customWidth="1"/>
    <col min="8187" max="8187" width="2.08984375" style="3" customWidth="1"/>
    <col min="8188" max="8198" width="7.81640625" style="3" customWidth="1"/>
    <col min="8199" max="8436" width="7.08984375" style="3"/>
    <col min="8437" max="8437" width="5.453125" style="3" customWidth="1"/>
    <col min="8438" max="8438" width="2.08984375" style="3" customWidth="1"/>
    <col min="8439" max="8439" width="4.08984375" style="3" customWidth="1"/>
    <col min="8440" max="8440" width="13.81640625" style="3" customWidth="1"/>
    <col min="8441" max="8441" width="3.08984375" style="3" customWidth="1"/>
    <col min="8442" max="8442" width="12" style="3" customWidth="1"/>
    <col min="8443" max="8443" width="2.08984375" style="3" customWidth="1"/>
    <col min="8444" max="8454" width="7.81640625" style="3" customWidth="1"/>
    <col min="8455" max="8692" width="7.08984375" style="3"/>
    <col min="8693" max="8693" width="5.453125" style="3" customWidth="1"/>
    <col min="8694" max="8694" width="2.08984375" style="3" customWidth="1"/>
    <col min="8695" max="8695" width="4.08984375" style="3" customWidth="1"/>
    <col min="8696" max="8696" width="13.81640625" style="3" customWidth="1"/>
    <col min="8697" max="8697" width="3.08984375" style="3" customWidth="1"/>
    <col min="8698" max="8698" width="12" style="3" customWidth="1"/>
    <col min="8699" max="8699" width="2.08984375" style="3" customWidth="1"/>
    <col min="8700" max="8710" width="7.81640625" style="3" customWidth="1"/>
    <col min="8711" max="8948" width="7.08984375" style="3"/>
    <col min="8949" max="8949" width="5.453125" style="3" customWidth="1"/>
    <col min="8950" max="8950" width="2.08984375" style="3" customWidth="1"/>
    <col min="8951" max="8951" width="4.08984375" style="3" customWidth="1"/>
    <col min="8952" max="8952" width="13.81640625" style="3" customWidth="1"/>
    <col min="8953" max="8953" width="3.08984375" style="3" customWidth="1"/>
    <col min="8954" max="8954" width="12" style="3" customWidth="1"/>
    <col min="8955" max="8955" width="2.08984375" style="3" customWidth="1"/>
    <col min="8956" max="8966" width="7.81640625" style="3" customWidth="1"/>
    <col min="8967" max="9204" width="7.08984375" style="3"/>
    <col min="9205" max="9205" width="5.453125" style="3" customWidth="1"/>
    <col min="9206" max="9206" width="2.08984375" style="3" customWidth="1"/>
    <col min="9207" max="9207" width="4.08984375" style="3" customWidth="1"/>
    <col min="9208" max="9208" width="13.81640625" style="3" customWidth="1"/>
    <col min="9209" max="9209" width="3.08984375" style="3" customWidth="1"/>
    <col min="9210" max="9210" width="12" style="3" customWidth="1"/>
    <col min="9211" max="9211" width="2.08984375" style="3" customWidth="1"/>
    <col min="9212" max="9222" width="7.81640625" style="3" customWidth="1"/>
    <col min="9223" max="9460" width="7.08984375" style="3"/>
    <col min="9461" max="9461" width="5.453125" style="3" customWidth="1"/>
    <col min="9462" max="9462" width="2.08984375" style="3" customWidth="1"/>
    <col min="9463" max="9463" width="4.08984375" style="3" customWidth="1"/>
    <col min="9464" max="9464" width="13.81640625" style="3" customWidth="1"/>
    <col min="9465" max="9465" width="3.08984375" style="3" customWidth="1"/>
    <col min="9466" max="9466" width="12" style="3" customWidth="1"/>
    <col min="9467" max="9467" width="2.08984375" style="3" customWidth="1"/>
    <col min="9468" max="9478" width="7.81640625" style="3" customWidth="1"/>
    <col min="9479" max="9716" width="7.08984375" style="3"/>
    <col min="9717" max="9717" width="5.453125" style="3" customWidth="1"/>
    <col min="9718" max="9718" width="2.08984375" style="3" customWidth="1"/>
    <col min="9719" max="9719" width="4.08984375" style="3" customWidth="1"/>
    <col min="9720" max="9720" width="13.81640625" style="3" customWidth="1"/>
    <col min="9721" max="9721" width="3.08984375" style="3" customWidth="1"/>
    <col min="9722" max="9722" width="12" style="3" customWidth="1"/>
    <col min="9723" max="9723" width="2.08984375" style="3" customWidth="1"/>
    <col min="9724" max="9734" width="7.81640625" style="3" customWidth="1"/>
    <col min="9735" max="9972" width="7.08984375" style="3"/>
    <col min="9973" max="9973" width="5.453125" style="3" customWidth="1"/>
    <col min="9974" max="9974" width="2.08984375" style="3" customWidth="1"/>
    <col min="9975" max="9975" width="4.08984375" style="3" customWidth="1"/>
    <col min="9976" max="9976" width="13.81640625" style="3" customWidth="1"/>
    <col min="9977" max="9977" width="3.08984375" style="3" customWidth="1"/>
    <col min="9978" max="9978" width="12" style="3" customWidth="1"/>
    <col min="9979" max="9979" width="2.08984375" style="3" customWidth="1"/>
    <col min="9980" max="9990" width="7.81640625" style="3" customWidth="1"/>
    <col min="9991" max="10228" width="7.08984375" style="3"/>
    <col min="10229" max="10229" width="5.453125" style="3" customWidth="1"/>
    <col min="10230" max="10230" width="2.08984375" style="3" customWidth="1"/>
    <col min="10231" max="10231" width="4.08984375" style="3" customWidth="1"/>
    <col min="10232" max="10232" width="13.81640625" style="3" customWidth="1"/>
    <col min="10233" max="10233" width="3.08984375" style="3" customWidth="1"/>
    <col min="10234" max="10234" width="12" style="3" customWidth="1"/>
    <col min="10235" max="10235" width="2.08984375" style="3" customWidth="1"/>
    <col min="10236" max="10246" width="7.81640625" style="3" customWidth="1"/>
    <col min="10247" max="10484" width="7.08984375" style="3"/>
    <col min="10485" max="10485" width="5.453125" style="3" customWidth="1"/>
    <col min="10486" max="10486" width="2.08984375" style="3" customWidth="1"/>
    <col min="10487" max="10487" width="4.08984375" style="3" customWidth="1"/>
    <col min="10488" max="10488" width="13.81640625" style="3" customWidth="1"/>
    <col min="10489" max="10489" width="3.08984375" style="3" customWidth="1"/>
    <col min="10490" max="10490" width="12" style="3" customWidth="1"/>
    <col min="10491" max="10491" width="2.08984375" style="3" customWidth="1"/>
    <col min="10492" max="10502" width="7.81640625" style="3" customWidth="1"/>
    <col min="10503" max="10740" width="7.08984375" style="3"/>
    <col min="10741" max="10741" width="5.453125" style="3" customWidth="1"/>
    <col min="10742" max="10742" width="2.08984375" style="3" customWidth="1"/>
    <col min="10743" max="10743" width="4.08984375" style="3" customWidth="1"/>
    <col min="10744" max="10744" width="13.81640625" style="3" customWidth="1"/>
    <col min="10745" max="10745" width="3.08984375" style="3" customWidth="1"/>
    <col min="10746" max="10746" width="12" style="3" customWidth="1"/>
    <col min="10747" max="10747" width="2.08984375" style="3" customWidth="1"/>
    <col min="10748" max="10758" width="7.81640625" style="3" customWidth="1"/>
    <col min="10759" max="10996" width="7.08984375" style="3"/>
    <col min="10997" max="10997" width="5.453125" style="3" customWidth="1"/>
    <col min="10998" max="10998" width="2.08984375" style="3" customWidth="1"/>
    <col min="10999" max="10999" width="4.08984375" style="3" customWidth="1"/>
    <col min="11000" max="11000" width="13.81640625" style="3" customWidth="1"/>
    <col min="11001" max="11001" width="3.08984375" style="3" customWidth="1"/>
    <col min="11002" max="11002" width="12" style="3" customWidth="1"/>
    <col min="11003" max="11003" width="2.08984375" style="3" customWidth="1"/>
    <col min="11004" max="11014" width="7.81640625" style="3" customWidth="1"/>
    <col min="11015" max="11252" width="7.08984375" style="3"/>
    <col min="11253" max="11253" width="5.453125" style="3" customWidth="1"/>
    <col min="11254" max="11254" width="2.08984375" style="3" customWidth="1"/>
    <col min="11255" max="11255" width="4.08984375" style="3" customWidth="1"/>
    <col min="11256" max="11256" width="13.81640625" style="3" customWidth="1"/>
    <col min="11257" max="11257" width="3.08984375" style="3" customWidth="1"/>
    <col min="11258" max="11258" width="12" style="3" customWidth="1"/>
    <col min="11259" max="11259" width="2.08984375" style="3" customWidth="1"/>
    <col min="11260" max="11270" width="7.81640625" style="3" customWidth="1"/>
    <col min="11271" max="11508" width="7.08984375" style="3"/>
    <col min="11509" max="11509" width="5.453125" style="3" customWidth="1"/>
    <col min="11510" max="11510" width="2.08984375" style="3" customWidth="1"/>
    <col min="11511" max="11511" width="4.08984375" style="3" customWidth="1"/>
    <col min="11512" max="11512" width="13.81640625" style="3" customWidth="1"/>
    <col min="11513" max="11513" width="3.08984375" style="3" customWidth="1"/>
    <col min="11514" max="11514" width="12" style="3" customWidth="1"/>
    <col min="11515" max="11515" width="2.08984375" style="3" customWidth="1"/>
    <col min="11516" max="11526" width="7.81640625" style="3" customWidth="1"/>
    <col min="11527" max="11764" width="7.08984375" style="3"/>
    <col min="11765" max="11765" width="5.453125" style="3" customWidth="1"/>
    <col min="11766" max="11766" width="2.08984375" style="3" customWidth="1"/>
    <col min="11767" max="11767" width="4.08984375" style="3" customWidth="1"/>
    <col min="11768" max="11768" width="13.81640625" style="3" customWidth="1"/>
    <col min="11769" max="11769" width="3.08984375" style="3" customWidth="1"/>
    <col min="11770" max="11770" width="12" style="3" customWidth="1"/>
    <col min="11771" max="11771" width="2.08984375" style="3" customWidth="1"/>
    <col min="11772" max="11782" width="7.81640625" style="3" customWidth="1"/>
    <col min="11783" max="12020" width="7.08984375" style="3"/>
    <col min="12021" max="12021" width="5.453125" style="3" customWidth="1"/>
    <col min="12022" max="12022" width="2.08984375" style="3" customWidth="1"/>
    <col min="12023" max="12023" width="4.08984375" style="3" customWidth="1"/>
    <col min="12024" max="12024" width="13.81640625" style="3" customWidth="1"/>
    <col min="12025" max="12025" width="3.08984375" style="3" customWidth="1"/>
    <col min="12026" max="12026" width="12" style="3" customWidth="1"/>
    <col min="12027" max="12027" width="2.08984375" style="3" customWidth="1"/>
    <col min="12028" max="12038" width="7.81640625" style="3" customWidth="1"/>
    <col min="12039" max="12276" width="7.08984375" style="3"/>
    <col min="12277" max="12277" width="5.453125" style="3" customWidth="1"/>
    <col min="12278" max="12278" width="2.08984375" style="3" customWidth="1"/>
    <col min="12279" max="12279" width="4.08984375" style="3" customWidth="1"/>
    <col min="12280" max="12280" width="13.81640625" style="3" customWidth="1"/>
    <col min="12281" max="12281" width="3.08984375" style="3" customWidth="1"/>
    <col min="12282" max="12282" width="12" style="3" customWidth="1"/>
    <col min="12283" max="12283" width="2.08984375" style="3" customWidth="1"/>
    <col min="12284" max="12294" width="7.81640625" style="3" customWidth="1"/>
    <col min="12295" max="12532" width="7.08984375" style="3"/>
    <col min="12533" max="12533" width="5.453125" style="3" customWidth="1"/>
    <col min="12534" max="12534" width="2.08984375" style="3" customWidth="1"/>
    <col min="12535" max="12535" width="4.08984375" style="3" customWidth="1"/>
    <col min="12536" max="12536" width="13.81640625" style="3" customWidth="1"/>
    <col min="12537" max="12537" width="3.08984375" style="3" customWidth="1"/>
    <col min="12538" max="12538" width="12" style="3" customWidth="1"/>
    <col min="12539" max="12539" width="2.08984375" style="3" customWidth="1"/>
    <col min="12540" max="12550" width="7.81640625" style="3" customWidth="1"/>
    <col min="12551" max="12788" width="7.08984375" style="3"/>
    <col min="12789" max="12789" width="5.453125" style="3" customWidth="1"/>
    <col min="12790" max="12790" width="2.08984375" style="3" customWidth="1"/>
    <col min="12791" max="12791" width="4.08984375" style="3" customWidth="1"/>
    <col min="12792" max="12792" width="13.81640625" style="3" customWidth="1"/>
    <col min="12793" max="12793" width="3.08984375" style="3" customWidth="1"/>
    <col min="12794" max="12794" width="12" style="3" customWidth="1"/>
    <col min="12795" max="12795" width="2.08984375" style="3" customWidth="1"/>
    <col min="12796" max="12806" width="7.81640625" style="3" customWidth="1"/>
    <col min="12807" max="13044" width="7.08984375" style="3"/>
    <col min="13045" max="13045" width="5.453125" style="3" customWidth="1"/>
    <col min="13046" max="13046" width="2.08984375" style="3" customWidth="1"/>
    <col min="13047" max="13047" width="4.08984375" style="3" customWidth="1"/>
    <col min="13048" max="13048" width="13.81640625" style="3" customWidth="1"/>
    <col min="13049" max="13049" width="3.08984375" style="3" customWidth="1"/>
    <col min="13050" max="13050" width="12" style="3" customWidth="1"/>
    <col min="13051" max="13051" width="2.08984375" style="3" customWidth="1"/>
    <col min="13052" max="13062" width="7.81640625" style="3" customWidth="1"/>
    <col min="13063" max="13300" width="7.08984375" style="3"/>
    <col min="13301" max="13301" width="5.453125" style="3" customWidth="1"/>
    <col min="13302" max="13302" width="2.08984375" style="3" customWidth="1"/>
    <col min="13303" max="13303" width="4.08984375" style="3" customWidth="1"/>
    <col min="13304" max="13304" width="13.81640625" style="3" customWidth="1"/>
    <col min="13305" max="13305" width="3.08984375" style="3" customWidth="1"/>
    <col min="13306" max="13306" width="12" style="3" customWidth="1"/>
    <col min="13307" max="13307" width="2.08984375" style="3" customWidth="1"/>
    <col min="13308" max="13318" width="7.81640625" style="3" customWidth="1"/>
    <col min="13319" max="13556" width="7.08984375" style="3"/>
    <col min="13557" max="13557" width="5.453125" style="3" customWidth="1"/>
    <col min="13558" max="13558" width="2.08984375" style="3" customWidth="1"/>
    <col min="13559" max="13559" width="4.08984375" style="3" customWidth="1"/>
    <col min="13560" max="13560" width="13.81640625" style="3" customWidth="1"/>
    <col min="13561" max="13561" width="3.08984375" style="3" customWidth="1"/>
    <col min="13562" max="13562" width="12" style="3" customWidth="1"/>
    <col min="13563" max="13563" width="2.08984375" style="3" customWidth="1"/>
    <col min="13564" max="13574" width="7.81640625" style="3" customWidth="1"/>
    <col min="13575" max="13812" width="7.08984375" style="3"/>
    <col min="13813" max="13813" width="5.453125" style="3" customWidth="1"/>
    <col min="13814" max="13814" width="2.08984375" style="3" customWidth="1"/>
    <col min="13815" max="13815" width="4.08984375" style="3" customWidth="1"/>
    <col min="13816" max="13816" width="13.81640625" style="3" customWidth="1"/>
    <col min="13817" max="13817" width="3.08984375" style="3" customWidth="1"/>
    <col min="13818" max="13818" width="12" style="3" customWidth="1"/>
    <col min="13819" max="13819" width="2.08984375" style="3" customWidth="1"/>
    <col min="13820" max="13830" width="7.81640625" style="3" customWidth="1"/>
    <col min="13831" max="14068" width="7.08984375" style="3"/>
    <col min="14069" max="14069" width="5.453125" style="3" customWidth="1"/>
    <col min="14070" max="14070" width="2.08984375" style="3" customWidth="1"/>
    <col min="14071" max="14071" width="4.08984375" style="3" customWidth="1"/>
    <col min="14072" max="14072" width="13.81640625" style="3" customWidth="1"/>
    <col min="14073" max="14073" width="3.08984375" style="3" customWidth="1"/>
    <col min="14074" max="14074" width="12" style="3" customWidth="1"/>
    <col min="14075" max="14075" width="2.08984375" style="3" customWidth="1"/>
    <col min="14076" max="14086" width="7.81640625" style="3" customWidth="1"/>
    <col min="14087" max="14324" width="7.08984375" style="3"/>
    <col min="14325" max="14325" width="5.453125" style="3" customWidth="1"/>
    <col min="14326" max="14326" width="2.08984375" style="3" customWidth="1"/>
    <col min="14327" max="14327" width="4.08984375" style="3" customWidth="1"/>
    <col min="14328" max="14328" width="13.81640625" style="3" customWidth="1"/>
    <col min="14329" max="14329" width="3.08984375" style="3" customWidth="1"/>
    <col min="14330" max="14330" width="12" style="3" customWidth="1"/>
    <col min="14331" max="14331" width="2.08984375" style="3" customWidth="1"/>
    <col min="14332" max="14342" width="7.81640625" style="3" customWidth="1"/>
    <col min="14343" max="14580" width="7.08984375" style="3"/>
    <col min="14581" max="14581" width="5.453125" style="3" customWidth="1"/>
    <col min="14582" max="14582" width="2.08984375" style="3" customWidth="1"/>
    <col min="14583" max="14583" width="4.08984375" style="3" customWidth="1"/>
    <col min="14584" max="14584" width="13.81640625" style="3" customWidth="1"/>
    <col min="14585" max="14585" width="3.08984375" style="3" customWidth="1"/>
    <col min="14586" max="14586" width="12" style="3" customWidth="1"/>
    <col min="14587" max="14587" width="2.08984375" style="3" customWidth="1"/>
    <col min="14588" max="14598" width="7.81640625" style="3" customWidth="1"/>
    <col min="14599" max="14836" width="7.08984375" style="3"/>
    <col min="14837" max="14837" width="5.453125" style="3" customWidth="1"/>
    <col min="14838" max="14838" width="2.08984375" style="3" customWidth="1"/>
    <col min="14839" max="14839" width="4.08984375" style="3" customWidth="1"/>
    <col min="14840" max="14840" width="13.81640625" style="3" customWidth="1"/>
    <col min="14841" max="14841" width="3.08984375" style="3" customWidth="1"/>
    <col min="14842" max="14842" width="12" style="3" customWidth="1"/>
    <col min="14843" max="14843" width="2.08984375" style="3" customWidth="1"/>
    <col min="14844" max="14854" width="7.81640625" style="3" customWidth="1"/>
    <col min="14855" max="15092" width="7.08984375" style="3"/>
    <col min="15093" max="15093" width="5.453125" style="3" customWidth="1"/>
    <col min="15094" max="15094" width="2.08984375" style="3" customWidth="1"/>
    <col min="15095" max="15095" width="4.08984375" style="3" customWidth="1"/>
    <col min="15096" max="15096" width="13.81640625" style="3" customWidth="1"/>
    <col min="15097" max="15097" width="3.08984375" style="3" customWidth="1"/>
    <col min="15098" max="15098" width="12" style="3" customWidth="1"/>
    <col min="15099" max="15099" width="2.08984375" style="3" customWidth="1"/>
    <col min="15100" max="15110" width="7.81640625" style="3" customWidth="1"/>
    <col min="15111" max="15348" width="7.08984375" style="3"/>
    <col min="15349" max="15349" width="5.453125" style="3" customWidth="1"/>
    <col min="15350" max="15350" width="2.08984375" style="3" customWidth="1"/>
    <col min="15351" max="15351" width="4.08984375" style="3" customWidth="1"/>
    <col min="15352" max="15352" width="13.81640625" style="3" customWidth="1"/>
    <col min="15353" max="15353" width="3.08984375" style="3" customWidth="1"/>
    <col min="15354" max="15354" width="12" style="3" customWidth="1"/>
    <col min="15355" max="15355" width="2.08984375" style="3" customWidth="1"/>
    <col min="15356" max="15366" width="7.81640625" style="3" customWidth="1"/>
    <col min="15367" max="15604" width="7.08984375" style="3"/>
    <col min="15605" max="15605" width="5.453125" style="3" customWidth="1"/>
    <col min="15606" max="15606" width="2.08984375" style="3" customWidth="1"/>
    <col min="15607" max="15607" width="4.08984375" style="3" customWidth="1"/>
    <col min="15608" max="15608" width="13.81640625" style="3" customWidth="1"/>
    <col min="15609" max="15609" width="3.08984375" style="3" customWidth="1"/>
    <col min="15610" max="15610" width="12" style="3" customWidth="1"/>
    <col min="15611" max="15611" width="2.08984375" style="3" customWidth="1"/>
    <col min="15612" max="15622" width="7.81640625" style="3" customWidth="1"/>
    <col min="15623" max="15860" width="7.08984375" style="3"/>
    <col min="15861" max="15861" width="5.453125" style="3" customWidth="1"/>
    <col min="15862" max="15862" width="2.08984375" style="3" customWidth="1"/>
    <col min="15863" max="15863" width="4.08984375" style="3" customWidth="1"/>
    <col min="15864" max="15864" width="13.81640625" style="3" customWidth="1"/>
    <col min="15865" max="15865" width="3.08984375" style="3" customWidth="1"/>
    <col min="15866" max="15866" width="12" style="3" customWidth="1"/>
    <col min="15867" max="15867" width="2.08984375" style="3" customWidth="1"/>
    <col min="15868" max="15878" width="7.81640625" style="3" customWidth="1"/>
    <col min="15879" max="16116" width="7.08984375" style="3"/>
    <col min="16117" max="16117" width="5.453125" style="3" customWidth="1"/>
    <col min="16118" max="16118" width="2.08984375" style="3" customWidth="1"/>
    <col min="16119" max="16119" width="4.08984375" style="3" customWidth="1"/>
    <col min="16120" max="16120" width="13.81640625" style="3" customWidth="1"/>
    <col min="16121" max="16121" width="3.08984375" style="3" customWidth="1"/>
    <col min="16122" max="16122" width="12" style="3" customWidth="1"/>
    <col min="16123" max="16123" width="2.08984375" style="3" customWidth="1"/>
    <col min="16124" max="16134" width="7.81640625" style="3" customWidth="1"/>
    <col min="16135" max="16384" width="7.08984375" style="3"/>
  </cols>
  <sheetData>
    <row r="1" spans="1:99" ht="15.6" x14ac:dyDescent="0.25">
      <c r="A1" s="1" t="s">
        <v>114</v>
      </c>
      <c r="B1" s="2"/>
      <c r="C1" s="1"/>
    </row>
    <row r="2" spans="1:99" x14ac:dyDescent="0.25">
      <c r="A2" s="6"/>
    </row>
    <row r="3" spans="1:99" x14ac:dyDescent="0.25">
      <c r="A3" s="3" t="s">
        <v>1</v>
      </c>
      <c r="C3" s="7"/>
      <c r="F3" s="5"/>
      <c r="G3" s="5"/>
      <c r="H3" s="8" t="s">
        <v>2</v>
      </c>
      <c r="I3" s="9"/>
      <c r="J3" s="3"/>
      <c r="L3" s="7"/>
      <c r="N3" s="7"/>
      <c r="O3" s="7"/>
      <c r="R3" s="10" t="s">
        <v>115</v>
      </c>
      <c r="S3" s="7"/>
      <c r="T3" s="11"/>
      <c r="U3" s="12"/>
      <c r="V3" s="11"/>
      <c r="W3" s="13"/>
      <c r="X3" s="13"/>
      <c r="Y3" s="14"/>
      <c r="Z3" s="14"/>
      <c r="AA3" s="14"/>
      <c r="AB3" s="14"/>
      <c r="AC3" s="14"/>
      <c r="AD3" s="14"/>
      <c r="AE3" s="14"/>
      <c r="AF3" s="13"/>
      <c r="AG3" s="11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1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1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1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1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1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1"/>
    </row>
    <row r="4" spans="1:99" x14ac:dyDescent="0.25">
      <c r="A4" s="16"/>
      <c r="B4" s="16"/>
      <c r="C4" s="16"/>
      <c r="D4" s="16"/>
      <c r="E4" s="16"/>
      <c r="F4" s="17"/>
      <c r="G4" s="17"/>
      <c r="H4" s="17"/>
      <c r="I4" s="18"/>
      <c r="J4" s="18"/>
      <c r="K4" s="19"/>
      <c r="L4" s="18"/>
      <c r="M4" s="18"/>
      <c r="N4" s="18"/>
      <c r="O4" s="18"/>
      <c r="P4" s="18"/>
      <c r="Q4" s="18"/>
      <c r="R4" s="18"/>
      <c r="S4" s="18"/>
      <c r="T4" s="11"/>
      <c r="V4" s="11"/>
      <c r="AG4" s="11"/>
      <c r="AR4" s="11"/>
      <c r="BC4" s="11"/>
      <c r="BN4" s="11"/>
      <c r="BY4" s="11"/>
      <c r="CJ4" s="11"/>
      <c r="CU4" s="11"/>
    </row>
    <row r="5" spans="1:99" x14ac:dyDescent="0.25">
      <c r="A5" s="20" t="s">
        <v>4</v>
      </c>
      <c r="B5" s="20"/>
      <c r="C5" s="20"/>
      <c r="D5" s="20"/>
      <c r="E5" s="20"/>
      <c r="F5" s="3" t="s">
        <v>5</v>
      </c>
      <c r="G5" s="21" t="s">
        <v>6</v>
      </c>
      <c r="H5" s="3"/>
      <c r="J5" s="3"/>
      <c r="N5" s="7"/>
      <c r="O5" s="20" t="s">
        <v>7</v>
      </c>
      <c r="T5" s="11"/>
      <c r="V5" s="11"/>
      <c r="AG5" s="11"/>
      <c r="AR5" s="11"/>
      <c r="BC5" s="11"/>
      <c r="BN5" s="11"/>
      <c r="BY5" s="11"/>
      <c r="CJ5" s="11"/>
      <c r="CU5" s="11"/>
    </row>
    <row r="6" spans="1:99" x14ac:dyDescent="0.25">
      <c r="F6" s="3"/>
      <c r="G6" s="21" t="s">
        <v>8</v>
      </c>
      <c r="H6" s="3"/>
      <c r="J6" s="3"/>
      <c r="L6" s="7"/>
      <c r="M6" s="7"/>
      <c r="N6" s="92" t="s">
        <v>9</v>
      </c>
      <c r="O6" s="3" t="s">
        <v>10</v>
      </c>
      <c r="T6" s="11"/>
      <c r="V6" s="11"/>
      <c r="AG6" s="11"/>
      <c r="AR6" s="11"/>
      <c r="BC6" s="11"/>
      <c r="BN6" s="11"/>
      <c r="BY6" s="11"/>
      <c r="CJ6" s="11"/>
      <c r="CU6" s="11"/>
    </row>
    <row r="7" spans="1:99" x14ac:dyDescent="0.3">
      <c r="A7" s="22" t="s">
        <v>11</v>
      </c>
      <c r="B7" s="23"/>
      <c r="C7" s="23"/>
      <c r="D7" s="20"/>
      <c r="E7" s="20"/>
      <c r="F7" s="3"/>
      <c r="G7" s="24" t="s">
        <v>12</v>
      </c>
      <c r="H7" s="3"/>
      <c r="J7" s="3"/>
      <c r="L7" s="25"/>
      <c r="M7" s="25"/>
      <c r="N7" s="147" t="s">
        <v>15</v>
      </c>
      <c r="O7" s="3" t="s">
        <v>13</v>
      </c>
      <c r="T7" s="11"/>
      <c r="V7" s="11"/>
      <c r="AG7" s="11"/>
      <c r="AR7" s="11"/>
      <c r="BC7" s="11"/>
      <c r="BN7" s="11"/>
      <c r="BY7" s="11"/>
      <c r="CJ7" s="11"/>
      <c r="CU7" s="11"/>
    </row>
    <row r="8" spans="1:99" x14ac:dyDescent="0.3">
      <c r="A8" s="22"/>
      <c r="B8" s="23"/>
      <c r="C8" s="23"/>
      <c r="D8" s="20"/>
      <c r="E8" s="20"/>
      <c r="F8" s="3"/>
      <c r="G8" s="21" t="s">
        <v>14</v>
      </c>
      <c r="H8" s="3"/>
      <c r="J8" s="3"/>
      <c r="L8" s="25"/>
      <c r="M8" s="25"/>
      <c r="N8" s="92" t="s">
        <v>9</v>
      </c>
      <c r="O8" s="3" t="s">
        <v>16</v>
      </c>
      <c r="T8" s="11"/>
      <c r="V8" s="11"/>
      <c r="AG8" s="11"/>
      <c r="AR8" s="11"/>
      <c r="BC8" s="11"/>
      <c r="BN8" s="11"/>
      <c r="BY8" s="11"/>
      <c r="CJ8" s="11"/>
      <c r="CU8" s="11"/>
    </row>
    <row r="9" spans="1:99" x14ac:dyDescent="0.3">
      <c r="A9" s="23"/>
      <c r="B9" s="23"/>
      <c r="C9" s="23"/>
      <c r="F9" s="3"/>
      <c r="G9" s="4" t="s">
        <v>17</v>
      </c>
      <c r="H9" s="3"/>
      <c r="J9" s="3"/>
      <c r="L9" s="9"/>
      <c r="M9" s="9"/>
      <c r="N9" s="9"/>
      <c r="O9" s="20" t="s">
        <v>18</v>
      </c>
      <c r="T9" s="11"/>
      <c r="V9" s="11"/>
      <c r="AG9" s="11"/>
      <c r="AR9" s="11"/>
      <c r="BC9" s="11"/>
      <c r="BN9" s="11"/>
      <c r="BY9" s="11"/>
      <c r="CJ9" s="11"/>
      <c r="CU9" s="11"/>
    </row>
    <row r="10" spans="1:99" x14ac:dyDescent="0.3">
      <c r="A10" s="22" t="s">
        <v>19</v>
      </c>
      <c r="B10" s="23"/>
      <c r="D10" s="26" t="s">
        <v>381</v>
      </c>
      <c r="E10" s="26"/>
      <c r="G10" s="3"/>
      <c r="I10" s="139"/>
      <c r="J10" s="21"/>
      <c r="L10" s="9"/>
      <c r="M10" s="9"/>
      <c r="N10" s="9"/>
      <c r="T10" s="11"/>
      <c r="U10" s="27" t="s">
        <v>20</v>
      </c>
      <c r="V10" s="11"/>
      <c r="AG10" s="11"/>
      <c r="AH10" s="28" t="s">
        <v>21</v>
      </c>
      <c r="AI10" s="28"/>
      <c r="AJ10" s="28"/>
      <c r="AK10" s="28"/>
      <c r="AL10" s="28"/>
      <c r="AM10" s="28"/>
      <c r="AN10" s="28"/>
      <c r="AO10" s="28"/>
      <c r="AP10" s="28"/>
      <c r="AQ10" s="28"/>
      <c r="AR10" s="11"/>
      <c r="AS10" s="28" t="s">
        <v>22</v>
      </c>
      <c r="AT10" s="28"/>
      <c r="AU10" s="28"/>
      <c r="AV10" s="28"/>
      <c r="AW10" s="28"/>
      <c r="AX10" s="28"/>
      <c r="AY10" s="28"/>
      <c r="AZ10" s="28"/>
      <c r="BA10" s="28"/>
      <c r="BB10" s="28"/>
      <c r="BC10" s="11"/>
      <c r="BD10" s="28" t="s">
        <v>23</v>
      </c>
      <c r="BE10" s="28"/>
      <c r="BF10" s="28"/>
      <c r="BG10" s="28"/>
      <c r="BH10" s="28"/>
      <c r="BI10" s="28"/>
      <c r="BJ10" s="28"/>
      <c r="BK10" s="28"/>
      <c r="BL10" s="28"/>
      <c r="BM10" s="28"/>
      <c r="BN10" s="11"/>
      <c r="BO10" s="28" t="s">
        <v>24</v>
      </c>
      <c r="BP10" s="28"/>
      <c r="BQ10" s="28"/>
      <c r="BR10" s="28"/>
      <c r="BS10" s="28"/>
      <c r="BT10" s="28"/>
      <c r="BU10" s="28"/>
      <c r="BV10" s="28"/>
      <c r="BW10" s="28"/>
      <c r="BX10" s="28"/>
      <c r="BY10" s="11"/>
      <c r="BZ10" s="28" t="s">
        <v>25</v>
      </c>
      <c r="CA10" s="28"/>
      <c r="CB10" s="28"/>
      <c r="CC10" s="28"/>
      <c r="CD10" s="28"/>
      <c r="CE10" s="28"/>
      <c r="CF10" s="28"/>
      <c r="CG10" s="28"/>
      <c r="CH10" s="28"/>
      <c r="CI10" s="28"/>
      <c r="CJ10" s="11"/>
      <c r="CK10" s="28" t="s">
        <v>26</v>
      </c>
      <c r="CL10" s="28"/>
      <c r="CM10" s="28"/>
      <c r="CN10" s="28"/>
      <c r="CO10" s="28"/>
      <c r="CP10" s="28"/>
      <c r="CQ10" s="28"/>
      <c r="CR10" s="28"/>
      <c r="CS10" s="28"/>
      <c r="CT10" s="28"/>
      <c r="CU10" s="11"/>
    </row>
    <row r="11" spans="1:99" ht="6" customHeight="1" x14ac:dyDescent="0.25">
      <c r="A11" s="16"/>
      <c r="B11" s="16"/>
      <c r="C11" s="16"/>
      <c r="D11" s="16"/>
      <c r="E11" s="16"/>
      <c r="F11" s="17"/>
      <c r="G11" s="17"/>
      <c r="H11" s="17"/>
      <c r="I11" s="18"/>
      <c r="J11" s="18"/>
      <c r="K11" s="19"/>
      <c r="L11" s="18"/>
      <c r="M11" s="18"/>
      <c r="N11" s="18"/>
      <c r="O11" s="18"/>
      <c r="P11" s="18"/>
      <c r="Q11" s="18"/>
      <c r="R11" s="18"/>
      <c r="S11" s="18"/>
      <c r="T11" s="11"/>
      <c r="V11" s="11"/>
      <c r="AG11" s="11"/>
      <c r="AR11" s="11"/>
      <c r="BC11" s="11"/>
      <c r="BN11" s="11"/>
      <c r="BY11" s="11"/>
      <c r="CJ11" s="11"/>
      <c r="CU11" s="11"/>
    </row>
    <row r="12" spans="1:99" x14ac:dyDescent="0.25">
      <c r="F12" s="29">
        <v>-1</v>
      </c>
      <c r="G12" s="30"/>
      <c r="H12" s="29">
        <f>+F12-1</f>
        <v>-2</v>
      </c>
      <c r="I12" s="29">
        <f>+H12-1</f>
        <v>-3</v>
      </c>
      <c r="J12" s="29">
        <f t="shared" ref="J12:R12" si="0">+I12-1</f>
        <v>-4</v>
      </c>
      <c r="K12" s="29">
        <f t="shared" si="0"/>
        <v>-5</v>
      </c>
      <c r="L12" s="29">
        <f t="shared" si="0"/>
        <v>-6</v>
      </c>
      <c r="M12" s="29">
        <f t="shared" si="0"/>
        <v>-7</v>
      </c>
      <c r="N12" s="29">
        <f t="shared" si="0"/>
        <v>-8</v>
      </c>
      <c r="O12" s="29">
        <f t="shared" si="0"/>
        <v>-9</v>
      </c>
      <c r="P12" s="29">
        <f t="shared" si="0"/>
        <v>-10</v>
      </c>
      <c r="Q12" s="29">
        <f t="shared" si="0"/>
        <v>-11</v>
      </c>
      <c r="R12" s="29">
        <f t="shared" si="0"/>
        <v>-12</v>
      </c>
      <c r="T12" s="11"/>
      <c r="V12" s="11"/>
      <c r="AG12" s="11"/>
      <c r="AR12" s="11"/>
      <c r="BC12" s="11"/>
      <c r="BN12" s="11"/>
      <c r="BY12" s="11"/>
      <c r="CJ12" s="11"/>
      <c r="CU12" s="11"/>
    </row>
    <row r="13" spans="1:99" x14ac:dyDescent="0.25">
      <c r="A13" s="31"/>
      <c r="C13" s="3" t="s">
        <v>27</v>
      </c>
      <c r="F13" s="32" t="s">
        <v>28</v>
      </c>
      <c r="G13" s="32"/>
      <c r="H13" s="33" t="s">
        <v>29</v>
      </c>
      <c r="I13" s="33" t="s">
        <v>29</v>
      </c>
      <c r="J13" s="34"/>
      <c r="K13" s="34"/>
      <c r="L13" s="34"/>
      <c r="M13" s="34" t="s">
        <v>30</v>
      </c>
      <c r="N13" s="34" t="s">
        <v>31</v>
      </c>
      <c r="O13" s="34" t="s">
        <v>32</v>
      </c>
      <c r="P13" s="31" t="s">
        <v>33</v>
      </c>
      <c r="Q13" s="31" t="s">
        <v>33</v>
      </c>
      <c r="R13" s="31"/>
      <c r="T13" s="35"/>
      <c r="V13" s="35"/>
      <c r="W13" s="31" t="s">
        <v>34</v>
      </c>
      <c r="X13" s="31" t="s">
        <v>35</v>
      </c>
      <c r="Y13" s="36" t="s">
        <v>36</v>
      </c>
      <c r="Z13" s="36" t="s">
        <v>37</v>
      </c>
      <c r="AA13" s="36"/>
      <c r="AB13" s="36" t="s">
        <v>38</v>
      </c>
      <c r="AC13" s="36" t="s">
        <v>38</v>
      </c>
      <c r="AD13" s="36" t="s">
        <v>38</v>
      </c>
      <c r="AE13" s="36"/>
      <c r="AG13" s="11"/>
      <c r="AH13" s="33" t="s">
        <v>29</v>
      </c>
      <c r="AI13" s="34"/>
      <c r="AJ13" s="34"/>
      <c r="AK13" s="34"/>
      <c r="AL13" s="34" t="s">
        <v>30</v>
      </c>
      <c r="AM13" s="34" t="s">
        <v>31</v>
      </c>
      <c r="AN13" s="34" t="s">
        <v>32</v>
      </c>
      <c r="AO13" s="31" t="s">
        <v>33</v>
      </c>
      <c r="AP13" s="31" t="s">
        <v>33</v>
      </c>
      <c r="AQ13" s="31" t="s">
        <v>39</v>
      </c>
      <c r="AR13" s="11"/>
      <c r="AS13" s="33" t="s">
        <v>29</v>
      </c>
      <c r="AT13" s="34"/>
      <c r="AU13" s="34"/>
      <c r="AV13" s="34"/>
      <c r="AW13" s="34" t="s">
        <v>30</v>
      </c>
      <c r="AX13" s="34" t="s">
        <v>31</v>
      </c>
      <c r="AY13" s="34" t="s">
        <v>32</v>
      </c>
      <c r="AZ13" s="31" t="s">
        <v>33</v>
      </c>
      <c r="BA13" s="31" t="s">
        <v>33</v>
      </c>
      <c r="BB13" s="31" t="s">
        <v>39</v>
      </c>
      <c r="BC13" s="11"/>
      <c r="BD13" s="33" t="s">
        <v>29</v>
      </c>
      <c r="BE13" s="34"/>
      <c r="BF13" s="34"/>
      <c r="BG13" s="34"/>
      <c r="BH13" s="34" t="s">
        <v>30</v>
      </c>
      <c r="BI13" s="34" t="s">
        <v>31</v>
      </c>
      <c r="BJ13" s="34" t="s">
        <v>32</v>
      </c>
      <c r="BK13" s="31" t="s">
        <v>33</v>
      </c>
      <c r="BL13" s="31" t="s">
        <v>33</v>
      </c>
      <c r="BM13" s="31" t="s">
        <v>39</v>
      </c>
      <c r="BN13" s="11"/>
      <c r="BO13" s="33" t="s">
        <v>29</v>
      </c>
      <c r="BP13" s="34"/>
      <c r="BQ13" s="34"/>
      <c r="BR13" s="34"/>
      <c r="BS13" s="34" t="s">
        <v>30</v>
      </c>
      <c r="BT13" s="34" t="s">
        <v>31</v>
      </c>
      <c r="BU13" s="34" t="s">
        <v>32</v>
      </c>
      <c r="BV13" s="31" t="s">
        <v>33</v>
      </c>
      <c r="BW13" s="31" t="s">
        <v>33</v>
      </c>
      <c r="BX13" s="31" t="s">
        <v>39</v>
      </c>
      <c r="BY13" s="11"/>
      <c r="BZ13" s="33" t="s">
        <v>29</v>
      </c>
      <c r="CA13" s="34"/>
      <c r="CB13" s="34"/>
      <c r="CC13" s="34"/>
      <c r="CD13" s="34" t="s">
        <v>30</v>
      </c>
      <c r="CE13" s="34" t="s">
        <v>31</v>
      </c>
      <c r="CF13" s="34" t="s">
        <v>32</v>
      </c>
      <c r="CG13" s="31" t="s">
        <v>33</v>
      </c>
      <c r="CH13" s="31" t="s">
        <v>33</v>
      </c>
      <c r="CI13" s="31" t="s">
        <v>39</v>
      </c>
      <c r="CJ13" s="11"/>
      <c r="CK13" s="33" t="s">
        <v>29</v>
      </c>
      <c r="CL13" s="34"/>
      <c r="CM13" s="34"/>
      <c r="CN13" s="34"/>
      <c r="CO13" s="34" t="s">
        <v>30</v>
      </c>
      <c r="CP13" s="34" t="s">
        <v>31</v>
      </c>
      <c r="CQ13" s="34" t="s">
        <v>32</v>
      </c>
      <c r="CR13" s="31" t="s">
        <v>33</v>
      </c>
      <c r="CS13" s="31" t="s">
        <v>33</v>
      </c>
      <c r="CT13" s="31" t="s">
        <v>39</v>
      </c>
      <c r="CU13" s="11"/>
    </row>
    <row r="14" spans="1:99" x14ac:dyDescent="0.25">
      <c r="A14" s="37" t="s">
        <v>40</v>
      </c>
      <c r="B14" s="37"/>
      <c r="C14" s="18" t="s">
        <v>41</v>
      </c>
      <c r="D14" s="18" t="s">
        <v>42</v>
      </c>
      <c r="E14" s="18"/>
      <c r="F14" s="38" t="s">
        <v>43</v>
      </c>
      <c r="G14" s="39"/>
      <c r="H14" s="40" t="s">
        <v>44</v>
      </c>
      <c r="I14" s="40" t="s">
        <v>35</v>
      </c>
      <c r="J14" s="41" t="s">
        <v>45</v>
      </c>
      <c r="K14" s="41" t="s">
        <v>46</v>
      </c>
      <c r="L14" s="41" t="s">
        <v>47</v>
      </c>
      <c r="M14" s="41" t="s">
        <v>48</v>
      </c>
      <c r="N14" s="41" t="s">
        <v>49</v>
      </c>
      <c r="O14" s="41" t="s">
        <v>50</v>
      </c>
      <c r="P14" s="37" t="s">
        <v>51</v>
      </c>
      <c r="Q14" s="37" t="s">
        <v>52</v>
      </c>
      <c r="R14" s="37" t="s">
        <v>53</v>
      </c>
      <c r="T14" s="35"/>
      <c r="V14" s="35"/>
      <c r="W14" s="37" t="s">
        <v>54</v>
      </c>
      <c r="X14" s="37" t="s">
        <v>54</v>
      </c>
      <c r="Y14" s="42" t="s">
        <v>55</v>
      </c>
      <c r="Z14" s="42" t="s">
        <v>56</v>
      </c>
      <c r="AA14" s="42" t="s">
        <v>57</v>
      </c>
      <c r="AB14" s="42" t="s">
        <v>58</v>
      </c>
      <c r="AC14" s="42" t="s">
        <v>59</v>
      </c>
      <c r="AD14" s="42" t="s">
        <v>60</v>
      </c>
      <c r="AE14" s="42"/>
      <c r="AF14" s="37" t="s">
        <v>61</v>
      </c>
      <c r="AG14" s="11"/>
      <c r="AH14" s="40" t="s">
        <v>35</v>
      </c>
      <c r="AI14" s="41" t="s">
        <v>45</v>
      </c>
      <c r="AJ14" s="41" t="s">
        <v>46</v>
      </c>
      <c r="AK14" s="41" t="s">
        <v>47</v>
      </c>
      <c r="AL14" s="41" t="s">
        <v>48</v>
      </c>
      <c r="AM14" s="41" t="s">
        <v>49</v>
      </c>
      <c r="AN14" s="41" t="s">
        <v>50</v>
      </c>
      <c r="AO14" s="37" t="s">
        <v>51</v>
      </c>
      <c r="AP14" s="37" t="s">
        <v>52</v>
      </c>
      <c r="AQ14" s="37" t="s">
        <v>62</v>
      </c>
      <c r="AR14" s="11"/>
      <c r="AS14" s="40" t="s">
        <v>35</v>
      </c>
      <c r="AT14" s="41" t="s">
        <v>45</v>
      </c>
      <c r="AU14" s="41" t="s">
        <v>46</v>
      </c>
      <c r="AV14" s="41" t="s">
        <v>47</v>
      </c>
      <c r="AW14" s="41" t="s">
        <v>48</v>
      </c>
      <c r="AX14" s="41" t="s">
        <v>49</v>
      </c>
      <c r="AY14" s="41" t="s">
        <v>50</v>
      </c>
      <c r="AZ14" s="37" t="s">
        <v>51</v>
      </c>
      <c r="BA14" s="37" t="s">
        <v>52</v>
      </c>
      <c r="BB14" s="37" t="s">
        <v>62</v>
      </c>
      <c r="BC14" s="11"/>
      <c r="BD14" s="40" t="s">
        <v>35</v>
      </c>
      <c r="BE14" s="41" t="s">
        <v>45</v>
      </c>
      <c r="BF14" s="41" t="s">
        <v>46</v>
      </c>
      <c r="BG14" s="41" t="s">
        <v>47</v>
      </c>
      <c r="BH14" s="41" t="s">
        <v>48</v>
      </c>
      <c r="BI14" s="41" t="s">
        <v>49</v>
      </c>
      <c r="BJ14" s="41" t="s">
        <v>50</v>
      </c>
      <c r="BK14" s="37" t="s">
        <v>51</v>
      </c>
      <c r="BL14" s="37" t="s">
        <v>52</v>
      </c>
      <c r="BM14" s="37" t="s">
        <v>62</v>
      </c>
      <c r="BN14" s="11"/>
      <c r="BO14" s="40" t="s">
        <v>35</v>
      </c>
      <c r="BP14" s="41" t="s">
        <v>45</v>
      </c>
      <c r="BQ14" s="41" t="s">
        <v>46</v>
      </c>
      <c r="BR14" s="41" t="s">
        <v>47</v>
      </c>
      <c r="BS14" s="41" t="s">
        <v>48</v>
      </c>
      <c r="BT14" s="41" t="s">
        <v>49</v>
      </c>
      <c r="BU14" s="41" t="s">
        <v>50</v>
      </c>
      <c r="BV14" s="37" t="s">
        <v>51</v>
      </c>
      <c r="BW14" s="37" t="s">
        <v>52</v>
      </c>
      <c r="BX14" s="37" t="s">
        <v>62</v>
      </c>
      <c r="BY14" s="11"/>
      <c r="BZ14" s="40" t="s">
        <v>35</v>
      </c>
      <c r="CA14" s="41" t="s">
        <v>45</v>
      </c>
      <c r="CB14" s="41" t="s">
        <v>46</v>
      </c>
      <c r="CC14" s="41" t="s">
        <v>47</v>
      </c>
      <c r="CD14" s="41" t="s">
        <v>48</v>
      </c>
      <c r="CE14" s="41" t="s">
        <v>49</v>
      </c>
      <c r="CF14" s="41" t="s">
        <v>50</v>
      </c>
      <c r="CG14" s="37" t="s">
        <v>51</v>
      </c>
      <c r="CH14" s="37" t="s">
        <v>52</v>
      </c>
      <c r="CI14" s="37" t="s">
        <v>62</v>
      </c>
      <c r="CJ14" s="11"/>
      <c r="CK14" s="40" t="s">
        <v>35</v>
      </c>
      <c r="CL14" s="41" t="s">
        <v>45</v>
      </c>
      <c r="CM14" s="41" t="s">
        <v>46</v>
      </c>
      <c r="CN14" s="41" t="s">
        <v>47</v>
      </c>
      <c r="CO14" s="41" t="s">
        <v>48</v>
      </c>
      <c r="CP14" s="41" t="s">
        <v>49</v>
      </c>
      <c r="CQ14" s="41" t="s">
        <v>50</v>
      </c>
      <c r="CR14" s="37" t="s">
        <v>51</v>
      </c>
      <c r="CS14" s="37" t="s">
        <v>52</v>
      </c>
      <c r="CT14" s="37" t="s">
        <v>62</v>
      </c>
      <c r="CU14" s="11"/>
    </row>
    <row r="15" spans="1:99" x14ac:dyDescent="0.25">
      <c r="A15" s="31">
        <v>1</v>
      </c>
      <c r="B15" s="31"/>
      <c r="D15" s="43" t="s">
        <v>63</v>
      </c>
      <c r="E15" s="43"/>
      <c r="F15" s="32"/>
      <c r="G15" s="44"/>
      <c r="H15" s="33"/>
      <c r="I15" s="146"/>
      <c r="J15" s="34"/>
      <c r="K15" s="34"/>
      <c r="L15" s="34"/>
      <c r="M15" s="34"/>
      <c r="N15" s="34"/>
      <c r="O15" s="34"/>
      <c r="T15" s="11"/>
      <c r="V15" s="11"/>
      <c r="AG15" s="11"/>
      <c r="AH15" s="45">
        <f>'E-10 Allocators from COS'!G5</f>
        <v>0.92036190193464829</v>
      </c>
      <c r="AI15" s="45">
        <f>+'E-10 Allocators from COS'!G7</f>
        <v>0.62492908303421291</v>
      </c>
      <c r="AJ15" s="45">
        <f>+'E-10 Allocators from COS'!G8</f>
        <v>5.5884270378730685E-2</v>
      </c>
      <c r="AK15" s="45">
        <f>+'E-10 Allocators from COS'!G9</f>
        <v>3.3285788580620103E-3</v>
      </c>
      <c r="AL15" s="45">
        <f>+'E-10 Allocators from COS'!G10</f>
        <v>0.24427679108169528</v>
      </c>
      <c r="AM15" s="45">
        <f>+'E-10 Allocators from COS'!G11</f>
        <v>2.9559254261389716E-3</v>
      </c>
      <c r="AN15" s="45">
        <f>+'E-10 Allocators from COS'!G12</f>
        <v>3.2952456088228547E-2</v>
      </c>
      <c r="AO15" s="45">
        <f>+'E-10 Allocators from COS'!G13</f>
        <v>5.367064532104838E-3</v>
      </c>
      <c r="AP15" s="45">
        <f>+'E-10 Allocators from COS'!G14</f>
        <v>2.926351480366108E-2</v>
      </c>
      <c r="AQ15" s="45">
        <f>+'E-10 Allocators from COS'!G15</f>
        <v>1.0423177925205362E-3</v>
      </c>
      <c r="AR15" s="11"/>
      <c r="AS15" s="45">
        <v>1</v>
      </c>
      <c r="AT15" s="45">
        <f>+'E-10 Allocators to COS'!G20</f>
        <v>0.60040000000000004</v>
      </c>
      <c r="AU15" s="45">
        <f>+'E-10 Allocators to COS'!G21</f>
        <v>5.4710000000000002E-2</v>
      </c>
      <c r="AV15" s="45">
        <f>+'E-10 Allocators to COS'!G22</f>
        <v>3.8300000000000001E-3</v>
      </c>
      <c r="AW15" s="45">
        <f>+'E-10 Allocators to COS'!G23</f>
        <v>0.28833999999999999</v>
      </c>
      <c r="AX15" s="45">
        <f>+'E-10 Allocators to COS'!G24</f>
        <v>3.48E-3</v>
      </c>
      <c r="AY15" s="45">
        <f>+'E-10 Allocators to COS'!G25</f>
        <v>4.6870000000000002E-2</v>
      </c>
      <c r="AZ15" s="45">
        <f>+'E-10 Allocators to COS'!G26</f>
        <v>2.3700000000000001E-3</v>
      </c>
      <c r="BA15" s="45">
        <f>+'E-10 Allocators to COS'!G27</f>
        <v>0</v>
      </c>
      <c r="BB15" s="45"/>
      <c r="BC15" s="11"/>
      <c r="BD15" s="45">
        <f>'E-10 Allocators to COS'!G126</f>
        <v>0.70174730003074737</v>
      </c>
      <c r="BE15" s="45">
        <f>+'E-10 Allocators to COS'!G128</f>
        <v>0.6252151231580082</v>
      </c>
      <c r="BF15" s="45">
        <f>+'E-10 Allocators to COS'!G129</f>
        <v>5.4358932989136299E-2</v>
      </c>
      <c r="BG15" s="45">
        <f>+'E-10 Allocators to COS'!G130</f>
        <v>3.3478541464988716E-3</v>
      </c>
      <c r="BH15" s="45">
        <f>+'E-10 Allocators to COS'!G131</f>
        <v>0.27296439711734977</v>
      </c>
      <c r="BI15" s="45">
        <f>+'E-10 Allocators to COS'!G132</f>
        <v>2.904162633107455E-3</v>
      </c>
      <c r="BJ15" s="45">
        <f>+'E-10 Allocators to COS'!G133</f>
        <v>4.0859954824136839E-2</v>
      </c>
      <c r="BK15" s="45">
        <f>+'E-10 Allocators to COS'!G134</f>
        <v>3.4957513176293441E-4</v>
      </c>
      <c r="BL15" s="45">
        <f>+'E-10 Allocators to COS'!G135</f>
        <v>0</v>
      </c>
      <c r="BM15" s="45"/>
      <c r="BN15" s="11"/>
      <c r="BO15" s="45">
        <f>'E-10 Allocators to COS'!G150</f>
        <v>1</v>
      </c>
      <c r="BP15" s="45">
        <f>+'E-10 Allocators to COS'!G152</f>
        <v>0.63846170578382944</v>
      </c>
      <c r="BQ15" s="45">
        <f>+'E-10 Allocators to COS'!G153</f>
        <v>5.9176038109325028E-2</v>
      </c>
      <c r="BR15" s="45">
        <f>+'E-10 Allocators to COS'!G154</f>
        <v>2.7081112827094158E-3</v>
      </c>
      <c r="BS15" s="45">
        <f>+'E-10 Allocators to COS'!G155</f>
        <v>0.2622843843125312</v>
      </c>
      <c r="BT15" s="45">
        <f>+'E-10 Allocators to COS'!G156</f>
        <v>4.2416200813520967E-3</v>
      </c>
      <c r="BU15" s="45">
        <f>+'E-10 Allocators to COS'!G157</f>
        <v>2.4079350923368062E-2</v>
      </c>
      <c r="BV15" s="45">
        <f>+'E-10 Allocators to COS'!G158</f>
        <v>9.0487895068844734E-3</v>
      </c>
      <c r="BW15" s="45">
        <f>+'E-10 Allocators to COS'!G159</f>
        <v>0</v>
      </c>
      <c r="BX15" s="45"/>
      <c r="BY15" s="11"/>
      <c r="BZ15" s="45">
        <f>'E-10 Allocators to COS'!G174</f>
        <v>1</v>
      </c>
      <c r="CA15" s="45">
        <f>+'E-10 Allocators to COS'!G176</f>
        <v>0.77607431219291934</v>
      </c>
      <c r="CB15" s="45">
        <f>+'E-10 Allocators to COS'!G177</f>
        <v>6.6141292077451549E-2</v>
      </c>
      <c r="CC15" s="45">
        <f>+'E-10 Allocators to COS'!G178</f>
        <v>1.3385225721135755E-3</v>
      </c>
      <c r="CD15" s="45">
        <f>+'E-10 Allocators to COS'!G179</f>
        <v>0.14745788223151604</v>
      </c>
      <c r="CE15" s="45">
        <f>+'E-10 Allocators to COS'!G180</f>
        <v>0</v>
      </c>
      <c r="CF15" s="45">
        <f>+'E-10 Allocators to COS'!G181</f>
        <v>4.5154978336361586E-3</v>
      </c>
      <c r="CG15" s="45">
        <f>+'E-10 Allocators to COS'!G182</f>
        <v>4.4724930923634339E-3</v>
      </c>
      <c r="CH15" s="45">
        <f>+'E-10 Allocators to COS'!G183</f>
        <v>0</v>
      </c>
      <c r="CI15" s="45"/>
      <c r="CJ15" s="11"/>
      <c r="CK15" s="45">
        <f>'E-10 Allocators to COS'!G198</f>
        <v>1</v>
      </c>
      <c r="CL15" s="45">
        <f>+'E-10 Allocators to COS'!G200</f>
        <v>0.8738071484368376</v>
      </c>
      <c r="CM15" s="45">
        <f>+'E-10 Allocators to COS'!G201</f>
        <v>6.3824210399691814E-2</v>
      </c>
      <c r="CN15" s="45">
        <f>+'E-10 Allocators to COS'!G202</f>
        <v>7.2136272599437577E-3</v>
      </c>
      <c r="CO15" s="45">
        <f>+'E-10 Allocators to COS'!G203</f>
        <v>2.3556514369795417E-2</v>
      </c>
      <c r="CP15" s="45">
        <f>+'E-10 Allocators to COS'!G204</f>
        <v>2.714234994052146E-7</v>
      </c>
      <c r="CQ15" s="45">
        <f>+'E-10 Allocators to COS'!G205</f>
        <v>3.2850434171394724E-5</v>
      </c>
      <c r="CR15" s="45">
        <f>+'E-10 Allocators to COS'!G206</f>
        <v>3.1565377676060637E-2</v>
      </c>
      <c r="CS15" s="45">
        <f>+'E-10 Allocators to COS'!G207</f>
        <v>0</v>
      </c>
      <c r="CT15" s="45"/>
      <c r="CU15" s="11"/>
    </row>
    <row r="16" spans="1:99" x14ac:dyDescent="0.25">
      <c r="A16" s="31">
        <f>+A15+1</f>
        <v>2</v>
      </c>
      <c r="B16" s="31"/>
      <c r="C16" s="20" t="s">
        <v>64</v>
      </c>
      <c r="D16" s="46" t="s">
        <v>65</v>
      </c>
      <c r="F16" s="47">
        <f>+H16+I16</f>
        <v>2737973.0710024964</v>
      </c>
      <c r="G16" s="47"/>
      <c r="H16" s="48">
        <f>+'[1]Revenue Summary'!$E$83</f>
        <v>20148.262554526471</v>
      </c>
      <c r="I16" s="56">
        <f>SUM(J16:S16)</f>
        <v>2717824.8084479701</v>
      </c>
      <c r="J16" s="49">
        <f>+'[1]E13c Summary - All Years'!$Q$7/1000</f>
        <v>1803562.8793652488</v>
      </c>
      <c r="K16" s="49">
        <f>+'[1]E13c Summary - All Years'!$Q$8/1000</f>
        <v>188384.33527451177</v>
      </c>
      <c r="L16" s="49">
        <f>+'[1]E13c Summary - All Years'!$Q$9/1000</f>
        <v>8790.0267348158759</v>
      </c>
      <c r="M16" s="49">
        <f>(+'[1]E13c Summary - All Years'!$Q$10+'[1]E13c Summary - All Years'!$Q$14)/1000</f>
        <v>625671.56245503761</v>
      </c>
      <c r="N16" s="49">
        <f>+('[1]E13c Summary - All Years'!$Q$11+'[1]E13c Summary - All Years'!$Q$16)/1000</f>
        <v>7903.0072137974194</v>
      </c>
      <c r="O16" s="49">
        <f>+('[1]E13c Summary - All Years'!$Q$12+'[1]E13c Summary - All Years'!$Q$15)/1000</f>
        <v>72323.752080750535</v>
      </c>
      <c r="P16" s="49">
        <f>+'[1]E13c Summary - All Years'!$Q$13/1000</f>
        <v>11189.245323808025</v>
      </c>
      <c r="Q16" s="58">
        <v>0</v>
      </c>
      <c r="R16" s="58">
        <v>0</v>
      </c>
      <c r="T16" s="11"/>
      <c r="V16" s="11"/>
      <c r="W16" s="50">
        <f>+H16</f>
        <v>20148.262554526471</v>
      </c>
      <c r="X16" s="50">
        <f>+I16</f>
        <v>2717824.8084479701</v>
      </c>
      <c r="AF16" s="50">
        <f>SUM(W16:AE16)-F16</f>
        <v>0</v>
      </c>
      <c r="AG16" s="11"/>
      <c r="AR16" s="11"/>
      <c r="BC16" s="11"/>
      <c r="BN16" s="11"/>
      <c r="BY16" s="11"/>
      <c r="CJ16" s="11"/>
      <c r="CU16" s="11"/>
    </row>
    <row r="17" spans="1:99" x14ac:dyDescent="0.25">
      <c r="A17" s="31">
        <f t="shared" ref="A17:A24" si="1">+A16+1</f>
        <v>3</v>
      </c>
      <c r="B17" s="31"/>
      <c r="C17" s="20">
        <v>456</v>
      </c>
      <c r="D17" s="24" t="s">
        <v>66</v>
      </c>
      <c r="E17" s="24"/>
      <c r="F17" s="51">
        <f>+H17+I17</f>
        <v>14538.983620124567</v>
      </c>
      <c r="G17" s="47"/>
      <c r="H17" s="52"/>
      <c r="I17" s="51">
        <f>SUM(J17:S17)</f>
        <v>14538.983620124567</v>
      </c>
      <c r="J17" s="49">
        <f>+'[1]by Class - All Yrs'!$F$86/1000</f>
        <v>13799.539595543965</v>
      </c>
      <c r="K17" s="49">
        <f>+'[1]by Class - All Yrs'!$F$87/1000</f>
        <v>83.005834089069424</v>
      </c>
      <c r="L17" s="49">
        <f>+'[1]by Class - All Yrs'!$F$88/1000</f>
        <v>5.4679146206679556</v>
      </c>
      <c r="M17" s="49">
        <f>+('[1]by Class - All Yrs'!$F$89+'[1]by Class - All Yrs'!$F$93)/1000</f>
        <v>495.30396823135152</v>
      </c>
      <c r="N17" s="49">
        <f>+('[1]by Class - All Yrs'!$F$90+'[1]by Class - All Yrs'!$F$95)/1000</f>
        <v>11.176383029055167</v>
      </c>
      <c r="O17" s="49">
        <f>+('[1]by Class - All Yrs'!$F$91+'[1]by Class - All Yrs'!$F$94)/1000</f>
        <v>137.67253995556416</v>
      </c>
      <c r="P17" s="49">
        <f>+'[1]by Class - All Yrs'!$F$92/1000</f>
        <v>6.8173846548937984</v>
      </c>
      <c r="Q17" s="58">
        <v>0</v>
      </c>
      <c r="R17" s="58">
        <v>0</v>
      </c>
      <c r="T17" s="11"/>
      <c r="V17" s="11"/>
      <c r="W17" s="50">
        <f>+H17</f>
        <v>0</v>
      </c>
      <c r="X17" s="50">
        <f>+I17</f>
        <v>14538.983620124567</v>
      </c>
      <c r="AF17" s="50">
        <f>SUM(W17:AE17)-F17</f>
        <v>0</v>
      </c>
      <c r="AG17" s="11"/>
      <c r="AR17" s="11"/>
      <c r="BC17" s="11"/>
      <c r="BN17" s="11"/>
      <c r="BY17" s="11"/>
      <c r="CJ17" s="11"/>
      <c r="CU17" s="11"/>
    </row>
    <row r="18" spans="1:99" x14ac:dyDescent="0.25">
      <c r="A18" s="31">
        <f t="shared" si="1"/>
        <v>4</v>
      </c>
      <c r="B18" s="31"/>
      <c r="C18" s="20"/>
      <c r="D18" s="46" t="s">
        <v>67</v>
      </c>
      <c r="E18" s="46"/>
      <c r="F18" s="54">
        <f>SUM(F16:F17)</f>
        <v>2752512.0546226208</v>
      </c>
      <c r="G18" s="47"/>
      <c r="H18" s="54">
        <f>SUM(H16:H17)</f>
        <v>20148.262554526471</v>
      </c>
      <c r="I18" s="60">
        <f t="shared" ref="I18:R18" si="2">SUM(I16,I17)</f>
        <v>2732363.7920680945</v>
      </c>
      <c r="J18" s="54">
        <f t="shared" si="2"/>
        <v>1817362.4189607927</v>
      </c>
      <c r="K18" s="54">
        <f t="shared" si="2"/>
        <v>188467.34110860084</v>
      </c>
      <c r="L18" s="54">
        <f t="shared" si="2"/>
        <v>8795.4946494365431</v>
      </c>
      <c r="M18" s="54">
        <f t="shared" si="2"/>
        <v>626166.86642326892</v>
      </c>
      <c r="N18" s="54">
        <f t="shared" si="2"/>
        <v>7914.183596826475</v>
      </c>
      <c r="O18" s="54">
        <f t="shared" si="2"/>
        <v>72461.424620706093</v>
      </c>
      <c r="P18" s="54">
        <f t="shared" si="2"/>
        <v>11196.06270846292</v>
      </c>
      <c r="Q18" s="54">
        <f t="shared" si="2"/>
        <v>0</v>
      </c>
      <c r="R18" s="54">
        <f t="shared" si="2"/>
        <v>0</v>
      </c>
      <c r="T18" s="55"/>
      <c r="V18" s="55"/>
      <c r="W18" s="54">
        <f t="shared" ref="W18:AF18" si="3">SUM(W16:W17)</f>
        <v>20148.262554526471</v>
      </c>
      <c r="X18" s="54">
        <f t="shared" si="3"/>
        <v>2732363.7920680945</v>
      </c>
      <c r="Y18" s="54">
        <f t="shared" si="3"/>
        <v>0</v>
      </c>
      <c r="Z18" s="54">
        <f t="shared" si="3"/>
        <v>0</v>
      </c>
      <c r="AA18" s="54">
        <f t="shared" si="3"/>
        <v>0</v>
      </c>
      <c r="AB18" s="54">
        <f t="shared" si="3"/>
        <v>0</v>
      </c>
      <c r="AC18" s="54">
        <f t="shared" si="3"/>
        <v>0</v>
      </c>
      <c r="AD18" s="54">
        <f t="shared" si="3"/>
        <v>0</v>
      </c>
      <c r="AE18" s="54">
        <f t="shared" si="3"/>
        <v>0</v>
      </c>
      <c r="AF18" s="54">
        <f t="shared" si="3"/>
        <v>0</v>
      </c>
      <c r="AG18" s="11"/>
      <c r="AR18" s="11"/>
      <c r="BC18" s="11"/>
      <c r="BN18" s="11"/>
      <c r="BY18" s="11"/>
      <c r="CJ18" s="11"/>
      <c r="CU18" s="11"/>
    </row>
    <row r="19" spans="1:99" x14ac:dyDescent="0.25">
      <c r="A19" s="31">
        <f t="shared" si="1"/>
        <v>5</v>
      </c>
      <c r="B19" s="31"/>
      <c r="C19" s="20" t="s">
        <v>64</v>
      </c>
      <c r="D19" s="24" t="s">
        <v>68</v>
      </c>
      <c r="E19" s="46"/>
      <c r="F19" s="56">
        <f>+'[1]by Class - All Yrs'!$F$203/1000</f>
        <v>16648.2307</v>
      </c>
      <c r="G19" s="47"/>
      <c r="H19" s="57">
        <f>+F19-I19</f>
        <v>0</v>
      </c>
      <c r="I19" s="50">
        <f>SUM(J19:Q19)</f>
        <v>16648.2307</v>
      </c>
      <c r="J19" s="47">
        <f>+'[1]E13c Summary - Yr4'!$F$98/1000</f>
        <v>12642.725</v>
      </c>
      <c r="K19" s="58">
        <f>+'[1]E13c Summary - Yr4'!$F$99/1000</f>
        <v>4005.5057000000002</v>
      </c>
      <c r="L19" s="58">
        <v>0</v>
      </c>
      <c r="M19" s="58">
        <v>0</v>
      </c>
      <c r="N19" s="58">
        <v>0</v>
      </c>
      <c r="O19" s="58">
        <v>0</v>
      </c>
      <c r="P19" s="58">
        <v>0</v>
      </c>
      <c r="Q19" s="58">
        <v>0</v>
      </c>
      <c r="R19" s="58">
        <v>0</v>
      </c>
      <c r="T19" s="11"/>
      <c r="U19" s="50"/>
      <c r="V19" s="11"/>
      <c r="X19" s="50">
        <f>+I19</f>
        <v>16648.2307</v>
      </c>
      <c r="Z19" s="59"/>
      <c r="AF19" s="50">
        <f>SUM(W19:AE19)-F19</f>
        <v>0</v>
      </c>
      <c r="AG19" s="11"/>
      <c r="AH19" s="50">
        <f>+$Y19*AH$15</f>
        <v>0</v>
      </c>
      <c r="AI19" s="50">
        <f t="shared" ref="AI19:AQ23" si="4">+$AH19*AI$15</f>
        <v>0</v>
      </c>
      <c r="AJ19" s="50">
        <f t="shared" si="4"/>
        <v>0</v>
      </c>
      <c r="AK19" s="50">
        <f t="shared" si="4"/>
        <v>0</v>
      </c>
      <c r="AL19" s="50">
        <f t="shared" si="4"/>
        <v>0</v>
      </c>
      <c r="AM19" s="50">
        <f t="shared" si="4"/>
        <v>0</v>
      </c>
      <c r="AN19" s="50">
        <f t="shared" si="4"/>
        <v>0</v>
      </c>
      <c r="AO19" s="50">
        <f t="shared" si="4"/>
        <v>0</v>
      </c>
      <c r="AP19" s="50">
        <f t="shared" si="4"/>
        <v>0</v>
      </c>
      <c r="AQ19" s="50">
        <f t="shared" si="4"/>
        <v>0</v>
      </c>
      <c r="AR19" s="11"/>
      <c r="AS19" s="50">
        <f>+$Z19*AS$15</f>
        <v>0</v>
      </c>
      <c r="AT19" s="50">
        <f t="shared" ref="AT19:AZ23" si="5">+$AS19*AT$15</f>
        <v>0</v>
      </c>
      <c r="AU19" s="50">
        <f t="shared" si="5"/>
        <v>0</v>
      </c>
      <c r="AV19" s="50">
        <f t="shared" si="5"/>
        <v>0</v>
      </c>
      <c r="AW19" s="50">
        <f t="shared" si="5"/>
        <v>0</v>
      </c>
      <c r="AX19" s="50">
        <f t="shared" si="5"/>
        <v>0</v>
      </c>
      <c r="AY19" s="50">
        <f t="shared" si="5"/>
        <v>0</v>
      </c>
      <c r="AZ19" s="50">
        <f t="shared" si="5"/>
        <v>0</v>
      </c>
      <c r="BA19" s="50">
        <f>+$AS19*AAX$15</f>
        <v>0</v>
      </c>
      <c r="BB19" s="50">
        <f>+$AS19*AAY$15</f>
        <v>0</v>
      </c>
      <c r="BC19" s="11"/>
      <c r="BD19" s="50">
        <f>+$AA19*BD$15</f>
        <v>0</v>
      </c>
      <c r="BE19" s="50">
        <f t="shared" ref="BE19:BM23" si="6">+$BD19*BE$15</f>
        <v>0</v>
      </c>
      <c r="BF19" s="50">
        <f t="shared" si="6"/>
        <v>0</v>
      </c>
      <c r="BG19" s="50">
        <f t="shared" si="6"/>
        <v>0</v>
      </c>
      <c r="BH19" s="50">
        <f t="shared" si="6"/>
        <v>0</v>
      </c>
      <c r="BI19" s="50">
        <f t="shared" si="6"/>
        <v>0</v>
      </c>
      <c r="BJ19" s="50">
        <f t="shared" si="6"/>
        <v>0</v>
      </c>
      <c r="BK19" s="50">
        <f t="shared" si="6"/>
        <v>0</v>
      </c>
      <c r="BL19" s="50">
        <f t="shared" si="6"/>
        <v>0</v>
      </c>
      <c r="BM19" s="50">
        <f>+$BD19*BM$15</f>
        <v>0</v>
      </c>
      <c r="BN19" s="11"/>
      <c r="BO19" s="50">
        <f>+$AB19*BO$15</f>
        <v>0</v>
      </c>
      <c r="BP19" s="50">
        <f t="shared" ref="BP19:BW23" si="7">+$BO19*BP$15</f>
        <v>0</v>
      </c>
      <c r="BQ19" s="50">
        <f t="shared" si="7"/>
        <v>0</v>
      </c>
      <c r="BR19" s="50">
        <f t="shared" si="7"/>
        <v>0</v>
      </c>
      <c r="BS19" s="50">
        <f t="shared" si="7"/>
        <v>0</v>
      </c>
      <c r="BT19" s="50">
        <f t="shared" si="7"/>
        <v>0</v>
      </c>
      <c r="BU19" s="50">
        <f t="shared" si="7"/>
        <v>0</v>
      </c>
      <c r="BV19" s="50">
        <f t="shared" si="7"/>
        <v>0</v>
      </c>
      <c r="BW19" s="50">
        <f t="shared" si="7"/>
        <v>0</v>
      </c>
      <c r="BX19" s="50">
        <f>+$BD19*BX$15</f>
        <v>0</v>
      </c>
      <c r="BY19" s="11"/>
      <c r="BZ19" s="50">
        <f>+$AC19*BZ$15</f>
        <v>0</v>
      </c>
      <c r="CA19" s="50">
        <f t="shared" ref="CA19:CH23" si="8">+$BZ19*CA$15</f>
        <v>0</v>
      </c>
      <c r="CB19" s="50">
        <f t="shared" si="8"/>
        <v>0</v>
      </c>
      <c r="CC19" s="50">
        <f t="shared" si="8"/>
        <v>0</v>
      </c>
      <c r="CD19" s="50">
        <f t="shared" si="8"/>
        <v>0</v>
      </c>
      <c r="CE19" s="50">
        <f t="shared" si="8"/>
        <v>0</v>
      </c>
      <c r="CF19" s="50">
        <f t="shared" si="8"/>
        <v>0</v>
      </c>
      <c r="CG19" s="50">
        <f t="shared" si="8"/>
        <v>0</v>
      </c>
      <c r="CH19" s="50">
        <f t="shared" si="8"/>
        <v>0</v>
      </c>
      <c r="CI19" s="50">
        <f>+$BD19*CI$15</f>
        <v>0</v>
      </c>
      <c r="CJ19" s="11"/>
      <c r="CK19" s="50">
        <f>+$AD19*CK$15</f>
        <v>0</v>
      </c>
      <c r="CL19" s="50">
        <f t="shared" ref="CL19:CS23" si="9">+$CK19*CL$15</f>
        <v>0</v>
      </c>
      <c r="CM19" s="50">
        <f t="shared" si="9"/>
        <v>0</v>
      </c>
      <c r="CN19" s="50">
        <f t="shared" si="9"/>
        <v>0</v>
      </c>
      <c r="CO19" s="50">
        <f t="shared" si="9"/>
        <v>0</v>
      </c>
      <c r="CP19" s="50">
        <f t="shared" si="9"/>
        <v>0</v>
      </c>
      <c r="CQ19" s="50">
        <f t="shared" si="9"/>
        <v>0</v>
      </c>
      <c r="CR19" s="50">
        <f t="shared" si="9"/>
        <v>0</v>
      </c>
      <c r="CS19" s="50">
        <f t="shared" si="9"/>
        <v>0</v>
      </c>
      <c r="CT19" s="50">
        <f>+$BD19*CT$15</f>
        <v>0</v>
      </c>
      <c r="CU19" s="11"/>
    </row>
    <row r="20" spans="1:99" x14ac:dyDescent="0.25">
      <c r="A20" s="31">
        <f t="shared" si="1"/>
        <v>6</v>
      </c>
      <c r="B20" s="31"/>
      <c r="C20" s="20" t="s">
        <v>64</v>
      </c>
      <c r="D20" s="24" t="s">
        <v>367</v>
      </c>
      <c r="E20" s="24" t="s">
        <v>69</v>
      </c>
      <c r="F20" s="51">
        <f>HLOOKUP($A$1,'REG FL  Revenue - 6 System Adj '!$A$2:$AO$153, MATCH('E-5 Yr3'!E20,'REG FL  Revenue - 6 System Adj '!$A$2:$A$154,0),FALSE)/1000</f>
        <v>-1278.9680000000001</v>
      </c>
      <c r="G20" s="47"/>
      <c r="H20" s="52">
        <f>+F20-I20</f>
        <v>0</v>
      </c>
      <c r="I20" s="51">
        <f>SUM(J20:Q20)</f>
        <v>-1278.9680000000001</v>
      </c>
      <c r="J20" s="49">
        <f>+'[1]E13c Summary - Yr4'!$F$111/1000</f>
        <v>-1278.9680000000001</v>
      </c>
      <c r="K20" s="49"/>
      <c r="L20" s="49"/>
      <c r="M20" s="49"/>
      <c r="N20" s="49"/>
      <c r="O20" s="49"/>
      <c r="P20" s="49"/>
      <c r="T20" s="11"/>
      <c r="V20" s="11"/>
      <c r="W20" s="50"/>
      <c r="X20" s="50">
        <f>+I20</f>
        <v>-1278.9680000000001</v>
      </c>
      <c r="AF20" s="50">
        <f>SUM(W20:AE20)-F20</f>
        <v>0</v>
      </c>
      <c r="AG20" s="11"/>
      <c r="AH20" s="3">
        <f>+$Y20*AH$15</f>
        <v>0</v>
      </c>
      <c r="AI20" s="3">
        <f t="shared" ref="AI20:AQ20" si="10">+$AH20*AI$15</f>
        <v>0</v>
      </c>
      <c r="AJ20" s="3">
        <f t="shared" si="10"/>
        <v>0</v>
      </c>
      <c r="AK20" s="3">
        <f t="shared" si="10"/>
        <v>0</v>
      </c>
      <c r="AL20" s="3">
        <f t="shared" si="10"/>
        <v>0</v>
      </c>
      <c r="AM20" s="3">
        <f t="shared" si="10"/>
        <v>0</v>
      </c>
      <c r="AN20" s="3">
        <f t="shared" si="10"/>
        <v>0</v>
      </c>
      <c r="AO20" s="3">
        <f t="shared" si="10"/>
        <v>0</v>
      </c>
      <c r="AP20" s="3">
        <f t="shared" si="10"/>
        <v>0</v>
      </c>
      <c r="AQ20" s="3">
        <f t="shared" si="10"/>
        <v>0</v>
      </c>
      <c r="AR20" s="11"/>
      <c r="AS20" s="3">
        <f>+$Z20*AS$15</f>
        <v>0</v>
      </c>
      <c r="AT20" s="3">
        <f t="shared" ref="AT20:AZ20" si="11">+$AS20*AT$15</f>
        <v>0</v>
      </c>
      <c r="AU20" s="3">
        <f t="shared" si="11"/>
        <v>0</v>
      </c>
      <c r="AV20" s="3">
        <f t="shared" si="11"/>
        <v>0</v>
      </c>
      <c r="AW20" s="3">
        <f t="shared" si="11"/>
        <v>0</v>
      </c>
      <c r="AX20" s="3">
        <f t="shared" si="11"/>
        <v>0</v>
      </c>
      <c r="AY20" s="3">
        <f t="shared" si="11"/>
        <v>0</v>
      </c>
      <c r="AZ20" s="3">
        <f t="shared" si="11"/>
        <v>0</v>
      </c>
      <c r="BA20" s="3">
        <f>+$AS20*AAX$15</f>
        <v>0</v>
      </c>
      <c r="BB20" s="3">
        <f>+$AS20*AAY$15</f>
        <v>0</v>
      </c>
      <c r="BC20" s="11"/>
      <c r="BD20" s="3">
        <f>+$AA20*BD$15</f>
        <v>0</v>
      </c>
      <c r="BE20" s="3">
        <f t="shared" ref="BE20:BL20" si="12">+$BD20*BE$15</f>
        <v>0</v>
      </c>
      <c r="BF20" s="3">
        <f t="shared" si="12"/>
        <v>0</v>
      </c>
      <c r="BG20" s="3">
        <f t="shared" si="12"/>
        <v>0</v>
      </c>
      <c r="BH20" s="3">
        <f t="shared" si="12"/>
        <v>0</v>
      </c>
      <c r="BI20" s="3">
        <f t="shared" si="12"/>
        <v>0</v>
      </c>
      <c r="BJ20" s="3">
        <f t="shared" si="12"/>
        <v>0</v>
      </c>
      <c r="BK20" s="3">
        <f t="shared" si="12"/>
        <v>0</v>
      </c>
      <c r="BL20" s="3">
        <f t="shared" si="12"/>
        <v>0</v>
      </c>
      <c r="BM20" s="3">
        <f>+$BD20*BM$15</f>
        <v>0</v>
      </c>
      <c r="BN20" s="11"/>
      <c r="BO20" s="3">
        <f>+$AB20*BO$15</f>
        <v>0</v>
      </c>
      <c r="BP20" s="3">
        <f t="shared" ref="BP20:BW20" si="13">+$BO20*BP$15</f>
        <v>0</v>
      </c>
      <c r="BQ20" s="3">
        <f t="shared" si="13"/>
        <v>0</v>
      </c>
      <c r="BR20" s="3">
        <f t="shared" si="13"/>
        <v>0</v>
      </c>
      <c r="BS20" s="3">
        <f t="shared" si="13"/>
        <v>0</v>
      </c>
      <c r="BT20" s="3">
        <f t="shared" si="13"/>
        <v>0</v>
      </c>
      <c r="BU20" s="3">
        <f t="shared" si="13"/>
        <v>0</v>
      </c>
      <c r="BV20" s="3">
        <f t="shared" si="13"/>
        <v>0</v>
      </c>
      <c r="BW20" s="3">
        <f t="shared" si="13"/>
        <v>0</v>
      </c>
      <c r="BX20" s="3">
        <f>+$BD20*BX$15</f>
        <v>0</v>
      </c>
      <c r="BY20" s="11"/>
      <c r="BZ20" s="3">
        <f>+$AC20*BZ$15</f>
        <v>0</v>
      </c>
      <c r="CA20" s="3">
        <f t="shared" ref="CA20:CH20" si="14">+$BZ20*CA$15</f>
        <v>0</v>
      </c>
      <c r="CB20" s="3">
        <f t="shared" si="14"/>
        <v>0</v>
      </c>
      <c r="CC20" s="3">
        <f t="shared" si="14"/>
        <v>0</v>
      </c>
      <c r="CD20" s="3">
        <f t="shared" si="14"/>
        <v>0</v>
      </c>
      <c r="CE20" s="3">
        <f t="shared" si="14"/>
        <v>0</v>
      </c>
      <c r="CF20" s="3">
        <f t="shared" si="14"/>
        <v>0</v>
      </c>
      <c r="CG20" s="3">
        <f t="shared" si="14"/>
        <v>0</v>
      </c>
      <c r="CH20" s="3">
        <f t="shared" si="14"/>
        <v>0</v>
      </c>
      <c r="CI20" s="3">
        <f>+$BD20*CI$15</f>
        <v>0</v>
      </c>
      <c r="CJ20" s="11"/>
      <c r="CK20" s="3">
        <f>+$AD20*CK$15</f>
        <v>0</v>
      </c>
      <c r="CL20" s="3">
        <f t="shared" ref="CL20:CS20" si="15">+$CK20*CL$15</f>
        <v>0</v>
      </c>
      <c r="CM20" s="3">
        <f t="shared" si="15"/>
        <v>0</v>
      </c>
      <c r="CN20" s="3">
        <f t="shared" si="15"/>
        <v>0</v>
      </c>
      <c r="CO20" s="3">
        <f t="shared" si="15"/>
        <v>0</v>
      </c>
      <c r="CP20" s="3">
        <f t="shared" si="15"/>
        <v>0</v>
      </c>
      <c r="CQ20" s="3">
        <f t="shared" si="15"/>
        <v>0</v>
      </c>
      <c r="CR20" s="3">
        <f t="shared" si="15"/>
        <v>0</v>
      </c>
      <c r="CS20" s="3">
        <f t="shared" si="15"/>
        <v>0</v>
      </c>
      <c r="CT20" s="3">
        <f>+$BD20*CT$15</f>
        <v>0</v>
      </c>
      <c r="CU20" s="11"/>
    </row>
    <row r="21" spans="1:99" x14ac:dyDescent="0.3">
      <c r="A21" s="31">
        <f t="shared" si="1"/>
        <v>7</v>
      </c>
      <c r="B21" s="31"/>
      <c r="C21" s="20" t="s">
        <v>64</v>
      </c>
      <c r="D21" s="24" t="s">
        <v>70</v>
      </c>
      <c r="E21" s="140" t="s">
        <v>71</v>
      </c>
      <c r="F21" s="51">
        <f>HLOOKUP($A$1,'REG FL  Revenue - 6 System Adj '!$A$2:$AO$153, MATCH('E-5 Yr3'!E21,'REG FL  Revenue - 6 System Adj '!$A$2:$A$154,0),FALSE)/1000</f>
        <v>2624.7439075194698</v>
      </c>
      <c r="G21" s="47"/>
      <c r="H21" s="52"/>
      <c r="I21" s="51">
        <f>SUM(J21:Q21)</f>
        <v>0</v>
      </c>
      <c r="J21" s="49">
        <f>'[1]Procedures &amp; Inputs'!$E$170/1000</f>
        <v>0</v>
      </c>
      <c r="L21" s="49"/>
      <c r="M21" s="49">
        <f>'[1]Procedures &amp; Inputs'!$E$173/1000</f>
        <v>0</v>
      </c>
      <c r="N21" s="49"/>
      <c r="O21" s="49"/>
      <c r="P21" s="49"/>
      <c r="T21" s="11"/>
      <c r="V21" s="11"/>
      <c r="W21" s="50"/>
      <c r="X21" s="50"/>
      <c r="AF21" s="50"/>
      <c r="AG21" s="11"/>
      <c r="AR21" s="11"/>
      <c r="BC21" s="11"/>
      <c r="BN21" s="11"/>
      <c r="BY21" s="11"/>
      <c r="CJ21" s="11"/>
      <c r="CU21" s="11"/>
    </row>
    <row r="22" spans="1:99" x14ac:dyDescent="0.25">
      <c r="A22" s="31">
        <f t="shared" si="1"/>
        <v>8</v>
      </c>
      <c r="B22" s="31"/>
      <c r="C22" s="20" t="s">
        <v>64</v>
      </c>
      <c r="D22" s="24" t="s">
        <v>72</v>
      </c>
      <c r="E22" s="46" t="s">
        <v>73</v>
      </c>
      <c r="F22" s="56">
        <f>HLOOKUP($A$1,'REG FL  Revenue - 6 System Adj '!$A$2:$AO$153, MATCH('E-5 Yr3'!E22,'REG FL  Revenue - 6 System Adj '!$A$2:$A$154,0),FALSE)/1000</f>
        <v>75049.8</v>
      </c>
      <c r="G22" s="47"/>
      <c r="H22" s="57">
        <f>+F22-I22</f>
        <v>0</v>
      </c>
      <c r="I22" s="50">
        <f>SUM(J22:Q22)</f>
        <v>75049.8</v>
      </c>
      <c r="J22" s="47">
        <f>+AT22</f>
        <v>45059.899920000003</v>
      </c>
      <c r="K22" s="47">
        <f t="shared" ref="K22:Q23" si="16">+AU22</f>
        <v>4105.9745579999999</v>
      </c>
      <c r="L22" s="47">
        <f t="shared" si="16"/>
        <v>287.44073400000002</v>
      </c>
      <c r="M22" s="47">
        <f t="shared" si="16"/>
        <v>21639.859332</v>
      </c>
      <c r="N22" s="47">
        <f t="shared" si="16"/>
        <v>261.17330400000003</v>
      </c>
      <c r="O22" s="47">
        <f t="shared" si="16"/>
        <v>3517.5841260000002</v>
      </c>
      <c r="P22" s="47">
        <f t="shared" si="16"/>
        <v>177.86802600000001</v>
      </c>
      <c r="Q22" s="47">
        <f t="shared" si="16"/>
        <v>0</v>
      </c>
      <c r="R22" s="47">
        <f>+BC22</f>
        <v>0</v>
      </c>
      <c r="T22" s="11"/>
      <c r="U22" s="50"/>
      <c r="V22" s="11"/>
      <c r="Z22" s="59">
        <f>+F22</f>
        <v>75049.8</v>
      </c>
      <c r="AF22" s="50">
        <f>SUM(W22:AE22)-F22</f>
        <v>0</v>
      </c>
      <c r="AG22" s="11"/>
      <c r="AH22" s="50">
        <f>+$Y22*AH$15</f>
        <v>0</v>
      </c>
      <c r="AI22" s="50">
        <f t="shared" si="4"/>
        <v>0</v>
      </c>
      <c r="AJ22" s="50">
        <f t="shared" si="4"/>
        <v>0</v>
      </c>
      <c r="AK22" s="50">
        <f t="shared" si="4"/>
        <v>0</v>
      </c>
      <c r="AL22" s="50">
        <f t="shared" si="4"/>
        <v>0</v>
      </c>
      <c r="AM22" s="50">
        <f t="shared" si="4"/>
        <v>0</v>
      </c>
      <c r="AN22" s="50">
        <f t="shared" si="4"/>
        <v>0</v>
      </c>
      <c r="AO22" s="50">
        <f t="shared" si="4"/>
        <v>0</v>
      </c>
      <c r="AP22" s="50">
        <f t="shared" si="4"/>
        <v>0</v>
      </c>
      <c r="AQ22" s="50">
        <f t="shared" si="4"/>
        <v>0</v>
      </c>
      <c r="AR22" s="11"/>
      <c r="AS22" s="50">
        <f>+$Z22*AS$15</f>
        <v>75049.8</v>
      </c>
      <c r="AT22" s="50">
        <f t="shared" si="5"/>
        <v>45059.899920000003</v>
      </c>
      <c r="AU22" s="50">
        <f t="shared" si="5"/>
        <v>4105.9745579999999</v>
      </c>
      <c r="AV22" s="50">
        <f t="shared" si="5"/>
        <v>287.44073400000002</v>
      </c>
      <c r="AW22" s="50">
        <f t="shared" si="5"/>
        <v>21639.859332</v>
      </c>
      <c r="AX22" s="50">
        <f t="shared" si="5"/>
        <v>261.17330400000003</v>
      </c>
      <c r="AY22" s="50">
        <f t="shared" si="5"/>
        <v>3517.5841260000002</v>
      </c>
      <c r="AZ22" s="50">
        <f t="shared" si="5"/>
        <v>177.86802600000001</v>
      </c>
      <c r="BA22" s="50">
        <f>+$AS22*AAX$15</f>
        <v>0</v>
      </c>
      <c r="BB22" s="50">
        <f>+$AS22*AAY$15</f>
        <v>0</v>
      </c>
      <c r="BC22" s="11"/>
      <c r="BD22" s="50">
        <f>+$AA22*BD$15</f>
        <v>0</v>
      </c>
      <c r="BE22" s="50">
        <f t="shared" si="6"/>
        <v>0</v>
      </c>
      <c r="BF22" s="50">
        <f t="shared" si="6"/>
        <v>0</v>
      </c>
      <c r="BG22" s="50">
        <f t="shared" si="6"/>
        <v>0</v>
      </c>
      <c r="BH22" s="50">
        <f t="shared" si="6"/>
        <v>0</v>
      </c>
      <c r="BI22" s="50">
        <f t="shared" si="6"/>
        <v>0</v>
      </c>
      <c r="BJ22" s="50">
        <f t="shared" si="6"/>
        <v>0</v>
      </c>
      <c r="BK22" s="50">
        <f t="shared" si="6"/>
        <v>0</v>
      </c>
      <c r="BL22" s="50">
        <f t="shared" si="6"/>
        <v>0</v>
      </c>
      <c r="BM22" s="50">
        <f t="shared" si="6"/>
        <v>0</v>
      </c>
      <c r="BN22" s="11"/>
      <c r="BO22" s="50">
        <f>+$AB22*BO$15</f>
        <v>0</v>
      </c>
      <c r="BP22" s="50">
        <f t="shared" si="7"/>
        <v>0</v>
      </c>
      <c r="BQ22" s="50">
        <f t="shared" si="7"/>
        <v>0</v>
      </c>
      <c r="BR22" s="50">
        <f t="shared" si="7"/>
        <v>0</v>
      </c>
      <c r="BS22" s="50">
        <f t="shared" si="7"/>
        <v>0</v>
      </c>
      <c r="BT22" s="50">
        <f t="shared" si="7"/>
        <v>0</v>
      </c>
      <c r="BU22" s="50">
        <f t="shared" si="7"/>
        <v>0</v>
      </c>
      <c r="BV22" s="50">
        <f t="shared" si="7"/>
        <v>0</v>
      </c>
      <c r="BW22" s="50">
        <f t="shared" si="7"/>
        <v>0</v>
      </c>
      <c r="BX22" s="50">
        <f t="shared" ref="BX22:BX23" si="17">+$BD22*BX$15</f>
        <v>0</v>
      </c>
      <c r="BY22" s="11"/>
      <c r="BZ22" s="50">
        <f>+$AC22*BZ$15</f>
        <v>0</v>
      </c>
      <c r="CA22" s="50">
        <f t="shared" si="8"/>
        <v>0</v>
      </c>
      <c r="CB22" s="50">
        <f t="shared" si="8"/>
        <v>0</v>
      </c>
      <c r="CC22" s="50">
        <f t="shared" si="8"/>
        <v>0</v>
      </c>
      <c r="CD22" s="50">
        <f t="shared" si="8"/>
        <v>0</v>
      </c>
      <c r="CE22" s="50">
        <f t="shared" si="8"/>
        <v>0</v>
      </c>
      <c r="CF22" s="50">
        <f t="shared" si="8"/>
        <v>0</v>
      </c>
      <c r="CG22" s="50">
        <f t="shared" si="8"/>
        <v>0</v>
      </c>
      <c r="CH22" s="50">
        <f t="shared" si="8"/>
        <v>0</v>
      </c>
      <c r="CI22" s="50">
        <f t="shared" ref="CI22:CI23" si="18">+$BD22*CI$15</f>
        <v>0</v>
      </c>
      <c r="CJ22" s="11"/>
      <c r="CK22" s="50">
        <f>+$AD22*CK$15</f>
        <v>0</v>
      </c>
      <c r="CL22" s="50">
        <f t="shared" si="9"/>
        <v>0</v>
      </c>
      <c r="CM22" s="50">
        <f t="shared" si="9"/>
        <v>0</v>
      </c>
      <c r="CN22" s="50">
        <f t="shared" si="9"/>
        <v>0</v>
      </c>
      <c r="CO22" s="50">
        <f t="shared" si="9"/>
        <v>0</v>
      </c>
      <c r="CP22" s="50">
        <f t="shared" si="9"/>
        <v>0</v>
      </c>
      <c r="CQ22" s="50">
        <f t="shared" si="9"/>
        <v>0</v>
      </c>
      <c r="CR22" s="50">
        <f t="shared" si="9"/>
        <v>0</v>
      </c>
      <c r="CS22" s="50">
        <f t="shared" si="9"/>
        <v>0</v>
      </c>
      <c r="CT22" s="50">
        <f t="shared" ref="CT22:CT23" si="19">+$BD22*CT$15</f>
        <v>0</v>
      </c>
      <c r="CU22" s="11"/>
    </row>
    <row r="23" spans="1:99" x14ac:dyDescent="0.25">
      <c r="A23" s="31">
        <f t="shared" si="1"/>
        <v>9</v>
      </c>
      <c r="B23" s="31"/>
      <c r="C23" s="20" t="s">
        <v>64</v>
      </c>
      <c r="D23" s="24" t="s">
        <v>74</v>
      </c>
      <c r="E23" s="46" t="s">
        <v>75</v>
      </c>
      <c r="F23" s="56">
        <f>HLOOKUP($A$1,'REG FL  Revenue - 6 System Adj '!$A$2:$AO$153, MATCH('E-5 Yr3'!E23,'REG FL  Revenue - 6 System Adj '!$A$2:$A$154,0),FALSE)/1000</f>
        <v>31896.164999999899</v>
      </c>
      <c r="G23" s="47"/>
      <c r="H23" s="57">
        <f>+F23-I23</f>
        <v>0</v>
      </c>
      <c r="I23" s="50">
        <f>SUM(J23:Q23)</f>
        <v>31896.164999999906</v>
      </c>
      <c r="J23" s="47">
        <f>+AT23</f>
        <v>19150.457465999942</v>
      </c>
      <c r="K23" s="47">
        <f t="shared" si="16"/>
        <v>1745.0391871499946</v>
      </c>
      <c r="L23" s="47">
        <f t="shared" si="16"/>
        <v>122.16231194999962</v>
      </c>
      <c r="M23" s="47">
        <f t="shared" si="16"/>
        <v>9196.9402160999707</v>
      </c>
      <c r="N23" s="47">
        <f t="shared" si="16"/>
        <v>110.99865419999965</v>
      </c>
      <c r="O23" s="47">
        <f t="shared" si="16"/>
        <v>1494.9732535499954</v>
      </c>
      <c r="P23" s="47">
        <f t="shared" si="16"/>
        <v>75.593911049999761</v>
      </c>
      <c r="Q23" s="47">
        <f t="shared" si="16"/>
        <v>0</v>
      </c>
      <c r="R23" s="47">
        <f>+BC23</f>
        <v>0</v>
      </c>
      <c r="T23" s="11"/>
      <c r="U23" s="50"/>
      <c r="V23" s="11"/>
      <c r="Z23" s="59">
        <f>+F23</f>
        <v>31896.164999999899</v>
      </c>
      <c r="AF23" s="50">
        <f t="shared" ref="AF23" si="20">SUM(W23:AE23)-F23</f>
        <v>0</v>
      </c>
      <c r="AG23" s="11"/>
      <c r="AH23" s="50">
        <f>+$Y23*AH$15</f>
        <v>0</v>
      </c>
      <c r="AI23" s="50">
        <f t="shared" si="4"/>
        <v>0</v>
      </c>
      <c r="AJ23" s="50">
        <f t="shared" si="4"/>
        <v>0</v>
      </c>
      <c r="AK23" s="50">
        <f t="shared" si="4"/>
        <v>0</v>
      </c>
      <c r="AL23" s="50">
        <f t="shared" si="4"/>
        <v>0</v>
      </c>
      <c r="AM23" s="50">
        <f t="shared" si="4"/>
        <v>0</v>
      </c>
      <c r="AN23" s="50">
        <f t="shared" si="4"/>
        <v>0</v>
      </c>
      <c r="AO23" s="50">
        <f t="shared" si="4"/>
        <v>0</v>
      </c>
      <c r="AP23" s="50">
        <f t="shared" si="4"/>
        <v>0</v>
      </c>
      <c r="AQ23" s="50">
        <f t="shared" si="4"/>
        <v>0</v>
      </c>
      <c r="AR23" s="11"/>
      <c r="AS23" s="50">
        <f>+$Z23*AS$15</f>
        <v>31896.164999999899</v>
      </c>
      <c r="AT23" s="50">
        <f t="shared" si="5"/>
        <v>19150.457465999942</v>
      </c>
      <c r="AU23" s="50">
        <f t="shared" si="5"/>
        <v>1745.0391871499946</v>
      </c>
      <c r="AV23" s="50">
        <f t="shared" si="5"/>
        <v>122.16231194999962</v>
      </c>
      <c r="AW23" s="50">
        <f t="shared" si="5"/>
        <v>9196.9402160999707</v>
      </c>
      <c r="AX23" s="50">
        <f t="shared" si="5"/>
        <v>110.99865419999965</v>
      </c>
      <c r="AY23" s="50">
        <f t="shared" si="5"/>
        <v>1494.9732535499954</v>
      </c>
      <c r="AZ23" s="50">
        <f t="shared" si="5"/>
        <v>75.593911049999761</v>
      </c>
      <c r="BA23" s="50">
        <f>+$AS23*AAX$15</f>
        <v>0</v>
      </c>
      <c r="BB23" s="50">
        <f>+$AS23*AAY$15</f>
        <v>0</v>
      </c>
      <c r="BC23" s="11"/>
      <c r="BD23" s="50">
        <f>+$AA23*BD$15</f>
        <v>0</v>
      </c>
      <c r="BE23" s="50">
        <f t="shared" si="6"/>
        <v>0</v>
      </c>
      <c r="BF23" s="50">
        <f t="shared" si="6"/>
        <v>0</v>
      </c>
      <c r="BG23" s="50">
        <f t="shared" si="6"/>
        <v>0</v>
      </c>
      <c r="BH23" s="50">
        <f t="shared" si="6"/>
        <v>0</v>
      </c>
      <c r="BI23" s="50">
        <f t="shared" si="6"/>
        <v>0</v>
      </c>
      <c r="BJ23" s="50">
        <f t="shared" si="6"/>
        <v>0</v>
      </c>
      <c r="BK23" s="50">
        <f t="shared" si="6"/>
        <v>0</v>
      </c>
      <c r="BL23" s="50">
        <f t="shared" si="6"/>
        <v>0</v>
      </c>
      <c r="BM23" s="50">
        <f t="shared" si="6"/>
        <v>0</v>
      </c>
      <c r="BN23" s="11"/>
      <c r="BO23" s="50">
        <f>+$AB23*BO$15</f>
        <v>0</v>
      </c>
      <c r="BP23" s="50">
        <f t="shared" si="7"/>
        <v>0</v>
      </c>
      <c r="BQ23" s="50">
        <f t="shared" si="7"/>
        <v>0</v>
      </c>
      <c r="BR23" s="50">
        <f t="shared" si="7"/>
        <v>0</v>
      </c>
      <c r="BS23" s="50">
        <f t="shared" si="7"/>
        <v>0</v>
      </c>
      <c r="BT23" s="50">
        <f t="shared" si="7"/>
        <v>0</v>
      </c>
      <c r="BU23" s="50">
        <f t="shared" si="7"/>
        <v>0</v>
      </c>
      <c r="BV23" s="50">
        <f t="shared" si="7"/>
        <v>0</v>
      </c>
      <c r="BW23" s="50">
        <f t="shared" si="7"/>
        <v>0</v>
      </c>
      <c r="BX23" s="50">
        <f t="shared" si="17"/>
        <v>0</v>
      </c>
      <c r="BY23" s="11"/>
      <c r="BZ23" s="50">
        <f>+$AC23*BZ$15</f>
        <v>0</v>
      </c>
      <c r="CA23" s="50">
        <f t="shared" si="8"/>
        <v>0</v>
      </c>
      <c r="CB23" s="50">
        <f t="shared" si="8"/>
        <v>0</v>
      </c>
      <c r="CC23" s="50">
        <f t="shared" si="8"/>
        <v>0</v>
      </c>
      <c r="CD23" s="50">
        <f t="shared" si="8"/>
        <v>0</v>
      </c>
      <c r="CE23" s="50">
        <f t="shared" si="8"/>
        <v>0</v>
      </c>
      <c r="CF23" s="50">
        <f t="shared" si="8"/>
        <v>0</v>
      </c>
      <c r="CG23" s="50">
        <f t="shared" si="8"/>
        <v>0</v>
      </c>
      <c r="CH23" s="50">
        <f t="shared" si="8"/>
        <v>0</v>
      </c>
      <c r="CI23" s="50">
        <f t="shared" si="18"/>
        <v>0</v>
      </c>
      <c r="CJ23" s="11"/>
      <c r="CK23" s="50">
        <f>+$AD23*CK$15</f>
        <v>0</v>
      </c>
      <c r="CL23" s="50">
        <f t="shared" si="9"/>
        <v>0</v>
      </c>
      <c r="CM23" s="50">
        <f t="shared" si="9"/>
        <v>0</v>
      </c>
      <c r="CN23" s="50">
        <f t="shared" si="9"/>
        <v>0</v>
      </c>
      <c r="CO23" s="50">
        <f t="shared" si="9"/>
        <v>0</v>
      </c>
      <c r="CP23" s="50">
        <f t="shared" si="9"/>
        <v>0</v>
      </c>
      <c r="CQ23" s="50">
        <f t="shared" si="9"/>
        <v>0</v>
      </c>
      <c r="CR23" s="50">
        <f t="shared" si="9"/>
        <v>0</v>
      </c>
      <c r="CS23" s="50">
        <f t="shared" si="9"/>
        <v>0</v>
      </c>
      <c r="CT23" s="50">
        <f t="shared" si="19"/>
        <v>0</v>
      </c>
      <c r="CU23" s="11"/>
    </row>
    <row r="24" spans="1:99" collapsed="1" x14ac:dyDescent="0.25">
      <c r="A24" s="31">
        <f t="shared" si="1"/>
        <v>10</v>
      </c>
      <c r="B24" s="31"/>
      <c r="C24" s="20"/>
      <c r="D24" s="24" t="s">
        <v>76</v>
      </c>
      <c r="E24" s="24"/>
      <c r="F24" s="60">
        <f>SUM(F18:F23)</f>
        <v>2877452.0262301406</v>
      </c>
      <c r="G24" s="47"/>
      <c r="H24" s="60">
        <f t="shared" ref="H24:R24" si="21">SUM(H18:H23)</f>
        <v>20148.262554526471</v>
      </c>
      <c r="I24" s="60">
        <f t="shared" si="21"/>
        <v>2854679.0197680946</v>
      </c>
      <c r="J24" s="60">
        <f t="shared" si="21"/>
        <v>1892936.5333467927</v>
      </c>
      <c r="K24" s="60">
        <f t="shared" si="21"/>
        <v>198323.86055375083</v>
      </c>
      <c r="L24" s="60">
        <f t="shared" si="21"/>
        <v>9205.0976953865429</v>
      </c>
      <c r="M24" s="60">
        <f t="shared" si="21"/>
        <v>657003.6659713689</v>
      </c>
      <c r="N24" s="60">
        <f t="shared" si="21"/>
        <v>8286.3555550264737</v>
      </c>
      <c r="O24" s="60">
        <f t="shared" si="21"/>
        <v>77473.982000256088</v>
      </c>
      <c r="P24" s="60">
        <f t="shared" si="21"/>
        <v>11449.52464551292</v>
      </c>
      <c r="Q24" s="60">
        <f t="shared" si="21"/>
        <v>0</v>
      </c>
      <c r="R24" s="60">
        <f t="shared" si="21"/>
        <v>0</v>
      </c>
      <c r="T24" s="11"/>
      <c r="U24" s="50"/>
      <c r="V24" s="11"/>
      <c r="Z24" s="59"/>
      <c r="AF24" s="50"/>
      <c r="AG24" s="11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11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11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11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11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11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11"/>
    </row>
    <row r="25" spans="1:99" s="88" customFormat="1" hidden="1" outlineLevel="1" x14ac:dyDescent="0.3">
      <c r="A25" s="93"/>
      <c r="B25" s="93"/>
      <c r="C25" s="94"/>
      <c r="D25" s="95" t="s">
        <v>77</v>
      </c>
      <c r="E25" s="142"/>
      <c r="F25" s="144">
        <f>SUM(F18:F21,F22:F23,F32,F33)-'[3]7-Class Rev'!$C$52</f>
        <v>0</v>
      </c>
      <c r="G25" s="47"/>
      <c r="H25" s="144">
        <f>SUM(H18:H21)-'[3]7-Class Rev'!$D$52</f>
        <v>7.2759576141834259E-11</v>
      </c>
      <c r="I25" s="144">
        <f>SUM(I18:I21,I22:I23,I32,I33)-'[3]1-Summary (present rev)'!H$23</f>
        <v>-2624.5426905606873</v>
      </c>
      <c r="J25" s="144">
        <f>SUM(J18:J21,J22:J23,J32,J33)-'[3]1-Summary (present rev)'!I$23</f>
        <v>-1201.8699175941292</v>
      </c>
      <c r="K25" s="144">
        <f>SUM(K18:K21,K22:K23,K32,K33)-'[3]1-Summary (present rev)'!J$23</f>
        <v>1.1203071189811453E-2</v>
      </c>
      <c r="L25" s="144">
        <f>SUM(L18:L21,L22:L23,L32,L33)-'[3]1-Summary (present rev)'!K$23</f>
        <v>1.5018201120255981E-3</v>
      </c>
      <c r="M25" s="144">
        <f>SUM(M18:M21,M22:M23,M32,M33)-'[3]1-Summary (present rev)'!L$23</f>
        <v>-1422.6966663016938</v>
      </c>
      <c r="N25" s="144">
        <f>SUM(N18:N21,N22:N23,N32,N33)-'[3]1-Summary (present rev)'!M$23</f>
        <v>2.9107421232765773E-3</v>
      </c>
      <c r="O25" s="144">
        <f>SUM(O18:O21,O22:O23,O32,O33)-'[3]1-Summary (present rev)'!N$23</f>
        <v>7.4816636188188568E-3</v>
      </c>
      <c r="P25" s="144">
        <f>SUM(P18:P21,P22:P23,P32,P33)-'[3]1-Summary (present rev)'!O$23</f>
        <v>7.9603746416978538E-4</v>
      </c>
      <c r="Q25" s="144">
        <f>SUM(Q18:Q21,Q22:Q23,Q32,Q33)-'[3]1-Summary (present rev)'!P$23</f>
        <v>0</v>
      </c>
      <c r="R25" s="144">
        <f>SUM(R18:R21,R22:R23,R32,R33)-'[3]1-Summary (present rev)'!Q$23</f>
        <v>0</v>
      </c>
      <c r="W25" s="96"/>
      <c r="X25" s="96"/>
      <c r="Y25" s="89"/>
      <c r="Z25" s="89"/>
      <c r="AA25" s="89"/>
      <c r="AB25" s="89"/>
      <c r="AC25" s="89"/>
      <c r="AD25" s="89"/>
      <c r="AE25" s="89"/>
      <c r="AF25" s="96"/>
    </row>
    <row r="26" spans="1:99" collapsed="1" x14ac:dyDescent="0.25">
      <c r="A26" s="31">
        <f>+A24+1</f>
        <v>11</v>
      </c>
      <c r="B26" s="31"/>
      <c r="C26" s="20"/>
      <c r="D26" s="46"/>
      <c r="E26" s="46"/>
      <c r="F26" s="47"/>
      <c r="G26" s="47"/>
      <c r="H26" s="61"/>
      <c r="I26" s="47"/>
      <c r="J26" s="47"/>
      <c r="K26" s="47"/>
      <c r="L26" s="47"/>
      <c r="M26" s="47"/>
      <c r="N26" s="47"/>
      <c r="O26" s="47"/>
      <c r="P26" s="47"/>
      <c r="Q26" s="47"/>
      <c r="R26" s="47"/>
      <c r="T26" s="11"/>
      <c r="V26" s="11"/>
      <c r="AG26" s="11"/>
      <c r="AR26" s="11"/>
      <c r="BC26" s="11"/>
      <c r="BN26" s="11"/>
      <c r="BY26" s="11"/>
      <c r="CJ26" s="11"/>
      <c r="CU26" s="11"/>
    </row>
    <row r="27" spans="1:99" x14ac:dyDescent="0.25">
      <c r="A27" s="31">
        <f>+A26+1</f>
        <v>12</v>
      </c>
      <c r="B27" s="31"/>
      <c r="C27" s="20" t="s">
        <v>78</v>
      </c>
      <c r="D27" s="46" t="s">
        <v>79</v>
      </c>
      <c r="E27" s="46"/>
      <c r="F27" s="47"/>
      <c r="G27" s="47"/>
      <c r="H27" s="61"/>
      <c r="I27" s="47"/>
      <c r="J27" s="49"/>
      <c r="K27" s="49"/>
      <c r="L27" s="49"/>
      <c r="M27" s="49"/>
      <c r="N27" s="49"/>
      <c r="O27" s="49"/>
      <c r="P27" s="49"/>
      <c r="T27" s="11"/>
      <c r="V27" s="11"/>
      <c r="AG27" s="11"/>
      <c r="AR27" s="11"/>
      <c r="BC27" s="11"/>
      <c r="BN27" s="11"/>
      <c r="BY27" s="11"/>
      <c r="CJ27" s="11"/>
      <c r="CU27" s="11"/>
    </row>
    <row r="28" spans="1:99" x14ac:dyDescent="0.25">
      <c r="A28" s="31">
        <f t="shared" ref="A28:A45" si="22">+A27+1</f>
        <v>13</v>
      </c>
      <c r="B28" s="31"/>
      <c r="D28" s="62" t="s">
        <v>80</v>
      </c>
      <c r="E28" s="3" t="s">
        <v>81</v>
      </c>
      <c r="F28" s="56">
        <f>HLOOKUP($A$1,'REG FL  Revenue - 6 System Adj '!$A$2:$AO$153, MATCH('E-5 Yr3'!E28,'REG FL  Revenue - 6 System Adj '!$A$2:$A$154,0),FALSE)/1000</f>
        <v>22100.000399999997</v>
      </c>
      <c r="G28" s="63"/>
      <c r="H28" s="57">
        <f>+F28-I28</f>
        <v>0</v>
      </c>
      <c r="I28" s="47">
        <f>SUM(J28:S28)</f>
        <v>22100.000399999997</v>
      </c>
      <c r="J28" s="58">
        <f t="shared" ref="J28:P30" si="23">+AI28+AT28+BE28+BP28+CA28+CL28</f>
        <v>19311.13832997697</v>
      </c>
      <c r="K28" s="58">
        <f t="shared" si="23"/>
        <v>1410.5150753628729</v>
      </c>
      <c r="L28" s="58">
        <f t="shared" si="23"/>
        <v>159.42116533020794</v>
      </c>
      <c r="M28" s="58">
        <f t="shared" si="23"/>
        <v>520.5989769950844</v>
      </c>
      <c r="N28" s="58">
        <f t="shared" si="23"/>
        <v>5.9984594454246419E-3</v>
      </c>
      <c r="O28" s="58">
        <f t="shared" si="23"/>
        <v>0.725994608327997</v>
      </c>
      <c r="P28" s="58">
        <f t="shared" si="23"/>
        <v>697.59485926709101</v>
      </c>
      <c r="Q28" s="58">
        <f>+AQ28+BA28+BL28+BW28+CH28+CS28</f>
        <v>0</v>
      </c>
      <c r="R28" s="58">
        <f>+AR28+BC28+CA28+BY28+CJ28+CU28</f>
        <v>0</v>
      </c>
      <c r="T28" s="11"/>
      <c r="V28" s="11"/>
      <c r="AD28" s="5">
        <f>$F$28</f>
        <v>22100.000399999997</v>
      </c>
      <c r="AF28" s="50">
        <f t="shared" ref="AF28:AF33" si="24">SUM(W28:AE28)-F28</f>
        <v>0</v>
      </c>
      <c r="AG28" s="11"/>
      <c r="AH28" s="50">
        <f t="shared" ref="AH28:AH41" si="25">+$Y28*AH$15</f>
        <v>0</v>
      </c>
      <c r="AI28" s="50">
        <f t="shared" ref="AI28:AQ41" si="26">+$AH28*AI$15</f>
        <v>0</v>
      </c>
      <c r="AJ28" s="50">
        <f t="shared" si="26"/>
        <v>0</v>
      </c>
      <c r="AK28" s="50">
        <f t="shared" si="26"/>
        <v>0</v>
      </c>
      <c r="AL28" s="50">
        <f t="shared" si="26"/>
        <v>0</v>
      </c>
      <c r="AM28" s="50">
        <f t="shared" si="26"/>
        <v>0</v>
      </c>
      <c r="AN28" s="50">
        <f t="shared" si="26"/>
        <v>0</v>
      </c>
      <c r="AO28" s="50">
        <f t="shared" si="26"/>
        <v>0</v>
      </c>
      <c r="AP28" s="50">
        <f t="shared" si="26"/>
        <v>0</v>
      </c>
      <c r="AQ28" s="50">
        <f t="shared" si="26"/>
        <v>0</v>
      </c>
      <c r="AR28" s="11"/>
      <c r="AS28" s="50">
        <f t="shared" ref="AS28:AS41" si="27">+$Z28*AS$15</f>
        <v>0</v>
      </c>
      <c r="AT28" s="50">
        <f t="shared" ref="AT28:AZ41" si="28">+$AS28*AT$15</f>
        <v>0</v>
      </c>
      <c r="AU28" s="50">
        <f t="shared" si="28"/>
        <v>0</v>
      </c>
      <c r="AV28" s="50">
        <f t="shared" si="28"/>
        <v>0</v>
      </c>
      <c r="AW28" s="50">
        <f t="shared" si="28"/>
        <v>0</v>
      </c>
      <c r="AX28" s="50">
        <f t="shared" si="28"/>
        <v>0</v>
      </c>
      <c r="AY28" s="50">
        <f t="shared" si="28"/>
        <v>0</v>
      </c>
      <c r="AZ28" s="50">
        <f t="shared" si="28"/>
        <v>0</v>
      </c>
      <c r="BA28" s="50">
        <f t="shared" ref="BA28:BA41" si="29">+$AS28*AAX$15</f>
        <v>0</v>
      </c>
      <c r="BB28" s="50">
        <f t="shared" ref="BB28:BB41" si="30">+$AS28*AAY$15</f>
        <v>0</v>
      </c>
      <c r="BC28" s="11"/>
      <c r="BD28" s="50">
        <f t="shared" ref="BD28:BD41" si="31">+$AA28*BD$15</f>
        <v>0</v>
      </c>
      <c r="BE28" s="50">
        <f t="shared" ref="BE28:BM41" si="32">+$BD28*BE$15</f>
        <v>0</v>
      </c>
      <c r="BF28" s="50">
        <f t="shared" si="32"/>
        <v>0</v>
      </c>
      <c r="BG28" s="50">
        <f t="shared" si="32"/>
        <v>0</v>
      </c>
      <c r="BH28" s="50">
        <f t="shared" si="32"/>
        <v>0</v>
      </c>
      <c r="BI28" s="50">
        <f t="shared" si="32"/>
        <v>0</v>
      </c>
      <c r="BJ28" s="50">
        <f t="shared" si="32"/>
        <v>0</v>
      </c>
      <c r="BK28" s="50">
        <f t="shared" si="32"/>
        <v>0</v>
      </c>
      <c r="BL28" s="50">
        <f t="shared" si="32"/>
        <v>0</v>
      </c>
      <c r="BM28" s="50">
        <f t="shared" si="32"/>
        <v>0</v>
      </c>
      <c r="BN28" s="11"/>
      <c r="BO28" s="50">
        <f t="shared" ref="BO28:BO41" si="33">+$AB28*BO$15</f>
        <v>0</v>
      </c>
      <c r="BP28" s="50">
        <f t="shared" ref="BP28:BW41" si="34">+$BO28*BP$15</f>
        <v>0</v>
      </c>
      <c r="BQ28" s="50">
        <f t="shared" si="34"/>
        <v>0</v>
      </c>
      <c r="BR28" s="50">
        <f t="shared" si="34"/>
        <v>0</v>
      </c>
      <c r="BS28" s="50">
        <f t="shared" si="34"/>
        <v>0</v>
      </c>
      <c r="BT28" s="50">
        <f t="shared" si="34"/>
        <v>0</v>
      </c>
      <c r="BU28" s="50">
        <f t="shared" si="34"/>
        <v>0</v>
      </c>
      <c r="BV28" s="50">
        <f t="shared" si="34"/>
        <v>0</v>
      </c>
      <c r="BW28" s="50">
        <f t="shared" si="34"/>
        <v>0</v>
      </c>
      <c r="BX28" s="50">
        <f t="shared" ref="BX28:BX41" si="35">+$BD28*BX$15</f>
        <v>0</v>
      </c>
      <c r="BY28" s="11"/>
      <c r="BZ28" s="50">
        <f t="shared" ref="BZ28:BZ41" si="36">+$AC28*BZ$15</f>
        <v>0</v>
      </c>
      <c r="CA28" s="50">
        <f t="shared" ref="CA28:CH41" si="37">+$BZ28*CA$15</f>
        <v>0</v>
      </c>
      <c r="CB28" s="50">
        <f t="shared" si="37"/>
        <v>0</v>
      </c>
      <c r="CC28" s="50">
        <f t="shared" si="37"/>
        <v>0</v>
      </c>
      <c r="CD28" s="50">
        <f t="shared" si="37"/>
        <v>0</v>
      </c>
      <c r="CE28" s="50">
        <f t="shared" si="37"/>
        <v>0</v>
      </c>
      <c r="CF28" s="50">
        <f t="shared" si="37"/>
        <v>0</v>
      </c>
      <c r="CG28" s="50">
        <f t="shared" si="37"/>
        <v>0</v>
      </c>
      <c r="CH28" s="50">
        <f t="shared" si="37"/>
        <v>0</v>
      </c>
      <c r="CI28" s="50">
        <f t="shared" ref="CI28:CI41" si="38">+$BD28*CI$15</f>
        <v>0</v>
      </c>
      <c r="CJ28" s="11"/>
      <c r="CK28" s="50">
        <f t="shared" ref="CK28:CK41" si="39">+$AD28*CK$15</f>
        <v>22100.000399999997</v>
      </c>
      <c r="CL28" s="50">
        <f t="shared" ref="CL28:CS41" si="40">+$CK28*CL$15</f>
        <v>19311.13832997697</v>
      </c>
      <c r="CM28" s="50">
        <f t="shared" si="40"/>
        <v>1410.5150753628729</v>
      </c>
      <c r="CN28" s="50">
        <f t="shared" si="40"/>
        <v>159.42116533020794</v>
      </c>
      <c r="CO28" s="50">
        <f t="shared" si="40"/>
        <v>520.5989769950844</v>
      </c>
      <c r="CP28" s="50">
        <f t="shared" si="40"/>
        <v>5.9984594454246419E-3</v>
      </c>
      <c r="CQ28" s="50">
        <f t="shared" si="40"/>
        <v>0.725994608327997</v>
      </c>
      <c r="CR28" s="50">
        <f t="shared" si="40"/>
        <v>697.59485926709101</v>
      </c>
      <c r="CS28" s="50">
        <f t="shared" si="40"/>
        <v>0</v>
      </c>
      <c r="CT28" s="50">
        <f t="shared" ref="CT28:CT41" si="41">+$BD28*CT$15</f>
        <v>0</v>
      </c>
      <c r="CU28" s="11"/>
    </row>
    <row r="29" spans="1:99" x14ac:dyDescent="0.25">
      <c r="A29" s="31">
        <f t="shared" si="22"/>
        <v>14</v>
      </c>
      <c r="B29" s="31"/>
      <c r="C29" s="20"/>
      <c r="D29" s="62" t="s">
        <v>82</v>
      </c>
      <c r="E29" s="3" t="s">
        <v>83</v>
      </c>
      <c r="F29" s="56">
        <f>HLOOKUP($A$1,'REG FL  Revenue - 6 System Adj '!$A$2:$AO$153, MATCH('E-5 Yr3'!E29,'REG FL  Revenue - 6 System Adj '!$A$2:$A$154,0),FALSE)/1000</f>
        <v>11209.166999999999</v>
      </c>
      <c r="G29" s="63"/>
      <c r="H29" s="57">
        <f t="shared" ref="H29:H41" si="42">+F29-I29</f>
        <v>0</v>
      </c>
      <c r="I29" s="47">
        <f>SUM(J29:S29)</f>
        <v>11209.166999999998</v>
      </c>
      <c r="J29" s="58">
        <f t="shared" si="23"/>
        <v>9794.6502526223012</v>
      </c>
      <c r="K29" s="58">
        <f t="shared" si="23"/>
        <v>715.41623301328229</v>
      </c>
      <c r="L29" s="58">
        <f t="shared" si="23"/>
        <v>80.858752632461986</v>
      </c>
      <c r="M29" s="58">
        <f t="shared" si="23"/>
        <v>264.04890350893658</v>
      </c>
      <c r="N29" s="58">
        <f t="shared" si="23"/>
        <v>3.0424313325574511E-3</v>
      </c>
      <c r="O29" s="58">
        <f t="shared" si="23"/>
        <v>0.36822600264967009</v>
      </c>
      <c r="P29" s="58">
        <f t="shared" si="23"/>
        <v>353.82158978903556</v>
      </c>
      <c r="Q29" s="58">
        <f>+AQ29+BA29+BL29+BW29+CH29+CS29</f>
        <v>0</v>
      </c>
      <c r="R29" s="58">
        <f>+AR29+BC29+CA29+BY29+CJ29+CU29</f>
        <v>0</v>
      </c>
      <c r="T29" s="11"/>
      <c r="V29" s="11"/>
      <c r="AD29" s="5">
        <f>$F$29</f>
        <v>11209.166999999999</v>
      </c>
      <c r="AF29" s="50">
        <f t="shared" si="24"/>
        <v>0</v>
      </c>
      <c r="AG29" s="11"/>
      <c r="AH29" s="50">
        <f t="shared" si="25"/>
        <v>0</v>
      </c>
      <c r="AI29" s="50">
        <f t="shared" si="26"/>
        <v>0</v>
      </c>
      <c r="AJ29" s="50">
        <f t="shared" si="26"/>
        <v>0</v>
      </c>
      <c r="AK29" s="50">
        <f t="shared" si="26"/>
        <v>0</v>
      </c>
      <c r="AL29" s="50">
        <f t="shared" si="26"/>
        <v>0</v>
      </c>
      <c r="AM29" s="50">
        <f t="shared" si="26"/>
        <v>0</v>
      </c>
      <c r="AN29" s="50">
        <f t="shared" si="26"/>
        <v>0</v>
      </c>
      <c r="AO29" s="50">
        <f t="shared" si="26"/>
        <v>0</v>
      </c>
      <c r="AP29" s="50">
        <f t="shared" si="26"/>
        <v>0</v>
      </c>
      <c r="AQ29" s="50">
        <f t="shared" si="26"/>
        <v>0</v>
      </c>
      <c r="AR29" s="11"/>
      <c r="AS29" s="50">
        <f t="shared" si="27"/>
        <v>0</v>
      </c>
      <c r="AT29" s="50">
        <f t="shared" si="28"/>
        <v>0</v>
      </c>
      <c r="AU29" s="50">
        <f t="shared" si="28"/>
        <v>0</v>
      </c>
      <c r="AV29" s="50">
        <f t="shared" si="28"/>
        <v>0</v>
      </c>
      <c r="AW29" s="50">
        <f t="shared" si="28"/>
        <v>0</v>
      </c>
      <c r="AX29" s="50">
        <f t="shared" si="28"/>
        <v>0</v>
      </c>
      <c r="AY29" s="50">
        <f t="shared" si="28"/>
        <v>0</v>
      </c>
      <c r="AZ29" s="50">
        <f t="shared" si="28"/>
        <v>0</v>
      </c>
      <c r="BA29" s="50">
        <f t="shared" si="29"/>
        <v>0</v>
      </c>
      <c r="BB29" s="50">
        <f t="shared" si="30"/>
        <v>0</v>
      </c>
      <c r="BC29" s="11"/>
      <c r="BD29" s="50">
        <f t="shared" si="31"/>
        <v>0</v>
      </c>
      <c r="BE29" s="50">
        <f t="shared" si="32"/>
        <v>0</v>
      </c>
      <c r="BF29" s="50">
        <f t="shared" si="32"/>
        <v>0</v>
      </c>
      <c r="BG29" s="50">
        <f t="shared" si="32"/>
        <v>0</v>
      </c>
      <c r="BH29" s="50">
        <f t="shared" si="32"/>
        <v>0</v>
      </c>
      <c r="BI29" s="50">
        <f t="shared" si="32"/>
        <v>0</v>
      </c>
      <c r="BJ29" s="50">
        <f t="shared" si="32"/>
        <v>0</v>
      </c>
      <c r="BK29" s="50">
        <f t="shared" si="32"/>
        <v>0</v>
      </c>
      <c r="BL29" s="50">
        <f t="shared" si="32"/>
        <v>0</v>
      </c>
      <c r="BM29" s="50">
        <f t="shared" si="32"/>
        <v>0</v>
      </c>
      <c r="BN29" s="11"/>
      <c r="BO29" s="50">
        <f t="shared" si="33"/>
        <v>0</v>
      </c>
      <c r="BP29" s="50">
        <f t="shared" si="34"/>
        <v>0</v>
      </c>
      <c r="BQ29" s="50">
        <f t="shared" si="34"/>
        <v>0</v>
      </c>
      <c r="BR29" s="50">
        <f t="shared" si="34"/>
        <v>0</v>
      </c>
      <c r="BS29" s="50">
        <f t="shared" si="34"/>
        <v>0</v>
      </c>
      <c r="BT29" s="50">
        <f t="shared" si="34"/>
        <v>0</v>
      </c>
      <c r="BU29" s="50">
        <f t="shared" si="34"/>
        <v>0</v>
      </c>
      <c r="BV29" s="50">
        <f t="shared" si="34"/>
        <v>0</v>
      </c>
      <c r="BW29" s="50">
        <f t="shared" si="34"/>
        <v>0</v>
      </c>
      <c r="BX29" s="50">
        <f t="shared" si="35"/>
        <v>0</v>
      </c>
      <c r="BY29" s="11"/>
      <c r="BZ29" s="50">
        <f t="shared" si="36"/>
        <v>0</v>
      </c>
      <c r="CA29" s="50">
        <f t="shared" si="37"/>
        <v>0</v>
      </c>
      <c r="CB29" s="50">
        <f t="shared" si="37"/>
        <v>0</v>
      </c>
      <c r="CC29" s="50">
        <f t="shared" si="37"/>
        <v>0</v>
      </c>
      <c r="CD29" s="50">
        <f t="shared" si="37"/>
        <v>0</v>
      </c>
      <c r="CE29" s="50">
        <f t="shared" si="37"/>
        <v>0</v>
      </c>
      <c r="CF29" s="50">
        <f t="shared" si="37"/>
        <v>0</v>
      </c>
      <c r="CG29" s="50">
        <f t="shared" si="37"/>
        <v>0</v>
      </c>
      <c r="CH29" s="50">
        <f t="shared" si="37"/>
        <v>0</v>
      </c>
      <c r="CI29" s="50">
        <f t="shared" si="38"/>
        <v>0</v>
      </c>
      <c r="CJ29" s="11"/>
      <c r="CK29" s="50">
        <f t="shared" si="39"/>
        <v>11209.166999999999</v>
      </c>
      <c r="CL29" s="50">
        <f t="shared" si="40"/>
        <v>9794.6502526223012</v>
      </c>
      <c r="CM29" s="50">
        <f t="shared" si="40"/>
        <v>715.41623301328229</v>
      </c>
      <c r="CN29" s="50">
        <f t="shared" si="40"/>
        <v>80.858752632461986</v>
      </c>
      <c r="CO29" s="50">
        <f t="shared" si="40"/>
        <v>264.04890350893658</v>
      </c>
      <c r="CP29" s="50">
        <f t="shared" si="40"/>
        <v>3.0424313325574511E-3</v>
      </c>
      <c r="CQ29" s="50">
        <f t="shared" si="40"/>
        <v>0.36822600264967009</v>
      </c>
      <c r="CR29" s="50">
        <f t="shared" si="40"/>
        <v>353.82158978903556</v>
      </c>
      <c r="CS29" s="50">
        <f t="shared" si="40"/>
        <v>0</v>
      </c>
      <c r="CT29" s="50">
        <f t="shared" si="41"/>
        <v>0</v>
      </c>
      <c r="CU29" s="11"/>
    </row>
    <row r="30" spans="1:99" x14ac:dyDescent="0.25">
      <c r="A30" s="31">
        <f t="shared" si="22"/>
        <v>15</v>
      </c>
      <c r="B30" s="31"/>
      <c r="C30" s="20"/>
      <c r="D30" s="62" t="s">
        <v>84</v>
      </c>
      <c r="E30" s="62"/>
      <c r="F30" s="56"/>
      <c r="G30" s="63"/>
      <c r="H30" s="57">
        <f t="shared" si="42"/>
        <v>0</v>
      </c>
      <c r="I30" s="47">
        <f>SUM(J30:S30)</f>
        <v>0</v>
      </c>
      <c r="J30" s="58">
        <f t="shared" si="23"/>
        <v>0</v>
      </c>
      <c r="K30" s="58">
        <f t="shared" si="23"/>
        <v>0</v>
      </c>
      <c r="L30" s="58">
        <f t="shared" si="23"/>
        <v>0</v>
      </c>
      <c r="M30" s="58">
        <f t="shared" si="23"/>
        <v>0</v>
      </c>
      <c r="N30" s="58">
        <f t="shared" si="23"/>
        <v>0</v>
      </c>
      <c r="O30" s="58">
        <f t="shared" si="23"/>
        <v>0</v>
      </c>
      <c r="P30" s="58">
        <f t="shared" si="23"/>
        <v>0</v>
      </c>
      <c r="Q30" s="58">
        <f>+AQ30+BA30+BL30+BW30+CH30+CS30</f>
        <v>0</v>
      </c>
      <c r="R30" s="58">
        <f>+AR30+BC30+CA30+BY30+CJ30+CU30</f>
        <v>0</v>
      </c>
      <c r="T30" s="11"/>
      <c r="U30" s="50">
        <f>+F30-H30-I30</f>
        <v>0</v>
      </c>
      <c r="V30" s="11"/>
      <c r="AF30" s="50">
        <f t="shared" si="24"/>
        <v>0</v>
      </c>
      <c r="AG30" s="11"/>
      <c r="AH30" s="50">
        <f t="shared" si="25"/>
        <v>0</v>
      </c>
      <c r="AI30" s="50">
        <f t="shared" si="26"/>
        <v>0</v>
      </c>
      <c r="AJ30" s="50">
        <f t="shared" si="26"/>
        <v>0</v>
      </c>
      <c r="AK30" s="50">
        <f t="shared" si="26"/>
        <v>0</v>
      </c>
      <c r="AL30" s="50">
        <f t="shared" si="26"/>
        <v>0</v>
      </c>
      <c r="AM30" s="50">
        <f t="shared" si="26"/>
        <v>0</v>
      </c>
      <c r="AN30" s="50">
        <f t="shared" si="26"/>
        <v>0</v>
      </c>
      <c r="AO30" s="50">
        <f t="shared" si="26"/>
        <v>0</v>
      </c>
      <c r="AP30" s="50">
        <f t="shared" si="26"/>
        <v>0</v>
      </c>
      <c r="AQ30" s="50">
        <f t="shared" si="26"/>
        <v>0</v>
      </c>
      <c r="AR30" s="11"/>
      <c r="AS30" s="50">
        <f t="shared" si="27"/>
        <v>0</v>
      </c>
      <c r="AT30" s="50">
        <f t="shared" si="28"/>
        <v>0</v>
      </c>
      <c r="AU30" s="50">
        <f t="shared" si="28"/>
        <v>0</v>
      </c>
      <c r="AV30" s="50">
        <f t="shared" si="28"/>
        <v>0</v>
      </c>
      <c r="AW30" s="50">
        <f t="shared" si="28"/>
        <v>0</v>
      </c>
      <c r="AX30" s="50">
        <f t="shared" si="28"/>
        <v>0</v>
      </c>
      <c r="AY30" s="50">
        <f t="shared" si="28"/>
        <v>0</v>
      </c>
      <c r="AZ30" s="50">
        <f t="shared" si="28"/>
        <v>0</v>
      </c>
      <c r="BA30" s="50">
        <f t="shared" si="29"/>
        <v>0</v>
      </c>
      <c r="BB30" s="50">
        <f t="shared" si="30"/>
        <v>0</v>
      </c>
      <c r="BC30" s="11"/>
      <c r="BD30" s="50">
        <f t="shared" si="31"/>
        <v>0</v>
      </c>
      <c r="BE30" s="50">
        <f t="shared" si="32"/>
        <v>0</v>
      </c>
      <c r="BF30" s="50">
        <f t="shared" si="32"/>
        <v>0</v>
      </c>
      <c r="BG30" s="50">
        <f t="shared" si="32"/>
        <v>0</v>
      </c>
      <c r="BH30" s="50">
        <f t="shared" si="32"/>
        <v>0</v>
      </c>
      <c r="BI30" s="50">
        <f t="shared" si="32"/>
        <v>0</v>
      </c>
      <c r="BJ30" s="50">
        <f t="shared" si="32"/>
        <v>0</v>
      </c>
      <c r="BK30" s="50">
        <f t="shared" si="32"/>
        <v>0</v>
      </c>
      <c r="BL30" s="50">
        <f t="shared" si="32"/>
        <v>0</v>
      </c>
      <c r="BM30" s="50">
        <f t="shared" si="32"/>
        <v>0</v>
      </c>
      <c r="BN30" s="11"/>
      <c r="BO30" s="50">
        <f t="shared" si="33"/>
        <v>0</v>
      </c>
      <c r="BP30" s="50">
        <f t="shared" si="34"/>
        <v>0</v>
      </c>
      <c r="BQ30" s="50">
        <f t="shared" si="34"/>
        <v>0</v>
      </c>
      <c r="BR30" s="50">
        <f t="shared" si="34"/>
        <v>0</v>
      </c>
      <c r="BS30" s="50">
        <f t="shared" si="34"/>
        <v>0</v>
      </c>
      <c r="BT30" s="50">
        <f t="shared" si="34"/>
        <v>0</v>
      </c>
      <c r="BU30" s="50">
        <f t="shared" si="34"/>
        <v>0</v>
      </c>
      <c r="BV30" s="50">
        <f t="shared" si="34"/>
        <v>0</v>
      </c>
      <c r="BW30" s="50">
        <f t="shared" si="34"/>
        <v>0</v>
      </c>
      <c r="BX30" s="50">
        <f t="shared" si="35"/>
        <v>0</v>
      </c>
      <c r="BY30" s="11"/>
      <c r="BZ30" s="50">
        <f t="shared" si="36"/>
        <v>0</v>
      </c>
      <c r="CA30" s="50">
        <f t="shared" si="37"/>
        <v>0</v>
      </c>
      <c r="CB30" s="50">
        <f t="shared" si="37"/>
        <v>0</v>
      </c>
      <c r="CC30" s="50">
        <f t="shared" si="37"/>
        <v>0</v>
      </c>
      <c r="CD30" s="50">
        <f t="shared" si="37"/>
        <v>0</v>
      </c>
      <c r="CE30" s="50">
        <f t="shared" si="37"/>
        <v>0</v>
      </c>
      <c r="CF30" s="50">
        <f t="shared" si="37"/>
        <v>0</v>
      </c>
      <c r="CG30" s="50">
        <f t="shared" si="37"/>
        <v>0</v>
      </c>
      <c r="CH30" s="50">
        <f t="shared" si="37"/>
        <v>0</v>
      </c>
      <c r="CI30" s="50">
        <f t="shared" si="38"/>
        <v>0</v>
      </c>
      <c r="CJ30" s="11"/>
      <c r="CK30" s="50">
        <f t="shared" si="39"/>
        <v>0</v>
      </c>
      <c r="CL30" s="50">
        <f t="shared" si="40"/>
        <v>0</v>
      </c>
      <c r="CM30" s="50">
        <f t="shared" si="40"/>
        <v>0</v>
      </c>
      <c r="CN30" s="50">
        <f t="shared" si="40"/>
        <v>0</v>
      </c>
      <c r="CO30" s="50">
        <f t="shared" si="40"/>
        <v>0</v>
      </c>
      <c r="CP30" s="50">
        <f t="shared" si="40"/>
        <v>0</v>
      </c>
      <c r="CQ30" s="50">
        <f t="shared" si="40"/>
        <v>0</v>
      </c>
      <c r="CR30" s="50">
        <f t="shared" si="40"/>
        <v>0</v>
      </c>
      <c r="CS30" s="50">
        <f t="shared" si="40"/>
        <v>0</v>
      </c>
      <c r="CT30" s="50">
        <f t="shared" si="41"/>
        <v>0</v>
      </c>
      <c r="CU30" s="11"/>
    </row>
    <row r="31" spans="1:99" x14ac:dyDescent="0.25">
      <c r="A31" s="31">
        <f t="shared" si="22"/>
        <v>16</v>
      </c>
      <c r="B31" s="31"/>
      <c r="C31" s="20">
        <v>454</v>
      </c>
      <c r="D31" s="64" t="s">
        <v>85</v>
      </c>
      <c r="E31" s="64"/>
      <c r="F31" s="65"/>
      <c r="G31" s="65"/>
      <c r="H31" s="57"/>
      <c r="I31" s="47"/>
      <c r="J31" s="58"/>
      <c r="K31" s="58"/>
      <c r="L31" s="58"/>
      <c r="M31" s="58"/>
      <c r="N31" s="58"/>
      <c r="O31" s="58"/>
      <c r="P31" s="58"/>
      <c r="Q31" s="58"/>
      <c r="R31" s="58"/>
      <c r="T31" s="11"/>
      <c r="U31" s="50">
        <f t="shared" ref="U31:U59" si="43">+F31-H31-I31</f>
        <v>0</v>
      </c>
      <c r="V31" s="11"/>
      <c r="AF31" s="50">
        <f t="shared" si="24"/>
        <v>0</v>
      </c>
      <c r="AG31" s="11"/>
      <c r="AH31" s="50">
        <f t="shared" si="25"/>
        <v>0</v>
      </c>
      <c r="AI31" s="50">
        <f t="shared" si="26"/>
        <v>0</v>
      </c>
      <c r="AJ31" s="50">
        <f t="shared" si="26"/>
        <v>0</v>
      </c>
      <c r="AK31" s="50">
        <f t="shared" si="26"/>
        <v>0</v>
      </c>
      <c r="AL31" s="50">
        <f t="shared" si="26"/>
        <v>0</v>
      </c>
      <c r="AM31" s="50">
        <f t="shared" si="26"/>
        <v>0</v>
      </c>
      <c r="AN31" s="50">
        <f t="shared" si="26"/>
        <v>0</v>
      </c>
      <c r="AO31" s="50">
        <f t="shared" si="26"/>
        <v>0</v>
      </c>
      <c r="AP31" s="50">
        <f t="shared" si="26"/>
        <v>0</v>
      </c>
      <c r="AQ31" s="50">
        <f t="shared" si="26"/>
        <v>0</v>
      </c>
      <c r="AR31" s="11"/>
      <c r="AS31" s="50">
        <f t="shared" si="27"/>
        <v>0</v>
      </c>
      <c r="AT31" s="50">
        <f t="shared" si="28"/>
        <v>0</v>
      </c>
      <c r="AU31" s="50">
        <f t="shared" si="28"/>
        <v>0</v>
      </c>
      <c r="AV31" s="50">
        <f t="shared" si="28"/>
        <v>0</v>
      </c>
      <c r="AW31" s="50">
        <f t="shared" si="28"/>
        <v>0</v>
      </c>
      <c r="AX31" s="50">
        <f t="shared" si="28"/>
        <v>0</v>
      </c>
      <c r="AY31" s="50">
        <f t="shared" si="28"/>
        <v>0</v>
      </c>
      <c r="AZ31" s="50">
        <f t="shared" si="28"/>
        <v>0</v>
      </c>
      <c r="BA31" s="50">
        <f t="shared" si="29"/>
        <v>0</v>
      </c>
      <c r="BB31" s="50">
        <f t="shared" si="30"/>
        <v>0</v>
      </c>
      <c r="BC31" s="11"/>
      <c r="BD31" s="50">
        <f t="shared" si="31"/>
        <v>0</v>
      </c>
      <c r="BE31" s="50">
        <f t="shared" si="32"/>
        <v>0</v>
      </c>
      <c r="BF31" s="50">
        <f t="shared" si="32"/>
        <v>0</v>
      </c>
      <c r="BG31" s="50">
        <f t="shared" si="32"/>
        <v>0</v>
      </c>
      <c r="BH31" s="50">
        <f t="shared" si="32"/>
        <v>0</v>
      </c>
      <c r="BI31" s="50">
        <f t="shared" si="32"/>
        <v>0</v>
      </c>
      <c r="BJ31" s="50">
        <f t="shared" si="32"/>
        <v>0</v>
      </c>
      <c r="BK31" s="50">
        <f t="shared" si="32"/>
        <v>0</v>
      </c>
      <c r="BL31" s="50">
        <f t="shared" si="32"/>
        <v>0</v>
      </c>
      <c r="BM31" s="50">
        <f t="shared" si="32"/>
        <v>0</v>
      </c>
      <c r="BN31" s="11"/>
      <c r="BO31" s="50">
        <f t="shared" si="33"/>
        <v>0</v>
      </c>
      <c r="BP31" s="50">
        <f t="shared" si="34"/>
        <v>0</v>
      </c>
      <c r="BQ31" s="50">
        <f t="shared" si="34"/>
        <v>0</v>
      </c>
      <c r="BR31" s="50">
        <f t="shared" si="34"/>
        <v>0</v>
      </c>
      <c r="BS31" s="50">
        <f t="shared" si="34"/>
        <v>0</v>
      </c>
      <c r="BT31" s="50">
        <f t="shared" si="34"/>
        <v>0</v>
      </c>
      <c r="BU31" s="50">
        <f t="shared" si="34"/>
        <v>0</v>
      </c>
      <c r="BV31" s="50">
        <f t="shared" si="34"/>
        <v>0</v>
      </c>
      <c r="BW31" s="50">
        <f t="shared" si="34"/>
        <v>0</v>
      </c>
      <c r="BX31" s="50">
        <f t="shared" si="35"/>
        <v>0</v>
      </c>
      <c r="BY31" s="11"/>
      <c r="BZ31" s="50">
        <f t="shared" si="36"/>
        <v>0</v>
      </c>
      <c r="CA31" s="50">
        <f t="shared" si="37"/>
        <v>0</v>
      </c>
      <c r="CB31" s="50">
        <f t="shared" si="37"/>
        <v>0</v>
      </c>
      <c r="CC31" s="50">
        <f t="shared" si="37"/>
        <v>0</v>
      </c>
      <c r="CD31" s="50">
        <f t="shared" si="37"/>
        <v>0</v>
      </c>
      <c r="CE31" s="50">
        <f t="shared" si="37"/>
        <v>0</v>
      </c>
      <c r="CF31" s="50">
        <f t="shared" si="37"/>
        <v>0</v>
      </c>
      <c r="CG31" s="50">
        <f t="shared" si="37"/>
        <v>0</v>
      </c>
      <c r="CH31" s="50">
        <f t="shared" si="37"/>
        <v>0</v>
      </c>
      <c r="CI31" s="50">
        <f t="shared" si="38"/>
        <v>0</v>
      </c>
      <c r="CJ31" s="11"/>
      <c r="CK31" s="50">
        <f t="shared" si="39"/>
        <v>0</v>
      </c>
      <c r="CL31" s="50">
        <f t="shared" si="40"/>
        <v>0</v>
      </c>
      <c r="CM31" s="50">
        <f t="shared" si="40"/>
        <v>0</v>
      </c>
      <c r="CN31" s="50">
        <f t="shared" si="40"/>
        <v>0</v>
      </c>
      <c r="CO31" s="50">
        <f t="shared" si="40"/>
        <v>0</v>
      </c>
      <c r="CP31" s="50">
        <f t="shared" si="40"/>
        <v>0</v>
      </c>
      <c r="CQ31" s="50">
        <f t="shared" si="40"/>
        <v>0</v>
      </c>
      <c r="CR31" s="50">
        <f t="shared" si="40"/>
        <v>0</v>
      </c>
      <c r="CS31" s="50">
        <f t="shared" si="40"/>
        <v>0</v>
      </c>
      <c r="CT31" s="50">
        <f t="shared" si="41"/>
        <v>0</v>
      </c>
      <c r="CU31" s="11"/>
    </row>
    <row r="32" spans="1:99" x14ac:dyDescent="0.3">
      <c r="A32" s="31">
        <f t="shared" si="22"/>
        <v>17</v>
      </c>
      <c r="B32" s="31"/>
      <c r="C32" s="20"/>
      <c r="D32" s="66" t="s">
        <v>86</v>
      </c>
      <c r="E32" s="141" t="s">
        <v>87</v>
      </c>
      <c r="F32" s="56">
        <f>HLOOKUP($A$1,'REG FL  Revenue - 6 System Adj '!$A$2:$AO$153, MATCH('E-5 Yr3'!E32,'REG FL  Revenue - 6 System Adj '!$A$2:$A$154,0),FALSE)/1000</f>
        <v>8549.8119999999908</v>
      </c>
      <c r="G32" s="63"/>
      <c r="H32" s="57">
        <f t="shared" si="42"/>
        <v>0</v>
      </c>
      <c r="I32" s="47">
        <f t="shared" ref="I32:I37" si="44">SUM(J32:S32)</f>
        <v>8549.8119999999908</v>
      </c>
      <c r="J32" s="58"/>
      <c r="K32" s="58"/>
      <c r="L32" s="58"/>
      <c r="M32" s="58"/>
      <c r="N32" s="58"/>
      <c r="O32" s="58"/>
      <c r="P32" s="5"/>
      <c r="Q32" s="50"/>
      <c r="R32" s="50">
        <f>+F32</f>
        <v>8549.8119999999908</v>
      </c>
      <c r="T32" s="67"/>
      <c r="U32" s="50">
        <f t="shared" si="43"/>
        <v>0</v>
      </c>
      <c r="V32" s="67"/>
      <c r="W32" s="50"/>
      <c r="X32" s="50">
        <f t="shared" ref="X32:X33" si="45">+I32</f>
        <v>8549.8119999999908</v>
      </c>
      <c r="AF32" s="50">
        <f t="shared" si="24"/>
        <v>0</v>
      </c>
      <c r="AG32" s="11"/>
      <c r="AH32" s="50">
        <f t="shared" si="25"/>
        <v>0</v>
      </c>
      <c r="AI32" s="50">
        <f t="shared" si="26"/>
        <v>0</v>
      </c>
      <c r="AJ32" s="50">
        <f t="shared" si="26"/>
        <v>0</v>
      </c>
      <c r="AK32" s="50">
        <f t="shared" si="26"/>
        <v>0</v>
      </c>
      <c r="AL32" s="50">
        <f t="shared" si="26"/>
        <v>0</v>
      </c>
      <c r="AM32" s="50">
        <f t="shared" si="26"/>
        <v>0</v>
      </c>
      <c r="AN32" s="50">
        <f t="shared" si="26"/>
        <v>0</v>
      </c>
      <c r="AO32" s="50">
        <f t="shared" si="26"/>
        <v>0</v>
      </c>
      <c r="AP32" s="50">
        <f t="shared" si="26"/>
        <v>0</v>
      </c>
      <c r="AQ32" s="50">
        <f t="shared" si="26"/>
        <v>0</v>
      </c>
      <c r="AR32" s="11"/>
      <c r="AS32" s="50">
        <f t="shared" si="27"/>
        <v>0</v>
      </c>
      <c r="AT32" s="50">
        <f t="shared" si="28"/>
        <v>0</v>
      </c>
      <c r="AU32" s="50">
        <f t="shared" si="28"/>
        <v>0</v>
      </c>
      <c r="AV32" s="50">
        <f t="shared" si="28"/>
        <v>0</v>
      </c>
      <c r="AW32" s="50">
        <f t="shared" si="28"/>
        <v>0</v>
      </c>
      <c r="AX32" s="50">
        <f t="shared" si="28"/>
        <v>0</v>
      </c>
      <c r="AY32" s="50">
        <f t="shared" si="28"/>
        <v>0</v>
      </c>
      <c r="AZ32" s="50">
        <f t="shared" si="28"/>
        <v>0</v>
      </c>
      <c r="BA32" s="50">
        <f t="shared" si="29"/>
        <v>0</v>
      </c>
      <c r="BB32" s="50">
        <f t="shared" si="30"/>
        <v>0</v>
      </c>
      <c r="BC32" s="11"/>
      <c r="BD32" s="50">
        <f t="shared" si="31"/>
        <v>0</v>
      </c>
      <c r="BE32" s="50">
        <f t="shared" si="32"/>
        <v>0</v>
      </c>
      <c r="BF32" s="50">
        <f t="shared" si="32"/>
        <v>0</v>
      </c>
      <c r="BG32" s="50">
        <f t="shared" si="32"/>
        <v>0</v>
      </c>
      <c r="BH32" s="50">
        <f t="shared" si="32"/>
        <v>0</v>
      </c>
      <c r="BI32" s="50">
        <f t="shared" si="32"/>
        <v>0</v>
      </c>
      <c r="BJ32" s="50">
        <f t="shared" si="32"/>
        <v>0</v>
      </c>
      <c r="BK32" s="50">
        <f t="shared" si="32"/>
        <v>0</v>
      </c>
      <c r="BL32" s="50">
        <f t="shared" si="32"/>
        <v>0</v>
      </c>
      <c r="BM32" s="50">
        <f t="shared" si="32"/>
        <v>0</v>
      </c>
      <c r="BN32" s="11"/>
      <c r="BO32" s="50">
        <f t="shared" si="33"/>
        <v>0</v>
      </c>
      <c r="BP32" s="50">
        <f t="shared" si="34"/>
        <v>0</v>
      </c>
      <c r="BQ32" s="50">
        <f t="shared" si="34"/>
        <v>0</v>
      </c>
      <c r="BR32" s="50">
        <f t="shared" si="34"/>
        <v>0</v>
      </c>
      <c r="BS32" s="50">
        <f t="shared" si="34"/>
        <v>0</v>
      </c>
      <c r="BT32" s="50">
        <f t="shared" si="34"/>
        <v>0</v>
      </c>
      <c r="BU32" s="50">
        <f t="shared" si="34"/>
        <v>0</v>
      </c>
      <c r="BV32" s="50">
        <f t="shared" si="34"/>
        <v>0</v>
      </c>
      <c r="BW32" s="50">
        <f t="shared" si="34"/>
        <v>0</v>
      </c>
      <c r="BX32" s="50">
        <f t="shared" si="35"/>
        <v>0</v>
      </c>
      <c r="BY32" s="11"/>
      <c r="BZ32" s="50">
        <f t="shared" si="36"/>
        <v>0</v>
      </c>
      <c r="CA32" s="50">
        <f t="shared" si="37"/>
        <v>0</v>
      </c>
      <c r="CB32" s="50">
        <f t="shared" si="37"/>
        <v>0</v>
      </c>
      <c r="CC32" s="50">
        <f t="shared" si="37"/>
        <v>0</v>
      </c>
      <c r="CD32" s="50">
        <f t="shared" si="37"/>
        <v>0</v>
      </c>
      <c r="CE32" s="50">
        <f t="shared" si="37"/>
        <v>0</v>
      </c>
      <c r="CF32" s="50">
        <f t="shared" si="37"/>
        <v>0</v>
      </c>
      <c r="CG32" s="50">
        <f t="shared" si="37"/>
        <v>0</v>
      </c>
      <c r="CH32" s="50">
        <f t="shared" si="37"/>
        <v>0</v>
      </c>
      <c r="CI32" s="50">
        <f t="shared" si="38"/>
        <v>0</v>
      </c>
      <c r="CJ32" s="11"/>
      <c r="CK32" s="50">
        <f t="shared" si="39"/>
        <v>0</v>
      </c>
      <c r="CL32" s="50">
        <f t="shared" si="40"/>
        <v>0</v>
      </c>
      <c r="CM32" s="50">
        <f t="shared" si="40"/>
        <v>0</v>
      </c>
      <c r="CN32" s="50">
        <f t="shared" si="40"/>
        <v>0</v>
      </c>
      <c r="CO32" s="50">
        <f t="shared" si="40"/>
        <v>0</v>
      </c>
      <c r="CP32" s="50">
        <f t="shared" si="40"/>
        <v>0</v>
      </c>
      <c r="CQ32" s="50">
        <f t="shared" si="40"/>
        <v>0</v>
      </c>
      <c r="CR32" s="50">
        <f t="shared" si="40"/>
        <v>0</v>
      </c>
      <c r="CS32" s="50">
        <f t="shared" si="40"/>
        <v>0</v>
      </c>
      <c r="CT32" s="50">
        <f t="shared" si="41"/>
        <v>0</v>
      </c>
      <c r="CU32" s="11"/>
    </row>
    <row r="33" spans="1:99" x14ac:dyDescent="0.3">
      <c r="A33" s="31">
        <f t="shared" si="22"/>
        <v>18</v>
      </c>
      <c r="B33" s="31"/>
      <c r="C33" s="20"/>
      <c r="D33" s="66" t="s">
        <v>88</v>
      </c>
      <c r="E33" s="141" t="s">
        <v>89</v>
      </c>
      <c r="F33" s="56">
        <f>HLOOKUP($A$1,'REG FL  Revenue - 6 System Adj '!$A$2:$AO$153, MATCH('E-5 Yr3'!E33,'REG FL  Revenue - 6 System Adj '!$A$2:$A$154,0),FALSE)/1000</f>
        <v>88800</v>
      </c>
      <c r="G33" s="63"/>
      <c r="H33" s="57">
        <f t="shared" si="42"/>
        <v>0</v>
      </c>
      <c r="I33" s="47">
        <f t="shared" si="44"/>
        <v>88800</v>
      </c>
      <c r="J33" s="58"/>
      <c r="K33" s="58"/>
      <c r="L33" s="58"/>
      <c r="M33" s="58"/>
      <c r="N33" s="58"/>
      <c r="O33" s="58"/>
      <c r="P33" s="5"/>
      <c r="Q33" s="50">
        <f>+F33</f>
        <v>88800</v>
      </c>
      <c r="R33" s="50">
        <f>+G33</f>
        <v>0</v>
      </c>
      <c r="T33" s="67"/>
      <c r="U33" s="50">
        <f t="shared" si="43"/>
        <v>0</v>
      </c>
      <c r="V33" s="67"/>
      <c r="W33" s="50"/>
      <c r="X33" s="50">
        <f t="shared" si="45"/>
        <v>88800</v>
      </c>
      <c r="AF33" s="50">
        <f t="shared" si="24"/>
        <v>0</v>
      </c>
      <c r="AG33" s="11"/>
      <c r="AH33" s="50">
        <f t="shared" si="25"/>
        <v>0</v>
      </c>
      <c r="AI33" s="50">
        <f t="shared" si="26"/>
        <v>0</v>
      </c>
      <c r="AJ33" s="50">
        <f t="shared" si="26"/>
        <v>0</v>
      </c>
      <c r="AK33" s="50">
        <f t="shared" si="26"/>
        <v>0</v>
      </c>
      <c r="AL33" s="50">
        <f t="shared" si="26"/>
        <v>0</v>
      </c>
      <c r="AM33" s="50">
        <f t="shared" si="26"/>
        <v>0</v>
      </c>
      <c r="AN33" s="50">
        <f t="shared" si="26"/>
        <v>0</v>
      </c>
      <c r="AO33" s="50">
        <f t="shared" si="26"/>
        <v>0</v>
      </c>
      <c r="AP33" s="50">
        <f t="shared" si="26"/>
        <v>0</v>
      </c>
      <c r="AQ33" s="50">
        <f t="shared" si="26"/>
        <v>0</v>
      </c>
      <c r="AR33" s="11"/>
      <c r="AS33" s="50">
        <f t="shared" si="27"/>
        <v>0</v>
      </c>
      <c r="AT33" s="50">
        <f t="shared" si="28"/>
        <v>0</v>
      </c>
      <c r="AU33" s="50">
        <f t="shared" si="28"/>
        <v>0</v>
      </c>
      <c r="AV33" s="50">
        <f t="shared" si="28"/>
        <v>0</v>
      </c>
      <c r="AW33" s="50">
        <f t="shared" si="28"/>
        <v>0</v>
      </c>
      <c r="AX33" s="50">
        <f t="shared" si="28"/>
        <v>0</v>
      </c>
      <c r="AY33" s="50">
        <f t="shared" si="28"/>
        <v>0</v>
      </c>
      <c r="AZ33" s="50">
        <f t="shared" si="28"/>
        <v>0</v>
      </c>
      <c r="BA33" s="50">
        <f t="shared" si="29"/>
        <v>0</v>
      </c>
      <c r="BB33" s="50">
        <f t="shared" si="30"/>
        <v>0</v>
      </c>
      <c r="BC33" s="11"/>
      <c r="BD33" s="50">
        <f t="shared" si="31"/>
        <v>0</v>
      </c>
      <c r="BE33" s="50">
        <f t="shared" si="32"/>
        <v>0</v>
      </c>
      <c r="BF33" s="50">
        <f t="shared" si="32"/>
        <v>0</v>
      </c>
      <c r="BG33" s="50">
        <f t="shared" si="32"/>
        <v>0</v>
      </c>
      <c r="BH33" s="50">
        <f t="shared" si="32"/>
        <v>0</v>
      </c>
      <c r="BI33" s="50">
        <f t="shared" si="32"/>
        <v>0</v>
      </c>
      <c r="BJ33" s="50">
        <f t="shared" si="32"/>
        <v>0</v>
      </c>
      <c r="BK33" s="50">
        <f t="shared" si="32"/>
        <v>0</v>
      </c>
      <c r="BL33" s="50">
        <f t="shared" si="32"/>
        <v>0</v>
      </c>
      <c r="BM33" s="50">
        <f t="shared" si="32"/>
        <v>0</v>
      </c>
      <c r="BN33" s="11"/>
      <c r="BO33" s="50">
        <f t="shared" si="33"/>
        <v>0</v>
      </c>
      <c r="BP33" s="50">
        <f t="shared" si="34"/>
        <v>0</v>
      </c>
      <c r="BQ33" s="50">
        <f t="shared" si="34"/>
        <v>0</v>
      </c>
      <c r="BR33" s="50">
        <f t="shared" si="34"/>
        <v>0</v>
      </c>
      <c r="BS33" s="50">
        <f t="shared" si="34"/>
        <v>0</v>
      </c>
      <c r="BT33" s="50">
        <f t="shared" si="34"/>
        <v>0</v>
      </c>
      <c r="BU33" s="50">
        <f t="shared" si="34"/>
        <v>0</v>
      </c>
      <c r="BV33" s="50">
        <f t="shared" si="34"/>
        <v>0</v>
      </c>
      <c r="BW33" s="50">
        <f t="shared" si="34"/>
        <v>0</v>
      </c>
      <c r="BX33" s="50">
        <f t="shared" si="35"/>
        <v>0</v>
      </c>
      <c r="BY33" s="11"/>
      <c r="BZ33" s="50">
        <f t="shared" si="36"/>
        <v>0</v>
      </c>
      <c r="CA33" s="50">
        <f t="shared" si="37"/>
        <v>0</v>
      </c>
      <c r="CB33" s="50">
        <f t="shared" si="37"/>
        <v>0</v>
      </c>
      <c r="CC33" s="50">
        <f t="shared" si="37"/>
        <v>0</v>
      </c>
      <c r="CD33" s="50">
        <f t="shared" si="37"/>
        <v>0</v>
      </c>
      <c r="CE33" s="50">
        <f t="shared" si="37"/>
        <v>0</v>
      </c>
      <c r="CF33" s="50">
        <f t="shared" si="37"/>
        <v>0</v>
      </c>
      <c r="CG33" s="50">
        <f t="shared" si="37"/>
        <v>0</v>
      </c>
      <c r="CH33" s="50">
        <f t="shared" si="37"/>
        <v>0</v>
      </c>
      <c r="CI33" s="50">
        <f t="shared" si="38"/>
        <v>0</v>
      </c>
      <c r="CJ33" s="11"/>
      <c r="CK33" s="50">
        <f t="shared" si="39"/>
        <v>0</v>
      </c>
      <c r="CL33" s="50">
        <f t="shared" si="40"/>
        <v>0</v>
      </c>
      <c r="CM33" s="50">
        <f t="shared" si="40"/>
        <v>0</v>
      </c>
      <c r="CN33" s="50">
        <f t="shared" si="40"/>
        <v>0</v>
      </c>
      <c r="CO33" s="50">
        <f t="shared" si="40"/>
        <v>0</v>
      </c>
      <c r="CP33" s="50">
        <f t="shared" si="40"/>
        <v>0</v>
      </c>
      <c r="CQ33" s="50">
        <f t="shared" si="40"/>
        <v>0</v>
      </c>
      <c r="CR33" s="50">
        <f t="shared" si="40"/>
        <v>0</v>
      </c>
      <c r="CS33" s="50">
        <f t="shared" si="40"/>
        <v>0</v>
      </c>
      <c r="CT33" s="50">
        <f t="shared" si="41"/>
        <v>0</v>
      </c>
      <c r="CU33" s="11"/>
    </row>
    <row r="34" spans="1:99" x14ac:dyDescent="0.25">
      <c r="A34" s="31">
        <f t="shared" si="22"/>
        <v>19</v>
      </c>
      <c r="B34" s="31"/>
      <c r="C34" s="20"/>
      <c r="D34" s="66" t="s">
        <v>90</v>
      </c>
      <c r="E34" s="3" t="s">
        <v>91</v>
      </c>
      <c r="F34" s="56">
        <f>HLOOKUP($A$1,'REG FL  Revenue - 6 System Adj '!$A$2:$AO$153, MATCH('E-5 Yr3'!E34,'REG FL  Revenue - 6 System Adj '!$A$2:$A$154,0),FALSE)/1000</f>
        <v>7228.2839259999901</v>
      </c>
      <c r="G34" s="63"/>
      <c r="H34" s="57">
        <f t="shared" si="42"/>
        <v>0</v>
      </c>
      <c r="I34" s="47">
        <f t="shared" si="44"/>
        <v>7228.283925999991</v>
      </c>
      <c r="J34" s="58">
        <f t="shared" ref="J34:P37" si="46">+AI34+AT34+BE34+BP34+CA34+CL34</f>
        <v>5609.6854762055773</v>
      </c>
      <c r="K34" s="58">
        <f t="shared" si="46"/>
        <v>478.08803836831351</v>
      </c>
      <c r="L34" s="58">
        <f t="shared" si="46"/>
        <v>9.6752211925967195</v>
      </c>
      <c r="M34" s="58">
        <f t="shared" si="46"/>
        <v>1065.867439896067</v>
      </c>
      <c r="N34" s="58">
        <f t="shared" si="46"/>
        <v>0</v>
      </c>
      <c r="O34" s="58">
        <f t="shared" si="46"/>
        <v>32.639300408760022</v>
      </c>
      <c r="P34" s="58">
        <f t="shared" si="46"/>
        <v>32.328449928676598</v>
      </c>
      <c r="Q34" s="58">
        <f t="shared" ref="Q34:R37" si="47">+AP34+BA34+BL34+BW34+CH34+CS34</f>
        <v>0</v>
      </c>
      <c r="R34" s="58">
        <f t="shared" si="47"/>
        <v>0</v>
      </c>
      <c r="S34" s="58"/>
      <c r="T34" s="11"/>
      <c r="U34" s="50">
        <f t="shared" si="43"/>
        <v>0</v>
      </c>
      <c r="V34" s="11"/>
      <c r="AC34" s="59">
        <f>$F$34</f>
        <v>7228.2839259999901</v>
      </c>
      <c r="AD34" s="59"/>
      <c r="AF34" s="50">
        <f>SUM(W34:AD34)-F34</f>
        <v>0</v>
      </c>
      <c r="AG34" s="11"/>
      <c r="AH34" s="50">
        <f t="shared" si="25"/>
        <v>0</v>
      </c>
      <c r="AI34" s="50">
        <f t="shared" si="26"/>
        <v>0</v>
      </c>
      <c r="AJ34" s="50">
        <f t="shared" si="26"/>
        <v>0</v>
      </c>
      <c r="AK34" s="50">
        <f t="shared" si="26"/>
        <v>0</v>
      </c>
      <c r="AL34" s="50">
        <f t="shared" si="26"/>
        <v>0</v>
      </c>
      <c r="AM34" s="50">
        <f t="shared" si="26"/>
        <v>0</v>
      </c>
      <c r="AN34" s="50">
        <f t="shared" si="26"/>
        <v>0</v>
      </c>
      <c r="AO34" s="50">
        <f t="shared" si="26"/>
        <v>0</v>
      </c>
      <c r="AP34" s="50">
        <f t="shared" si="26"/>
        <v>0</v>
      </c>
      <c r="AQ34" s="50">
        <f t="shared" si="26"/>
        <v>0</v>
      </c>
      <c r="AR34" s="11"/>
      <c r="AS34" s="50">
        <f t="shared" si="27"/>
        <v>0</v>
      </c>
      <c r="AT34" s="50">
        <f t="shared" si="28"/>
        <v>0</v>
      </c>
      <c r="AU34" s="50">
        <f t="shared" si="28"/>
        <v>0</v>
      </c>
      <c r="AV34" s="50">
        <f t="shared" si="28"/>
        <v>0</v>
      </c>
      <c r="AW34" s="50">
        <f t="shared" si="28"/>
        <v>0</v>
      </c>
      <c r="AX34" s="50">
        <f t="shared" si="28"/>
        <v>0</v>
      </c>
      <c r="AY34" s="50">
        <f t="shared" si="28"/>
        <v>0</v>
      </c>
      <c r="AZ34" s="50">
        <f t="shared" si="28"/>
        <v>0</v>
      </c>
      <c r="BA34" s="50">
        <f t="shared" si="29"/>
        <v>0</v>
      </c>
      <c r="BB34" s="50">
        <f t="shared" si="30"/>
        <v>0</v>
      </c>
      <c r="BC34" s="11"/>
      <c r="BD34" s="50">
        <f t="shared" si="31"/>
        <v>0</v>
      </c>
      <c r="BE34" s="50">
        <f t="shared" si="32"/>
        <v>0</v>
      </c>
      <c r="BF34" s="50">
        <f t="shared" si="32"/>
        <v>0</v>
      </c>
      <c r="BG34" s="50">
        <f t="shared" si="32"/>
        <v>0</v>
      </c>
      <c r="BH34" s="50">
        <f t="shared" si="32"/>
        <v>0</v>
      </c>
      <c r="BI34" s="50">
        <f t="shared" si="32"/>
        <v>0</v>
      </c>
      <c r="BJ34" s="50">
        <f t="shared" si="32"/>
        <v>0</v>
      </c>
      <c r="BK34" s="50">
        <f t="shared" si="32"/>
        <v>0</v>
      </c>
      <c r="BL34" s="50">
        <f t="shared" si="32"/>
        <v>0</v>
      </c>
      <c r="BM34" s="50">
        <f t="shared" si="32"/>
        <v>0</v>
      </c>
      <c r="BN34" s="11"/>
      <c r="BO34" s="50">
        <f t="shared" si="33"/>
        <v>0</v>
      </c>
      <c r="BP34" s="50">
        <f t="shared" si="34"/>
        <v>0</v>
      </c>
      <c r="BQ34" s="50">
        <f t="shared" si="34"/>
        <v>0</v>
      </c>
      <c r="BR34" s="50">
        <f t="shared" si="34"/>
        <v>0</v>
      </c>
      <c r="BS34" s="50">
        <f t="shared" si="34"/>
        <v>0</v>
      </c>
      <c r="BT34" s="50">
        <f t="shared" si="34"/>
        <v>0</v>
      </c>
      <c r="BU34" s="50">
        <f t="shared" si="34"/>
        <v>0</v>
      </c>
      <c r="BV34" s="50">
        <f t="shared" si="34"/>
        <v>0</v>
      </c>
      <c r="BW34" s="50">
        <f t="shared" si="34"/>
        <v>0</v>
      </c>
      <c r="BX34" s="50">
        <f t="shared" si="35"/>
        <v>0</v>
      </c>
      <c r="BY34" s="11"/>
      <c r="BZ34" s="50">
        <f t="shared" si="36"/>
        <v>7228.2839259999901</v>
      </c>
      <c r="CA34" s="50">
        <f t="shared" si="37"/>
        <v>5609.6854762055773</v>
      </c>
      <c r="CB34" s="50">
        <f t="shared" si="37"/>
        <v>478.08803836831351</v>
      </c>
      <c r="CC34" s="50">
        <f t="shared" si="37"/>
        <v>9.6752211925967195</v>
      </c>
      <c r="CD34" s="50">
        <f t="shared" si="37"/>
        <v>1065.867439896067</v>
      </c>
      <c r="CE34" s="50">
        <f t="shared" si="37"/>
        <v>0</v>
      </c>
      <c r="CF34" s="50">
        <f t="shared" si="37"/>
        <v>32.639300408760022</v>
      </c>
      <c r="CG34" s="50">
        <f t="shared" si="37"/>
        <v>32.328449928676598</v>
      </c>
      <c r="CH34" s="50">
        <f t="shared" si="37"/>
        <v>0</v>
      </c>
      <c r="CI34" s="50">
        <f t="shared" si="38"/>
        <v>0</v>
      </c>
      <c r="CJ34" s="11"/>
      <c r="CK34" s="50">
        <f t="shared" si="39"/>
        <v>0</v>
      </c>
      <c r="CL34" s="50">
        <f t="shared" si="40"/>
        <v>0</v>
      </c>
      <c r="CM34" s="50">
        <f t="shared" si="40"/>
        <v>0</v>
      </c>
      <c r="CN34" s="50">
        <f t="shared" si="40"/>
        <v>0</v>
      </c>
      <c r="CO34" s="50">
        <f t="shared" si="40"/>
        <v>0</v>
      </c>
      <c r="CP34" s="50">
        <f t="shared" si="40"/>
        <v>0</v>
      </c>
      <c r="CQ34" s="50">
        <f t="shared" si="40"/>
        <v>0</v>
      </c>
      <c r="CR34" s="50">
        <f t="shared" si="40"/>
        <v>0</v>
      </c>
      <c r="CS34" s="50">
        <f t="shared" si="40"/>
        <v>0</v>
      </c>
      <c r="CT34" s="50">
        <f t="shared" si="41"/>
        <v>0</v>
      </c>
      <c r="CU34" s="11"/>
    </row>
    <row r="35" spans="1:99" x14ac:dyDescent="0.25">
      <c r="A35" s="31">
        <f t="shared" si="22"/>
        <v>20</v>
      </c>
      <c r="B35" s="31"/>
      <c r="C35" s="20"/>
      <c r="D35" s="66" t="s">
        <v>92</v>
      </c>
      <c r="E35" s="3" t="s">
        <v>93</v>
      </c>
      <c r="F35" s="56">
        <f>HLOOKUP($A$1,'REG FL  Revenue - 6 System Adj '!$A$2:$AO$153, MATCH('E-5 Yr3'!E35,'REG FL  Revenue - 6 System Adj '!$A$2:$A$154,0),FALSE)/1000</f>
        <v>238.68162999999899</v>
      </c>
      <c r="G35" s="63"/>
      <c r="H35" s="57">
        <f t="shared" si="42"/>
        <v>0</v>
      </c>
      <c r="I35" s="47">
        <f t="shared" si="44"/>
        <v>238.6816299999989</v>
      </c>
      <c r="J35" s="58">
        <f t="shared" si="46"/>
        <v>152.38908062906418</v>
      </c>
      <c r="K35" s="58">
        <f t="shared" si="46"/>
        <v>14.124233232875756</v>
      </c>
      <c r="L35" s="58">
        <f t="shared" si="46"/>
        <v>0.64637641517847144</v>
      </c>
      <c r="M35" s="58">
        <f t="shared" si="46"/>
        <v>62.602464371261114</v>
      </c>
      <c r="N35" s="58">
        <f t="shared" si="46"/>
        <v>1.0123967948578467</v>
      </c>
      <c r="O35" s="58">
        <f t="shared" si="46"/>
        <v>5.7472987277314695</v>
      </c>
      <c r="P35" s="58">
        <f t="shared" si="46"/>
        <v>2.1597798290300734</v>
      </c>
      <c r="Q35" s="58">
        <f t="shared" si="47"/>
        <v>0</v>
      </c>
      <c r="R35" s="58">
        <f t="shared" si="47"/>
        <v>0</v>
      </c>
      <c r="S35" s="58"/>
      <c r="T35" s="11"/>
      <c r="U35" s="50">
        <f t="shared" si="43"/>
        <v>0</v>
      </c>
      <c r="V35" s="11"/>
      <c r="AB35" s="5">
        <f>$F$35</f>
        <v>238.68162999999899</v>
      </c>
      <c r="AF35" s="50">
        <f t="shared" ref="AF35:AF41" si="48">SUM(W35:AE35)-F35</f>
        <v>0</v>
      </c>
      <c r="AG35" s="11"/>
      <c r="AH35" s="50">
        <f t="shared" si="25"/>
        <v>0</v>
      </c>
      <c r="AI35" s="50">
        <f t="shared" si="26"/>
        <v>0</v>
      </c>
      <c r="AJ35" s="50">
        <f t="shared" si="26"/>
        <v>0</v>
      </c>
      <c r="AK35" s="50">
        <f t="shared" si="26"/>
        <v>0</v>
      </c>
      <c r="AL35" s="50">
        <f t="shared" si="26"/>
        <v>0</v>
      </c>
      <c r="AM35" s="50">
        <f t="shared" si="26"/>
        <v>0</v>
      </c>
      <c r="AN35" s="50">
        <f t="shared" si="26"/>
        <v>0</v>
      </c>
      <c r="AO35" s="50">
        <f t="shared" si="26"/>
        <v>0</v>
      </c>
      <c r="AP35" s="50">
        <f t="shared" si="26"/>
        <v>0</v>
      </c>
      <c r="AQ35" s="50">
        <f t="shared" si="26"/>
        <v>0</v>
      </c>
      <c r="AR35" s="11"/>
      <c r="AS35" s="50">
        <f t="shared" si="27"/>
        <v>0</v>
      </c>
      <c r="AT35" s="50">
        <f t="shared" si="28"/>
        <v>0</v>
      </c>
      <c r="AU35" s="50">
        <f t="shared" si="28"/>
        <v>0</v>
      </c>
      <c r="AV35" s="50">
        <f t="shared" si="28"/>
        <v>0</v>
      </c>
      <c r="AW35" s="50">
        <f t="shared" si="28"/>
        <v>0</v>
      </c>
      <c r="AX35" s="50">
        <f t="shared" si="28"/>
        <v>0</v>
      </c>
      <c r="AY35" s="50">
        <f t="shared" si="28"/>
        <v>0</v>
      </c>
      <c r="AZ35" s="50">
        <f t="shared" si="28"/>
        <v>0</v>
      </c>
      <c r="BA35" s="50">
        <f t="shared" si="29"/>
        <v>0</v>
      </c>
      <c r="BB35" s="50">
        <f t="shared" si="30"/>
        <v>0</v>
      </c>
      <c r="BC35" s="11"/>
      <c r="BD35" s="50">
        <f t="shared" si="31"/>
        <v>0</v>
      </c>
      <c r="BE35" s="50">
        <f t="shared" si="32"/>
        <v>0</v>
      </c>
      <c r="BF35" s="50">
        <f t="shared" si="32"/>
        <v>0</v>
      </c>
      <c r="BG35" s="50">
        <f t="shared" si="32"/>
        <v>0</v>
      </c>
      <c r="BH35" s="50">
        <f t="shared" si="32"/>
        <v>0</v>
      </c>
      <c r="BI35" s="50">
        <f t="shared" si="32"/>
        <v>0</v>
      </c>
      <c r="BJ35" s="50">
        <f t="shared" si="32"/>
        <v>0</v>
      </c>
      <c r="BK35" s="50">
        <f t="shared" si="32"/>
        <v>0</v>
      </c>
      <c r="BL35" s="50">
        <f t="shared" si="32"/>
        <v>0</v>
      </c>
      <c r="BM35" s="50">
        <f t="shared" si="32"/>
        <v>0</v>
      </c>
      <c r="BN35" s="11"/>
      <c r="BO35" s="50">
        <f t="shared" si="33"/>
        <v>238.68162999999899</v>
      </c>
      <c r="BP35" s="50">
        <f t="shared" si="34"/>
        <v>152.38908062906418</v>
      </c>
      <c r="BQ35" s="50">
        <f t="shared" si="34"/>
        <v>14.124233232875756</v>
      </c>
      <c r="BR35" s="50">
        <f t="shared" si="34"/>
        <v>0.64637641517847144</v>
      </c>
      <c r="BS35" s="50">
        <f t="shared" si="34"/>
        <v>62.602464371261114</v>
      </c>
      <c r="BT35" s="50">
        <f t="shared" si="34"/>
        <v>1.0123967948578467</v>
      </c>
      <c r="BU35" s="50">
        <f t="shared" si="34"/>
        <v>5.7472987277314695</v>
      </c>
      <c r="BV35" s="50">
        <f t="shared" si="34"/>
        <v>2.1597798290300734</v>
      </c>
      <c r="BW35" s="50">
        <f t="shared" si="34"/>
        <v>0</v>
      </c>
      <c r="BX35" s="50">
        <f t="shared" si="35"/>
        <v>0</v>
      </c>
      <c r="BY35" s="11"/>
      <c r="BZ35" s="50">
        <f t="shared" si="36"/>
        <v>0</v>
      </c>
      <c r="CA35" s="50">
        <f t="shared" si="37"/>
        <v>0</v>
      </c>
      <c r="CB35" s="50">
        <f t="shared" si="37"/>
        <v>0</v>
      </c>
      <c r="CC35" s="50">
        <f t="shared" si="37"/>
        <v>0</v>
      </c>
      <c r="CD35" s="50">
        <f t="shared" si="37"/>
        <v>0</v>
      </c>
      <c r="CE35" s="50">
        <f t="shared" si="37"/>
        <v>0</v>
      </c>
      <c r="CF35" s="50">
        <f t="shared" si="37"/>
        <v>0</v>
      </c>
      <c r="CG35" s="50">
        <f t="shared" si="37"/>
        <v>0</v>
      </c>
      <c r="CH35" s="50">
        <f t="shared" si="37"/>
        <v>0</v>
      </c>
      <c r="CI35" s="50">
        <f t="shared" si="38"/>
        <v>0</v>
      </c>
      <c r="CJ35" s="11"/>
      <c r="CK35" s="50">
        <f t="shared" si="39"/>
        <v>0</v>
      </c>
      <c r="CL35" s="50">
        <f t="shared" si="40"/>
        <v>0</v>
      </c>
      <c r="CM35" s="50">
        <f t="shared" si="40"/>
        <v>0</v>
      </c>
      <c r="CN35" s="50">
        <f t="shared" si="40"/>
        <v>0</v>
      </c>
      <c r="CO35" s="50">
        <f t="shared" si="40"/>
        <v>0</v>
      </c>
      <c r="CP35" s="50">
        <f t="shared" si="40"/>
        <v>0</v>
      </c>
      <c r="CQ35" s="50">
        <f t="shared" si="40"/>
        <v>0</v>
      </c>
      <c r="CR35" s="50">
        <f t="shared" si="40"/>
        <v>0</v>
      </c>
      <c r="CS35" s="50">
        <f t="shared" si="40"/>
        <v>0</v>
      </c>
      <c r="CT35" s="50">
        <f t="shared" si="41"/>
        <v>0</v>
      </c>
      <c r="CU35" s="11"/>
    </row>
    <row r="36" spans="1:99" x14ac:dyDescent="0.25">
      <c r="A36" s="31">
        <f t="shared" si="22"/>
        <v>21</v>
      </c>
      <c r="B36" s="31"/>
      <c r="C36" s="20"/>
      <c r="D36" s="66" t="s">
        <v>94</v>
      </c>
      <c r="E36" s="3" t="s">
        <v>95</v>
      </c>
      <c r="F36" s="56">
        <f>HLOOKUP($A$1,'REG FL  Revenue - 6 System Adj '!$A$2:$AO$153, MATCH('E-5 Yr3'!E36,'REG FL  Revenue - 6 System Adj '!$A$2:$A$154,0),FALSE)/1000</f>
        <v>284.427225999999</v>
      </c>
      <c r="G36" s="63"/>
      <c r="H36" s="57">
        <f t="shared" si="42"/>
        <v>22.651242794307905</v>
      </c>
      <c r="I36" s="47">
        <f>SUM(J36:S36)</f>
        <v>261.77598320569109</v>
      </c>
      <c r="J36" s="58">
        <f t="shared" si="46"/>
        <v>163.59142481868909</v>
      </c>
      <c r="K36" s="58">
        <f t="shared" si="46"/>
        <v>14.629159794934537</v>
      </c>
      <c r="L36" s="58">
        <f t="shared" si="46"/>
        <v>0.87134200150822272</v>
      </c>
      <c r="M36" s="58">
        <f t="shared" si="46"/>
        <v>63.945797032147418</v>
      </c>
      <c r="N36" s="58">
        <f t="shared" si="46"/>
        <v>0.77379028316624443</v>
      </c>
      <c r="O36" s="58">
        <f t="shared" si="46"/>
        <v>8.6261615743261348</v>
      </c>
      <c r="P36" s="58">
        <f t="shared" si="46"/>
        <v>1.4049685920167254</v>
      </c>
      <c r="Q36" s="58">
        <f t="shared" si="47"/>
        <v>7.660485344497288</v>
      </c>
      <c r="R36" s="58">
        <f t="shared" si="47"/>
        <v>0.27285376440540882</v>
      </c>
      <c r="S36" s="58"/>
      <c r="T36" s="11"/>
      <c r="U36" s="50">
        <f t="shared" si="43"/>
        <v>0</v>
      </c>
      <c r="V36" s="11"/>
      <c r="Y36" s="5">
        <f>$F$36</f>
        <v>284.427225999999</v>
      </c>
      <c r="AF36" s="50">
        <f t="shared" si="48"/>
        <v>0</v>
      </c>
      <c r="AG36" s="11"/>
      <c r="AH36" s="50">
        <f t="shared" si="25"/>
        <v>261.7759826833551</v>
      </c>
      <c r="AI36" s="50">
        <f t="shared" si="26"/>
        <v>163.59142481868909</v>
      </c>
      <c r="AJ36" s="50">
        <f t="shared" si="26"/>
        <v>14.629159794934537</v>
      </c>
      <c r="AK36" s="50">
        <f t="shared" si="26"/>
        <v>0.87134200150822272</v>
      </c>
      <c r="AL36" s="50">
        <f t="shared" si="26"/>
        <v>63.945797032147418</v>
      </c>
      <c r="AM36" s="50">
        <f t="shared" si="26"/>
        <v>0.77379028316624443</v>
      </c>
      <c r="AN36" s="50">
        <f t="shared" si="26"/>
        <v>8.6261615743261348</v>
      </c>
      <c r="AO36" s="50">
        <f t="shared" si="26"/>
        <v>1.4049685920167254</v>
      </c>
      <c r="AP36" s="50">
        <f t="shared" si="26"/>
        <v>7.660485344497288</v>
      </c>
      <c r="AQ36" s="50">
        <f t="shared" si="26"/>
        <v>0.27285376440540882</v>
      </c>
      <c r="AR36" s="11"/>
      <c r="AS36" s="50">
        <f t="shared" si="27"/>
        <v>0</v>
      </c>
      <c r="AT36" s="50">
        <f t="shared" si="28"/>
        <v>0</v>
      </c>
      <c r="AU36" s="50">
        <f t="shared" si="28"/>
        <v>0</v>
      </c>
      <c r="AV36" s="50">
        <f t="shared" si="28"/>
        <v>0</v>
      </c>
      <c r="AW36" s="50">
        <f t="shared" si="28"/>
        <v>0</v>
      </c>
      <c r="AX36" s="50">
        <f t="shared" si="28"/>
        <v>0</v>
      </c>
      <c r="AY36" s="50">
        <f t="shared" si="28"/>
        <v>0</v>
      </c>
      <c r="AZ36" s="50">
        <f t="shared" si="28"/>
        <v>0</v>
      </c>
      <c r="BA36" s="50">
        <f t="shared" si="29"/>
        <v>0</v>
      </c>
      <c r="BB36" s="50">
        <f t="shared" si="30"/>
        <v>0</v>
      </c>
      <c r="BC36" s="11"/>
      <c r="BD36" s="50">
        <f t="shared" si="31"/>
        <v>0</v>
      </c>
      <c r="BE36" s="50">
        <f t="shared" si="32"/>
        <v>0</v>
      </c>
      <c r="BF36" s="50">
        <f t="shared" si="32"/>
        <v>0</v>
      </c>
      <c r="BG36" s="50">
        <f t="shared" si="32"/>
        <v>0</v>
      </c>
      <c r="BH36" s="50">
        <f t="shared" si="32"/>
        <v>0</v>
      </c>
      <c r="BI36" s="50">
        <f t="shared" si="32"/>
        <v>0</v>
      </c>
      <c r="BJ36" s="50">
        <f t="shared" si="32"/>
        <v>0</v>
      </c>
      <c r="BK36" s="50">
        <f t="shared" si="32"/>
        <v>0</v>
      </c>
      <c r="BL36" s="50">
        <f t="shared" si="32"/>
        <v>0</v>
      </c>
      <c r="BM36" s="50">
        <f t="shared" si="32"/>
        <v>0</v>
      </c>
      <c r="BN36" s="11"/>
      <c r="BO36" s="50">
        <f t="shared" si="33"/>
        <v>0</v>
      </c>
      <c r="BP36" s="50">
        <f t="shared" si="34"/>
        <v>0</v>
      </c>
      <c r="BQ36" s="50">
        <f t="shared" si="34"/>
        <v>0</v>
      </c>
      <c r="BR36" s="50">
        <f t="shared" si="34"/>
        <v>0</v>
      </c>
      <c r="BS36" s="50">
        <f t="shared" si="34"/>
        <v>0</v>
      </c>
      <c r="BT36" s="50">
        <f t="shared" si="34"/>
        <v>0</v>
      </c>
      <c r="BU36" s="50">
        <f t="shared" si="34"/>
        <v>0</v>
      </c>
      <c r="BV36" s="50">
        <f t="shared" si="34"/>
        <v>0</v>
      </c>
      <c r="BW36" s="50">
        <f t="shared" si="34"/>
        <v>0</v>
      </c>
      <c r="BX36" s="50">
        <f t="shared" si="35"/>
        <v>0</v>
      </c>
      <c r="BY36" s="11"/>
      <c r="BZ36" s="50">
        <f t="shared" si="36"/>
        <v>0</v>
      </c>
      <c r="CA36" s="50">
        <f t="shared" si="37"/>
        <v>0</v>
      </c>
      <c r="CB36" s="50">
        <f t="shared" si="37"/>
        <v>0</v>
      </c>
      <c r="CC36" s="50">
        <f t="shared" si="37"/>
        <v>0</v>
      </c>
      <c r="CD36" s="50">
        <f t="shared" si="37"/>
        <v>0</v>
      </c>
      <c r="CE36" s="50">
        <f t="shared" si="37"/>
        <v>0</v>
      </c>
      <c r="CF36" s="50">
        <f t="shared" si="37"/>
        <v>0</v>
      </c>
      <c r="CG36" s="50">
        <f t="shared" si="37"/>
        <v>0</v>
      </c>
      <c r="CH36" s="50">
        <f t="shared" si="37"/>
        <v>0</v>
      </c>
      <c r="CI36" s="50">
        <f t="shared" si="38"/>
        <v>0</v>
      </c>
      <c r="CJ36" s="11"/>
      <c r="CK36" s="50">
        <f t="shared" si="39"/>
        <v>0</v>
      </c>
      <c r="CL36" s="50">
        <f t="shared" si="40"/>
        <v>0</v>
      </c>
      <c r="CM36" s="50">
        <f t="shared" si="40"/>
        <v>0</v>
      </c>
      <c r="CN36" s="50">
        <f t="shared" si="40"/>
        <v>0</v>
      </c>
      <c r="CO36" s="50">
        <f t="shared" si="40"/>
        <v>0</v>
      </c>
      <c r="CP36" s="50">
        <f t="shared" si="40"/>
        <v>0</v>
      </c>
      <c r="CQ36" s="50">
        <f t="shared" si="40"/>
        <v>0</v>
      </c>
      <c r="CR36" s="50">
        <f t="shared" si="40"/>
        <v>0</v>
      </c>
      <c r="CS36" s="50">
        <f t="shared" si="40"/>
        <v>0</v>
      </c>
      <c r="CT36" s="50">
        <f t="shared" si="41"/>
        <v>0</v>
      </c>
      <c r="CU36" s="11"/>
    </row>
    <row r="37" spans="1:99" x14ac:dyDescent="0.25">
      <c r="A37" s="31">
        <f t="shared" si="22"/>
        <v>22</v>
      </c>
      <c r="B37" s="31"/>
      <c r="C37" s="20"/>
      <c r="D37" s="66" t="s">
        <v>96</v>
      </c>
      <c r="E37" s="3" t="s">
        <v>97</v>
      </c>
      <c r="F37" s="56">
        <f>SUMIF('REG FL  Revenue - 6 System Adj '!A98:A108,E37,'REG FL  Revenue - 6 System Adj '!AB98:AB108)/1000</f>
        <v>14984.71566632846</v>
      </c>
      <c r="G37" s="63"/>
      <c r="H37" s="57">
        <f t="shared" si="42"/>
        <v>4469.231905754019</v>
      </c>
      <c r="I37" s="47">
        <f t="shared" si="44"/>
        <v>10515.483760574441</v>
      </c>
      <c r="J37" s="58">
        <f t="shared" si="46"/>
        <v>6574.4394744335823</v>
      </c>
      <c r="K37" s="58">
        <f t="shared" si="46"/>
        <v>571.6104770894168</v>
      </c>
      <c r="L37" s="58">
        <f t="shared" si="46"/>
        <v>35.204305910280681</v>
      </c>
      <c r="M37" s="58">
        <f t="shared" si="46"/>
        <v>2870.3526851024835</v>
      </c>
      <c r="N37" s="58">
        <f t="shared" si="46"/>
        <v>30.538675006508541</v>
      </c>
      <c r="O37" s="58">
        <f t="shared" si="46"/>
        <v>429.66219141101607</v>
      </c>
      <c r="P37" s="58">
        <f t="shared" si="46"/>
        <v>3.6759516211538061</v>
      </c>
      <c r="Q37" s="58">
        <f t="shared" si="47"/>
        <v>0</v>
      </c>
      <c r="R37" s="58">
        <f t="shared" si="47"/>
        <v>0</v>
      </c>
      <c r="S37" s="58"/>
      <c r="T37" s="11"/>
      <c r="U37" s="50">
        <f t="shared" si="43"/>
        <v>0</v>
      </c>
      <c r="V37" s="11"/>
      <c r="AA37" s="5">
        <f>$F$37</f>
        <v>14984.71566632846</v>
      </c>
      <c r="AF37" s="50">
        <f t="shared" si="48"/>
        <v>0</v>
      </c>
      <c r="AG37" s="11"/>
      <c r="AH37" s="50">
        <f t="shared" si="25"/>
        <v>0</v>
      </c>
      <c r="AI37" s="50">
        <f t="shared" si="26"/>
        <v>0</v>
      </c>
      <c r="AJ37" s="50">
        <f t="shared" si="26"/>
        <v>0</v>
      </c>
      <c r="AK37" s="50">
        <f t="shared" si="26"/>
        <v>0</v>
      </c>
      <c r="AL37" s="50">
        <f t="shared" si="26"/>
        <v>0</v>
      </c>
      <c r="AM37" s="50">
        <f t="shared" si="26"/>
        <v>0</v>
      </c>
      <c r="AN37" s="50">
        <f t="shared" si="26"/>
        <v>0</v>
      </c>
      <c r="AO37" s="50">
        <f t="shared" si="26"/>
        <v>0</v>
      </c>
      <c r="AP37" s="50">
        <f t="shared" si="26"/>
        <v>0</v>
      </c>
      <c r="AQ37" s="50">
        <f t="shared" si="26"/>
        <v>0</v>
      </c>
      <c r="AR37" s="11"/>
      <c r="AS37" s="50">
        <f t="shared" si="27"/>
        <v>0</v>
      </c>
      <c r="AT37" s="50">
        <f t="shared" si="28"/>
        <v>0</v>
      </c>
      <c r="AU37" s="50">
        <f t="shared" si="28"/>
        <v>0</v>
      </c>
      <c r="AV37" s="50">
        <f t="shared" si="28"/>
        <v>0</v>
      </c>
      <c r="AW37" s="50">
        <f t="shared" si="28"/>
        <v>0</v>
      </c>
      <c r="AX37" s="50">
        <f t="shared" si="28"/>
        <v>0</v>
      </c>
      <c r="AY37" s="50">
        <f t="shared" si="28"/>
        <v>0</v>
      </c>
      <c r="AZ37" s="50">
        <f t="shared" si="28"/>
        <v>0</v>
      </c>
      <c r="BA37" s="50">
        <f t="shared" si="29"/>
        <v>0</v>
      </c>
      <c r="BB37" s="50">
        <f t="shared" si="30"/>
        <v>0</v>
      </c>
      <c r="BC37" s="11"/>
      <c r="BD37" s="50">
        <f t="shared" si="31"/>
        <v>10515.483760574438</v>
      </c>
      <c r="BE37" s="50">
        <f t="shared" si="32"/>
        <v>6574.4394744335823</v>
      </c>
      <c r="BF37" s="50">
        <f t="shared" si="32"/>
        <v>571.6104770894168</v>
      </c>
      <c r="BG37" s="50">
        <f t="shared" si="32"/>
        <v>35.204305910280681</v>
      </c>
      <c r="BH37" s="50">
        <f t="shared" si="32"/>
        <v>2870.3526851024835</v>
      </c>
      <c r="BI37" s="50">
        <f t="shared" si="32"/>
        <v>30.538675006508541</v>
      </c>
      <c r="BJ37" s="50">
        <f t="shared" si="32"/>
        <v>429.66219141101607</v>
      </c>
      <c r="BK37" s="50">
        <f t="shared" si="32"/>
        <v>3.6759516211538061</v>
      </c>
      <c r="BL37" s="50">
        <f t="shared" si="32"/>
        <v>0</v>
      </c>
      <c r="BM37" s="50">
        <f t="shared" si="32"/>
        <v>0</v>
      </c>
      <c r="BN37" s="11"/>
      <c r="BO37" s="50">
        <f t="shared" si="33"/>
        <v>0</v>
      </c>
      <c r="BP37" s="50">
        <f t="shared" si="34"/>
        <v>0</v>
      </c>
      <c r="BQ37" s="50">
        <f t="shared" si="34"/>
        <v>0</v>
      </c>
      <c r="BR37" s="50">
        <f t="shared" si="34"/>
        <v>0</v>
      </c>
      <c r="BS37" s="50">
        <f t="shared" si="34"/>
        <v>0</v>
      </c>
      <c r="BT37" s="50">
        <f t="shared" si="34"/>
        <v>0</v>
      </c>
      <c r="BU37" s="50">
        <f t="shared" si="34"/>
        <v>0</v>
      </c>
      <c r="BV37" s="50">
        <f t="shared" si="34"/>
        <v>0</v>
      </c>
      <c r="BW37" s="50">
        <f t="shared" si="34"/>
        <v>0</v>
      </c>
      <c r="BX37" s="50">
        <f t="shared" si="35"/>
        <v>0</v>
      </c>
      <c r="BY37" s="11"/>
      <c r="BZ37" s="50">
        <f t="shared" si="36"/>
        <v>0</v>
      </c>
      <c r="CA37" s="50">
        <f t="shared" si="37"/>
        <v>0</v>
      </c>
      <c r="CB37" s="50">
        <f t="shared" si="37"/>
        <v>0</v>
      </c>
      <c r="CC37" s="50">
        <f t="shared" si="37"/>
        <v>0</v>
      </c>
      <c r="CD37" s="50">
        <f t="shared" si="37"/>
        <v>0</v>
      </c>
      <c r="CE37" s="50">
        <f t="shared" si="37"/>
        <v>0</v>
      </c>
      <c r="CF37" s="50">
        <f t="shared" si="37"/>
        <v>0</v>
      </c>
      <c r="CG37" s="50">
        <f t="shared" si="37"/>
        <v>0</v>
      </c>
      <c r="CH37" s="50">
        <f t="shared" si="37"/>
        <v>0</v>
      </c>
      <c r="CI37" s="50">
        <f t="shared" si="38"/>
        <v>0</v>
      </c>
      <c r="CJ37" s="11"/>
      <c r="CK37" s="50">
        <f t="shared" si="39"/>
        <v>0</v>
      </c>
      <c r="CL37" s="50">
        <f t="shared" si="40"/>
        <v>0</v>
      </c>
      <c r="CM37" s="50">
        <f t="shared" si="40"/>
        <v>0</v>
      </c>
      <c r="CN37" s="50">
        <f t="shared" si="40"/>
        <v>0</v>
      </c>
      <c r="CO37" s="50">
        <f t="shared" si="40"/>
        <v>0</v>
      </c>
      <c r="CP37" s="50">
        <f t="shared" si="40"/>
        <v>0</v>
      </c>
      <c r="CQ37" s="50">
        <f t="shared" si="40"/>
        <v>0</v>
      </c>
      <c r="CR37" s="50">
        <f t="shared" si="40"/>
        <v>0</v>
      </c>
      <c r="CS37" s="50">
        <f t="shared" si="40"/>
        <v>0</v>
      </c>
      <c r="CT37" s="50">
        <f t="shared" si="41"/>
        <v>0</v>
      </c>
      <c r="CU37" s="11"/>
    </row>
    <row r="38" spans="1:99" x14ac:dyDescent="0.25">
      <c r="A38" s="31">
        <f t="shared" si="22"/>
        <v>23</v>
      </c>
      <c r="B38" s="31"/>
      <c r="C38" s="20">
        <v>456</v>
      </c>
      <c r="D38" s="64" t="s">
        <v>98</v>
      </c>
      <c r="E38" s="64"/>
      <c r="F38" s="51"/>
      <c r="G38" s="65"/>
      <c r="H38" s="57"/>
      <c r="I38" s="47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11"/>
      <c r="U38" s="50">
        <f t="shared" si="43"/>
        <v>0</v>
      </c>
      <c r="V38" s="11"/>
      <c r="AF38" s="50">
        <f t="shared" si="48"/>
        <v>0</v>
      </c>
      <c r="AG38" s="11"/>
      <c r="AH38" s="50">
        <f t="shared" si="25"/>
        <v>0</v>
      </c>
      <c r="AI38" s="50">
        <f t="shared" si="26"/>
        <v>0</v>
      </c>
      <c r="AJ38" s="50">
        <f t="shared" si="26"/>
        <v>0</v>
      </c>
      <c r="AK38" s="50">
        <f t="shared" si="26"/>
        <v>0</v>
      </c>
      <c r="AL38" s="50">
        <f t="shared" si="26"/>
        <v>0</v>
      </c>
      <c r="AM38" s="50">
        <f t="shared" si="26"/>
        <v>0</v>
      </c>
      <c r="AN38" s="50">
        <f t="shared" si="26"/>
        <v>0</v>
      </c>
      <c r="AO38" s="50">
        <f t="shared" si="26"/>
        <v>0</v>
      </c>
      <c r="AP38" s="50">
        <f t="shared" si="26"/>
        <v>0</v>
      </c>
      <c r="AQ38" s="50">
        <f t="shared" si="26"/>
        <v>0</v>
      </c>
      <c r="AR38" s="11"/>
      <c r="AS38" s="50">
        <f t="shared" si="27"/>
        <v>0</v>
      </c>
      <c r="AT38" s="50">
        <f t="shared" si="28"/>
        <v>0</v>
      </c>
      <c r="AU38" s="50">
        <f t="shared" si="28"/>
        <v>0</v>
      </c>
      <c r="AV38" s="50">
        <f t="shared" si="28"/>
        <v>0</v>
      </c>
      <c r="AW38" s="50">
        <f t="shared" si="28"/>
        <v>0</v>
      </c>
      <c r="AX38" s="50">
        <f t="shared" si="28"/>
        <v>0</v>
      </c>
      <c r="AY38" s="50">
        <f t="shared" si="28"/>
        <v>0</v>
      </c>
      <c r="AZ38" s="50">
        <f t="shared" si="28"/>
        <v>0</v>
      </c>
      <c r="BA38" s="50">
        <f t="shared" si="29"/>
        <v>0</v>
      </c>
      <c r="BB38" s="50">
        <f t="shared" si="30"/>
        <v>0</v>
      </c>
      <c r="BC38" s="11"/>
      <c r="BD38" s="50">
        <f t="shared" si="31"/>
        <v>0</v>
      </c>
      <c r="BE38" s="50">
        <f t="shared" si="32"/>
        <v>0</v>
      </c>
      <c r="BF38" s="50">
        <f t="shared" si="32"/>
        <v>0</v>
      </c>
      <c r="BG38" s="50">
        <f t="shared" si="32"/>
        <v>0</v>
      </c>
      <c r="BH38" s="50">
        <f t="shared" si="32"/>
        <v>0</v>
      </c>
      <c r="BI38" s="50">
        <f t="shared" si="32"/>
        <v>0</v>
      </c>
      <c r="BJ38" s="50">
        <f t="shared" si="32"/>
        <v>0</v>
      </c>
      <c r="BK38" s="50">
        <f t="shared" si="32"/>
        <v>0</v>
      </c>
      <c r="BL38" s="50">
        <f t="shared" si="32"/>
        <v>0</v>
      </c>
      <c r="BM38" s="50">
        <f t="shared" si="32"/>
        <v>0</v>
      </c>
      <c r="BN38" s="11"/>
      <c r="BO38" s="50">
        <f t="shared" si="33"/>
        <v>0</v>
      </c>
      <c r="BP38" s="50">
        <f t="shared" si="34"/>
        <v>0</v>
      </c>
      <c r="BQ38" s="50">
        <f t="shared" si="34"/>
        <v>0</v>
      </c>
      <c r="BR38" s="50">
        <f t="shared" si="34"/>
        <v>0</v>
      </c>
      <c r="BS38" s="50">
        <f t="shared" si="34"/>
        <v>0</v>
      </c>
      <c r="BT38" s="50">
        <f t="shared" si="34"/>
        <v>0</v>
      </c>
      <c r="BU38" s="50">
        <f t="shared" si="34"/>
        <v>0</v>
      </c>
      <c r="BV38" s="50">
        <f t="shared" si="34"/>
        <v>0</v>
      </c>
      <c r="BW38" s="50">
        <f t="shared" si="34"/>
        <v>0</v>
      </c>
      <c r="BX38" s="50">
        <f t="shared" si="35"/>
        <v>0</v>
      </c>
      <c r="BY38" s="11"/>
      <c r="BZ38" s="50">
        <f t="shared" si="36"/>
        <v>0</v>
      </c>
      <c r="CA38" s="50">
        <f t="shared" si="37"/>
        <v>0</v>
      </c>
      <c r="CB38" s="50">
        <f t="shared" si="37"/>
        <v>0</v>
      </c>
      <c r="CC38" s="50">
        <f t="shared" si="37"/>
        <v>0</v>
      </c>
      <c r="CD38" s="50">
        <f t="shared" si="37"/>
        <v>0</v>
      </c>
      <c r="CE38" s="50">
        <f t="shared" si="37"/>
        <v>0</v>
      </c>
      <c r="CF38" s="50">
        <f t="shared" si="37"/>
        <v>0</v>
      </c>
      <c r="CG38" s="50">
        <f t="shared" si="37"/>
        <v>0</v>
      </c>
      <c r="CH38" s="50">
        <f t="shared" si="37"/>
        <v>0</v>
      </c>
      <c r="CI38" s="50">
        <f t="shared" si="38"/>
        <v>0</v>
      </c>
      <c r="CJ38" s="11"/>
      <c r="CK38" s="50">
        <f t="shared" si="39"/>
        <v>0</v>
      </c>
      <c r="CL38" s="50">
        <f t="shared" si="40"/>
        <v>0</v>
      </c>
      <c r="CM38" s="50">
        <f t="shared" si="40"/>
        <v>0</v>
      </c>
      <c r="CN38" s="50">
        <f t="shared" si="40"/>
        <v>0</v>
      </c>
      <c r="CO38" s="50">
        <f t="shared" si="40"/>
        <v>0</v>
      </c>
      <c r="CP38" s="50">
        <f t="shared" si="40"/>
        <v>0</v>
      </c>
      <c r="CQ38" s="50">
        <f t="shared" si="40"/>
        <v>0</v>
      </c>
      <c r="CR38" s="50">
        <f t="shared" si="40"/>
        <v>0</v>
      </c>
      <c r="CS38" s="50">
        <f t="shared" si="40"/>
        <v>0</v>
      </c>
      <c r="CT38" s="50">
        <f t="shared" si="41"/>
        <v>0</v>
      </c>
      <c r="CU38" s="11"/>
    </row>
    <row r="39" spans="1:99" ht="15" x14ac:dyDescent="0.25">
      <c r="A39" s="31">
        <f t="shared" si="22"/>
        <v>24</v>
      </c>
      <c r="B39" s="31"/>
      <c r="C39" s="20"/>
      <c r="D39" s="62" t="s">
        <v>99</v>
      </c>
      <c r="E39" s="62" t="s">
        <v>100</v>
      </c>
      <c r="F39" s="56">
        <f>HLOOKUP($A$1,'REG FL  Revenue - 6 System Adj '!$A$2:$AO$153, MATCH('E-5 Yr3'!E39,'REG FL  Revenue - 6 System Adj '!$A$2:$A$154,0),FALSE)/1000</f>
        <v>274.16833800000001</v>
      </c>
      <c r="G39" s="65"/>
      <c r="H39" s="57">
        <f t="shared" si="42"/>
        <v>0</v>
      </c>
      <c r="I39" s="47">
        <f t="shared" ref="I39:I41" si="49">SUM(J39:S39)</f>
        <v>274.16833800000001</v>
      </c>
      <c r="J39" s="58">
        <f t="shared" ref="J39:P41" si="50">+AI39+AT39+BE39+BP39+CA39+CL39</f>
        <v>239.57025361944707</v>
      </c>
      <c r="K39" s="58">
        <f t="shared" si="50"/>
        <v>17.49857768944582</v>
      </c>
      <c r="L39" s="58">
        <f t="shared" si="50"/>
        <v>1.9777481968102741</v>
      </c>
      <c r="M39" s="58">
        <f t="shared" si="50"/>
        <v>6.4584503938399269</v>
      </c>
      <c r="N39" s="58">
        <f t="shared" si="50"/>
        <v>7.4415729726071681E-5</v>
      </c>
      <c r="O39" s="58">
        <f t="shared" si="50"/>
        <v>9.0065489393496984E-3</v>
      </c>
      <c r="P39" s="58">
        <f t="shared" si="50"/>
        <v>8.6542271357878473</v>
      </c>
      <c r="Q39" s="58">
        <f t="shared" ref="Q39:R41" si="51">+AP39+BA39+BL39+BW39+CH39+CS39</f>
        <v>0</v>
      </c>
      <c r="R39" s="58">
        <f t="shared" si="51"/>
        <v>0</v>
      </c>
      <c r="S39" s="58"/>
      <c r="T39" s="11"/>
      <c r="U39" s="50">
        <f t="shared" si="43"/>
        <v>0</v>
      </c>
      <c r="V39" s="11"/>
      <c r="W39" s="68"/>
      <c r="X39" s="68"/>
      <c r="Y39" s="59"/>
      <c r="Z39" s="59"/>
      <c r="AD39" s="5">
        <f>$F$39</f>
        <v>274.16833800000001</v>
      </c>
      <c r="AF39" s="50">
        <f t="shared" si="48"/>
        <v>0</v>
      </c>
      <c r="AG39" s="11"/>
      <c r="AH39" s="50">
        <f t="shared" si="25"/>
        <v>0</v>
      </c>
      <c r="AI39" s="50">
        <f t="shared" si="26"/>
        <v>0</v>
      </c>
      <c r="AJ39" s="50">
        <f t="shared" si="26"/>
        <v>0</v>
      </c>
      <c r="AK39" s="50">
        <f t="shared" si="26"/>
        <v>0</v>
      </c>
      <c r="AL39" s="50">
        <f t="shared" si="26"/>
        <v>0</v>
      </c>
      <c r="AM39" s="50">
        <f t="shared" si="26"/>
        <v>0</v>
      </c>
      <c r="AN39" s="50">
        <f t="shared" si="26"/>
        <v>0</v>
      </c>
      <c r="AO39" s="50">
        <f t="shared" si="26"/>
        <v>0</v>
      </c>
      <c r="AP39" s="50">
        <f t="shared" si="26"/>
        <v>0</v>
      </c>
      <c r="AQ39" s="50">
        <f t="shared" si="26"/>
        <v>0</v>
      </c>
      <c r="AR39" s="11"/>
      <c r="AS39" s="50">
        <f t="shared" si="27"/>
        <v>0</v>
      </c>
      <c r="AT39" s="50">
        <f t="shared" si="28"/>
        <v>0</v>
      </c>
      <c r="AU39" s="50">
        <f t="shared" si="28"/>
        <v>0</v>
      </c>
      <c r="AV39" s="50">
        <f t="shared" si="28"/>
        <v>0</v>
      </c>
      <c r="AW39" s="50">
        <f t="shared" si="28"/>
        <v>0</v>
      </c>
      <c r="AX39" s="50">
        <f t="shared" si="28"/>
        <v>0</v>
      </c>
      <c r="AY39" s="50">
        <f t="shared" si="28"/>
        <v>0</v>
      </c>
      <c r="AZ39" s="50">
        <f t="shared" si="28"/>
        <v>0</v>
      </c>
      <c r="BA39" s="50">
        <f t="shared" si="29"/>
        <v>0</v>
      </c>
      <c r="BB39" s="50">
        <f t="shared" si="30"/>
        <v>0</v>
      </c>
      <c r="BC39" s="11"/>
      <c r="BD39" s="50">
        <f t="shared" si="31"/>
        <v>0</v>
      </c>
      <c r="BE39" s="50">
        <f t="shared" si="32"/>
        <v>0</v>
      </c>
      <c r="BF39" s="50">
        <f t="shared" si="32"/>
        <v>0</v>
      </c>
      <c r="BG39" s="50">
        <f t="shared" si="32"/>
        <v>0</v>
      </c>
      <c r="BH39" s="50">
        <f t="shared" si="32"/>
        <v>0</v>
      </c>
      <c r="BI39" s="50">
        <f t="shared" si="32"/>
        <v>0</v>
      </c>
      <c r="BJ39" s="50">
        <f t="shared" si="32"/>
        <v>0</v>
      </c>
      <c r="BK39" s="50">
        <f t="shared" si="32"/>
        <v>0</v>
      </c>
      <c r="BL39" s="50">
        <f t="shared" si="32"/>
        <v>0</v>
      </c>
      <c r="BM39" s="50">
        <f t="shared" si="32"/>
        <v>0</v>
      </c>
      <c r="BN39" s="11"/>
      <c r="BO39" s="50">
        <f t="shared" si="33"/>
        <v>0</v>
      </c>
      <c r="BP39" s="50">
        <f t="shared" si="34"/>
        <v>0</v>
      </c>
      <c r="BQ39" s="50">
        <f t="shared" si="34"/>
        <v>0</v>
      </c>
      <c r="BR39" s="50">
        <f t="shared" si="34"/>
        <v>0</v>
      </c>
      <c r="BS39" s="50">
        <f t="shared" si="34"/>
        <v>0</v>
      </c>
      <c r="BT39" s="50">
        <f t="shared" si="34"/>
        <v>0</v>
      </c>
      <c r="BU39" s="50">
        <f t="shared" si="34"/>
        <v>0</v>
      </c>
      <c r="BV39" s="50">
        <f t="shared" si="34"/>
        <v>0</v>
      </c>
      <c r="BW39" s="50">
        <f t="shared" si="34"/>
        <v>0</v>
      </c>
      <c r="BX39" s="50">
        <f t="shared" si="35"/>
        <v>0</v>
      </c>
      <c r="BY39" s="11"/>
      <c r="BZ39" s="50">
        <f t="shared" si="36"/>
        <v>0</v>
      </c>
      <c r="CA39" s="50">
        <f t="shared" si="37"/>
        <v>0</v>
      </c>
      <c r="CB39" s="50">
        <f t="shared" si="37"/>
        <v>0</v>
      </c>
      <c r="CC39" s="50">
        <f t="shared" si="37"/>
        <v>0</v>
      </c>
      <c r="CD39" s="50">
        <f t="shared" si="37"/>
        <v>0</v>
      </c>
      <c r="CE39" s="50">
        <f t="shared" si="37"/>
        <v>0</v>
      </c>
      <c r="CF39" s="50">
        <f t="shared" si="37"/>
        <v>0</v>
      </c>
      <c r="CG39" s="50">
        <f t="shared" si="37"/>
        <v>0</v>
      </c>
      <c r="CH39" s="50">
        <f t="shared" si="37"/>
        <v>0</v>
      </c>
      <c r="CI39" s="50">
        <f t="shared" si="38"/>
        <v>0</v>
      </c>
      <c r="CJ39" s="11"/>
      <c r="CK39" s="50">
        <f t="shared" si="39"/>
        <v>274.16833800000001</v>
      </c>
      <c r="CL39" s="50">
        <f t="shared" si="40"/>
        <v>239.57025361944707</v>
      </c>
      <c r="CM39" s="50">
        <f t="shared" si="40"/>
        <v>17.49857768944582</v>
      </c>
      <c r="CN39" s="50">
        <f t="shared" si="40"/>
        <v>1.9777481968102741</v>
      </c>
      <c r="CO39" s="50">
        <f t="shared" si="40"/>
        <v>6.4584503938399269</v>
      </c>
      <c r="CP39" s="50">
        <f t="shared" si="40"/>
        <v>7.4415729726071681E-5</v>
      </c>
      <c r="CQ39" s="50">
        <f t="shared" si="40"/>
        <v>9.0065489393496984E-3</v>
      </c>
      <c r="CR39" s="50">
        <f t="shared" si="40"/>
        <v>8.6542271357878473</v>
      </c>
      <c r="CS39" s="50">
        <f t="shared" si="40"/>
        <v>0</v>
      </c>
      <c r="CT39" s="50">
        <f t="shared" si="41"/>
        <v>0</v>
      </c>
      <c r="CU39" s="11"/>
    </row>
    <row r="40" spans="1:99" ht="15" x14ac:dyDescent="0.25">
      <c r="A40" s="31">
        <f t="shared" si="22"/>
        <v>25</v>
      </c>
      <c r="B40" s="31"/>
      <c r="C40" s="20"/>
      <c r="D40" s="62" t="s">
        <v>101</v>
      </c>
      <c r="E40" s="62" t="s">
        <v>102</v>
      </c>
      <c r="F40" s="56">
        <f>SUMIF('REG FL  Revenue - 6 System Adj '!A109:A128,E40,'REG FL  Revenue - 6 System Adj '!AB109:AB128)/1000</f>
        <v>211738.16266270395</v>
      </c>
      <c r="G40" s="65"/>
      <c r="H40" s="57">
        <f t="shared" si="42"/>
        <v>211738.16266270395</v>
      </c>
      <c r="I40" s="47">
        <f t="shared" si="49"/>
        <v>0</v>
      </c>
      <c r="J40" s="58">
        <f t="shared" si="50"/>
        <v>0</v>
      </c>
      <c r="K40" s="58">
        <f t="shared" si="50"/>
        <v>0</v>
      </c>
      <c r="L40" s="58">
        <f t="shared" si="50"/>
        <v>0</v>
      </c>
      <c r="M40" s="58">
        <f t="shared" si="50"/>
        <v>0</v>
      </c>
      <c r="N40" s="58">
        <f t="shared" si="50"/>
        <v>0</v>
      </c>
      <c r="O40" s="58">
        <f t="shared" si="50"/>
        <v>0</v>
      </c>
      <c r="P40" s="58">
        <f t="shared" si="50"/>
        <v>0</v>
      </c>
      <c r="Q40" s="58">
        <f t="shared" si="51"/>
        <v>0</v>
      </c>
      <c r="R40" s="58">
        <f t="shared" si="51"/>
        <v>0</v>
      </c>
      <c r="S40" s="58"/>
      <c r="T40" s="11"/>
      <c r="U40" s="50">
        <f t="shared" si="43"/>
        <v>0</v>
      </c>
      <c r="V40" s="11"/>
      <c r="W40" s="50">
        <f>$F$40</f>
        <v>211738.16266270395</v>
      </c>
      <c r="Y40" s="59"/>
      <c r="Z40" s="68"/>
      <c r="AF40" s="50">
        <f t="shared" si="48"/>
        <v>0</v>
      </c>
      <c r="AG40" s="11"/>
      <c r="AH40" s="50">
        <f t="shared" si="25"/>
        <v>0</v>
      </c>
      <c r="AI40" s="50">
        <f t="shared" si="26"/>
        <v>0</v>
      </c>
      <c r="AJ40" s="50">
        <f t="shared" si="26"/>
        <v>0</v>
      </c>
      <c r="AK40" s="50">
        <f t="shared" si="26"/>
        <v>0</v>
      </c>
      <c r="AL40" s="50">
        <f t="shared" si="26"/>
        <v>0</v>
      </c>
      <c r="AM40" s="50">
        <f t="shared" si="26"/>
        <v>0</v>
      </c>
      <c r="AN40" s="50">
        <f t="shared" si="26"/>
        <v>0</v>
      </c>
      <c r="AO40" s="50">
        <f t="shared" si="26"/>
        <v>0</v>
      </c>
      <c r="AP40" s="50">
        <f t="shared" si="26"/>
        <v>0</v>
      </c>
      <c r="AQ40" s="50">
        <f t="shared" si="26"/>
        <v>0</v>
      </c>
      <c r="AR40" s="11"/>
      <c r="AS40" s="50">
        <f t="shared" si="27"/>
        <v>0</v>
      </c>
      <c r="AT40" s="50">
        <f t="shared" si="28"/>
        <v>0</v>
      </c>
      <c r="AU40" s="50">
        <f t="shared" si="28"/>
        <v>0</v>
      </c>
      <c r="AV40" s="50">
        <f t="shared" si="28"/>
        <v>0</v>
      </c>
      <c r="AW40" s="50">
        <f t="shared" si="28"/>
        <v>0</v>
      </c>
      <c r="AX40" s="50">
        <f t="shared" si="28"/>
        <v>0</v>
      </c>
      <c r="AY40" s="50">
        <f t="shared" si="28"/>
        <v>0</v>
      </c>
      <c r="AZ40" s="50">
        <f t="shared" si="28"/>
        <v>0</v>
      </c>
      <c r="BA40" s="50">
        <f t="shared" si="29"/>
        <v>0</v>
      </c>
      <c r="BB40" s="50">
        <f t="shared" si="30"/>
        <v>0</v>
      </c>
      <c r="BC40" s="11"/>
      <c r="BD40" s="50">
        <f t="shared" si="31"/>
        <v>0</v>
      </c>
      <c r="BE40" s="50">
        <f t="shared" si="32"/>
        <v>0</v>
      </c>
      <c r="BF40" s="50">
        <f t="shared" si="32"/>
        <v>0</v>
      </c>
      <c r="BG40" s="50">
        <f t="shared" si="32"/>
        <v>0</v>
      </c>
      <c r="BH40" s="50">
        <f t="shared" si="32"/>
        <v>0</v>
      </c>
      <c r="BI40" s="50">
        <f t="shared" si="32"/>
        <v>0</v>
      </c>
      <c r="BJ40" s="50">
        <f t="shared" si="32"/>
        <v>0</v>
      </c>
      <c r="BK40" s="50">
        <f t="shared" si="32"/>
        <v>0</v>
      </c>
      <c r="BL40" s="50">
        <f t="shared" si="32"/>
        <v>0</v>
      </c>
      <c r="BM40" s="50">
        <f t="shared" si="32"/>
        <v>0</v>
      </c>
      <c r="BN40" s="11"/>
      <c r="BO40" s="50">
        <f t="shared" si="33"/>
        <v>0</v>
      </c>
      <c r="BP40" s="50">
        <f t="shared" si="34"/>
        <v>0</v>
      </c>
      <c r="BQ40" s="50">
        <f t="shared" si="34"/>
        <v>0</v>
      </c>
      <c r="BR40" s="50">
        <f t="shared" si="34"/>
        <v>0</v>
      </c>
      <c r="BS40" s="50">
        <f t="shared" si="34"/>
        <v>0</v>
      </c>
      <c r="BT40" s="50">
        <f t="shared" si="34"/>
        <v>0</v>
      </c>
      <c r="BU40" s="50">
        <f t="shared" si="34"/>
        <v>0</v>
      </c>
      <c r="BV40" s="50">
        <f t="shared" si="34"/>
        <v>0</v>
      </c>
      <c r="BW40" s="50">
        <f t="shared" si="34"/>
        <v>0</v>
      </c>
      <c r="BX40" s="50">
        <f t="shared" si="35"/>
        <v>0</v>
      </c>
      <c r="BY40" s="11"/>
      <c r="BZ40" s="50">
        <f t="shared" si="36"/>
        <v>0</v>
      </c>
      <c r="CA40" s="50">
        <f t="shared" si="37"/>
        <v>0</v>
      </c>
      <c r="CB40" s="50">
        <f t="shared" si="37"/>
        <v>0</v>
      </c>
      <c r="CC40" s="50">
        <f t="shared" si="37"/>
        <v>0</v>
      </c>
      <c r="CD40" s="50">
        <f t="shared" si="37"/>
        <v>0</v>
      </c>
      <c r="CE40" s="50">
        <f t="shared" si="37"/>
        <v>0</v>
      </c>
      <c r="CF40" s="50">
        <f t="shared" si="37"/>
        <v>0</v>
      </c>
      <c r="CG40" s="50">
        <f t="shared" si="37"/>
        <v>0</v>
      </c>
      <c r="CH40" s="50">
        <f t="shared" si="37"/>
        <v>0</v>
      </c>
      <c r="CI40" s="50">
        <f t="shared" si="38"/>
        <v>0</v>
      </c>
      <c r="CJ40" s="11"/>
      <c r="CK40" s="50">
        <f t="shared" si="39"/>
        <v>0</v>
      </c>
      <c r="CL40" s="50">
        <f t="shared" si="40"/>
        <v>0</v>
      </c>
      <c r="CM40" s="50">
        <f t="shared" si="40"/>
        <v>0</v>
      </c>
      <c r="CN40" s="50">
        <f t="shared" si="40"/>
        <v>0</v>
      </c>
      <c r="CO40" s="50">
        <f t="shared" si="40"/>
        <v>0</v>
      </c>
      <c r="CP40" s="50">
        <f t="shared" si="40"/>
        <v>0</v>
      </c>
      <c r="CQ40" s="50">
        <f t="shared" si="40"/>
        <v>0</v>
      </c>
      <c r="CR40" s="50">
        <f t="shared" si="40"/>
        <v>0</v>
      </c>
      <c r="CS40" s="50">
        <f t="shared" si="40"/>
        <v>0</v>
      </c>
      <c r="CT40" s="50">
        <f t="shared" si="41"/>
        <v>0</v>
      </c>
      <c r="CU40" s="11"/>
    </row>
    <row r="41" spans="1:99" x14ac:dyDescent="0.25">
      <c r="A41" s="31">
        <f t="shared" si="22"/>
        <v>26</v>
      </c>
      <c r="B41" s="31"/>
      <c r="C41" s="20"/>
      <c r="D41" s="62" t="s">
        <v>103</v>
      </c>
      <c r="E41" s="62" t="s">
        <v>104</v>
      </c>
      <c r="F41" s="56">
        <f>HLOOKUP($A$1,'REG FL  Revenue - 6 System Adj '!$A$2:$AO$153, MATCH('E-5 Yr3'!E41,'REG FL  Revenue - 6 System Adj '!$A$2:$A$154,0),FALSE)/1000</f>
        <v>297.71712600000001</v>
      </c>
      <c r="G41" s="65"/>
      <c r="H41" s="57">
        <f t="shared" si="42"/>
        <v>23.70962512938047</v>
      </c>
      <c r="I41" s="47">
        <f t="shared" si="49"/>
        <v>274.00750087061954</v>
      </c>
      <c r="J41" s="58">
        <f t="shared" si="50"/>
        <v>171.23525592189745</v>
      </c>
      <c r="K41" s="58">
        <f t="shared" si="50"/>
        <v>15.312709233899696</v>
      </c>
      <c r="L41" s="58">
        <f t="shared" si="50"/>
        <v>0.91205557252847747</v>
      </c>
      <c r="M41" s="58">
        <f t="shared" si="50"/>
        <v>66.933672911433334</v>
      </c>
      <c r="N41" s="58">
        <f t="shared" si="50"/>
        <v>0.80994573716013141</v>
      </c>
      <c r="O41" s="58">
        <f t="shared" si="50"/>
        <v>9.0292201222678372</v>
      </c>
      <c r="P41" s="58">
        <f t="shared" si="50"/>
        <v>1.4706159365189868</v>
      </c>
      <c r="Q41" s="58">
        <f t="shared" si="51"/>
        <v>8.0184225420419519</v>
      </c>
      <c r="R41" s="58">
        <f t="shared" si="51"/>
        <v>0.28560289287165391</v>
      </c>
      <c r="S41" s="58"/>
      <c r="T41" s="11"/>
      <c r="U41" s="50">
        <f t="shared" si="43"/>
        <v>0</v>
      </c>
      <c r="V41" s="11"/>
      <c r="Y41" s="59">
        <f>$F$41</f>
        <v>297.71712600000001</v>
      </c>
      <c r="AF41" s="50">
        <f t="shared" si="48"/>
        <v>0</v>
      </c>
      <c r="AG41" s="11"/>
      <c r="AH41" s="50">
        <f t="shared" si="25"/>
        <v>274.00750032387731</v>
      </c>
      <c r="AI41" s="50">
        <f t="shared" si="26"/>
        <v>171.23525592189745</v>
      </c>
      <c r="AJ41" s="50">
        <f t="shared" si="26"/>
        <v>15.312709233899696</v>
      </c>
      <c r="AK41" s="50">
        <f t="shared" si="26"/>
        <v>0.91205557252847747</v>
      </c>
      <c r="AL41" s="50">
        <f t="shared" si="26"/>
        <v>66.933672911433334</v>
      </c>
      <c r="AM41" s="50">
        <f t="shared" si="26"/>
        <v>0.80994573716013141</v>
      </c>
      <c r="AN41" s="50">
        <f t="shared" si="26"/>
        <v>9.0292201222678372</v>
      </c>
      <c r="AO41" s="50">
        <f t="shared" si="26"/>
        <v>1.4706159365189868</v>
      </c>
      <c r="AP41" s="50">
        <f t="shared" si="26"/>
        <v>8.0184225420419519</v>
      </c>
      <c r="AQ41" s="50">
        <f t="shared" si="26"/>
        <v>0.28560289287165391</v>
      </c>
      <c r="AR41" s="11"/>
      <c r="AS41" s="50">
        <f t="shared" si="27"/>
        <v>0</v>
      </c>
      <c r="AT41" s="50">
        <f t="shared" si="28"/>
        <v>0</v>
      </c>
      <c r="AU41" s="50">
        <f t="shared" si="28"/>
        <v>0</v>
      </c>
      <c r="AV41" s="50">
        <f t="shared" si="28"/>
        <v>0</v>
      </c>
      <c r="AW41" s="50">
        <f t="shared" si="28"/>
        <v>0</v>
      </c>
      <c r="AX41" s="50">
        <f t="shared" si="28"/>
        <v>0</v>
      </c>
      <c r="AY41" s="50">
        <f t="shared" si="28"/>
        <v>0</v>
      </c>
      <c r="AZ41" s="50">
        <f t="shared" si="28"/>
        <v>0</v>
      </c>
      <c r="BA41" s="50">
        <f t="shared" si="29"/>
        <v>0</v>
      </c>
      <c r="BB41" s="50">
        <f t="shared" si="30"/>
        <v>0</v>
      </c>
      <c r="BC41" s="11"/>
      <c r="BD41" s="50">
        <f t="shared" si="31"/>
        <v>0</v>
      </c>
      <c r="BE41" s="50">
        <f t="shared" si="32"/>
        <v>0</v>
      </c>
      <c r="BF41" s="50">
        <f t="shared" si="32"/>
        <v>0</v>
      </c>
      <c r="BG41" s="50">
        <f t="shared" si="32"/>
        <v>0</v>
      </c>
      <c r="BH41" s="50">
        <f t="shared" si="32"/>
        <v>0</v>
      </c>
      <c r="BI41" s="50">
        <f t="shared" si="32"/>
        <v>0</v>
      </c>
      <c r="BJ41" s="50">
        <f t="shared" si="32"/>
        <v>0</v>
      </c>
      <c r="BK41" s="50">
        <f t="shared" si="32"/>
        <v>0</v>
      </c>
      <c r="BL41" s="50">
        <f t="shared" si="32"/>
        <v>0</v>
      </c>
      <c r="BM41" s="50">
        <f t="shared" si="32"/>
        <v>0</v>
      </c>
      <c r="BN41" s="11"/>
      <c r="BO41" s="50">
        <f t="shared" si="33"/>
        <v>0</v>
      </c>
      <c r="BP41" s="50">
        <f t="shared" si="34"/>
        <v>0</v>
      </c>
      <c r="BQ41" s="50">
        <f t="shared" si="34"/>
        <v>0</v>
      </c>
      <c r="BR41" s="50">
        <f t="shared" si="34"/>
        <v>0</v>
      </c>
      <c r="BS41" s="50">
        <f t="shared" si="34"/>
        <v>0</v>
      </c>
      <c r="BT41" s="50">
        <f t="shared" si="34"/>
        <v>0</v>
      </c>
      <c r="BU41" s="50">
        <f t="shared" si="34"/>
        <v>0</v>
      </c>
      <c r="BV41" s="50">
        <f t="shared" si="34"/>
        <v>0</v>
      </c>
      <c r="BW41" s="50">
        <f t="shared" si="34"/>
        <v>0</v>
      </c>
      <c r="BX41" s="50">
        <f t="shared" si="35"/>
        <v>0</v>
      </c>
      <c r="BY41" s="11"/>
      <c r="BZ41" s="50">
        <f t="shared" si="36"/>
        <v>0</v>
      </c>
      <c r="CA41" s="50">
        <f t="shared" si="37"/>
        <v>0</v>
      </c>
      <c r="CB41" s="50">
        <f t="shared" si="37"/>
        <v>0</v>
      </c>
      <c r="CC41" s="50">
        <f t="shared" si="37"/>
        <v>0</v>
      </c>
      <c r="CD41" s="50">
        <f t="shared" si="37"/>
        <v>0</v>
      </c>
      <c r="CE41" s="50">
        <f t="shared" si="37"/>
        <v>0</v>
      </c>
      <c r="CF41" s="50">
        <f t="shared" si="37"/>
        <v>0</v>
      </c>
      <c r="CG41" s="50">
        <f t="shared" si="37"/>
        <v>0</v>
      </c>
      <c r="CH41" s="50">
        <f t="shared" si="37"/>
        <v>0</v>
      </c>
      <c r="CI41" s="50">
        <f t="shared" si="38"/>
        <v>0</v>
      </c>
      <c r="CJ41" s="11"/>
      <c r="CK41" s="50">
        <f t="shared" si="39"/>
        <v>0</v>
      </c>
      <c r="CL41" s="50">
        <f t="shared" si="40"/>
        <v>0</v>
      </c>
      <c r="CM41" s="50">
        <f t="shared" si="40"/>
        <v>0</v>
      </c>
      <c r="CN41" s="50">
        <f t="shared" si="40"/>
        <v>0</v>
      </c>
      <c r="CO41" s="50">
        <f t="shared" si="40"/>
        <v>0</v>
      </c>
      <c r="CP41" s="50">
        <f t="shared" si="40"/>
        <v>0</v>
      </c>
      <c r="CQ41" s="50">
        <f t="shared" si="40"/>
        <v>0</v>
      </c>
      <c r="CR41" s="50">
        <f t="shared" si="40"/>
        <v>0</v>
      </c>
      <c r="CS41" s="50">
        <f t="shared" si="40"/>
        <v>0</v>
      </c>
      <c r="CT41" s="50">
        <f t="shared" si="41"/>
        <v>0</v>
      </c>
      <c r="CU41" s="11"/>
    </row>
    <row r="42" spans="1:99" x14ac:dyDescent="0.25">
      <c r="A42" s="31">
        <f t="shared" si="22"/>
        <v>27</v>
      </c>
      <c r="B42" s="31"/>
      <c r="C42" s="20"/>
      <c r="D42" s="46" t="s">
        <v>105</v>
      </c>
      <c r="E42" s="46"/>
      <c r="F42" s="70">
        <f>SUM(F27:F41)</f>
        <v>365705.13597503235</v>
      </c>
      <c r="H42" s="71">
        <f t="shared" ref="H42:R42" si="52">SUM(H27:H41)</f>
        <v>216253.75543638167</v>
      </c>
      <c r="I42" s="72">
        <f t="shared" si="52"/>
        <v>149451.38053865076</v>
      </c>
      <c r="J42" s="71">
        <f t="shared" si="52"/>
        <v>42016.699548227523</v>
      </c>
      <c r="K42" s="73">
        <f t="shared" si="52"/>
        <v>3237.194503785041</v>
      </c>
      <c r="L42" s="73">
        <f t="shared" si="52"/>
        <v>289.56696725157281</v>
      </c>
      <c r="M42" s="73">
        <f t="shared" si="52"/>
        <v>4920.8083902112521</v>
      </c>
      <c r="N42" s="73">
        <f t="shared" si="52"/>
        <v>33.143923128200477</v>
      </c>
      <c r="O42" s="73">
        <f t="shared" si="52"/>
        <v>486.8073994040185</v>
      </c>
      <c r="P42" s="74">
        <f t="shared" si="52"/>
        <v>1101.1104420993106</v>
      </c>
      <c r="Q42" s="74">
        <f t="shared" si="52"/>
        <v>88815.67890788654</v>
      </c>
      <c r="R42" s="74">
        <f t="shared" si="52"/>
        <v>8550.3704566572669</v>
      </c>
      <c r="T42" s="11"/>
      <c r="U42" s="50">
        <f t="shared" si="43"/>
        <v>0</v>
      </c>
      <c r="V42" s="11"/>
      <c r="W42" s="74">
        <f t="shared" ref="W42:AF42" si="53">SUM(W27:W41)</f>
        <v>211738.16266270395</v>
      </c>
      <c r="X42" s="74">
        <f t="shared" si="53"/>
        <v>97349.811999999991</v>
      </c>
      <c r="Y42" s="74">
        <f t="shared" si="53"/>
        <v>582.144351999999</v>
      </c>
      <c r="Z42" s="74">
        <f t="shared" si="53"/>
        <v>0</v>
      </c>
      <c r="AA42" s="74">
        <f t="shared" si="53"/>
        <v>14984.71566632846</v>
      </c>
      <c r="AB42" s="74">
        <f t="shared" si="53"/>
        <v>238.68162999999899</v>
      </c>
      <c r="AC42" s="74">
        <f t="shared" si="53"/>
        <v>7228.2839259999901</v>
      </c>
      <c r="AD42" s="74">
        <f t="shared" si="53"/>
        <v>33583.335738000002</v>
      </c>
      <c r="AE42" s="74">
        <f t="shared" si="53"/>
        <v>0</v>
      </c>
      <c r="AF42" s="74">
        <f t="shared" si="53"/>
        <v>0</v>
      </c>
      <c r="AG42" s="11"/>
      <c r="AH42" s="74">
        <f t="shared" ref="AH42:AQ42" si="54">SUM(AH27:AH41)</f>
        <v>535.78348300723246</v>
      </c>
      <c r="AI42" s="74">
        <f t="shared" si="54"/>
        <v>334.82668074058654</v>
      </c>
      <c r="AJ42" s="74">
        <f t="shared" si="54"/>
        <v>29.941869028834233</v>
      </c>
      <c r="AK42" s="74">
        <f t="shared" si="54"/>
        <v>1.7833975740367003</v>
      </c>
      <c r="AL42" s="74">
        <f t="shared" si="54"/>
        <v>130.87946994358074</v>
      </c>
      <c r="AM42" s="74">
        <f t="shared" si="54"/>
        <v>1.5837360203263757</v>
      </c>
      <c r="AN42" s="74">
        <f t="shared" si="54"/>
        <v>17.65538169659397</v>
      </c>
      <c r="AO42" s="74">
        <f t="shared" si="54"/>
        <v>2.875584528535712</v>
      </c>
      <c r="AP42" s="74">
        <f t="shared" si="54"/>
        <v>15.678907886539239</v>
      </c>
      <c r="AQ42" s="74">
        <f t="shared" si="54"/>
        <v>0.55845665727706273</v>
      </c>
      <c r="AR42" s="11"/>
      <c r="AS42" s="74">
        <f t="shared" ref="AS42:AZ42" si="55">SUM(AS27:AS41)</f>
        <v>0</v>
      </c>
      <c r="AT42" s="74">
        <f t="shared" si="55"/>
        <v>0</v>
      </c>
      <c r="AU42" s="74">
        <f t="shared" si="55"/>
        <v>0</v>
      </c>
      <c r="AV42" s="74">
        <f t="shared" si="55"/>
        <v>0</v>
      </c>
      <c r="AW42" s="74">
        <f t="shared" si="55"/>
        <v>0</v>
      </c>
      <c r="AX42" s="74">
        <f t="shared" si="55"/>
        <v>0</v>
      </c>
      <c r="AY42" s="74">
        <f t="shared" si="55"/>
        <v>0</v>
      </c>
      <c r="AZ42" s="74">
        <f t="shared" si="55"/>
        <v>0</v>
      </c>
      <c r="BA42" s="74">
        <f>SUM(AAX27:AAX41)</f>
        <v>0</v>
      </c>
      <c r="BB42" s="74">
        <f>SUM(AAY27:AAY41)</f>
        <v>0</v>
      </c>
      <c r="BC42" s="11"/>
      <c r="BD42" s="74">
        <f t="shared" ref="BD42:BM42" si="56">SUM(BD27:BD41)</f>
        <v>10515.483760574438</v>
      </c>
      <c r="BE42" s="74">
        <f t="shared" si="56"/>
        <v>6574.4394744335823</v>
      </c>
      <c r="BF42" s="74">
        <f t="shared" si="56"/>
        <v>571.6104770894168</v>
      </c>
      <c r="BG42" s="74">
        <f t="shared" si="56"/>
        <v>35.204305910280681</v>
      </c>
      <c r="BH42" s="74">
        <f t="shared" si="56"/>
        <v>2870.3526851024835</v>
      </c>
      <c r="BI42" s="74">
        <f t="shared" si="56"/>
        <v>30.538675006508541</v>
      </c>
      <c r="BJ42" s="74">
        <f t="shared" si="56"/>
        <v>429.66219141101607</v>
      </c>
      <c r="BK42" s="74">
        <f t="shared" si="56"/>
        <v>3.6759516211538061</v>
      </c>
      <c r="BL42" s="74">
        <f t="shared" si="56"/>
        <v>0</v>
      </c>
      <c r="BM42" s="74">
        <f t="shared" si="56"/>
        <v>0</v>
      </c>
      <c r="BN42" s="11"/>
      <c r="BO42" s="74">
        <f t="shared" ref="BO42:BX42" si="57">SUM(BO27:BO41)</f>
        <v>238.68162999999899</v>
      </c>
      <c r="BP42" s="74">
        <f t="shared" si="57"/>
        <v>152.38908062906418</v>
      </c>
      <c r="BQ42" s="74">
        <f t="shared" si="57"/>
        <v>14.124233232875756</v>
      </c>
      <c r="BR42" s="74">
        <f t="shared" si="57"/>
        <v>0.64637641517847144</v>
      </c>
      <c r="BS42" s="74">
        <f t="shared" si="57"/>
        <v>62.602464371261114</v>
      </c>
      <c r="BT42" s="74">
        <f t="shared" si="57"/>
        <v>1.0123967948578467</v>
      </c>
      <c r="BU42" s="74">
        <f t="shared" si="57"/>
        <v>5.7472987277314695</v>
      </c>
      <c r="BV42" s="74">
        <f t="shared" si="57"/>
        <v>2.1597798290300734</v>
      </c>
      <c r="BW42" s="74">
        <f t="shared" si="57"/>
        <v>0</v>
      </c>
      <c r="BX42" s="74">
        <f t="shared" si="57"/>
        <v>0</v>
      </c>
      <c r="BY42" s="11"/>
      <c r="BZ42" s="74">
        <f t="shared" ref="BZ42:CI42" si="58">SUM(BZ27:BZ41)</f>
        <v>7228.2839259999901</v>
      </c>
      <c r="CA42" s="74">
        <f t="shared" si="58"/>
        <v>5609.6854762055773</v>
      </c>
      <c r="CB42" s="74">
        <f t="shared" si="58"/>
        <v>478.08803836831351</v>
      </c>
      <c r="CC42" s="74">
        <f t="shared" si="58"/>
        <v>9.6752211925967195</v>
      </c>
      <c r="CD42" s="74">
        <f t="shared" si="58"/>
        <v>1065.867439896067</v>
      </c>
      <c r="CE42" s="74">
        <f t="shared" si="58"/>
        <v>0</v>
      </c>
      <c r="CF42" s="74">
        <f t="shared" si="58"/>
        <v>32.639300408760022</v>
      </c>
      <c r="CG42" s="74">
        <f t="shared" si="58"/>
        <v>32.328449928676598</v>
      </c>
      <c r="CH42" s="74">
        <f t="shared" si="58"/>
        <v>0</v>
      </c>
      <c r="CI42" s="74">
        <f t="shared" si="58"/>
        <v>0</v>
      </c>
      <c r="CJ42" s="11"/>
      <c r="CK42" s="74">
        <f t="shared" ref="CK42:CT42" si="59">SUM(CK27:CK41)</f>
        <v>33583.335738000002</v>
      </c>
      <c r="CL42" s="74">
        <f t="shared" si="59"/>
        <v>29345.358836218718</v>
      </c>
      <c r="CM42" s="74">
        <f t="shared" si="59"/>
        <v>2143.4298860656013</v>
      </c>
      <c r="CN42" s="74">
        <f t="shared" si="59"/>
        <v>242.25766615948018</v>
      </c>
      <c r="CO42" s="74">
        <f t="shared" si="59"/>
        <v>791.10633089786097</v>
      </c>
      <c r="CP42" s="74">
        <f t="shared" si="59"/>
        <v>9.1153065077081655E-3</v>
      </c>
      <c r="CQ42" s="74">
        <f t="shared" si="59"/>
        <v>1.1032271599170167</v>
      </c>
      <c r="CR42" s="74">
        <f t="shared" si="59"/>
        <v>1060.0706761919143</v>
      </c>
      <c r="CS42" s="74">
        <f t="shared" si="59"/>
        <v>0</v>
      </c>
      <c r="CT42" s="74">
        <f t="shared" si="59"/>
        <v>0</v>
      </c>
      <c r="CU42" s="11"/>
    </row>
    <row r="43" spans="1:99" x14ac:dyDescent="0.25">
      <c r="A43" s="31">
        <f t="shared" si="22"/>
        <v>28</v>
      </c>
      <c r="B43" s="31"/>
      <c r="C43" s="20"/>
      <c r="D43" s="62"/>
      <c r="E43" s="62"/>
      <c r="F43" s="75"/>
      <c r="G43" s="69"/>
      <c r="H43" s="76"/>
      <c r="I43" s="4"/>
      <c r="J43" s="58"/>
      <c r="K43" s="52"/>
      <c r="L43" s="52"/>
      <c r="M43" s="52"/>
      <c r="N43" s="52"/>
      <c r="O43" s="52"/>
      <c r="P43" s="59"/>
      <c r="Q43" s="59"/>
      <c r="R43" s="59"/>
      <c r="T43" s="11"/>
      <c r="U43" s="50">
        <f t="shared" si="43"/>
        <v>0</v>
      </c>
      <c r="V43" s="11"/>
      <c r="Z43" s="59"/>
      <c r="AG43" s="11"/>
      <c r="AR43" s="11"/>
      <c r="BC43" s="11"/>
      <c r="BN43" s="11"/>
      <c r="BY43" s="11"/>
      <c r="CJ43" s="11"/>
      <c r="CU43" s="11"/>
    </row>
    <row r="44" spans="1:99" collapsed="1" x14ac:dyDescent="0.25">
      <c r="A44" s="31">
        <f t="shared" si="22"/>
        <v>29</v>
      </c>
      <c r="B44" s="31"/>
      <c r="C44" s="20"/>
      <c r="D44" s="77" t="s">
        <v>106</v>
      </c>
      <c r="E44" s="77"/>
      <c r="F44" s="72">
        <f>+F24+F42</f>
        <v>3243157.1622051727</v>
      </c>
      <c r="G44" s="53"/>
      <c r="H44" s="72">
        <f t="shared" ref="H44:R44" si="60">+H24+H42</f>
        <v>236402.01799090815</v>
      </c>
      <c r="I44" s="72">
        <f t="shared" si="60"/>
        <v>3004130.4003067454</v>
      </c>
      <c r="J44" s="72">
        <f t="shared" si="60"/>
        <v>1934953.2328950202</v>
      </c>
      <c r="K44" s="72">
        <f t="shared" si="60"/>
        <v>201561.05505753588</v>
      </c>
      <c r="L44" s="72">
        <f t="shared" si="60"/>
        <v>9494.6646626381153</v>
      </c>
      <c r="M44" s="72">
        <f t="shared" si="60"/>
        <v>661924.4743615801</v>
      </c>
      <c r="N44" s="72">
        <f t="shared" si="60"/>
        <v>8319.4994781546739</v>
      </c>
      <c r="O44" s="72">
        <f t="shared" si="60"/>
        <v>77960.789399660105</v>
      </c>
      <c r="P44" s="72">
        <f t="shared" si="60"/>
        <v>12550.635087612231</v>
      </c>
      <c r="Q44" s="72">
        <f t="shared" si="60"/>
        <v>88815.67890788654</v>
      </c>
      <c r="R44" s="72">
        <f t="shared" si="60"/>
        <v>8550.3704566572669</v>
      </c>
      <c r="T44" s="11"/>
      <c r="U44" s="50">
        <f t="shared" si="43"/>
        <v>2624.7439075191505</v>
      </c>
      <c r="V44" s="11"/>
      <c r="W44" s="72">
        <f t="shared" ref="W44:AF44" si="61">+W24+W42</f>
        <v>211738.16266270395</v>
      </c>
      <c r="X44" s="72">
        <f t="shared" si="61"/>
        <v>97349.811999999991</v>
      </c>
      <c r="Y44" s="72">
        <f t="shared" si="61"/>
        <v>582.144351999999</v>
      </c>
      <c r="Z44" s="72">
        <f t="shared" si="61"/>
        <v>0</v>
      </c>
      <c r="AA44" s="72">
        <f t="shared" si="61"/>
        <v>14984.71566632846</v>
      </c>
      <c r="AB44" s="72">
        <f t="shared" si="61"/>
        <v>238.68162999999899</v>
      </c>
      <c r="AC44" s="72">
        <f t="shared" si="61"/>
        <v>7228.2839259999901</v>
      </c>
      <c r="AD44" s="72">
        <f t="shared" si="61"/>
        <v>33583.335738000002</v>
      </c>
      <c r="AE44" s="72">
        <f t="shared" si="61"/>
        <v>0</v>
      </c>
      <c r="AF44" s="72">
        <f t="shared" si="61"/>
        <v>0</v>
      </c>
      <c r="AG44" s="11"/>
      <c r="AR44" s="11"/>
      <c r="BC44" s="11"/>
      <c r="BN44" s="11"/>
      <c r="BY44" s="11"/>
      <c r="CJ44" s="11"/>
      <c r="CU44" s="11"/>
    </row>
    <row r="45" spans="1:99" s="88" customFormat="1" hidden="1" outlineLevel="1" x14ac:dyDescent="0.25">
      <c r="A45" s="31">
        <f t="shared" si="22"/>
        <v>30</v>
      </c>
      <c r="B45" s="93"/>
      <c r="C45" s="94"/>
      <c r="D45" s="145" t="s">
        <v>77</v>
      </c>
      <c r="E45" s="145"/>
      <c r="F45" s="143">
        <f>+'[3]1-Summary (present rev)'!$F$25-F44</f>
        <v>0</v>
      </c>
      <c r="G45" s="143"/>
      <c r="H45" s="143">
        <f>+'[3]1-Summary (present rev)'!G$25-H44</f>
        <v>0.20121802788344212</v>
      </c>
      <c r="I45" s="143">
        <f>+'[3]1-Summary (present rev)'!H$25-I44</f>
        <v>2624.542689491529</v>
      </c>
      <c r="J45" s="143">
        <f>+'[3]1-Summary (present rev)'!I$25-J44</f>
        <v>1201.7966491011903</v>
      </c>
      <c r="K45" s="143">
        <f>+'[3]1-Summary (present rev)'!J$25-K44</f>
        <v>3.7231216847430915E-3</v>
      </c>
      <c r="L45" s="143">
        <f>+'[3]1-Summary (present rev)'!K$25-L44</f>
        <v>-2.1066808039904572E-3</v>
      </c>
      <c r="M45" s="143">
        <f>+'[3]1-Summary (present rev)'!L$25-M44</f>
        <v>1422.7468393235467</v>
      </c>
      <c r="N45" s="143">
        <f>+'[3]1-Summary (present rev)'!M$25-N44</f>
        <v>-2.0751907268277137E-3</v>
      </c>
      <c r="O45" s="143">
        <f>+'[3]1-Summary (present rev)'!N$25-O44</f>
        <v>3.103672293946147E-3</v>
      </c>
      <c r="P45" s="143">
        <f>+'[3]1-Summary (present rev)'!O$25-P44</f>
        <v>-3.4427858390699839E-3</v>
      </c>
      <c r="Q45" s="143">
        <f>+'[3]1-Summary (present rev)'!P$25-Q44</f>
        <v>0</v>
      </c>
      <c r="R45" s="143">
        <f>+'[3]1-Summary (present rev)'!Q$25-R44</f>
        <v>0</v>
      </c>
      <c r="U45" s="96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</row>
    <row r="46" spans="1:99" collapsed="1" x14ac:dyDescent="0.25">
      <c r="A46" s="31">
        <f>+A44+1</f>
        <v>30</v>
      </c>
      <c r="B46" s="31"/>
      <c r="C46" s="20"/>
      <c r="E46" s="50"/>
      <c r="F46" s="3"/>
      <c r="G46" s="3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T46" s="11"/>
      <c r="U46" s="50">
        <f t="shared" si="43"/>
        <v>0</v>
      </c>
      <c r="V46" s="11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11"/>
      <c r="AR46" s="11"/>
      <c r="BC46" s="11"/>
      <c r="BN46" s="11"/>
      <c r="BY46" s="11"/>
      <c r="CJ46" s="11"/>
      <c r="CU46" s="11"/>
    </row>
    <row r="47" spans="1:99" x14ac:dyDescent="0.25">
      <c r="A47" s="31">
        <f>+A46+1</f>
        <v>31</v>
      </c>
      <c r="B47" s="31"/>
      <c r="C47" s="20"/>
      <c r="D47" s="43" t="s">
        <v>107</v>
      </c>
      <c r="E47" s="43"/>
      <c r="F47" s="3"/>
      <c r="G47" s="3"/>
      <c r="H47" s="5"/>
      <c r="I47" s="5"/>
      <c r="J47" s="58"/>
      <c r="K47" s="52"/>
      <c r="L47" s="52"/>
      <c r="M47" s="52"/>
      <c r="N47" s="52"/>
      <c r="O47" s="52"/>
      <c r="P47" s="5"/>
      <c r="Q47" s="5"/>
      <c r="R47" s="5"/>
      <c r="T47" s="11"/>
      <c r="U47" s="50">
        <f t="shared" si="43"/>
        <v>0</v>
      </c>
      <c r="V47" s="11"/>
      <c r="W47" s="5"/>
      <c r="X47" s="5"/>
      <c r="AF47" s="5"/>
      <c r="AG47" s="11"/>
      <c r="AR47" s="11"/>
      <c r="BC47" s="11"/>
      <c r="BN47" s="11"/>
      <c r="BY47" s="11"/>
      <c r="CJ47" s="11"/>
      <c r="CU47" s="11"/>
    </row>
    <row r="48" spans="1:99" x14ac:dyDescent="0.25">
      <c r="A48" s="31">
        <f t="shared" ref="A48:A59" si="62">+A47+1</f>
        <v>32</v>
      </c>
      <c r="B48" s="31"/>
      <c r="C48" s="20" t="s">
        <v>64</v>
      </c>
      <c r="D48" s="46" t="s">
        <v>65</v>
      </c>
      <c r="E48" s="46"/>
      <c r="F48" s="50">
        <f>+H48+I48</f>
        <v>0</v>
      </c>
      <c r="G48" s="3"/>
      <c r="H48" s="5"/>
      <c r="I48" s="50">
        <f>SUM(J48:P48)</f>
        <v>0</v>
      </c>
      <c r="J48" s="49"/>
      <c r="K48" s="49"/>
      <c r="L48" s="49"/>
      <c r="M48" s="49"/>
      <c r="N48" s="49"/>
      <c r="O48" s="49"/>
      <c r="P48" s="49"/>
      <c r="Q48" s="5"/>
      <c r="R48" s="5"/>
      <c r="T48" s="11"/>
      <c r="U48" s="50">
        <f t="shared" si="43"/>
        <v>0</v>
      </c>
      <c r="V48" s="11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11"/>
      <c r="AR48" s="11"/>
      <c r="BC48" s="11"/>
      <c r="BN48" s="11"/>
      <c r="BY48" s="11"/>
      <c r="CJ48" s="11"/>
      <c r="CU48" s="11"/>
    </row>
    <row r="49" spans="1:99" x14ac:dyDescent="0.25">
      <c r="A49" s="31">
        <f t="shared" si="62"/>
        <v>33</v>
      </c>
      <c r="B49" s="31"/>
      <c r="C49" s="20">
        <v>456</v>
      </c>
      <c r="D49" s="24" t="s">
        <v>108</v>
      </c>
      <c r="E49" s="24"/>
      <c r="F49" s="50">
        <f>+H49+I49</f>
        <v>0</v>
      </c>
      <c r="G49" s="3"/>
      <c r="H49" s="5"/>
      <c r="I49" s="50">
        <f>SUM(J49:P49)</f>
        <v>0</v>
      </c>
      <c r="J49" s="49"/>
      <c r="K49" s="49"/>
      <c r="L49" s="49"/>
      <c r="M49" s="49"/>
      <c r="N49" s="49"/>
      <c r="O49" s="49"/>
      <c r="P49" s="49"/>
      <c r="Q49" s="5"/>
      <c r="R49" s="5"/>
      <c r="T49" s="11"/>
      <c r="U49" s="50">
        <f t="shared" si="43"/>
        <v>0</v>
      </c>
      <c r="V49" s="11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11"/>
      <c r="AR49" s="11"/>
      <c r="BC49" s="11"/>
      <c r="BN49" s="11"/>
      <c r="BY49" s="11"/>
      <c r="CJ49" s="11"/>
      <c r="CU49" s="11"/>
    </row>
    <row r="50" spans="1:99" x14ac:dyDescent="0.25">
      <c r="A50" s="31">
        <f t="shared" si="62"/>
        <v>34</v>
      </c>
      <c r="B50" s="31"/>
      <c r="C50" s="20"/>
      <c r="D50" s="46" t="s">
        <v>76</v>
      </c>
      <c r="E50" s="46"/>
      <c r="F50" s="54">
        <f>SUM(F48:F49)</f>
        <v>0</v>
      </c>
      <c r="G50" s="47"/>
      <c r="H50" s="54">
        <f t="shared" ref="H50:O50" si="63">SUM(H48:H49)</f>
        <v>0</v>
      </c>
      <c r="I50" s="54">
        <f t="shared" si="63"/>
        <v>0</v>
      </c>
      <c r="J50" s="54">
        <f t="shared" si="63"/>
        <v>0</v>
      </c>
      <c r="K50" s="54">
        <f t="shared" si="63"/>
        <v>0</v>
      </c>
      <c r="L50" s="54">
        <f t="shared" si="63"/>
        <v>0</v>
      </c>
      <c r="M50" s="54">
        <f t="shared" si="63"/>
        <v>0</v>
      </c>
      <c r="N50" s="54">
        <f t="shared" si="63"/>
        <v>0</v>
      </c>
      <c r="O50" s="54">
        <f t="shared" si="63"/>
        <v>0</v>
      </c>
      <c r="P50" s="54">
        <f>SUM(P48:P49)</f>
        <v>0</v>
      </c>
      <c r="Q50" s="54">
        <f>SUM(Q48:Q49)</f>
        <v>0</v>
      </c>
      <c r="R50" s="54">
        <f>SUM(R48:R49)</f>
        <v>0</v>
      </c>
      <c r="T50" s="11"/>
      <c r="U50" s="50">
        <f t="shared" si="43"/>
        <v>0</v>
      </c>
      <c r="V50" s="11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11"/>
      <c r="AR50" s="11"/>
      <c r="BC50" s="11"/>
      <c r="BN50" s="11"/>
      <c r="BY50" s="11"/>
      <c r="CJ50" s="11"/>
      <c r="CU50" s="11"/>
    </row>
    <row r="51" spans="1:99" x14ac:dyDescent="0.25">
      <c r="A51" s="31">
        <f t="shared" si="62"/>
        <v>35</v>
      </c>
      <c r="B51" s="31"/>
      <c r="C51" s="20"/>
      <c r="D51" s="46"/>
      <c r="E51" s="46"/>
      <c r="F51" s="3"/>
      <c r="G51" s="3"/>
      <c r="H51" s="5"/>
      <c r="I51" s="5"/>
      <c r="J51" s="49"/>
      <c r="K51" s="49"/>
      <c r="L51" s="49"/>
      <c r="M51" s="49"/>
      <c r="N51" s="49"/>
      <c r="O51" s="49"/>
      <c r="P51" s="5"/>
      <c r="Q51" s="5"/>
      <c r="R51" s="5"/>
      <c r="T51" s="11"/>
      <c r="U51" s="50">
        <f t="shared" si="43"/>
        <v>0</v>
      </c>
      <c r="V51" s="11"/>
      <c r="W51" s="52"/>
      <c r="X51" s="52"/>
      <c r="Y51" s="52"/>
      <c r="Z51" s="52"/>
      <c r="AA51" s="52"/>
      <c r="AB51" s="52"/>
      <c r="AC51" s="52"/>
      <c r="AD51" s="52"/>
      <c r="AE51" s="52"/>
      <c r="AG51" s="11"/>
      <c r="AR51" s="11"/>
      <c r="BC51" s="11"/>
      <c r="BN51" s="11"/>
      <c r="BY51" s="11"/>
      <c r="CJ51" s="11"/>
      <c r="CU51" s="11"/>
    </row>
    <row r="52" spans="1:99" x14ac:dyDescent="0.25">
      <c r="A52" s="31">
        <f t="shared" si="62"/>
        <v>36</v>
      </c>
      <c r="B52" s="31"/>
      <c r="C52" s="20">
        <v>451</v>
      </c>
      <c r="D52" s="46" t="s">
        <v>79</v>
      </c>
      <c r="E52" s="46"/>
      <c r="F52" s="3"/>
      <c r="G52" s="3"/>
      <c r="H52" s="5"/>
      <c r="I52" s="5"/>
      <c r="J52" s="58"/>
      <c r="K52" s="52"/>
      <c r="L52" s="52"/>
      <c r="M52" s="52"/>
      <c r="N52" s="52"/>
      <c r="O52" s="52"/>
      <c r="P52" s="5"/>
      <c r="Q52" s="5"/>
      <c r="R52" s="5"/>
      <c r="T52" s="11"/>
      <c r="U52" s="50">
        <f t="shared" si="43"/>
        <v>0</v>
      </c>
      <c r="V52" s="11"/>
      <c r="W52" s="52"/>
      <c r="X52" s="52"/>
      <c r="Y52" s="52"/>
      <c r="Z52" s="52"/>
      <c r="AA52" s="52"/>
      <c r="AB52" s="52"/>
      <c r="AC52" s="52"/>
      <c r="AD52" s="52"/>
      <c r="AE52" s="52"/>
      <c r="AG52" s="11"/>
      <c r="AR52" s="11"/>
      <c r="BC52" s="11"/>
      <c r="BN52" s="11"/>
      <c r="BY52" s="11"/>
      <c r="CJ52" s="11"/>
      <c r="CU52" s="11"/>
    </row>
    <row r="53" spans="1:99" x14ac:dyDescent="0.25">
      <c r="A53" s="31">
        <f t="shared" si="62"/>
        <v>37</v>
      </c>
      <c r="B53" s="31"/>
      <c r="C53" s="20"/>
      <c r="D53" s="62" t="s">
        <v>109</v>
      </c>
      <c r="E53" s="62"/>
      <c r="F53" s="50">
        <f>I53</f>
        <v>0</v>
      </c>
      <c r="G53" s="3"/>
      <c r="H53" s="59"/>
      <c r="I53" s="59"/>
      <c r="J53" s="78"/>
      <c r="K53" s="78"/>
      <c r="L53" s="78"/>
      <c r="M53" s="78"/>
      <c r="N53" s="78"/>
      <c r="O53" s="78"/>
      <c r="P53" s="78"/>
      <c r="T53" s="11"/>
      <c r="U53" s="50">
        <f t="shared" si="43"/>
        <v>0</v>
      </c>
      <c r="V53" s="11"/>
      <c r="Y53" s="3"/>
      <c r="Z53" s="3"/>
      <c r="AA53" s="3"/>
      <c r="AB53" s="3"/>
      <c r="AC53" s="3"/>
      <c r="AD53" s="3"/>
      <c r="AE53" s="3"/>
      <c r="AG53" s="11"/>
      <c r="AR53" s="11"/>
      <c r="BC53" s="11"/>
      <c r="BN53" s="11"/>
      <c r="BY53" s="11"/>
      <c r="CJ53" s="11"/>
      <c r="CU53" s="11"/>
    </row>
    <row r="54" spans="1:99" x14ac:dyDescent="0.25">
      <c r="A54" s="31">
        <f t="shared" si="62"/>
        <v>38</v>
      </c>
      <c r="B54" s="31"/>
      <c r="C54" s="20"/>
      <c r="D54" s="66" t="s">
        <v>88</v>
      </c>
      <c r="E54" s="66"/>
      <c r="F54" s="50">
        <f>I54</f>
        <v>0</v>
      </c>
      <c r="G54" s="3"/>
      <c r="H54" s="59"/>
      <c r="I54" s="59"/>
      <c r="J54" s="59"/>
      <c r="K54" s="78"/>
      <c r="L54" s="78"/>
      <c r="M54" s="78"/>
      <c r="N54" s="78"/>
      <c r="O54" s="78"/>
      <c r="P54" s="78"/>
      <c r="Q54" s="59">
        <f>+I54</f>
        <v>0</v>
      </c>
      <c r="R54" s="59">
        <f>+J54</f>
        <v>0</v>
      </c>
      <c r="T54" s="11"/>
      <c r="U54" s="50">
        <f t="shared" si="43"/>
        <v>0</v>
      </c>
      <c r="V54" s="11"/>
      <c r="Y54" s="3"/>
      <c r="Z54" s="3"/>
      <c r="AA54" s="3"/>
      <c r="AB54" s="3"/>
      <c r="AC54" s="3"/>
      <c r="AD54" s="3"/>
      <c r="AE54" s="3"/>
      <c r="AG54" s="11"/>
      <c r="AR54" s="11"/>
      <c r="BC54" s="11"/>
      <c r="BN54" s="11"/>
      <c r="BY54" s="11"/>
      <c r="CJ54" s="11"/>
      <c r="CU54" s="11"/>
    </row>
    <row r="55" spans="1:99" x14ac:dyDescent="0.25">
      <c r="A55" s="31">
        <f t="shared" si="62"/>
        <v>39</v>
      </c>
      <c r="C55" s="20"/>
      <c r="D55" s="46" t="s">
        <v>105</v>
      </c>
      <c r="E55" s="46"/>
      <c r="F55" s="72">
        <f>SUM(F52:F54)</f>
        <v>0</v>
      </c>
      <c r="H55" s="72">
        <f t="shared" ref="H55:R55" si="64">SUM(H52:H54)</f>
        <v>0</v>
      </c>
      <c r="I55" s="72">
        <f t="shared" si="64"/>
        <v>0</v>
      </c>
      <c r="J55" s="72">
        <f t="shared" si="64"/>
        <v>0</v>
      </c>
      <c r="K55" s="72">
        <f t="shared" si="64"/>
        <v>0</v>
      </c>
      <c r="L55" s="72">
        <f t="shared" si="64"/>
        <v>0</v>
      </c>
      <c r="M55" s="72">
        <f t="shared" si="64"/>
        <v>0</v>
      </c>
      <c r="N55" s="72">
        <f t="shared" si="64"/>
        <v>0</v>
      </c>
      <c r="O55" s="72">
        <f t="shared" si="64"/>
        <v>0</v>
      </c>
      <c r="P55" s="72">
        <f t="shared" si="64"/>
        <v>0</v>
      </c>
      <c r="Q55" s="72">
        <f t="shared" si="64"/>
        <v>0</v>
      </c>
      <c r="R55" s="72">
        <f t="shared" si="64"/>
        <v>0</v>
      </c>
      <c r="T55" s="11"/>
      <c r="U55" s="50">
        <f t="shared" si="43"/>
        <v>0</v>
      </c>
      <c r="V55" s="11"/>
      <c r="Y55" s="3"/>
      <c r="Z55" s="3"/>
      <c r="AA55" s="3"/>
      <c r="AB55" s="3"/>
      <c r="AC55" s="3"/>
      <c r="AD55" s="3"/>
      <c r="AE55" s="3"/>
      <c r="AG55" s="11"/>
      <c r="AR55" s="11"/>
      <c r="BC55" s="11"/>
      <c r="BN55" s="11"/>
      <c r="BY55" s="11"/>
      <c r="CJ55" s="11"/>
      <c r="CU55" s="11"/>
    </row>
    <row r="56" spans="1:99" x14ac:dyDescent="0.25">
      <c r="A56" s="31">
        <f t="shared" si="62"/>
        <v>40</v>
      </c>
      <c r="C56" s="20"/>
      <c r="D56" s="64"/>
      <c r="E56" s="64"/>
      <c r="I56" s="4"/>
      <c r="J56" s="58"/>
      <c r="K56" s="52"/>
      <c r="L56" s="52"/>
      <c r="M56" s="52"/>
      <c r="N56" s="52"/>
      <c r="O56" s="52"/>
      <c r="P56" s="5"/>
      <c r="Q56" s="5"/>
      <c r="R56" s="5"/>
      <c r="T56" s="11"/>
      <c r="U56" s="50">
        <f t="shared" si="43"/>
        <v>0</v>
      </c>
      <c r="V56" s="11"/>
      <c r="Y56" s="3"/>
      <c r="Z56" s="3"/>
      <c r="AA56" s="3"/>
      <c r="AB56" s="3"/>
      <c r="AC56" s="3"/>
      <c r="AD56" s="3"/>
      <c r="AE56" s="3"/>
      <c r="AG56" s="11"/>
      <c r="AR56" s="11"/>
      <c r="BC56" s="11"/>
      <c r="BN56" s="11"/>
      <c r="BY56" s="11"/>
      <c r="CJ56" s="11"/>
      <c r="CU56" s="11"/>
    </row>
    <row r="57" spans="1:99" x14ac:dyDescent="0.25">
      <c r="A57" s="31">
        <f t="shared" si="62"/>
        <v>41</v>
      </c>
      <c r="D57" s="79" t="s">
        <v>110</v>
      </c>
      <c r="E57" s="79"/>
      <c r="F57" s="72">
        <f>+F50+F55</f>
        <v>0</v>
      </c>
      <c r="H57" s="72">
        <f t="shared" ref="H57:R57" si="65">+H50+H55</f>
        <v>0</v>
      </c>
      <c r="I57" s="72">
        <f t="shared" si="65"/>
        <v>0</v>
      </c>
      <c r="J57" s="72">
        <f t="shared" si="65"/>
        <v>0</v>
      </c>
      <c r="K57" s="72">
        <f t="shared" si="65"/>
        <v>0</v>
      </c>
      <c r="L57" s="72">
        <f t="shared" si="65"/>
        <v>0</v>
      </c>
      <c r="M57" s="72">
        <f t="shared" si="65"/>
        <v>0</v>
      </c>
      <c r="N57" s="72">
        <f t="shared" si="65"/>
        <v>0</v>
      </c>
      <c r="O57" s="72">
        <f t="shared" si="65"/>
        <v>0</v>
      </c>
      <c r="P57" s="72">
        <f t="shared" si="65"/>
        <v>0</v>
      </c>
      <c r="Q57" s="72">
        <f t="shared" si="65"/>
        <v>0</v>
      </c>
      <c r="R57" s="72">
        <f t="shared" si="65"/>
        <v>0</v>
      </c>
      <c r="T57" s="11"/>
      <c r="U57" s="50">
        <f t="shared" si="43"/>
        <v>0</v>
      </c>
      <c r="V57" s="11"/>
      <c r="Y57" s="3"/>
      <c r="Z57" s="3"/>
      <c r="AA57" s="3"/>
      <c r="AB57" s="3"/>
      <c r="AC57" s="3"/>
      <c r="AD57" s="3"/>
      <c r="AE57" s="3"/>
      <c r="AG57" s="11"/>
      <c r="AR57" s="11"/>
      <c r="BC57" s="11"/>
      <c r="BN57" s="11"/>
      <c r="BY57" s="11"/>
      <c r="CJ57" s="11"/>
      <c r="CU57" s="11"/>
    </row>
    <row r="58" spans="1:99" x14ac:dyDescent="0.25">
      <c r="A58" s="31">
        <f t="shared" si="62"/>
        <v>42</v>
      </c>
      <c r="I58" s="5"/>
      <c r="J58" s="58"/>
      <c r="K58" s="5"/>
      <c r="L58" s="5"/>
      <c r="M58" s="5"/>
      <c r="O58" s="5"/>
      <c r="P58" s="5"/>
      <c r="Q58" s="5"/>
      <c r="R58" s="5"/>
      <c r="T58" s="11"/>
      <c r="U58" s="50">
        <f t="shared" si="43"/>
        <v>0</v>
      </c>
      <c r="V58" s="11"/>
      <c r="Y58" s="3"/>
      <c r="Z58" s="3"/>
      <c r="AA58" s="3"/>
      <c r="AB58" s="3"/>
      <c r="AC58" s="3"/>
      <c r="AD58" s="3"/>
      <c r="AE58" s="3"/>
      <c r="AG58" s="11"/>
      <c r="AR58" s="11"/>
      <c r="BC58" s="11"/>
      <c r="BN58" s="11"/>
      <c r="BY58" s="11"/>
      <c r="CJ58" s="11"/>
      <c r="CU58" s="11"/>
    </row>
    <row r="59" spans="1:99" ht="14.4" thickBot="1" x14ac:dyDescent="0.3">
      <c r="A59" s="31">
        <f t="shared" si="62"/>
        <v>43</v>
      </c>
      <c r="D59" s="79" t="s">
        <v>111</v>
      </c>
      <c r="E59" s="79"/>
      <c r="F59" s="80">
        <f>+F44+F57</f>
        <v>3243157.1622051727</v>
      </c>
      <c r="H59" s="80">
        <f t="shared" ref="H59:R59" si="66">+H44+H57</f>
        <v>236402.01799090815</v>
      </c>
      <c r="I59" s="80">
        <f t="shared" si="66"/>
        <v>3004130.4003067454</v>
      </c>
      <c r="J59" s="80">
        <f t="shared" si="66"/>
        <v>1934953.2328950202</v>
      </c>
      <c r="K59" s="80">
        <f t="shared" si="66"/>
        <v>201561.05505753588</v>
      </c>
      <c r="L59" s="80">
        <f t="shared" si="66"/>
        <v>9494.6646626381153</v>
      </c>
      <c r="M59" s="80">
        <f t="shared" si="66"/>
        <v>661924.4743615801</v>
      </c>
      <c r="N59" s="80">
        <f t="shared" si="66"/>
        <v>8319.4994781546739</v>
      </c>
      <c r="O59" s="80">
        <f t="shared" si="66"/>
        <v>77960.789399660105</v>
      </c>
      <c r="P59" s="80">
        <f t="shared" si="66"/>
        <v>12550.635087612231</v>
      </c>
      <c r="Q59" s="80">
        <f t="shared" si="66"/>
        <v>88815.67890788654</v>
      </c>
      <c r="R59" s="80">
        <f t="shared" si="66"/>
        <v>8550.3704566572669</v>
      </c>
      <c r="T59" s="11"/>
      <c r="U59" s="50">
        <f t="shared" si="43"/>
        <v>2624.7439075191505</v>
      </c>
      <c r="V59" s="11"/>
      <c r="Y59" s="3"/>
      <c r="Z59" s="3"/>
      <c r="AA59" s="3"/>
      <c r="AB59" s="3"/>
      <c r="AC59" s="3"/>
      <c r="AD59" s="3"/>
      <c r="AE59" s="3"/>
      <c r="AG59" s="11"/>
      <c r="AR59" s="11"/>
      <c r="BC59" s="11"/>
      <c r="BN59" s="11"/>
      <c r="BY59" s="11"/>
      <c r="CJ59" s="11"/>
      <c r="CU59" s="11"/>
    </row>
    <row r="60" spans="1:99" ht="7.35" customHeight="1" thickTop="1" x14ac:dyDescent="0.25">
      <c r="A60" s="31"/>
      <c r="J60" s="3"/>
      <c r="N60" s="3"/>
      <c r="T60" s="11"/>
      <c r="V60" s="11"/>
      <c r="Y60" s="3"/>
      <c r="Z60" s="3"/>
      <c r="AA60" s="3"/>
      <c r="AB60" s="3"/>
      <c r="AC60" s="3"/>
      <c r="AD60" s="3"/>
      <c r="AE60" s="3"/>
      <c r="AG60" s="11"/>
      <c r="AR60" s="11"/>
      <c r="BC60" s="11"/>
      <c r="BN60" s="11"/>
      <c r="BY60" s="11"/>
      <c r="CJ60" s="11"/>
      <c r="CU60" s="11"/>
    </row>
    <row r="61" spans="1:99" x14ac:dyDescent="0.3">
      <c r="A61" s="81"/>
      <c r="B61" s="82" t="s">
        <v>112</v>
      </c>
      <c r="C61" s="81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1"/>
      <c r="P61" s="84"/>
      <c r="Q61" s="85"/>
      <c r="R61" s="85" t="s">
        <v>113</v>
      </c>
      <c r="S61" s="81"/>
      <c r="T61" s="11"/>
      <c r="U61" s="23"/>
      <c r="V61" s="11"/>
      <c r="Y61" s="3"/>
      <c r="Z61" s="3"/>
      <c r="AA61" s="3"/>
      <c r="AB61" s="3"/>
      <c r="AC61" s="3"/>
      <c r="AD61" s="3"/>
      <c r="AE61" s="3"/>
      <c r="AG61" s="11"/>
      <c r="AR61" s="11"/>
      <c r="BC61" s="11"/>
      <c r="BN61" s="11"/>
      <c r="BY61" s="11"/>
      <c r="CJ61" s="11"/>
      <c r="CU61" s="11"/>
    </row>
    <row r="62" spans="1:99" x14ac:dyDescent="0.25">
      <c r="A62" s="11"/>
      <c r="B62" s="11"/>
      <c r="C62" s="11"/>
      <c r="D62" s="11"/>
      <c r="E62" s="11"/>
      <c r="F62" s="86"/>
      <c r="G62" s="86"/>
      <c r="H62" s="86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87"/>
      <c r="Z62" s="87"/>
      <c r="AA62" s="87"/>
      <c r="AB62" s="87"/>
      <c r="AC62" s="87"/>
      <c r="AD62" s="87"/>
      <c r="AE62" s="87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</row>
    <row r="63" spans="1:99" x14ac:dyDescent="0.25">
      <c r="J63" s="3"/>
      <c r="N63" s="3"/>
    </row>
    <row r="64" spans="1:99" x14ac:dyDescent="0.25">
      <c r="F64" s="3"/>
      <c r="G64" s="3"/>
      <c r="H64" s="3"/>
      <c r="J64" s="3"/>
      <c r="N64" s="3"/>
      <c r="W64" s="90"/>
      <c r="Y64" s="90"/>
    </row>
    <row r="65" spans="6:31" x14ac:dyDescent="0.25">
      <c r="F65" s="3"/>
      <c r="G65" s="3"/>
      <c r="H65" s="3"/>
      <c r="J65" s="3"/>
      <c r="N65" s="3"/>
      <c r="W65" s="5"/>
    </row>
    <row r="66" spans="6:31" x14ac:dyDescent="0.25">
      <c r="F66" s="3"/>
      <c r="G66" s="3"/>
      <c r="H66" s="3"/>
      <c r="J66" s="3"/>
      <c r="N66" s="3"/>
      <c r="S66" s="91"/>
      <c r="U66" s="91"/>
      <c r="W66" s="5"/>
      <c r="AE66" s="5">
        <v>1</v>
      </c>
    </row>
    <row r="67" spans="6:31" x14ac:dyDescent="0.25">
      <c r="F67" s="3"/>
      <c r="G67" s="3"/>
      <c r="H67" s="3"/>
      <c r="J67" s="3"/>
      <c r="N67" s="3"/>
      <c r="W67" s="5"/>
      <c r="Z67" s="3"/>
      <c r="AB67" s="3"/>
      <c r="AE67" s="5">
        <v>5</v>
      </c>
    </row>
    <row r="68" spans="6:31" x14ac:dyDescent="0.25">
      <c r="F68" s="3"/>
      <c r="G68" s="3"/>
      <c r="H68" s="3"/>
      <c r="J68" s="3"/>
      <c r="N68" s="3"/>
      <c r="W68" s="5"/>
      <c r="Z68" s="3"/>
      <c r="AB68" s="3"/>
      <c r="AE68" s="5">
        <v>6</v>
      </c>
    </row>
    <row r="69" spans="6:31" x14ac:dyDescent="0.25">
      <c r="F69" s="3"/>
      <c r="G69" s="3"/>
      <c r="H69" s="3"/>
      <c r="J69" s="3"/>
      <c r="N69" s="3"/>
      <c r="W69" s="5"/>
      <c r="Z69" s="3"/>
      <c r="AB69" s="3"/>
      <c r="AE69" s="5">
        <v>7</v>
      </c>
    </row>
    <row r="70" spans="6:31" x14ac:dyDescent="0.25">
      <c r="F70" s="3"/>
      <c r="G70" s="3"/>
      <c r="H70" s="3"/>
      <c r="J70" s="3"/>
      <c r="N70" s="3"/>
      <c r="W70" s="5"/>
      <c r="Z70" s="3"/>
      <c r="AB70" s="3"/>
      <c r="AE70" s="5">
        <v>8</v>
      </c>
    </row>
    <row r="71" spans="6:31" x14ac:dyDescent="0.25">
      <c r="J71" s="3"/>
      <c r="N71" s="3"/>
    </row>
    <row r="72" spans="6:31" x14ac:dyDescent="0.25">
      <c r="J72" s="3"/>
      <c r="N72" s="3"/>
    </row>
    <row r="73" spans="6:31" x14ac:dyDescent="0.25">
      <c r="J73" s="3"/>
      <c r="N73" s="3"/>
    </row>
    <row r="74" spans="6:31" x14ac:dyDescent="0.25">
      <c r="J74" s="3"/>
      <c r="N74" s="3"/>
    </row>
    <row r="75" spans="6:31" x14ac:dyDescent="0.25">
      <c r="J75" s="3"/>
      <c r="N75" s="3"/>
    </row>
    <row r="76" spans="6:31" x14ac:dyDescent="0.25">
      <c r="G76" s="3"/>
      <c r="J76" s="3"/>
      <c r="N76" s="3"/>
    </row>
    <row r="77" spans="6:31" x14ac:dyDescent="0.25">
      <c r="J77" s="3"/>
      <c r="N77" s="3"/>
    </row>
    <row r="78" spans="6:31" x14ac:dyDescent="0.25">
      <c r="J78" s="3"/>
      <c r="N78" s="3"/>
    </row>
    <row r="79" spans="6:31" x14ac:dyDescent="0.25">
      <c r="J79" s="3"/>
      <c r="N79" s="3"/>
    </row>
    <row r="80" spans="6:31" x14ac:dyDescent="0.25">
      <c r="J80" s="3"/>
      <c r="N80" s="3"/>
    </row>
    <row r="81" spans="10:14" x14ac:dyDescent="0.25">
      <c r="J81" s="3"/>
      <c r="N81" s="3"/>
    </row>
    <row r="82" spans="10:14" x14ac:dyDescent="0.25">
      <c r="J82" s="3"/>
      <c r="N82" s="3"/>
    </row>
    <row r="83" spans="10:14" x14ac:dyDescent="0.25">
      <c r="J83" s="3"/>
      <c r="N83" s="3"/>
    </row>
    <row r="84" spans="10:14" x14ac:dyDescent="0.25">
      <c r="J84" s="3"/>
      <c r="N84" s="3"/>
    </row>
    <row r="85" spans="10:14" x14ac:dyDescent="0.25">
      <c r="J85" s="3"/>
      <c r="N85" s="3"/>
    </row>
    <row r="86" spans="10:14" x14ac:dyDescent="0.25">
      <c r="J86" s="3"/>
      <c r="N86" s="3"/>
    </row>
    <row r="87" spans="10:14" x14ac:dyDescent="0.25">
      <c r="J87" s="3"/>
      <c r="N87" s="3"/>
    </row>
    <row r="88" spans="10:14" x14ac:dyDescent="0.25">
      <c r="J88" s="3"/>
      <c r="N88" s="3"/>
    </row>
    <row r="89" spans="10:14" x14ac:dyDescent="0.25">
      <c r="J89" s="3"/>
      <c r="N89" s="3"/>
    </row>
    <row r="90" spans="10:14" x14ac:dyDescent="0.25">
      <c r="J90" s="3"/>
      <c r="N90" s="3"/>
    </row>
    <row r="91" spans="10:14" x14ac:dyDescent="0.25">
      <c r="J91" s="3"/>
      <c r="N91" s="3"/>
    </row>
    <row r="92" spans="10:14" x14ac:dyDescent="0.25">
      <c r="J92" s="3"/>
      <c r="N92" s="3"/>
    </row>
    <row r="93" spans="10:14" x14ac:dyDescent="0.25">
      <c r="J93" s="3"/>
      <c r="N93" s="3"/>
    </row>
    <row r="94" spans="10:14" x14ac:dyDescent="0.25">
      <c r="J94" s="3"/>
      <c r="N94" s="3"/>
    </row>
    <row r="95" spans="10:14" x14ac:dyDescent="0.25">
      <c r="J95" s="3"/>
      <c r="N95" s="3"/>
    </row>
    <row r="96" spans="10:14" x14ac:dyDescent="0.25">
      <c r="J96" s="3"/>
      <c r="N96" s="3"/>
    </row>
    <row r="97" spans="10:14" x14ac:dyDescent="0.25">
      <c r="J97" s="3"/>
      <c r="N97" s="3"/>
    </row>
    <row r="98" spans="10:14" x14ac:dyDescent="0.25">
      <c r="J98" s="3"/>
      <c r="N98" s="3"/>
    </row>
    <row r="99" spans="10:14" x14ac:dyDescent="0.25">
      <c r="J99" s="3"/>
      <c r="N99" s="3"/>
    </row>
    <row r="100" spans="10:14" x14ac:dyDescent="0.25">
      <c r="J100" s="3"/>
      <c r="N100" s="3"/>
    </row>
    <row r="101" spans="10:14" x14ac:dyDescent="0.25">
      <c r="J101" s="3"/>
      <c r="N101" s="3"/>
    </row>
    <row r="102" spans="10:14" x14ac:dyDescent="0.25">
      <c r="J102" s="3"/>
      <c r="N102" s="3"/>
    </row>
    <row r="103" spans="10:14" x14ac:dyDescent="0.25">
      <c r="J103" s="3"/>
      <c r="N103" s="3"/>
    </row>
    <row r="104" spans="10:14" x14ac:dyDescent="0.25">
      <c r="J104" s="3"/>
      <c r="N104" s="3"/>
    </row>
    <row r="105" spans="10:14" x14ac:dyDescent="0.25">
      <c r="J105" s="3"/>
      <c r="N105" s="3"/>
    </row>
    <row r="106" spans="10:14" x14ac:dyDescent="0.25">
      <c r="J106" s="3"/>
      <c r="N106" s="3"/>
    </row>
    <row r="107" spans="10:14" x14ac:dyDescent="0.25">
      <c r="J107" s="3"/>
      <c r="N107" s="3"/>
    </row>
    <row r="108" spans="10:14" x14ac:dyDescent="0.25">
      <c r="J108" s="3"/>
      <c r="N108" s="3"/>
    </row>
    <row r="109" spans="10:14" x14ac:dyDescent="0.25">
      <c r="J109" s="3"/>
      <c r="N109" s="3"/>
    </row>
    <row r="110" spans="10:14" x14ac:dyDescent="0.25">
      <c r="J110" s="3"/>
      <c r="N110" s="3"/>
    </row>
    <row r="111" spans="10:14" x14ac:dyDescent="0.25">
      <c r="J111" s="3"/>
      <c r="N111" s="3"/>
    </row>
    <row r="112" spans="10:14" x14ac:dyDescent="0.25">
      <c r="J112" s="3"/>
      <c r="N112" s="3"/>
    </row>
    <row r="113" spans="10:14" x14ac:dyDescent="0.25">
      <c r="J113" s="3"/>
      <c r="N113" s="3"/>
    </row>
    <row r="114" spans="10:14" x14ac:dyDescent="0.25">
      <c r="J114" s="3"/>
      <c r="N114" s="3"/>
    </row>
    <row r="115" spans="10:14" x14ac:dyDescent="0.25">
      <c r="J115" s="3"/>
      <c r="N115" s="3"/>
    </row>
    <row r="116" spans="10:14" x14ac:dyDescent="0.25">
      <c r="J116" s="3"/>
      <c r="N116" s="3"/>
    </row>
    <row r="117" spans="10:14" x14ac:dyDescent="0.25">
      <c r="J117" s="3"/>
      <c r="N117" s="3"/>
    </row>
    <row r="118" spans="10:14" x14ac:dyDescent="0.25">
      <c r="J118" s="3"/>
      <c r="N118" s="3"/>
    </row>
    <row r="119" spans="10:14" x14ac:dyDescent="0.25">
      <c r="J119" s="3"/>
      <c r="N119" s="3"/>
    </row>
    <row r="120" spans="10:14" x14ac:dyDescent="0.25">
      <c r="J120" s="3"/>
      <c r="N120" s="3"/>
    </row>
    <row r="121" spans="10:14" x14ac:dyDescent="0.25">
      <c r="J121" s="3"/>
      <c r="N121" s="3"/>
    </row>
    <row r="122" spans="10:14" x14ac:dyDescent="0.25">
      <c r="J122" s="3"/>
      <c r="N122" s="3"/>
    </row>
    <row r="123" spans="10:14" x14ac:dyDescent="0.25">
      <c r="J123" s="3"/>
      <c r="N123" s="3"/>
    </row>
    <row r="124" spans="10:14" x14ac:dyDescent="0.25">
      <c r="J124" s="3"/>
      <c r="N124" s="3"/>
    </row>
    <row r="125" spans="10:14" x14ac:dyDescent="0.25">
      <c r="J125" s="3"/>
      <c r="N125" s="3"/>
    </row>
    <row r="126" spans="10:14" x14ac:dyDescent="0.25">
      <c r="J126" s="3"/>
      <c r="N126" s="3"/>
    </row>
    <row r="127" spans="10:14" x14ac:dyDescent="0.25">
      <c r="J127" s="3"/>
      <c r="N127" s="3"/>
    </row>
    <row r="128" spans="10:14" x14ac:dyDescent="0.25">
      <c r="J128" s="3"/>
      <c r="N128" s="3"/>
    </row>
    <row r="129" spans="10:14" x14ac:dyDescent="0.25">
      <c r="J129" s="3"/>
      <c r="N129" s="3"/>
    </row>
    <row r="130" spans="10:14" x14ac:dyDescent="0.25">
      <c r="J130" s="3"/>
      <c r="N130" s="3"/>
    </row>
    <row r="131" spans="10:14" x14ac:dyDescent="0.25">
      <c r="J131" s="3"/>
      <c r="N131" s="3"/>
    </row>
    <row r="132" spans="10:14" x14ac:dyDescent="0.25">
      <c r="J132" s="3"/>
      <c r="N132" s="3"/>
    </row>
    <row r="133" spans="10:14" x14ac:dyDescent="0.25">
      <c r="J133" s="3"/>
      <c r="N133" s="3"/>
    </row>
    <row r="134" spans="10:14" x14ac:dyDescent="0.25">
      <c r="J134" s="3"/>
      <c r="N134" s="3"/>
    </row>
    <row r="135" spans="10:14" x14ac:dyDescent="0.25">
      <c r="J135" s="3"/>
      <c r="N135" s="3"/>
    </row>
    <row r="136" spans="10:14" x14ac:dyDescent="0.25">
      <c r="J136" s="3"/>
      <c r="N136" s="3"/>
    </row>
    <row r="137" spans="10:14" x14ac:dyDescent="0.25">
      <c r="J137" s="3"/>
      <c r="N137" s="3"/>
    </row>
    <row r="138" spans="10:14" x14ac:dyDescent="0.25">
      <c r="J138" s="3"/>
      <c r="N138" s="3"/>
    </row>
    <row r="139" spans="10:14" x14ac:dyDescent="0.25">
      <c r="J139" s="3"/>
      <c r="N139" s="3"/>
    </row>
    <row r="140" spans="10:14" x14ac:dyDescent="0.25">
      <c r="J140" s="3"/>
      <c r="N140" s="3"/>
    </row>
    <row r="141" spans="10:14" x14ac:dyDescent="0.25">
      <c r="J141" s="3"/>
      <c r="N141" s="3"/>
    </row>
    <row r="142" spans="10:14" x14ac:dyDescent="0.25">
      <c r="J142" s="3"/>
      <c r="N142" s="3"/>
    </row>
    <row r="143" spans="10:14" x14ac:dyDescent="0.25">
      <c r="J143" s="3"/>
      <c r="N143" s="3"/>
    </row>
    <row r="144" spans="10:14" x14ac:dyDescent="0.25">
      <c r="J144" s="3"/>
      <c r="N144" s="3"/>
    </row>
    <row r="145" spans="10:14" x14ac:dyDescent="0.25">
      <c r="J145" s="3"/>
      <c r="N145" s="3"/>
    </row>
    <row r="146" spans="10:14" x14ac:dyDescent="0.25">
      <c r="J146" s="3"/>
      <c r="N146" s="3"/>
    </row>
    <row r="147" spans="10:14" x14ac:dyDescent="0.25">
      <c r="J147" s="3"/>
      <c r="N147" s="3"/>
    </row>
    <row r="148" spans="10:14" x14ac:dyDescent="0.25">
      <c r="J148" s="3"/>
      <c r="N148" s="3"/>
    </row>
    <row r="149" spans="10:14" x14ac:dyDescent="0.25">
      <c r="J149" s="3"/>
      <c r="N149" s="3"/>
    </row>
    <row r="150" spans="10:14" x14ac:dyDescent="0.25">
      <c r="J150" s="3"/>
      <c r="N150" s="3"/>
    </row>
    <row r="151" spans="10:14" x14ac:dyDescent="0.25">
      <c r="J151" s="3"/>
      <c r="N151" s="3"/>
    </row>
    <row r="152" spans="10:14" x14ac:dyDescent="0.25">
      <c r="J152" s="3"/>
      <c r="N152" s="3"/>
    </row>
    <row r="153" spans="10:14" x14ac:dyDescent="0.25">
      <c r="J153" s="3"/>
      <c r="N153" s="3"/>
    </row>
    <row r="154" spans="10:14" x14ac:dyDescent="0.25">
      <c r="J154" s="3"/>
      <c r="N154" s="3"/>
    </row>
    <row r="155" spans="10:14" x14ac:dyDescent="0.25">
      <c r="J155" s="3"/>
      <c r="N155" s="3"/>
    </row>
    <row r="156" spans="10:14" x14ac:dyDescent="0.25">
      <c r="J156" s="3"/>
      <c r="N156" s="3"/>
    </row>
    <row r="157" spans="10:14" x14ac:dyDescent="0.25">
      <c r="J157" s="3"/>
      <c r="N157" s="3"/>
    </row>
    <row r="158" spans="10:14" x14ac:dyDescent="0.25">
      <c r="J158" s="3"/>
      <c r="N158" s="3"/>
    </row>
    <row r="159" spans="10:14" x14ac:dyDescent="0.25">
      <c r="J159" s="3"/>
      <c r="N159" s="3"/>
    </row>
    <row r="160" spans="10:14" x14ac:dyDescent="0.25">
      <c r="J160" s="3"/>
      <c r="N160" s="3"/>
    </row>
    <row r="161" spans="10:14" x14ac:dyDescent="0.25">
      <c r="J161" s="3"/>
      <c r="N161" s="3"/>
    </row>
    <row r="162" spans="10:14" x14ac:dyDescent="0.25">
      <c r="J162" s="3"/>
      <c r="N162" s="3"/>
    </row>
  </sheetData>
  <printOptions horizontalCentered="1"/>
  <pageMargins left="0.5" right="0.5" top="0.75" bottom="0.5" header="0.5" footer="0.5"/>
  <pageSetup scale="65" fitToHeight="0" orientation="landscape" r:id="rId1"/>
  <headerFooter alignWithMargins="0">
    <oddHeader xml:space="preserve">&amp;RDEF’s Response to OPC POD 1 (1-26)
Q7
Page &amp;P of &amp;N
</oddHeader>
    <oddFooter>&amp;R20240025-OPCPOD1-00004287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31D68-FF79-44EF-8F95-598E3C373758}">
  <sheetPr>
    <pageSetUpPr fitToPage="1"/>
  </sheetPr>
  <dimension ref="A1:CU162"/>
  <sheetViews>
    <sheetView tabSelected="1" zoomScale="80" zoomScaleNormal="80" workbookViewId="0">
      <selection activeCell="D65" sqref="D65"/>
    </sheetView>
  </sheetViews>
  <sheetFormatPr defaultColWidth="7.08984375" defaultRowHeight="13.8" outlineLevelRow="1" outlineLevelCol="1" x14ac:dyDescent="0.25"/>
  <cols>
    <col min="1" max="1" width="7.81640625" style="3" customWidth="1"/>
    <col min="2" max="2" width="4" style="3" customWidth="1"/>
    <col min="3" max="3" width="12.81640625" style="3" bestFit="1" customWidth="1"/>
    <col min="4" max="4" width="34.453125" style="3" bestFit="1" customWidth="1"/>
    <col min="5" max="5" width="54.7265625" style="3" hidden="1" customWidth="1" outlineLevel="1"/>
    <col min="6" max="6" width="10.08984375" style="4" bestFit="1" customWidth="1" collapsed="1"/>
    <col min="7" max="7" width="2" style="4" customWidth="1"/>
    <col min="8" max="8" width="11" style="4" customWidth="1"/>
    <col min="9" max="9" width="9.54296875" style="3" bestFit="1" customWidth="1"/>
    <col min="10" max="10" width="9.08984375" style="5" bestFit="1" customWidth="1"/>
    <col min="11" max="11" width="8.08984375" style="3" bestFit="1" customWidth="1"/>
    <col min="12" max="12" width="6.54296875" style="3" bestFit="1" customWidth="1"/>
    <col min="13" max="13" width="8.08984375" style="3" bestFit="1" customWidth="1"/>
    <col min="14" max="14" width="7.08984375" style="5" bestFit="1" customWidth="1"/>
    <col min="15" max="15" width="8.81640625" style="3" customWidth="1"/>
    <col min="16" max="16" width="7.08984375" style="3" bestFit="1" customWidth="1"/>
    <col min="17" max="18" width="11.7265625" style="3" bestFit="1" customWidth="1"/>
    <col min="19" max="19" width="1.81640625" style="3" customWidth="1"/>
    <col min="20" max="20" width="2.08984375" style="3" customWidth="1"/>
    <col min="21" max="21" width="5.08984375" style="3" bestFit="1" customWidth="1"/>
    <col min="22" max="22" width="2.08984375" style="3" customWidth="1"/>
    <col min="23" max="23" width="7" style="3" bestFit="1" customWidth="1"/>
    <col min="24" max="24" width="8.7265625" style="3" bestFit="1" customWidth="1"/>
    <col min="25" max="25" width="4.7265625" style="5" bestFit="1" customWidth="1"/>
    <col min="26" max="26" width="7" style="5" bestFit="1" customWidth="1"/>
    <col min="27" max="27" width="6.453125" style="5" bestFit="1" customWidth="1"/>
    <col min="28" max="28" width="6.81640625" style="5" bestFit="1" customWidth="1"/>
    <col min="29" max="29" width="8.08984375" style="5" bestFit="1" customWidth="1"/>
    <col min="30" max="30" width="6.81640625" style="5" bestFit="1" customWidth="1"/>
    <col min="31" max="31" width="3.81640625" style="5" bestFit="1" customWidth="1"/>
    <col min="32" max="32" width="7.453125" style="3" bestFit="1" customWidth="1"/>
    <col min="33" max="33" width="2" style="3" customWidth="1"/>
    <col min="34" max="38" width="5.81640625" style="3" bestFit="1" customWidth="1"/>
    <col min="39" max="39" width="6" style="3" bestFit="1" customWidth="1"/>
    <col min="40" max="41" width="5.81640625" style="3" bestFit="1" customWidth="1"/>
    <col min="42" max="42" width="6.54296875" style="3" bestFit="1" customWidth="1"/>
    <col min="43" max="43" width="6.08984375" style="3" bestFit="1" customWidth="1"/>
    <col min="44" max="44" width="2" style="3" customWidth="1"/>
    <col min="45" max="46" width="6.08984375" style="3" bestFit="1" customWidth="1"/>
    <col min="47" max="48" width="5.81640625" style="3" bestFit="1" customWidth="1"/>
    <col min="49" max="49" width="6.08984375" style="3" bestFit="1" customWidth="1"/>
    <col min="50" max="50" width="6" style="3" bestFit="1" customWidth="1"/>
    <col min="51" max="52" width="5.81640625" style="3" bestFit="1" customWidth="1"/>
    <col min="53" max="53" width="6.54296875" style="3" bestFit="1" customWidth="1"/>
    <col min="54" max="54" width="6.08984375" style="3" bestFit="1" customWidth="1"/>
    <col min="55" max="55" width="2" style="3" customWidth="1"/>
    <col min="56" max="56" width="6.08984375" style="3" bestFit="1" customWidth="1"/>
    <col min="57" max="60" width="5.81640625" style="3" bestFit="1" customWidth="1"/>
    <col min="61" max="61" width="6" style="3" bestFit="1" customWidth="1"/>
    <col min="62" max="63" width="5.81640625" style="3" bestFit="1" customWidth="1"/>
    <col min="64" max="64" width="6.54296875" style="3" bestFit="1" customWidth="1"/>
    <col min="65" max="65" width="6.08984375" style="3" bestFit="1" customWidth="1"/>
    <col min="66" max="66" width="2" style="3" customWidth="1"/>
    <col min="67" max="71" width="5.81640625" style="3" bestFit="1" customWidth="1"/>
    <col min="72" max="72" width="6" style="3" bestFit="1" customWidth="1"/>
    <col min="73" max="74" width="5.81640625" style="3" bestFit="1" customWidth="1"/>
    <col min="75" max="75" width="6.54296875" style="3" bestFit="1" customWidth="1"/>
    <col min="76" max="76" width="6.08984375" style="3" bestFit="1" customWidth="1"/>
    <col min="77" max="77" width="2" style="3" customWidth="1"/>
    <col min="78" max="82" width="5.81640625" style="3" bestFit="1" customWidth="1"/>
    <col min="83" max="83" width="6" style="3" bestFit="1" customWidth="1"/>
    <col min="84" max="85" width="5.81640625" style="3" bestFit="1" customWidth="1"/>
    <col min="86" max="86" width="6.54296875" style="3" bestFit="1" customWidth="1"/>
    <col min="87" max="87" width="6.08984375" style="3" bestFit="1" customWidth="1"/>
    <col min="88" max="88" width="2" style="3" customWidth="1"/>
    <col min="89" max="90" width="6.08984375" style="3" bestFit="1" customWidth="1"/>
    <col min="91" max="93" width="5.81640625" style="3" bestFit="1" customWidth="1"/>
    <col min="94" max="94" width="6" style="3" bestFit="1" customWidth="1"/>
    <col min="95" max="96" width="5.81640625" style="3" bestFit="1" customWidth="1"/>
    <col min="97" max="97" width="6.54296875" style="3" bestFit="1" customWidth="1"/>
    <col min="98" max="98" width="6.08984375" style="3" bestFit="1" customWidth="1"/>
    <col min="99" max="99" width="2" style="3" customWidth="1"/>
    <col min="100" max="244" width="7.08984375" style="3"/>
    <col min="245" max="245" width="5.453125" style="3" customWidth="1"/>
    <col min="246" max="246" width="2.08984375" style="3" customWidth="1"/>
    <col min="247" max="247" width="4.08984375" style="3" customWidth="1"/>
    <col min="248" max="248" width="13.81640625" style="3" customWidth="1"/>
    <col min="249" max="249" width="3.08984375" style="3" customWidth="1"/>
    <col min="250" max="250" width="12" style="3" customWidth="1"/>
    <col min="251" max="251" width="2.08984375" style="3" customWidth="1"/>
    <col min="252" max="262" width="7.81640625" style="3" customWidth="1"/>
    <col min="263" max="500" width="7.08984375" style="3"/>
    <col min="501" max="501" width="5.453125" style="3" customWidth="1"/>
    <col min="502" max="502" width="2.08984375" style="3" customWidth="1"/>
    <col min="503" max="503" width="4.08984375" style="3" customWidth="1"/>
    <col min="504" max="504" width="13.81640625" style="3" customWidth="1"/>
    <col min="505" max="505" width="3.08984375" style="3" customWidth="1"/>
    <col min="506" max="506" width="12" style="3" customWidth="1"/>
    <col min="507" max="507" width="2.08984375" style="3" customWidth="1"/>
    <col min="508" max="518" width="7.81640625" style="3" customWidth="1"/>
    <col min="519" max="756" width="7.08984375" style="3"/>
    <col min="757" max="757" width="5.453125" style="3" customWidth="1"/>
    <col min="758" max="758" width="2.08984375" style="3" customWidth="1"/>
    <col min="759" max="759" width="4.08984375" style="3" customWidth="1"/>
    <col min="760" max="760" width="13.81640625" style="3" customWidth="1"/>
    <col min="761" max="761" width="3.08984375" style="3" customWidth="1"/>
    <col min="762" max="762" width="12" style="3" customWidth="1"/>
    <col min="763" max="763" width="2.08984375" style="3" customWidth="1"/>
    <col min="764" max="774" width="7.81640625" style="3" customWidth="1"/>
    <col min="775" max="1012" width="7.08984375" style="3"/>
    <col min="1013" max="1013" width="5.453125" style="3" customWidth="1"/>
    <col min="1014" max="1014" width="2.08984375" style="3" customWidth="1"/>
    <col min="1015" max="1015" width="4.08984375" style="3" customWidth="1"/>
    <col min="1016" max="1016" width="13.81640625" style="3" customWidth="1"/>
    <col min="1017" max="1017" width="3.08984375" style="3" customWidth="1"/>
    <col min="1018" max="1018" width="12" style="3" customWidth="1"/>
    <col min="1019" max="1019" width="2.08984375" style="3" customWidth="1"/>
    <col min="1020" max="1030" width="7.81640625" style="3" customWidth="1"/>
    <col min="1031" max="1268" width="7.08984375" style="3"/>
    <col min="1269" max="1269" width="5.453125" style="3" customWidth="1"/>
    <col min="1270" max="1270" width="2.08984375" style="3" customWidth="1"/>
    <col min="1271" max="1271" width="4.08984375" style="3" customWidth="1"/>
    <col min="1272" max="1272" width="13.81640625" style="3" customWidth="1"/>
    <col min="1273" max="1273" width="3.08984375" style="3" customWidth="1"/>
    <col min="1274" max="1274" width="12" style="3" customWidth="1"/>
    <col min="1275" max="1275" width="2.08984375" style="3" customWidth="1"/>
    <col min="1276" max="1286" width="7.81640625" style="3" customWidth="1"/>
    <col min="1287" max="1524" width="7.08984375" style="3"/>
    <col min="1525" max="1525" width="5.453125" style="3" customWidth="1"/>
    <col min="1526" max="1526" width="2.08984375" style="3" customWidth="1"/>
    <col min="1527" max="1527" width="4.08984375" style="3" customWidth="1"/>
    <col min="1528" max="1528" width="13.81640625" style="3" customWidth="1"/>
    <col min="1529" max="1529" width="3.08984375" style="3" customWidth="1"/>
    <col min="1530" max="1530" width="12" style="3" customWidth="1"/>
    <col min="1531" max="1531" width="2.08984375" style="3" customWidth="1"/>
    <col min="1532" max="1542" width="7.81640625" style="3" customWidth="1"/>
    <col min="1543" max="1780" width="7.08984375" style="3"/>
    <col min="1781" max="1781" width="5.453125" style="3" customWidth="1"/>
    <col min="1782" max="1782" width="2.08984375" style="3" customWidth="1"/>
    <col min="1783" max="1783" width="4.08984375" style="3" customWidth="1"/>
    <col min="1784" max="1784" width="13.81640625" style="3" customWidth="1"/>
    <col min="1785" max="1785" width="3.08984375" style="3" customWidth="1"/>
    <col min="1786" max="1786" width="12" style="3" customWidth="1"/>
    <col min="1787" max="1787" width="2.08984375" style="3" customWidth="1"/>
    <col min="1788" max="1798" width="7.81640625" style="3" customWidth="1"/>
    <col min="1799" max="2036" width="7.08984375" style="3"/>
    <col min="2037" max="2037" width="5.453125" style="3" customWidth="1"/>
    <col min="2038" max="2038" width="2.08984375" style="3" customWidth="1"/>
    <col min="2039" max="2039" width="4.08984375" style="3" customWidth="1"/>
    <col min="2040" max="2040" width="13.81640625" style="3" customWidth="1"/>
    <col min="2041" max="2041" width="3.08984375" style="3" customWidth="1"/>
    <col min="2042" max="2042" width="12" style="3" customWidth="1"/>
    <col min="2043" max="2043" width="2.08984375" style="3" customWidth="1"/>
    <col min="2044" max="2054" width="7.81640625" style="3" customWidth="1"/>
    <col min="2055" max="2292" width="7.08984375" style="3"/>
    <col min="2293" max="2293" width="5.453125" style="3" customWidth="1"/>
    <col min="2294" max="2294" width="2.08984375" style="3" customWidth="1"/>
    <col min="2295" max="2295" width="4.08984375" style="3" customWidth="1"/>
    <col min="2296" max="2296" width="13.81640625" style="3" customWidth="1"/>
    <col min="2297" max="2297" width="3.08984375" style="3" customWidth="1"/>
    <col min="2298" max="2298" width="12" style="3" customWidth="1"/>
    <col min="2299" max="2299" width="2.08984375" style="3" customWidth="1"/>
    <col min="2300" max="2310" width="7.81640625" style="3" customWidth="1"/>
    <col min="2311" max="2548" width="7.08984375" style="3"/>
    <col min="2549" max="2549" width="5.453125" style="3" customWidth="1"/>
    <col min="2550" max="2550" width="2.08984375" style="3" customWidth="1"/>
    <col min="2551" max="2551" width="4.08984375" style="3" customWidth="1"/>
    <col min="2552" max="2552" width="13.81640625" style="3" customWidth="1"/>
    <col min="2553" max="2553" width="3.08984375" style="3" customWidth="1"/>
    <col min="2554" max="2554" width="12" style="3" customWidth="1"/>
    <col min="2555" max="2555" width="2.08984375" style="3" customWidth="1"/>
    <col min="2556" max="2566" width="7.81640625" style="3" customWidth="1"/>
    <col min="2567" max="2804" width="7.08984375" style="3"/>
    <col min="2805" max="2805" width="5.453125" style="3" customWidth="1"/>
    <col min="2806" max="2806" width="2.08984375" style="3" customWidth="1"/>
    <col min="2807" max="2807" width="4.08984375" style="3" customWidth="1"/>
    <col min="2808" max="2808" width="13.81640625" style="3" customWidth="1"/>
    <col min="2809" max="2809" width="3.08984375" style="3" customWidth="1"/>
    <col min="2810" max="2810" width="12" style="3" customWidth="1"/>
    <col min="2811" max="2811" width="2.08984375" style="3" customWidth="1"/>
    <col min="2812" max="2822" width="7.81640625" style="3" customWidth="1"/>
    <col min="2823" max="3060" width="7.08984375" style="3"/>
    <col min="3061" max="3061" width="5.453125" style="3" customWidth="1"/>
    <col min="3062" max="3062" width="2.08984375" style="3" customWidth="1"/>
    <col min="3063" max="3063" width="4.08984375" style="3" customWidth="1"/>
    <col min="3064" max="3064" width="13.81640625" style="3" customWidth="1"/>
    <col min="3065" max="3065" width="3.08984375" style="3" customWidth="1"/>
    <col min="3066" max="3066" width="12" style="3" customWidth="1"/>
    <col min="3067" max="3067" width="2.08984375" style="3" customWidth="1"/>
    <col min="3068" max="3078" width="7.81640625" style="3" customWidth="1"/>
    <col min="3079" max="3316" width="7.08984375" style="3"/>
    <col min="3317" max="3317" width="5.453125" style="3" customWidth="1"/>
    <col min="3318" max="3318" width="2.08984375" style="3" customWidth="1"/>
    <col min="3319" max="3319" width="4.08984375" style="3" customWidth="1"/>
    <col min="3320" max="3320" width="13.81640625" style="3" customWidth="1"/>
    <col min="3321" max="3321" width="3.08984375" style="3" customWidth="1"/>
    <col min="3322" max="3322" width="12" style="3" customWidth="1"/>
    <col min="3323" max="3323" width="2.08984375" style="3" customWidth="1"/>
    <col min="3324" max="3334" width="7.81640625" style="3" customWidth="1"/>
    <col min="3335" max="3572" width="7.08984375" style="3"/>
    <col min="3573" max="3573" width="5.453125" style="3" customWidth="1"/>
    <col min="3574" max="3574" width="2.08984375" style="3" customWidth="1"/>
    <col min="3575" max="3575" width="4.08984375" style="3" customWidth="1"/>
    <col min="3576" max="3576" width="13.81640625" style="3" customWidth="1"/>
    <col min="3577" max="3577" width="3.08984375" style="3" customWidth="1"/>
    <col min="3578" max="3578" width="12" style="3" customWidth="1"/>
    <col min="3579" max="3579" width="2.08984375" style="3" customWidth="1"/>
    <col min="3580" max="3590" width="7.81640625" style="3" customWidth="1"/>
    <col min="3591" max="3828" width="7.08984375" style="3"/>
    <col min="3829" max="3829" width="5.453125" style="3" customWidth="1"/>
    <col min="3830" max="3830" width="2.08984375" style="3" customWidth="1"/>
    <col min="3831" max="3831" width="4.08984375" style="3" customWidth="1"/>
    <col min="3832" max="3832" width="13.81640625" style="3" customWidth="1"/>
    <col min="3833" max="3833" width="3.08984375" style="3" customWidth="1"/>
    <col min="3834" max="3834" width="12" style="3" customWidth="1"/>
    <col min="3835" max="3835" width="2.08984375" style="3" customWidth="1"/>
    <col min="3836" max="3846" width="7.81640625" style="3" customWidth="1"/>
    <col min="3847" max="4084" width="7.08984375" style="3"/>
    <col min="4085" max="4085" width="5.453125" style="3" customWidth="1"/>
    <col min="4086" max="4086" width="2.08984375" style="3" customWidth="1"/>
    <col min="4087" max="4087" width="4.08984375" style="3" customWidth="1"/>
    <col min="4088" max="4088" width="13.81640625" style="3" customWidth="1"/>
    <col min="4089" max="4089" width="3.08984375" style="3" customWidth="1"/>
    <col min="4090" max="4090" width="12" style="3" customWidth="1"/>
    <col min="4091" max="4091" width="2.08984375" style="3" customWidth="1"/>
    <col min="4092" max="4102" width="7.81640625" style="3" customWidth="1"/>
    <col min="4103" max="4340" width="7.08984375" style="3"/>
    <col min="4341" max="4341" width="5.453125" style="3" customWidth="1"/>
    <col min="4342" max="4342" width="2.08984375" style="3" customWidth="1"/>
    <col min="4343" max="4343" width="4.08984375" style="3" customWidth="1"/>
    <col min="4344" max="4344" width="13.81640625" style="3" customWidth="1"/>
    <col min="4345" max="4345" width="3.08984375" style="3" customWidth="1"/>
    <col min="4346" max="4346" width="12" style="3" customWidth="1"/>
    <col min="4347" max="4347" width="2.08984375" style="3" customWidth="1"/>
    <col min="4348" max="4358" width="7.81640625" style="3" customWidth="1"/>
    <col min="4359" max="4596" width="7.08984375" style="3"/>
    <col min="4597" max="4597" width="5.453125" style="3" customWidth="1"/>
    <col min="4598" max="4598" width="2.08984375" style="3" customWidth="1"/>
    <col min="4599" max="4599" width="4.08984375" style="3" customWidth="1"/>
    <col min="4600" max="4600" width="13.81640625" style="3" customWidth="1"/>
    <col min="4601" max="4601" width="3.08984375" style="3" customWidth="1"/>
    <col min="4602" max="4602" width="12" style="3" customWidth="1"/>
    <col min="4603" max="4603" width="2.08984375" style="3" customWidth="1"/>
    <col min="4604" max="4614" width="7.81640625" style="3" customWidth="1"/>
    <col min="4615" max="4852" width="7.08984375" style="3"/>
    <col min="4853" max="4853" width="5.453125" style="3" customWidth="1"/>
    <col min="4854" max="4854" width="2.08984375" style="3" customWidth="1"/>
    <col min="4855" max="4855" width="4.08984375" style="3" customWidth="1"/>
    <col min="4856" max="4856" width="13.81640625" style="3" customWidth="1"/>
    <col min="4857" max="4857" width="3.08984375" style="3" customWidth="1"/>
    <col min="4858" max="4858" width="12" style="3" customWidth="1"/>
    <col min="4859" max="4859" width="2.08984375" style="3" customWidth="1"/>
    <col min="4860" max="4870" width="7.81640625" style="3" customWidth="1"/>
    <col min="4871" max="5108" width="7.08984375" style="3"/>
    <col min="5109" max="5109" width="5.453125" style="3" customWidth="1"/>
    <col min="5110" max="5110" width="2.08984375" style="3" customWidth="1"/>
    <col min="5111" max="5111" width="4.08984375" style="3" customWidth="1"/>
    <col min="5112" max="5112" width="13.81640625" style="3" customWidth="1"/>
    <col min="5113" max="5113" width="3.08984375" style="3" customWidth="1"/>
    <col min="5114" max="5114" width="12" style="3" customWidth="1"/>
    <col min="5115" max="5115" width="2.08984375" style="3" customWidth="1"/>
    <col min="5116" max="5126" width="7.81640625" style="3" customWidth="1"/>
    <col min="5127" max="5364" width="7.08984375" style="3"/>
    <col min="5365" max="5365" width="5.453125" style="3" customWidth="1"/>
    <col min="5366" max="5366" width="2.08984375" style="3" customWidth="1"/>
    <col min="5367" max="5367" width="4.08984375" style="3" customWidth="1"/>
    <col min="5368" max="5368" width="13.81640625" style="3" customWidth="1"/>
    <col min="5369" max="5369" width="3.08984375" style="3" customWidth="1"/>
    <col min="5370" max="5370" width="12" style="3" customWidth="1"/>
    <col min="5371" max="5371" width="2.08984375" style="3" customWidth="1"/>
    <col min="5372" max="5382" width="7.81640625" style="3" customWidth="1"/>
    <col min="5383" max="5620" width="7.08984375" style="3"/>
    <col min="5621" max="5621" width="5.453125" style="3" customWidth="1"/>
    <col min="5622" max="5622" width="2.08984375" style="3" customWidth="1"/>
    <col min="5623" max="5623" width="4.08984375" style="3" customWidth="1"/>
    <col min="5624" max="5624" width="13.81640625" style="3" customWidth="1"/>
    <col min="5625" max="5625" width="3.08984375" style="3" customWidth="1"/>
    <col min="5626" max="5626" width="12" style="3" customWidth="1"/>
    <col min="5627" max="5627" width="2.08984375" style="3" customWidth="1"/>
    <col min="5628" max="5638" width="7.81640625" style="3" customWidth="1"/>
    <col min="5639" max="5876" width="7.08984375" style="3"/>
    <col min="5877" max="5877" width="5.453125" style="3" customWidth="1"/>
    <col min="5878" max="5878" width="2.08984375" style="3" customWidth="1"/>
    <col min="5879" max="5879" width="4.08984375" style="3" customWidth="1"/>
    <col min="5880" max="5880" width="13.81640625" style="3" customWidth="1"/>
    <col min="5881" max="5881" width="3.08984375" style="3" customWidth="1"/>
    <col min="5882" max="5882" width="12" style="3" customWidth="1"/>
    <col min="5883" max="5883" width="2.08984375" style="3" customWidth="1"/>
    <col min="5884" max="5894" width="7.81640625" style="3" customWidth="1"/>
    <col min="5895" max="6132" width="7.08984375" style="3"/>
    <col min="6133" max="6133" width="5.453125" style="3" customWidth="1"/>
    <col min="6134" max="6134" width="2.08984375" style="3" customWidth="1"/>
    <col min="6135" max="6135" width="4.08984375" style="3" customWidth="1"/>
    <col min="6136" max="6136" width="13.81640625" style="3" customWidth="1"/>
    <col min="6137" max="6137" width="3.08984375" style="3" customWidth="1"/>
    <col min="6138" max="6138" width="12" style="3" customWidth="1"/>
    <col min="6139" max="6139" width="2.08984375" style="3" customWidth="1"/>
    <col min="6140" max="6150" width="7.81640625" style="3" customWidth="1"/>
    <col min="6151" max="6388" width="7.08984375" style="3"/>
    <col min="6389" max="6389" width="5.453125" style="3" customWidth="1"/>
    <col min="6390" max="6390" width="2.08984375" style="3" customWidth="1"/>
    <col min="6391" max="6391" width="4.08984375" style="3" customWidth="1"/>
    <col min="6392" max="6392" width="13.81640625" style="3" customWidth="1"/>
    <col min="6393" max="6393" width="3.08984375" style="3" customWidth="1"/>
    <col min="6394" max="6394" width="12" style="3" customWidth="1"/>
    <col min="6395" max="6395" width="2.08984375" style="3" customWidth="1"/>
    <col min="6396" max="6406" width="7.81640625" style="3" customWidth="1"/>
    <col min="6407" max="6644" width="7.08984375" style="3"/>
    <col min="6645" max="6645" width="5.453125" style="3" customWidth="1"/>
    <col min="6646" max="6646" width="2.08984375" style="3" customWidth="1"/>
    <col min="6647" max="6647" width="4.08984375" style="3" customWidth="1"/>
    <col min="6648" max="6648" width="13.81640625" style="3" customWidth="1"/>
    <col min="6649" max="6649" width="3.08984375" style="3" customWidth="1"/>
    <col min="6650" max="6650" width="12" style="3" customWidth="1"/>
    <col min="6651" max="6651" width="2.08984375" style="3" customWidth="1"/>
    <col min="6652" max="6662" width="7.81640625" style="3" customWidth="1"/>
    <col min="6663" max="6900" width="7.08984375" style="3"/>
    <col min="6901" max="6901" width="5.453125" style="3" customWidth="1"/>
    <col min="6902" max="6902" width="2.08984375" style="3" customWidth="1"/>
    <col min="6903" max="6903" width="4.08984375" style="3" customWidth="1"/>
    <col min="6904" max="6904" width="13.81640625" style="3" customWidth="1"/>
    <col min="6905" max="6905" width="3.08984375" style="3" customWidth="1"/>
    <col min="6906" max="6906" width="12" style="3" customWidth="1"/>
    <col min="6907" max="6907" width="2.08984375" style="3" customWidth="1"/>
    <col min="6908" max="6918" width="7.81640625" style="3" customWidth="1"/>
    <col min="6919" max="7156" width="7.08984375" style="3"/>
    <col min="7157" max="7157" width="5.453125" style="3" customWidth="1"/>
    <col min="7158" max="7158" width="2.08984375" style="3" customWidth="1"/>
    <col min="7159" max="7159" width="4.08984375" style="3" customWidth="1"/>
    <col min="7160" max="7160" width="13.81640625" style="3" customWidth="1"/>
    <col min="7161" max="7161" width="3.08984375" style="3" customWidth="1"/>
    <col min="7162" max="7162" width="12" style="3" customWidth="1"/>
    <col min="7163" max="7163" width="2.08984375" style="3" customWidth="1"/>
    <col min="7164" max="7174" width="7.81640625" style="3" customWidth="1"/>
    <col min="7175" max="7412" width="7.08984375" style="3"/>
    <col min="7413" max="7413" width="5.453125" style="3" customWidth="1"/>
    <col min="7414" max="7414" width="2.08984375" style="3" customWidth="1"/>
    <col min="7415" max="7415" width="4.08984375" style="3" customWidth="1"/>
    <col min="7416" max="7416" width="13.81640625" style="3" customWidth="1"/>
    <col min="7417" max="7417" width="3.08984375" style="3" customWidth="1"/>
    <col min="7418" max="7418" width="12" style="3" customWidth="1"/>
    <col min="7419" max="7419" width="2.08984375" style="3" customWidth="1"/>
    <col min="7420" max="7430" width="7.81640625" style="3" customWidth="1"/>
    <col min="7431" max="7668" width="7.08984375" style="3"/>
    <col min="7669" max="7669" width="5.453125" style="3" customWidth="1"/>
    <col min="7670" max="7670" width="2.08984375" style="3" customWidth="1"/>
    <col min="7671" max="7671" width="4.08984375" style="3" customWidth="1"/>
    <col min="7672" max="7672" width="13.81640625" style="3" customWidth="1"/>
    <col min="7673" max="7673" width="3.08984375" style="3" customWidth="1"/>
    <col min="7674" max="7674" width="12" style="3" customWidth="1"/>
    <col min="7675" max="7675" width="2.08984375" style="3" customWidth="1"/>
    <col min="7676" max="7686" width="7.81640625" style="3" customWidth="1"/>
    <col min="7687" max="7924" width="7.08984375" style="3"/>
    <col min="7925" max="7925" width="5.453125" style="3" customWidth="1"/>
    <col min="7926" max="7926" width="2.08984375" style="3" customWidth="1"/>
    <col min="7927" max="7927" width="4.08984375" style="3" customWidth="1"/>
    <col min="7928" max="7928" width="13.81640625" style="3" customWidth="1"/>
    <col min="7929" max="7929" width="3.08984375" style="3" customWidth="1"/>
    <col min="7930" max="7930" width="12" style="3" customWidth="1"/>
    <col min="7931" max="7931" width="2.08984375" style="3" customWidth="1"/>
    <col min="7932" max="7942" width="7.81640625" style="3" customWidth="1"/>
    <col min="7943" max="8180" width="7.08984375" style="3"/>
    <col min="8181" max="8181" width="5.453125" style="3" customWidth="1"/>
    <col min="8182" max="8182" width="2.08984375" style="3" customWidth="1"/>
    <col min="8183" max="8183" width="4.08984375" style="3" customWidth="1"/>
    <col min="8184" max="8184" width="13.81640625" style="3" customWidth="1"/>
    <col min="8185" max="8185" width="3.08984375" style="3" customWidth="1"/>
    <col min="8186" max="8186" width="12" style="3" customWidth="1"/>
    <col min="8187" max="8187" width="2.08984375" style="3" customWidth="1"/>
    <col min="8188" max="8198" width="7.81640625" style="3" customWidth="1"/>
    <col min="8199" max="8436" width="7.08984375" style="3"/>
    <col min="8437" max="8437" width="5.453125" style="3" customWidth="1"/>
    <col min="8438" max="8438" width="2.08984375" style="3" customWidth="1"/>
    <col min="8439" max="8439" width="4.08984375" style="3" customWidth="1"/>
    <col min="8440" max="8440" width="13.81640625" style="3" customWidth="1"/>
    <col min="8441" max="8441" width="3.08984375" style="3" customWidth="1"/>
    <col min="8442" max="8442" width="12" style="3" customWidth="1"/>
    <col min="8443" max="8443" width="2.08984375" style="3" customWidth="1"/>
    <col min="8444" max="8454" width="7.81640625" style="3" customWidth="1"/>
    <col min="8455" max="8692" width="7.08984375" style="3"/>
    <col min="8693" max="8693" width="5.453125" style="3" customWidth="1"/>
    <col min="8694" max="8694" width="2.08984375" style="3" customWidth="1"/>
    <col min="8695" max="8695" width="4.08984375" style="3" customWidth="1"/>
    <col min="8696" max="8696" width="13.81640625" style="3" customWidth="1"/>
    <col min="8697" max="8697" width="3.08984375" style="3" customWidth="1"/>
    <col min="8698" max="8698" width="12" style="3" customWidth="1"/>
    <col min="8699" max="8699" width="2.08984375" style="3" customWidth="1"/>
    <col min="8700" max="8710" width="7.81640625" style="3" customWidth="1"/>
    <col min="8711" max="8948" width="7.08984375" style="3"/>
    <col min="8949" max="8949" width="5.453125" style="3" customWidth="1"/>
    <col min="8950" max="8950" width="2.08984375" style="3" customWidth="1"/>
    <col min="8951" max="8951" width="4.08984375" style="3" customWidth="1"/>
    <col min="8952" max="8952" width="13.81640625" style="3" customWidth="1"/>
    <col min="8953" max="8953" width="3.08984375" style="3" customWidth="1"/>
    <col min="8954" max="8954" width="12" style="3" customWidth="1"/>
    <col min="8955" max="8955" width="2.08984375" style="3" customWidth="1"/>
    <col min="8956" max="8966" width="7.81640625" style="3" customWidth="1"/>
    <col min="8967" max="9204" width="7.08984375" style="3"/>
    <col min="9205" max="9205" width="5.453125" style="3" customWidth="1"/>
    <col min="9206" max="9206" width="2.08984375" style="3" customWidth="1"/>
    <col min="9207" max="9207" width="4.08984375" style="3" customWidth="1"/>
    <col min="9208" max="9208" width="13.81640625" style="3" customWidth="1"/>
    <col min="9209" max="9209" width="3.08984375" style="3" customWidth="1"/>
    <col min="9210" max="9210" width="12" style="3" customWidth="1"/>
    <col min="9211" max="9211" width="2.08984375" style="3" customWidth="1"/>
    <col min="9212" max="9222" width="7.81640625" style="3" customWidth="1"/>
    <col min="9223" max="9460" width="7.08984375" style="3"/>
    <col min="9461" max="9461" width="5.453125" style="3" customWidth="1"/>
    <col min="9462" max="9462" width="2.08984375" style="3" customWidth="1"/>
    <col min="9463" max="9463" width="4.08984375" style="3" customWidth="1"/>
    <col min="9464" max="9464" width="13.81640625" style="3" customWidth="1"/>
    <col min="9465" max="9465" width="3.08984375" style="3" customWidth="1"/>
    <col min="9466" max="9466" width="12" style="3" customWidth="1"/>
    <col min="9467" max="9467" width="2.08984375" style="3" customWidth="1"/>
    <col min="9468" max="9478" width="7.81640625" style="3" customWidth="1"/>
    <col min="9479" max="9716" width="7.08984375" style="3"/>
    <col min="9717" max="9717" width="5.453125" style="3" customWidth="1"/>
    <col min="9718" max="9718" width="2.08984375" style="3" customWidth="1"/>
    <col min="9719" max="9719" width="4.08984375" style="3" customWidth="1"/>
    <col min="9720" max="9720" width="13.81640625" style="3" customWidth="1"/>
    <col min="9721" max="9721" width="3.08984375" style="3" customWidth="1"/>
    <col min="9722" max="9722" width="12" style="3" customWidth="1"/>
    <col min="9723" max="9723" width="2.08984375" style="3" customWidth="1"/>
    <col min="9724" max="9734" width="7.81640625" style="3" customWidth="1"/>
    <col min="9735" max="9972" width="7.08984375" style="3"/>
    <col min="9973" max="9973" width="5.453125" style="3" customWidth="1"/>
    <col min="9974" max="9974" width="2.08984375" style="3" customWidth="1"/>
    <col min="9975" max="9975" width="4.08984375" style="3" customWidth="1"/>
    <col min="9976" max="9976" width="13.81640625" style="3" customWidth="1"/>
    <col min="9977" max="9977" width="3.08984375" style="3" customWidth="1"/>
    <col min="9978" max="9978" width="12" style="3" customWidth="1"/>
    <col min="9979" max="9979" width="2.08984375" style="3" customWidth="1"/>
    <col min="9980" max="9990" width="7.81640625" style="3" customWidth="1"/>
    <col min="9991" max="10228" width="7.08984375" style="3"/>
    <col min="10229" max="10229" width="5.453125" style="3" customWidth="1"/>
    <col min="10230" max="10230" width="2.08984375" style="3" customWidth="1"/>
    <col min="10231" max="10231" width="4.08984375" style="3" customWidth="1"/>
    <col min="10232" max="10232" width="13.81640625" style="3" customWidth="1"/>
    <col min="10233" max="10233" width="3.08984375" style="3" customWidth="1"/>
    <col min="10234" max="10234" width="12" style="3" customWidth="1"/>
    <col min="10235" max="10235" width="2.08984375" style="3" customWidth="1"/>
    <col min="10236" max="10246" width="7.81640625" style="3" customWidth="1"/>
    <col min="10247" max="10484" width="7.08984375" style="3"/>
    <col min="10485" max="10485" width="5.453125" style="3" customWidth="1"/>
    <col min="10486" max="10486" width="2.08984375" style="3" customWidth="1"/>
    <col min="10487" max="10487" width="4.08984375" style="3" customWidth="1"/>
    <col min="10488" max="10488" width="13.81640625" style="3" customWidth="1"/>
    <col min="10489" max="10489" width="3.08984375" style="3" customWidth="1"/>
    <col min="10490" max="10490" width="12" style="3" customWidth="1"/>
    <col min="10491" max="10491" width="2.08984375" style="3" customWidth="1"/>
    <col min="10492" max="10502" width="7.81640625" style="3" customWidth="1"/>
    <col min="10503" max="10740" width="7.08984375" style="3"/>
    <col min="10741" max="10741" width="5.453125" style="3" customWidth="1"/>
    <col min="10742" max="10742" width="2.08984375" style="3" customWidth="1"/>
    <col min="10743" max="10743" width="4.08984375" style="3" customWidth="1"/>
    <col min="10744" max="10744" width="13.81640625" style="3" customWidth="1"/>
    <col min="10745" max="10745" width="3.08984375" style="3" customWidth="1"/>
    <col min="10746" max="10746" width="12" style="3" customWidth="1"/>
    <col min="10747" max="10747" width="2.08984375" style="3" customWidth="1"/>
    <col min="10748" max="10758" width="7.81640625" style="3" customWidth="1"/>
    <col min="10759" max="10996" width="7.08984375" style="3"/>
    <col min="10997" max="10997" width="5.453125" style="3" customWidth="1"/>
    <col min="10998" max="10998" width="2.08984375" style="3" customWidth="1"/>
    <col min="10999" max="10999" width="4.08984375" style="3" customWidth="1"/>
    <col min="11000" max="11000" width="13.81640625" style="3" customWidth="1"/>
    <col min="11001" max="11001" width="3.08984375" style="3" customWidth="1"/>
    <col min="11002" max="11002" width="12" style="3" customWidth="1"/>
    <col min="11003" max="11003" width="2.08984375" style="3" customWidth="1"/>
    <col min="11004" max="11014" width="7.81640625" style="3" customWidth="1"/>
    <col min="11015" max="11252" width="7.08984375" style="3"/>
    <col min="11253" max="11253" width="5.453125" style="3" customWidth="1"/>
    <col min="11254" max="11254" width="2.08984375" style="3" customWidth="1"/>
    <col min="11255" max="11255" width="4.08984375" style="3" customWidth="1"/>
    <col min="11256" max="11256" width="13.81640625" style="3" customWidth="1"/>
    <col min="11257" max="11257" width="3.08984375" style="3" customWidth="1"/>
    <col min="11258" max="11258" width="12" style="3" customWidth="1"/>
    <col min="11259" max="11259" width="2.08984375" style="3" customWidth="1"/>
    <col min="11260" max="11270" width="7.81640625" style="3" customWidth="1"/>
    <col min="11271" max="11508" width="7.08984375" style="3"/>
    <col min="11509" max="11509" width="5.453125" style="3" customWidth="1"/>
    <col min="11510" max="11510" width="2.08984375" style="3" customWidth="1"/>
    <col min="11511" max="11511" width="4.08984375" style="3" customWidth="1"/>
    <col min="11512" max="11512" width="13.81640625" style="3" customWidth="1"/>
    <col min="11513" max="11513" width="3.08984375" style="3" customWidth="1"/>
    <col min="11514" max="11514" width="12" style="3" customWidth="1"/>
    <col min="11515" max="11515" width="2.08984375" style="3" customWidth="1"/>
    <col min="11516" max="11526" width="7.81640625" style="3" customWidth="1"/>
    <col min="11527" max="11764" width="7.08984375" style="3"/>
    <col min="11765" max="11765" width="5.453125" style="3" customWidth="1"/>
    <col min="11766" max="11766" width="2.08984375" style="3" customWidth="1"/>
    <col min="11767" max="11767" width="4.08984375" style="3" customWidth="1"/>
    <col min="11768" max="11768" width="13.81640625" style="3" customWidth="1"/>
    <col min="11769" max="11769" width="3.08984375" style="3" customWidth="1"/>
    <col min="11770" max="11770" width="12" style="3" customWidth="1"/>
    <col min="11771" max="11771" width="2.08984375" style="3" customWidth="1"/>
    <col min="11772" max="11782" width="7.81640625" style="3" customWidth="1"/>
    <col min="11783" max="12020" width="7.08984375" style="3"/>
    <col min="12021" max="12021" width="5.453125" style="3" customWidth="1"/>
    <col min="12022" max="12022" width="2.08984375" style="3" customWidth="1"/>
    <col min="12023" max="12023" width="4.08984375" style="3" customWidth="1"/>
    <col min="12024" max="12024" width="13.81640625" style="3" customWidth="1"/>
    <col min="12025" max="12025" width="3.08984375" style="3" customWidth="1"/>
    <col min="12026" max="12026" width="12" style="3" customWidth="1"/>
    <col min="12027" max="12027" width="2.08984375" style="3" customWidth="1"/>
    <col min="12028" max="12038" width="7.81640625" style="3" customWidth="1"/>
    <col min="12039" max="12276" width="7.08984375" style="3"/>
    <col min="12277" max="12277" width="5.453125" style="3" customWidth="1"/>
    <col min="12278" max="12278" width="2.08984375" style="3" customWidth="1"/>
    <col min="12279" max="12279" width="4.08984375" style="3" customWidth="1"/>
    <col min="12280" max="12280" width="13.81640625" style="3" customWidth="1"/>
    <col min="12281" max="12281" width="3.08984375" style="3" customWidth="1"/>
    <col min="12282" max="12282" width="12" style="3" customWidth="1"/>
    <col min="12283" max="12283" width="2.08984375" style="3" customWidth="1"/>
    <col min="12284" max="12294" width="7.81640625" style="3" customWidth="1"/>
    <col min="12295" max="12532" width="7.08984375" style="3"/>
    <col min="12533" max="12533" width="5.453125" style="3" customWidth="1"/>
    <col min="12534" max="12534" width="2.08984375" style="3" customWidth="1"/>
    <col min="12535" max="12535" width="4.08984375" style="3" customWidth="1"/>
    <col min="12536" max="12536" width="13.81640625" style="3" customWidth="1"/>
    <col min="12537" max="12537" width="3.08984375" style="3" customWidth="1"/>
    <col min="12538" max="12538" width="12" style="3" customWidth="1"/>
    <col min="12539" max="12539" width="2.08984375" style="3" customWidth="1"/>
    <col min="12540" max="12550" width="7.81640625" style="3" customWidth="1"/>
    <col min="12551" max="12788" width="7.08984375" style="3"/>
    <col min="12789" max="12789" width="5.453125" style="3" customWidth="1"/>
    <col min="12790" max="12790" width="2.08984375" style="3" customWidth="1"/>
    <col min="12791" max="12791" width="4.08984375" style="3" customWidth="1"/>
    <col min="12792" max="12792" width="13.81640625" style="3" customWidth="1"/>
    <col min="12793" max="12793" width="3.08984375" style="3" customWidth="1"/>
    <col min="12794" max="12794" width="12" style="3" customWidth="1"/>
    <col min="12795" max="12795" width="2.08984375" style="3" customWidth="1"/>
    <col min="12796" max="12806" width="7.81640625" style="3" customWidth="1"/>
    <col min="12807" max="13044" width="7.08984375" style="3"/>
    <col min="13045" max="13045" width="5.453125" style="3" customWidth="1"/>
    <col min="13046" max="13046" width="2.08984375" style="3" customWidth="1"/>
    <col min="13047" max="13047" width="4.08984375" style="3" customWidth="1"/>
    <col min="13048" max="13048" width="13.81640625" style="3" customWidth="1"/>
    <col min="13049" max="13049" width="3.08984375" style="3" customWidth="1"/>
    <col min="13050" max="13050" width="12" style="3" customWidth="1"/>
    <col min="13051" max="13051" width="2.08984375" style="3" customWidth="1"/>
    <col min="13052" max="13062" width="7.81640625" style="3" customWidth="1"/>
    <col min="13063" max="13300" width="7.08984375" style="3"/>
    <col min="13301" max="13301" width="5.453125" style="3" customWidth="1"/>
    <col min="13302" max="13302" width="2.08984375" style="3" customWidth="1"/>
    <col min="13303" max="13303" width="4.08984375" style="3" customWidth="1"/>
    <col min="13304" max="13304" width="13.81640625" style="3" customWidth="1"/>
    <col min="13305" max="13305" width="3.08984375" style="3" customWidth="1"/>
    <col min="13306" max="13306" width="12" style="3" customWidth="1"/>
    <col min="13307" max="13307" width="2.08984375" style="3" customWidth="1"/>
    <col min="13308" max="13318" width="7.81640625" style="3" customWidth="1"/>
    <col min="13319" max="13556" width="7.08984375" style="3"/>
    <col min="13557" max="13557" width="5.453125" style="3" customWidth="1"/>
    <col min="13558" max="13558" width="2.08984375" style="3" customWidth="1"/>
    <col min="13559" max="13559" width="4.08984375" style="3" customWidth="1"/>
    <col min="13560" max="13560" width="13.81640625" style="3" customWidth="1"/>
    <col min="13561" max="13561" width="3.08984375" style="3" customWidth="1"/>
    <col min="13562" max="13562" width="12" style="3" customWidth="1"/>
    <col min="13563" max="13563" width="2.08984375" style="3" customWidth="1"/>
    <col min="13564" max="13574" width="7.81640625" style="3" customWidth="1"/>
    <col min="13575" max="13812" width="7.08984375" style="3"/>
    <col min="13813" max="13813" width="5.453125" style="3" customWidth="1"/>
    <col min="13814" max="13814" width="2.08984375" style="3" customWidth="1"/>
    <col min="13815" max="13815" width="4.08984375" style="3" customWidth="1"/>
    <col min="13816" max="13816" width="13.81640625" style="3" customWidth="1"/>
    <col min="13817" max="13817" width="3.08984375" style="3" customWidth="1"/>
    <col min="13818" max="13818" width="12" style="3" customWidth="1"/>
    <col min="13819" max="13819" width="2.08984375" style="3" customWidth="1"/>
    <col min="13820" max="13830" width="7.81640625" style="3" customWidth="1"/>
    <col min="13831" max="14068" width="7.08984375" style="3"/>
    <col min="14069" max="14069" width="5.453125" style="3" customWidth="1"/>
    <col min="14070" max="14070" width="2.08984375" style="3" customWidth="1"/>
    <col min="14071" max="14071" width="4.08984375" style="3" customWidth="1"/>
    <col min="14072" max="14072" width="13.81640625" style="3" customWidth="1"/>
    <col min="14073" max="14073" width="3.08984375" style="3" customWidth="1"/>
    <col min="14074" max="14074" width="12" style="3" customWidth="1"/>
    <col min="14075" max="14075" width="2.08984375" style="3" customWidth="1"/>
    <col min="14076" max="14086" width="7.81640625" style="3" customWidth="1"/>
    <col min="14087" max="14324" width="7.08984375" style="3"/>
    <col min="14325" max="14325" width="5.453125" style="3" customWidth="1"/>
    <col min="14326" max="14326" width="2.08984375" style="3" customWidth="1"/>
    <col min="14327" max="14327" width="4.08984375" style="3" customWidth="1"/>
    <col min="14328" max="14328" width="13.81640625" style="3" customWidth="1"/>
    <col min="14329" max="14329" width="3.08984375" style="3" customWidth="1"/>
    <col min="14330" max="14330" width="12" style="3" customWidth="1"/>
    <col min="14331" max="14331" width="2.08984375" style="3" customWidth="1"/>
    <col min="14332" max="14342" width="7.81640625" style="3" customWidth="1"/>
    <col min="14343" max="14580" width="7.08984375" style="3"/>
    <col min="14581" max="14581" width="5.453125" style="3" customWidth="1"/>
    <col min="14582" max="14582" width="2.08984375" style="3" customWidth="1"/>
    <col min="14583" max="14583" width="4.08984375" style="3" customWidth="1"/>
    <col min="14584" max="14584" width="13.81640625" style="3" customWidth="1"/>
    <col min="14585" max="14585" width="3.08984375" style="3" customWidth="1"/>
    <col min="14586" max="14586" width="12" style="3" customWidth="1"/>
    <col min="14587" max="14587" width="2.08984375" style="3" customWidth="1"/>
    <col min="14588" max="14598" width="7.81640625" style="3" customWidth="1"/>
    <col min="14599" max="14836" width="7.08984375" style="3"/>
    <col min="14837" max="14837" width="5.453125" style="3" customWidth="1"/>
    <col min="14838" max="14838" width="2.08984375" style="3" customWidth="1"/>
    <col min="14839" max="14839" width="4.08984375" style="3" customWidth="1"/>
    <col min="14840" max="14840" width="13.81640625" style="3" customWidth="1"/>
    <col min="14841" max="14841" width="3.08984375" style="3" customWidth="1"/>
    <col min="14842" max="14842" width="12" style="3" customWidth="1"/>
    <col min="14843" max="14843" width="2.08984375" style="3" customWidth="1"/>
    <col min="14844" max="14854" width="7.81640625" style="3" customWidth="1"/>
    <col min="14855" max="15092" width="7.08984375" style="3"/>
    <col min="15093" max="15093" width="5.453125" style="3" customWidth="1"/>
    <col min="15094" max="15094" width="2.08984375" style="3" customWidth="1"/>
    <col min="15095" max="15095" width="4.08984375" style="3" customWidth="1"/>
    <col min="15096" max="15096" width="13.81640625" style="3" customWidth="1"/>
    <col min="15097" max="15097" width="3.08984375" style="3" customWidth="1"/>
    <col min="15098" max="15098" width="12" style="3" customWidth="1"/>
    <col min="15099" max="15099" width="2.08984375" style="3" customWidth="1"/>
    <col min="15100" max="15110" width="7.81640625" style="3" customWidth="1"/>
    <col min="15111" max="15348" width="7.08984375" style="3"/>
    <col min="15349" max="15349" width="5.453125" style="3" customWidth="1"/>
    <col min="15350" max="15350" width="2.08984375" style="3" customWidth="1"/>
    <col min="15351" max="15351" width="4.08984375" style="3" customWidth="1"/>
    <col min="15352" max="15352" width="13.81640625" style="3" customWidth="1"/>
    <col min="15353" max="15353" width="3.08984375" style="3" customWidth="1"/>
    <col min="15354" max="15354" width="12" style="3" customWidth="1"/>
    <col min="15355" max="15355" width="2.08984375" style="3" customWidth="1"/>
    <col min="15356" max="15366" width="7.81640625" style="3" customWidth="1"/>
    <col min="15367" max="15604" width="7.08984375" style="3"/>
    <col min="15605" max="15605" width="5.453125" style="3" customWidth="1"/>
    <col min="15606" max="15606" width="2.08984375" style="3" customWidth="1"/>
    <col min="15607" max="15607" width="4.08984375" style="3" customWidth="1"/>
    <col min="15608" max="15608" width="13.81640625" style="3" customWidth="1"/>
    <col min="15609" max="15609" width="3.08984375" style="3" customWidth="1"/>
    <col min="15610" max="15610" width="12" style="3" customWidth="1"/>
    <col min="15611" max="15611" width="2.08984375" style="3" customWidth="1"/>
    <col min="15612" max="15622" width="7.81640625" style="3" customWidth="1"/>
    <col min="15623" max="15860" width="7.08984375" style="3"/>
    <col min="15861" max="15861" width="5.453125" style="3" customWidth="1"/>
    <col min="15862" max="15862" width="2.08984375" style="3" customWidth="1"/>
    <col min="15863" max="15863" width="4.08984375" style="3" customWidth="1"/>
    <col min="15864" max="15864" width="13.81640625" style="3" customWidth="1"/>
    <col min="15865" max="15865" width="3.08984375" style="3" customWidth="1"/>
    <col min="15866" max="15866" width="12" style="3" customWidth="1"/>
    <col min="15867" max="15867" width="2.08984375" style="3" customWidth="1"/>
    <col min="15868" max="15878" width="7.81640625" style="3" customWidth="1"/>
    <col min="15879" max="16116" width="7.08984375" style="3"/>
    <col min="16117" max="16117" width="5.453125" style="3" customWidth="1"/>
    <col min="16118" max="16118" width="2.08984375" style="3" customWidth="1"/>
    <col min="16119" max="16119" width="4.08984375" style="3" customWidth="1"/>
    <col min="16120" max="16120" width="13.81640625" style="3" customWidth="1"/>
    <col min="16121" max="16121" width="3.08984375" style="3" customWidth="1"/>
    <col min="16122" max="16122" width="12" style="3" customWidth="1"/>
    <col min="16123" max="16123" width="2.08984375" style="3" customWidth="1"/>
    <col min="16124" max="16134" width="7.81640625" style="3" customWidth="1"/>
    <col min="16135" max="16384" width="7.08984375" style="3"/>
  </cols>
  <sheetData>
    <row r="1" spans="1:99" ht="15.6" x14ac:dyDescent="0.25">
      <c r="A1" s="1" t="s">
        <v>116</v>
      </c>
      <c r="B1" s="2"/>
      <c r="C1" s="1"/>
    </row>
    <row r="2" spans="1:99" x14ac:dyDescent="0.25">
      <c r="A2" s="6"/>
    </row>
    <row r="3" spans="1:99" x14ac:dyDescent="0.25">
      <c r="A3" s="3" t="s">
        <v>1</v>
      </c>
      <c r="C3" s="7"/>
      <c r="F3" s="5"/>
      <c r="G3" s="5"/>
      <c r="H3" s="8" t="s">
        <v>2</v>
      </c>
      <c r="I3" s="9"/>
      <c r="J3" s="3"/>
      <c r="L3" s="7"/>
      <c r="N3" s="7"/>
      <c r="O3" s="7"/>
      <c r="R3" s="10" t="s">
        <v>117</v>
      </c>
      <c r="S3" s="7"/>
      <c r="T3" s="11"/>
      <c r="U3" s="12"/>
      <c r="V3" s="11"/>
      <c r="W3" s="13"/>
      <c r="X3" s="13"/>
      <c r="Y3" s="14"/>
      <c r="Z3" s="14"/>
      <c r="AA3" s="14"/>
      <c r="AB3" s="14"/>
      <c r="AC3" s="14"/>
      <c r="AD3" s="14"/>
      <c r="AE3" s="14"/>
      <c r="AF3" s="13"/>
      <c r="AG3" s="11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1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1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1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1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1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1"/>
    </row>
    <row r="4" spans="1:99" x14ac:dyDescent="0.25">
      <c r="A4" s="16"/>
      <c r="B4" s="16"/>
      <c r="C4" s="16"/>
      <c r="D4" s="16"/>
      <c r="E4" s="16"/>
      <c r="F4" s="17"/>
      <c r="G4" s="17"/>
      <c r="H4" s="17"/>
      <c r="I4" s="18"/>
      <c r="J4" s="18"/>
      <c r="K4" s="19"/>
      <c r="L4" s="18"/>
      <c r="M4" s="18"/>
      <c r="N4" s="18"/>
      <c r="O4" s="18"/>
      <c r="P4" s="18"/>
      <c r="Q4" s="18"/>
      <c r="R4" s="18"/>
      <c r="S4" s="18"/>
      <c r="T4" s="11"/>
      <c r="V4" s="11"/>
      <c r="AG4" s="11"/>
      <c r="AR4" s="11"/>
      <c r="BC4" s="11"/>
      <c r="BN4" s="11"/>
      <c r="BY4" s="11"/>
      <c r="CJ4" s="11"/>
      <c r="CU4" s="11"/>
    </row>
    <row r="5" spans="1:99" x14ac:dyDescent="0.25">
      <c r="A5" s="20" t="s">
        <v>4</v>
      </c>
      <c r="B5" s="20"/>
      <c r="C5" s="20"/>
      <c r="D5" s="20"/>
      <c r="E5" s="20"/>
      <c r="F5" s="3" t="s">
        <v>5</v>
      </c>
      <c r="G5" s="21" t="s">
        <v>6</v>
      </c>
      <c r="H5" s="3"/>
      <c r="J5" s="3"/>
      <c r="N5" s="7"/>
      <c r="O5" s="20" t="s">
        <v>7</v>
      </c>
      <c r="T5" s="11"/>
      <c r="V5" s="11"/>
      <c r="AG5" s="11"/>
      <c r="AR5" s="11"/>
      <c r="BC5" s="11"/>
      <c r="BN5" s="11"/>
      <c r="BY5" s="11"/>
      <c r="CJ5" s="11"/>
      <c r="CU5" s="11"/>
    </row>
    <row r="6" spans="1:99" x14ac:dyDescent="0.25">
      <c r="F6" s="3"/>
      <c r="G6" s="21" t="s">
        <v>8</v>
      </c>
      <c r="H6" s="3"/>
      <c r="J6" s="3"/>
      <c r="L6" s="7"/>
      <c r="M6" s="7"/>
      <c r="N6" s="147" t="s">
        <v>15</v>
      </c>
      <c r="O6" s="3" t="s">
        <v>10</v>
      </c>
      <c r="T6" s="11"/>
      <c r="V6" s="11"/>
      <c r="AG6" s="11"/>
      <c r="AR6" s="11"/>
      <c r="BC6" s="11"/>
      <c r="BN6" s="11"/>
      <c r="BY6" s="11"/>
      <c r="CJ6" s="11"/>
      <c r="CU6" s="11"/>
    </row>
    <row r="7" spans="1:99" x14ac:dyDescent="0.3">
      <c r="A7" s="22" t="s">
        <v>11</v>
      </c>
      <c r="B7" s="23"/>
      <c r="C7" s="23"/>
      <c r="D7" s="20"/>
      <c r="E7" s="20"/>
      <c r="F7" s="3"/>
      <c r="G7" s="24" t="s">
        <v>12</v>
      </c>
      <c r="H7" s="3"/>
      <c r="J7" s="3"/>
      <c r="L7" s="25"/>
      <c r="M7" s="25"/>
      <c r="N7" s="92" t="s">
        <v>9</v>
      </c>
      <c r="O7" s="3" t="s">
        <v>13</v>
      </c>
      <c r="T7" s="11"/>
      <c r="V7" s="11"/>
      <c r="AG7" s="11"/>
      <c r="AR7" s="11"/>
      <c r="BC7" s="11"/>
      <c r="BN7" s="11"/>
      <c r="BY7" s="11"/>
      <c r="CJ7" s="11"/>
      <c r="CU7" s="11"/>
    </row>
    <row r="8" spans="1:99" x14ac:dyDescent="0.3">
      <c r="A8" s="22"/>
      <c r="B8" s="23"/>
      <c r="C8" s="23"/>
      <c r="D8" s="20"/>
      <c r="E8" s="20"/>
      <c r="F8" s="3"/>
      <c r="G8" s="21" t="s">
        <v>14</v>
      </c>
      <c r="H8" s="3"/>
      <c r="J8" s="3"/>
      <c r="L8" s="25"/>
      <c r="M8" s="25"/>
      <c r="N8" s="92" t="s">
        <v>9</v>
      </c>
      <c r="O8" s="3" t="s">
        <v>16</v>
      </c>
      <c r="T8" s="11"/>
      <c r="V8" s="11"/>
      <c r="AG8" s="11"/>
      <c r="AR8" s="11"/>
      <c r="BC8" s="11"/>
      <c r="BN8" s="11"/>
      <c r="BY8" s="11"/>
      <c r="CJ8" s="11"/>
      <c r="CU8" s="11"/>
    </row>
    <row r="9" spans="1:99" x14ac:dyDescent="0.3">
      <c r="A9" s="23"/>
      <c r="B9" s="23"/>
      <c r="C9" s="23"/>
      <c r="F9" s="3"/>
      <c r="G9" s="4" t="s">
        <v>17</v>
      </c>
      <c r="H9" s="3"/>
      <c r="J9" s="3"/>
      <c r="L9" s="9"/>
      <c r="M9" s="9"/>
      <c r="N9" s="9"/>
      <c r="O9" s="20" t="s">
        <v>18</v>
      </c>
      <c r="T9" s="11"/>
      <c r="V9" s="11"/>
      <c r="AG9" s="11"/>
      <c r="AR9" s="11"/>
      <c r="BC9" s="11"/>
      <c r="BN9" s="11"/>
      <c r="BY9" s="11"/>
      <c r="CJ9" s="11"/>
      <c r="CU9" s="11"/>
    </row>
    <row r="10" spans="1:99" x14ac:dyDescent="0.3">
      <c r="A10" s="22" t="s">
        <v>19</v>
      </c>
      <c r="B10" s="23"/>
      <c r="D10" s="26" t="s">
        <v>381</v>
      </c>
      <c r="E10" s="26"/>
      <c r="G10" s="3"/>
      <c r="I10" s="139"/>
      <c r="J10" s="21"/>
      <c r="L10" s="9"/>
      <c r="M10" s="9"/>
      <c r="N10" s="9"/>
      <c r="T10" s="11"/>
      <c r="U10" s="27" t="s">
        <v>20</v>
      </c>
      <c r="V10" s="11"/>
      <c r="AG10" s="11"/>
      <c r="AH10" s="28" t="s">
        <v>21</v>
      </c>
      <c r="AI10" s="28"/>
      <c r="AJ10" s="28"/>
      <c r="AK10" s="28"/>
      <c r="AL10" s="28"/>
      <c r="AM10" s="28"/>
      <c r="AN10" s="28"/>
      <c r="AO10" s="28"/>
      <c r="AP10" s="28"/>
      <c r="AQ10" s="28"/>
      <c r="AR10" s="11"/>
      <c r="AS10" s="28" t="s">
        <v>22</v>
      </c>
      <c r="AT10" s="28"/>
      <c r="AU10" s="28"/>
      <c r="AV10" s="28"/>
      <c r="AW10" s="28"/>
      <c r="AX10" s="28"/>
      <c r="AY10" s="28"/>
      <c r="AZ10" s="28"/>
      <c r="BA10" s="28"/>
      <c r="BB10" s="28"/>
      <c r="BC10" s="11"/>
      <c r="BD10" s="28" t="s">
        <v>23</v>
      </c>
      <c r="BE10" s="28"/>
      <c r="BF10" s="28"/>
      <c r="BG10" s="28"/>
      <c r="BH10" s="28"/>
      <c r="BI10" s="28"/>
      <c r="BJ10" s="28"/>
      <c r="BK10" s="28"/>
      <c r="BL10" s="28"/>
      <c r="BM10" s="28"/>
      <c r="BN10" s="11"/>
      <c r="BO10" s="28" t="s">
        <v>24</v>
      </c>
      <c r="BP10" s="28"/>
      <c r="BQ10" s="28"/>
      <c r="BR10" s="28"/>
      <c r="BS10" s="28"/>
      <c r="BT10" s="28"/>
      <c r="BU10" s="28"/>
      <c r="BV10" s="28"/>
      <c r="BW10" s="28"/>
      <c r="BX10" s="28"/>
      <c r="BY10" s="11"/>
      <c r="BZ10" s="28" t="s">
        <v>25</v>
      </c>
      <c r="CA10" s="28"/>
      <c r="CB10" s="28"/>
      <c r="CC10" s="28"/>
      <c r="CD10" s="28"/>
      <c r="CE10" s="28"/>
      <c r="CF10" s="28"/>
      <c r="CG10" s="28"/>
      <c r="CH10" s="28"/>
      <c r="CI10" s="28"/>
      <c r="CJ10" s="11"/>
      <c r="CK10" s="28" t="s">
        <v>26</v>
      </c>
      <c r="CL10" s="28"/>
      <c r="CM10" s="28"/>
      <c r="CN10" s="28"/>
      <c r="CO10" s="28"/>
      <c r="CP10" s="28"/>
      <c r="CQ10" s="28"/>
      <c r="CR10" s="28"/>
      <c r="CS10" s="28"/>
      <c r="CT10" s="28"/>
      <c r="CU10" s="11"/>
    </row>
    <row r="11" spans="1:99" ht="6" customHeight="1" x14ac:dyDescent="0.25">
      <c r="A11" s="16"/>
      <c r="B11" s="16"/>
      <c r="C11" s="16"/>
      <c r="D11" s="16"/>
      <c r="E11" s="16"/>
      <c r="F11" s="17"/>
      <c r="G11" s="17"/>
      <c r="H11" s="17"/>
      <c r="I11" s="18"/>
      <c r="J11" s="18"/>
      <c r="K11" s="19"/>
      <c r="L11" s="18"/>
      <c r="M11" s="18"/>
      <c r="N11" s="18"/>
      <c r="O11" s="18"/>
      <c r="P11" s="18"/>
      <c r="Q11" s="18"/>
      <c r="R11" s="18"/>
      <c r="S11" s="18"/>
      <c r="T11" s="11"/>
      <c r="V11" s="11"/>
      <c r="AG11" s="11"/>
      <c r="AR11" s="11"/>
      <c r="BC11" s="11"/>
      <c r="BN11" s="11"/>
      <c r="BY11" s="11"/>
      <c r="CJ11" s="11"/>
      <c r="CU11" s="11"/>
    </row>
    <row r="12" spans="1:99" x14ac:dyDescent="0.25">
      <c r="F12" s="29">
        <v>-1</v>
      </c>
      <c r="G12" s="30"/>
      <c r="H12" s="29">
        <f>+F12-1</f>
        <v>-2</v>
      </c>
      <c r="I12" s="29">
        <f>+H12-1</f>
        <v>-3</v>
      </c>
      <c r="J12" s="29">
        <f t="shared" ref="J12:R12" si="0">+I12-1</f>
        <v>-4</v>
      </c>
      <c r="K12" s="29">
        <f t="shared" si="0"/>
        <v>-5</v>
      </c>
      <c r="L12" s="29">
        <f t="shared" si="0"/>
        <v>-6</v>
      </c>
      <c r="M12" s="29">
        <f t="shared" si="0"/>
        <v>-7</v>
      </c>
      <c r="N12" s="29">
        <f t="shared" si="0"/>
        <v>-8</v>
      </c>
      <c r="O12" s="29">
        <f t="shared" si="0"/>
        <v>-9</v>
      </c>
      <c r="P12" s="29">
        <f t="shared" si="0"/>
        <v>-10</v>
      </c>
      <c r="Q12" s="29">
        <f t="shared" si="0"/>
        <v>-11</v>
      </c>
      <c r="R12" s="29">
        <f t="shared" si="0"/>
        <v>-12</v>
      </c>
      <c r="T12" s="11"/>
      <c r="V12" s="11"/>
      <c r="AG12" s="11"/>
      <c r="AR12" s="11"/>
      <c r="BC12" s="11"/>
      <c r="BN12" s="11"/>
      <c r="BY12" s="11"/>
      <c r="CJ12" s="11"/>
      <c r="CU12" s="11"/>
    </row>
    <row r="13" spans="1:99" x14ac:dyDescent="0.25">
      <c r="A13" s="31"/>
      <c r="C13" s="3" t="s">
        <v>27</v>
      </c>
      <c r="F13" s="32" t="s">
        <v>28</v>
      </c>
      <c r="G13" s="32"/>
      <c r="H13" s="33" t="s">
        <v>29</v>
      </c>
      <c r="I13" s="33" t="s">
        <v>29</v>
      </c>
      <c r="J13" s="34"/>
      <c r="K13" s="34"/>
      <c r="L13" s="34"/>
      <c r="M13" s="34" t="s">
        <v>30</v>
      </c>
      <c r="N13" s="34" t="s">
        <v>31</v>
      </c>
      <c r="O13" s="34" t="s">
        <v>32</v>
      </c>
      <c r="P13" s="31" t="s">
        <v>33</v>
      </c>
      <c r="Q13" s="31" t="s">
        <v>33</v>
      </c>
      <c r="R13" s="31"/>
      <c r="T13" s="35"/>
      <c r="V13" s="35"/>
      <c r="W13" s="31" t="s">
        <v>34</v>
      </c>
      <c r="X13" s="31" t="s">
        <v>35</v>
      </c>
      <c r="Y13" s="36" t="s">
        <v>36</v>
      </c>
      <c r="Z13" s="36" t="s">
        <v>37</v>
      </c>
      <c r="AA13" s="36"/>
      <c r="AB13" s="36" t="s">
        <v>38</v>
      </c>
      <c r="AC13" s="36" t="s">
        <v>38</v>
      </c>
      <c r="AD13" s="36" t="s">
        <v>38</v>
      </c>
      <c r="AE13" s="36"/>
      <c r="AG13" s="11"/>
      <c r="AH13" s="33" t="s">
        <v>29</v>
      </c>
      <c r="AI13" s="34"/>
      <c r="AJ13" s="34"/>
      <c r="AK13" s="34"/>
      <c r="AL13" s="34" t="s">
        <v>30</v>
      </c>
      <c r="AM13" s="34" t="s">
        <v>31</v>
      </c>
      <c r="AN13" s="34" t="s">
        <v>32</v>
      </c>
      <c r="AO13" s="31" t="s">
        <v>33</v>
      </c>
      <c r="AP13" s="31" t="s">
        <v>33</v>
      </c>
      <c r="AQ13" s="31" t="s">
        <v>39</v>
      </c>
      <c r="AR13" s="11"/>
      <c r="AS13" s="33" t="s">
        <v>29</v>
      </c>
      <c r="AT13" s="34"/>
      <c r="AU13" s="34"/>
      <c r="AV13" s="34"/>
      <c r="AW13" s="34" t="s">
        <v>30</v>
      </c>
      <c r="AX13" s="34" t="s">
        <v>31</v>
      </c>
      <c r="AY13" s="34" t="s">
        <v>32</v>
      </c>
      <c r="AZ13" s="31" t="s">
        <v>33</v>
      </c>
      <c r="BA13" s="31" t="s">
        <v>33</v>
      </c>
      <c r="BB13" s="31" t="s">
        <v>39</v>
      </c>
      <c r="BC13" s="11"/>
      <c r="BD13" s="33" t="s">
        <v>29</v>
      </c>
      <c r="BE13" s="34"/>
      <c r="BF13" s="34"/>
      <c r="BG13" s="34"/>
      <c r="BH13" s="34" t="s">
        <v>30</v>
      </c>
      <c r="BI13" s="34" t="s">
        <v>31</v>
      </c>
      <c r="BJ13" s="34" t="s">
        <v>32</v>
      </c>
      <c r="BK13" s="31" t="s">
        <v>33</v>
      </c>
      <c r="BL13" s="31" t="s">
        <v>33</v>
      </c>
      <c r="BM13" s="31" t="s">
        <v>39</v>
      </c>
      <c r="BN13" s="11"/>
      <c r="BO13" s="33" t="s">
        <v>29</v>
      </c>
      <c r="BP13" s="34"/>
      <c r="BQ13" s="34"/>
      <c r="BR13" s="34"/>
      <c r="BS13" s="34" t="s">
        <v>30</v>
      </c>
      <c r="BT13" s="34" t="s">
        <v>31</v>
      </c>
      <c r="BU13" s="34" t="s">
        <v>32</v>
      </c>
      <c r="BV13" s="31" t="s">
        <v>33</v>
      </c>
      <c r="BW13" s="31" t="s">
        <v>33</v>
      </c>
      <c r="BX13" s="31" t="s">
        <v>39</v>
      </c>
      <c r="BY13" s="11"/>
      <c r="BZ13" s="33" t="s">
        <v>29</v>
      </c>
      <c r="CA13" s="34"/>
      <c r="CB13" s="34"/>
      <c r="CC13" s="34"/>
      <c r="CD13" s="34" t="s">
        <v>30</v>
      </c>
      <c r="CE13" s="34" t="s">
        <v>31</v>
      </c>
      <c r="CF13" s="34" t="s">
        <v>32</v>
      </c>
      <c r="CG13" s="31" t="s">
        <v>33</v>
      </c>
      <c r="CH13" s="31" t="s">
        <v>33</v>
      </c>
      <c r="CI13" s="31" t="s">
        <v>39</v>
      </c>
      <c r="CJ13" s="11"/>
      <c r="CK13" s="33" t="s">
        <v>29</v>
      </c>
      <c r="CL13" s="34"/>
      <c r="CM13" s="34"/>
      <c r="CN13" s="34"/>
      <c r="CO13" s="34" t="s">
        <v>30</v>
      </c>
      <c r="CP13" s="34" t="s">
        <v>31</v>
      </c>
      <c r="CQ13" s="34" t="s">
        <v>32</v>
      </c>
      <c r="CR13" s="31" t="s">
        <v>33</v>
      </c>
      <c r="CS13" s="31" t="s">
        <v>33</v>
      </c>
      <c r="CT13" s="31" t="s">
        <v>39</v>
      </c>
      <c r="CU13" s="11"/>
    </row>
    <row r="14" spans="1:99" x14ac:dyDescent="0.25">
      <c r="A14" s="37" t="s">
        <v>40</v>
      </c>
      <c r="B14" s="37"/>
      <c r="C14" s="18" t="s">
        <v>41</v>
      </c>
      <c r="D14" s="18" t="s">
        <v>42</v>
      </c>
      <c r="E14" s="18"/>
      <c r="F14" s="38" t="s">
        <v>43</v>
      </c>
      <c r="G14" s="39"/>
      <c r="H14" s="40" t="s">
        <v>44</v>
      </c>
      <c r="I14" s="40" t="s">
        <v>35</v>
      </c>
      <c r="J14" s="41" t="s">
        <v>45</v>
      </c>
      <c r="K14" s="41" t="s">
        <v>46</v>
      </c>
      <c r="L14" s="41" t="s">
        <v>47</v>
      </c>
      <c r="M14" s="41" t="s">
        <v>48</v>
      </c>
      <c r="N14" s="41" t="s">
        <v>49</v>
      </c>
      <c r="O14" s="41" t="s">
        <v>50</v>
      </c>
      <c r="P14" s="37" t="s">
        <v>51</v>
      </c>
      <c r="Q14" s="37" t="s">
        <v>52</v>
      </c>
      <c r="R14" s="37" t="s">
        <v>53</v>
      </c>
      <c r="T14" s="35"/>
      <c r="V14" s="35"/>
      <c r="W14" s="37" t="s">
        <v>54</v>
      </c>
      <c r="X14" s="37" t="s">
        <v>54</v>
      </c>
      <c r="Y14" s="42" t="s">
        <v>55</v>
      </c>
      <c r="Z14" s="42" t="s">
        <v>56</v>
      </c>
      <c r="AA14" s="42" t="s">
        <v>57</v>
      </c>
      <c r="AB14" s="42" t="s">
        <v>58</v>
      </c>
      <c r="AC14" s="42" t="s">
        <v>59</v>
      </c>
      <c r="AD14" s="42" t="s">
        <v>60</v>
      </c>
      <c r="AE14" s="42"/>
      <c r="AF14" s="37" t="s">
        <v>61</v>
      </c>
      <c r="AG14" s="11"/>
      <c r="AH14" s="40" t="s">
        <v>35</v>
      </c>
      <c r="AI14" s="41" t="s">
        <v>45</v>
      </c>
      <c r="AJ14" s="41" t="s">
        <v>46</v>
      </c>
      <c r="AK14" s="41" t="s">
        <v>47</v>
      </c>
      <c r="AL14" s="41" t="s">
        <v>48</v>
      </c>
      <c r="AM14" s="41" t="s">
        <v>49</v>
      </c>
      <c r="AN14" s="41" t="s">
        <v>50</v>
      </c>
      <c r="AO14" s="37" t="s">
        <v>51</v>
      </c>
      <c r="AP14" s="37" t="s">
        <v>52</v>
      </c>
      <c r="AQ14" s="37" t="s">
        <v>62</v>
      </c>
      <c r="AR14" s="11"/>
      <c r="AS14" s="40" t="s">
        <v>35</v>
      </c>
      <c r="AT14" s="41" t="s">
        <v>45</v>
      </c>
      <c r="AU14" s="41" t="s">
        <v>46</v>
      </c>
      <c r="AV14" s="41" t="s">
        <v>47</v>
      </c>
      <c r="AW14" s="41" t="s">
        <v>48</v>
      </c>
      <c r="AX14" s="41" t="s">
        <v>49</v>
      </c>
      <c r="AY14" s="41" t="s">
        <v>50</v>
      </c>
      <c r="AZ14" s="37" t="s">
        <v>51</v>
      </c>
      <c r="BA14" s="37" t="s">
        <v>52</v>
      </c>
      <c r="BB14" s="37" t="s">
        <v>62</v>
      </c>
      <c r="BC14" s="11"/>
      <c r="BD14" s="40" t="s">
        <v>35</v>
      </c>
      <c r="BE14" s="41" t="s">
        <v>45</v>
      </c>
      <c r="BF14" s="41" t="s">
        <v>46</v>
      </c>
      <c r="BG14" s="41" t="s">
        <v>47</v>
      </c>
      <c r="BH14" s="41" t="s">
        <v>48</v>
      </c>
      <c r="BI14" s="41" t="s">
        <v>49</v>
      </c>
      <c r="BJ14" s="41" t="s">
        <v>50</v>
      </c>
      <c r="BK14" s="37" t="s">
        <v>51</v>
      </c>
      <c r="BL14" s="37" t="s">
        <v>52</v>
      </c>
      <c r="BM14" s="37" t="s">
        <v>62</v>
      </c>
      <c r="BN14" s="11"/>
      <c r="BO14" s="40" t="s">
        <v>35</v>
      </c>
      <c r="BP14" s="41" t="s">
        <v>45</v>
      </c>
      <c r="BQ14" s="41" t="s">
        <v>46</v>
      </c>
      <c r="BR14" s="41" t="s">
        <v>47</v>
      </c>
      <c r="BS14" s="41" t="s">
        <v>48</v>
      </c>
      <c r="BT14" s="41" t="s">
        <v>49</v>
      </c>
      <c r="BU14" s="41" t="s">
        <v>50</v>
      </c>
      <c r="BV14" s="37" t="s">
        <v>51</v>
      </c>
      <c r="BW14" s="37" t="s">
        <v>52</v>
      </c>
      <c r="BX14" s="37" t="s">
        <v>62</v>
      </c>
      <c r="BY14" s="11"/>
      <c r="BZ14" s="40" t="s">
        <v>35</v>
      </c>
      <c r="CA14" s="41" t="s">
        <v>45</v>
      </c>
      <c r="CB14" s="41" t="s">
        <v>46</v>
      </c>
      <c r="CC14" s="41" t="s">
        <v>47</v>
      </c>
      <c r="CD14" s="41" t="s">
        <v>48</v>
      </c>
      <c r="CE14" s="41" t="s">
        <v>49</v>
      </c>
      <c r="CF14" s="41" t="s">
        <v>50</v>
      </c>
      <c r="CG14" s="37" t="s">
        <v>51</v>
      </c>
      <c r="CH14" s="37" t="s">
        <v>52</v>
      </c>
      <c r="CI14" s="37" t="s">
        <v>62</v>
      </c>
      <c r="CJ14" s="11"/>
      <c r="CK14" s="40" t="s">
        <v>35</v>
      </c>
      <c r="CL14" s="41" t="s">
        <v>45</v>
      </c>
      <c r="CM14" s="41" t="s">
        <v>46</v>
      </c>
      <c r="CN14" s="41" t="s">
        <v>47</v>
      </c>
      <c r="CO14" s="41" t="s">
        <v>48</v>
      </c>
      <c r="CP14" s="41" t="s">
        <v>49</v>
      </c>
      <c r="CQ14" s="41" t="s">
        <v>50</v>
      </c>
      <c r="CR14" s="37" t="s">
        <v>51</v>
      </c>
      <c r="CS14" s="37" t="s">
        <v>52</v>
      </c>
      <c r="CT14" s="37" t="s">
        <v>62</v>
      </c>
      <c r="CU14" s="11"/>
    </row>
    <row r="15" spans="1:99" x14ac:dyDescent="0.25">
      <c r="A15" s="31">
        <v>1</v>
      </c>
      <c r="B15" s="31"/>
      <c r="D15" s="43" t="s">
        <v>63</v>
      </c>
      <c r="E15" s="43"/>
      <c r="F15" s="32"/>
      <c r="G15" s="44"/>
      <c r="H15" s="33"/>
      <c r="I15" s="33"/>
      <c r="J15" s="34"/>
      <c r="K15" s="34"/>
      <c r="L15" s="34"/>
      <c r="M15" s="34"/>
      <c r="N15" s="34"/>
      <c r="O15" s="34"/>
      <c r="T15" s="11"/>
      <c r="V15" s="11"/>
      <c r="AG15" s="11"/>
      <c r="AH15" s="45">
        <f>'E-10 Allocators from COS'!H5</f>
        <v>0.91992266032084813</v>
      </c>
      <c r="AI15" s="45">
        <f>+'E-10 Allocators from COS'!H7</f>
        <v>0.63005043743321287</v>
      </c>
      <c r="AJ15" s="45">
        <f>+'E-10 Allocators from COS'!H8</f>
        <v>5.5015416799022637E-2</v>
      </c>
      <c r="AK15" s="45">
        <f>+'E-10 Allocators from COS'!H9</f>
        <v>3.2791505379287608E-3</v>
      </c>
      <c r="AL15" s="45">
        <f>+'E-10 Allocators from COS'!H10</f>
        <v>0.24053129787208391</v>
      </c>
      <c r="AM15" s="45">
        <f>+'E-10 Allocators from COS'!H11</f>
        <v>2.8998373908485312E-3</v>
      </c>
      <c r="AN15" s="45">
        <f>+'E-10 Allocators from COS'!H12</f>
        <v>3.2326260145584068E-2</v>
      </c>
      <c r="AO15" s="45">
        <f>+'E-10 Allocators from COS'!H13</f>
        <v>5.3458400950634598E-3</v>
      </c>
      <c r="AP15" s="45">
        <f>+'E-10 Allocators from COS'!H14</f>
        <v>2.9546574965501102E-2</v>
      </c>
      <c r="AQ15" s="45">
        <f>+'E-10 Allocators from COS'!H15</f>
        <v>1.0051866869707055E-3</v>
      </c>
      <c r="AR15" s="11"/>
      <c r="AS15" s="45">
        <v>1</v>
      </c>
      <c r="AT15" s="45">
        <f>+'E-10 Allocators to COS'!H20</f>
        <v>0.60672999999999999</v>
      </c>
      <c r="AU15" s="45">
        <f>+'E-10 Allocators to COS'!H21</f>
        <v>5.3839999999999999E-2</v>
      </c>
      <c r="AV15" s="45">
        <f>+'E-10 Allocators to COS'!H22</f>
        <v>3.7699999999999999E-3</v>
      </c>
      <c r="AW15" s="45">
        <f>+'E-10 Allocators to COS'!H23</f>
        <v>0.28392000000000001</v>
      </c>
      <c r="AX15" s="45">
        <f>+'E-10 Allocators to COS'!H24</f>
        <v>3.3999999999999998E-3</v>
      </c>
      <c r="AY15" s="45">
        <f>+'E-10 Allocators to COS'!H25</f>
        <v>4.5990000000000003E-2</v>
      </c>
      <c r="AZ15" s="45">
        <f>+'E-10 Allocators to COS'!H26</f>
        <v>2.3500000000000001E-3</v>
      </c>
      <c r="BA15" s="45">
        <f>+'E-10 Allocators to COS'!H27</f>
        <v>0</v>
      </c>
      <c r="BB15" s="45"/>
      <c r="BC15" s="11"/>
      <c r="BD15" s="45">
        <f>'E-10 Allocators to COS'!H126</f>
        <v>0.69923804581756366</v>
      </c>
      <c r="BE15" s="45">
        <f>+'E-10 Allocators to COS'!H128</f>
        <v>0.63142184644111032</v>
      </c>
      <c r="BF15" s="45">
        <f>+'E-10 Allocators to COS'!H129</f>
        <v>5.3465528803797555E-2</v>
      </c>
      <c r="BG15" s="45">
        <f>+'E-10 Allocators to COS'!H130</f>
        <v>3.3005036226643352E-3</v>
      </c>
      <c r="BH15" s="45">
        <f>+'E-10 Allocators to COS'!H131</f>
        <v>0.26856368920038398</v>
      </c>
      <c r="BI15" s="45">
        <f>+'E-10 Allocators to COS'!H132</f>
        <v>2.8402740338465994E-3</v>
      </c>
      <c r="BJ15" s="45">
        <f>+'E-10 Allocators to COS'!H133</f>
        <v>4.0053123643966397E-2</v>
      </c>
      <c r="BK15" s="45">
        <f>+'E-10 Allocators to COS'!H134</f>
        <v>3.5503425423082493E-4</v>
      </c>
      <c r="BL15" s="45">
        <f>+'E-10 Allocators to COS'!H135</f>
        <v>0</v>
      </c>
      <c r="BM15" s="45"/>
      <c r="BN15" s="11"/>
      <c r="BO15" s="45">
        <f>'E-10 Allocators to COS'!H150</f>
        <v>1</v>
      </c>
      <c r="BP15" s="45">
        <f>+'E-10 Allocators to COS'!H152</f>
        <v>0.6447046561589348</v>
      </c>
      <c r="BQ15" s="45">
        <f>+'E-10 Allocators to COS'!H153</f>
        <v>5.8217939718801202E-2</v>
      </c>
      <c r="BR15" s="45">
        <f>+'E-10 Allocators to COS'!H154</f>
        <v>2.6694744006976801E-3</v>
      </c>
      <c r="BS15" s="45">
        <f>+'E-10 Allocators to COS'!H155</f>
        <v>0.25773722161955209</v>
      </c>
      <c r="BT15" s="45">
        <f>+'E-10 Allocators to COS'!H156</f>
        <v>4.1477889094505786E-3</v>
      </c>
      <c r="BU15" s="45">
        <f>+'E-10 Allocators to COS'!H157</f>
        <v>2.3589220002977904E-2</v>
      </c>
      <c r="BV15" s="45">
        <f>+'E-10 Allocators to COS'!H158</f>
        <v>8.9336991895858607E-3</v>
      </c>
      <c r="BW15" s="45">
        <f>+'E-10 Allocators to COS'!H159</f>
        <v>0</v>
      </c>
      <c r="BX15" s="45"/>
      <c r="BY15" s="11"/>
      <c r="BZ15" s="45">
        <f>'E-10 Allocators to COS'!H174</f>
        <v>1</v>
      </c>
      <c r="CA15" s="45">
        <f>+'E-10 Allocators to COS'!H176</f>
        <v>0.78056378734410525</v>
      </c>
      <c r="CB15" s="45">
        <f>+'E-10 Allocators to COS'!H177</f>
        <v>6.4803082819355609E-2</v>
      </c>
      <c r="CC15" s="45">
        <f>+'E-10 Allocators to COS'!H178</f>
        <v>1.3141774087144103E-3</v>
      </c>
      <c r="CD15" s="45">
        <f>+'E-10 Allocators to COS'!H179</f>
        <v>0.14451239305946786</v>
      </c>
      <c r="CE15" s="45">
        <f>+'E-10 Allocators to COS'!H180</f>
        <v>0</v>
      </c>
      <c r="CF15" s="45">
        <f>+'E-10 Allocators to COS'!H181</f>
        <v>4.4085154507471453E-3</v>
      </c>
      <c r="CG15" s="45">
        <f>+'E-10 Allocators to COS'!H182</f>
        <v>4.3980439176099784E-3</v>
      </c>
      <c r="CH15" s="45">
        <f>+'E-10 Allocators to COS'!H183</f>
        <v>0</v>
      </c>
      <c r="CI15" s="45"/>
      <c r="CJ15" s="11"/>
      <c r="CK15" s="45">
        <f>'E-10 Allocators to COS'!H198</f>
        <v>1</v>
      </c>
      <c r="CL15" s="45">
        <f>+'E-10 Allocators to COS'!H200</f>
        <v>0.87431883360354612</v>
      </c>
      <c r="CM15" s="45">
        <f>+'E-10 Allocators to COS'!H201</f>
        <v>6.3540253985725673E-2</v>
      </c>
      <c r="CN15" s="45">
        <f>+'E-10 Allocators to COS'!H202</f>
        <v>7.1669103434461381E-3</v>
      </c>
      <c r="CO15" s="45">
        <f>+'E-10 Allocators to COS'!H203</f>
        <v>2.3449006444798418E-2</v>
      </c>
      <c r="CP15" s="45">
        <f>+'E-10 Allocators to COS'!H204</f>
        <v>2.6893340946549235E-7</v>
      </c>
      <c r="CQ15" s="45">
        <f>+'E-10 Allocators to COS'!H205</f>
        <v>3.2477143786239209E-5</v>
      </c>
      <c r="CR15" s="45">
        <f>+'E-10 Allocators to COS'!H206</f>
        <v>3.1492249545287898E-2</v>
      </c>
      <c r="CS15" s="45">
        <f>+'E-10 Allocators to COS'!H207</f>
        <v>0</v>
      </c>
      <c r="CT15" s="45"/>
      <c r="CU15" s="11"/>
    </row>
    <row r="16" spans="1:99" x14ac:dyDescent="0.25">
      <c r="A16" s="31">
        <f>+A15+1</f>
        <v>2</v>
      </c>
      <c r="B16" s="31"/>
      <c r="C16" s="20" t="s">
        <v>64</v>
      </c>
      <c r="D16" s="46" t="s">
        <v>65</v>
      </c>
      <c r="F16" s="47">
        <f>+H16+I16</f>
        <v>2797413.446445554</v>
      </c>
      <c r="G16" s="47"/>
      <c r="H16" s="48">
        <f>+'[1]Revenue Summary'!$F$83</f>
        <v>19910.61027836454</v>
      </c>
      <c r="I16" s="56">
        <f>SUM(J16:S16)</f>
        <v>2777502.8361671893</v>
      </c>
      <c r="J16" s="49">
        <f>+'[1]E13c Summary - All Years'!$R$7/1000</f>
        <v>1857940.2344418012</v>
      </c>
      <c r="K16" s="49">
        <f>+'[1]E13c Summary - All Years'!$R$8/1000</f>
        <v>189639.67683979825</v>
      </c>
      <c r="L16" s="49">
        <f>+'[1]E13c Summary - All Years'!$R$9/1000</f>
        <v>8843.7446652622257</v>
      </c>
      <c r="M16" s="49">
        <f>(+'[1]E13c Summary - All Years'!$R$10+'[1]E13c Summary - All Years'!$R$14)/1000</f>
        <v>629414.4501391378</v>
      </c>
      <c r="N16" s="49">
        <f>+('[1]E13c Summary - All Years'!$R$11+'[1]E13c Summary - All Years'!$R$16)/1000</f>
        <v>7921.0142425670492</v>
      </c>
      <c r="O16" s="49">
        <f>+('[1]E13c Summary - All Years'!$R$12+'[1]E13c Summary - All Years'!$R$15)/1000</f>
        <v>72441.057102072009</v>
      </c>
      <c r="P16" s="49">
        <f>+'[1]E13c Summary - All Years'!$R$13/1000</f>
        <v>11302.658736550726</v>
      </c>
      <c r="Q16" s="58">
        <v>0</v>
      </c>
      <c r="R16" s="58">
        <v>0</v>
      </c>
      <c r="T16" s="11"/>
      <c r="V16" s="11"/>
      <c r="W16" s="50">
        <f>+H16</f>
        <v>19910.61027836454</v>
      </c>
      <c r="X16" s="50">
        <f>+I16</f>
        <v>2777502.8361671893</v>
      </c>
      <c r="AF16" s="50">
        <f>SUM(W16:AE16)-F16</f>
        <v>0</v>
      </c>
      <c r="AG16" s="11"/>
      <c r="AR16" s="11"/>
      <c r="BC16" s="11"/>
      <c r="BN16" s="11"/>
      <c r="BY16" s="11"/>
      <c r="CJ16" s="11"/>
      <c r="CU16" s="11"/>
    </row>
    <row r="17" spans="1:99" x14ac:dyDescent="0.25">
      <c r="A17" s="31">
        <f t="shared" ref="A17:A24" si="1">+A16+1</f>
        <v>3</v>
      </c>
      <c r="B17" s="31"/>
      <c r="C17" s="20">
        <v>456</v>
      </c>
      <c r="D17" s="24" t="s">
        <v>66</v>
      </c>
      <c r="E17" s="24"/>
      <c r="F17" s="51">
        <f>+H17+I17</f>
        <v>-39561.368170238966</v>
      </c>
      <c r="G17" s="47"/>
      <c r="H17" s="52"/>
      <c r="I17" s="51">
        <f>SUM(J17:S17)</f>
        <v>-39561.368170238966</v>
      </c>
      <c r="J17" s="49">
        <f>+'[1]by Class - All Yrs'!$G$86/1000</f>
        <v>-39680.792586365977</v>
      </c>
      <c r="K17" s="49">
        <f>+'[1]by Class - All Yrs'!$G$87/1000</f>
        <v>-51.462388602382461</v>
      </c>
      <c r="L17" s="49">
        <f>+'[1]by Class - All Yrs'!$G$88/1000</f>
        <v>4.7333641623337579</v>
      </c>
      <c r="M17" s="49">
        <f>+('[1]by Class - All Yrs'!$G$89+'[1]by Class - All Yrs'!$G$93)/1000</f>
        <v>62.945422882281925</v>
      </c>
      <c r="N17" s="49">
        <f>+('[1]by Class - All Yrs'!$G$90+'[1]by Class - All Yrs'!$G$95)/1000</f>
        <v>4.2336391640015059</v>
      </c>
      <c r="O17" s="49">
        <f>+('[1]by Class - All Yrs'!$G$91+'[1]by Class - All Yrs'!$G$94)/1000</f>
        <v>136.64545765731626</v>
      </c>
      <c r="P17" s="49">
        <f>+'[1]by Class - All Yrs'!$G$92/1000</f>
        <v>-37.671079136533706</v>
      </c>
      <c r="Q17" s="58">
        <v>0</v>
      </c>
      <c r="R17" s="58">
        <v>0</v>
      </c>
      <c r="T17" s="11"/>
      <c r="V17" s="11"/>
      <c r="W17" s="50">
        <f>+H17</f>
        <v>0</v>
      </c>
      <c r="X17" s="50">
        <f>+I17</f>
        <v>-39561.368170238966</v>
      </c>
      <c r="AF17" s="50">
        <f>SUM(W17:AE17)-F17</f>
        <v>0</v>
      </c>
      <c r="AG17" s="11"/>
      <c r="AR17" s="11"/>
      <c r="BC17" s="11"/>
      <c r="BN17" s="11"/>
      <c r="BY17" s="11"/>
      <c r="CJ17" s="11"/>
      <c r="CU17" s="11"/>
    </row>
    <row r="18" spans="1:99" x14ac:dyDescent="0.25">
      <c r="A18" s="31">
        <f t="shared" si="1"/>
        <v>4</v>
      </c>
      <c r="B18" s="31"/>
      <c r="C18" s="20"/>
      <c r="D18" s="46" t="s">
        <v>67</v>
      </c>
      <c r="E18" s="46"/>
      <c r="F18" s="54">
        <f>SUM(F16:F17)</f>
        <v>2757852.078275315</v>
      </c>
      <c r="G18" s="47"/>
      <c r="H18" s="54">
        <f>SUM(H16:H17)</f>
        <v>19910.61027836454</v>
      </c>
      <c r="I18" s="60">
        <f t="shared" ref="I18:R18" si="2">SUM(I16,I17)</f>
        <v>2737941.4679969503</v>
      </c>
      <c r="J18" s="54">
        <f t="shared" si="2"/>
        <v>1818259.4418554353</v>
      </c>
      <c r="K18" s="54">
        <f t="shared" si="2"/>
        <v>189588.21445119588</v>
      </c>
      <c r="L18" s="54">
        <f t="shared" si="2"/>
        <v>8848.4780294245593</v>
      </c>
      <c r="M18" s="54">
        <f t="shared" si="2"/>
        <v>629477.39556202013</v>
      </c>
      <c r="N18" s="54">
        <f t="shared" si="2"/>
        <v>7925.2478817310512</v>
      </c>
      <c r="O18" s="54">
        <f t="shared" si="2"/>
        <v>72577.702559729325</v>
      </c>
      <c r="P18" s="54">
        <f t="shared" si="2"/>
        <v>11264.987657414193</v>
      </c>
      <c r="Q18" s="54">
        <f t="shared" si="2"/>
        <v>0</v>
      </c>
      <c r="R18" s="54">
        <f t="shared" si="2"/>
        <v>0</v>
      </c>
      <c r="T18" s="55"/>
      <c r="V18" s="55"/>
      <c r="W18" s="54">
        <f t="shared" ref="W18:AE18" si="3">SUM(W16:W17)</f>
        <v>19910.61027836454</v>
      </c>
      <c r="X18" s="54">
        <f t="shared" si="3"/>
        <v>2737941.4679969503</v>
      </c>
      <c r="Y18" s="54">
        <f t="shared" si="3"/>
        <v>0</v>
      </c>
      <c r="Z18" s="54">
        <f t="shared" si="3"/>
        <v>0</v>
      </c>
      <c r="AA18" s="54">
        <f t="shared" si="3"/>
        <v>0</v>
      </c>
      <c r="AB18" s="54">
        <f t="shared" si="3"/>
        <v>0</v>
      </c>
      <c r="AC18" s="54">
        <f t="shared" si="3"/>
        <v>0</v>
      </c>
      <c r="AD18" s="54">
        <f t="shared" si="3"/>
        <v>0</v>
      </c>
      <c r="AE18" s="54">
        <f t="shared" si="3"/>
        <v>0</v>
      </c>
      <c r="AF18" s="54">
        <f>SUM(AF16:AF17)</f>
        <v>0</v>
      </c>
      <c r="AG18" s="11"/>
      <c r="AR18" s="11"/>
      <c r="BC18" s="11"/>
      <c r="BN18" s="11"/>
      <c r="BY18" s="11"/>
      <c r="CJ18" s="11"/>
      <c r="CU18" s="11"/>
    </row>
    <row r="19" spans="1:99" x14ac:dyDescent="0.25">
      <c r="A19" s="31">
        <f t="shared" si="1"/>
        <v>5</v>
      </c>
      <c r="B19" s="31"/>
      <c r="C19" s="20" t="s">
        <v>64</v>
      </c>
      <c r="D19" s="24" t="s">
        <v>68</v>
      </c>
      <c r="E19" s="46"/>
      <c r="F19" s="56">
        <f>+'[1]by Class - All Yrs'!$G$203/1000</f>
        <v>16648.2307</v>
      </c>
      <c r="G19" s="47"/>
      <c r="H19" s="57">
        <f>+F19-I19</f>
        <v>0</v>
      </c>
      <c r="I19" s="50">
        <f>SUM(J19:Q19)</f>
        <v>16648.2307</v>
      </c>
      <c r="J19" s="47">
        <f>+'[1]E13c Summary - Yr5'!$F$98/1000</f>
        <v>12642.725</v>
      </c>
      <c r="K19" s="58">
        <f>+'[1]E13c Summary - Yr5'!$F$99/1000</f>
        <v>4005.5057000000002</v>
      </c>
      <c r="L19" s="58">
        <v>0</v>
      </c>
      <c r="M19" s="58">
        <v>0</v>
      </c>
      <c r="N19" s="58">
        <v>0</v>
      </c>
      <c r="O19" s="58">
        <v>0</v>
      </c>
      <c r="P19" s="58">
        <v>0</v>
      </c>
      <c r="Q19" s="58">
        <v>0</v>
      </c>
      <c r="R19" s="58">
        <v>0</v>
      </c>
      <c r="T19" s="11"/>
      <c r="U19" s="50"/>
      <c r="V19" s="11"/>
      <c r="X19" s="50">
        <f>+I19</f>
        <v>16648.2307</v>
      </c>
      <c r="Z19" s="59"/>
      <c r="AF19" s="50">
        <f>SUM(W19:AE19)-F19</f>
        <v>0</v>
      </c>
      <c r="AG19" s="11"/>
      <c r="AH19" s="50">
        <f>+$Y19*AH$15</f>
        <v>0</v>
      </c>
      <c r="AI19" s="50">
        <f t="shared" ref="AI19:AQ23" si="4">+$AH19*AI$15</f>
        <v>0</v>
      </c>
      <c r="AJ19" s="50">
        <f t="shared" si="4"/>
        <v>0</v>
      </c>
      <c r="AK19" s="50">
        <f t="shared" si="4"/>
        <v>0</v>
      </c>
      <c r="AL19" s="50">
        <f t="shared" si="4"/>
        <v>0</v>
      </c>
      <c r="AM19" s="50">
        <f t="shared" si="4"/>
        <v>0</v>
      </c>
      <c r="AN19" s="50">
        <f t="shared" si="4"/>
        <v>0</v>
      </c>
      <c r="AO19" s="50">
        <f t="shared" si="4"/>
        <v>0</v>
      </c>
      <c r="AP19" s="50">
        <f t="shared" si="4"/>
        <v>0</v>
      </c>
      <c r="AQ19" s="50">
        <f t="shared" si="4"/>
        <v>0</v>
      </c>
      <c r="AR19" s="11"/>
      <c r="AS19" s="50">
        <f>+$Z19*AS$15</f>
        <v>0</v>
      </c>
      <c r="AT19" s="50">
        <f t="shared" ref="AT19:AZ23" si="5">+$AS19*AT$15</f>
        <v>0</v>
      </c>
      <c r="AU19" s="50">
        <f t="shared" si="5"/>
        <v>0</v>
      </c>
      <c r="AV19" s="50">
        <f t="shared" si="5"/>
        <v>0</v>
      </c>
      <c r="AW19" s="50">
        <f t="shared" si="5"/>
        <v>0</v>
      </c>
      <c r="AX19" s="50">
        <f t="shared" si="5"/>
        <v>0</v>
      </c>
      <c r="AY19" s="50">
        <f t="shared" si="5"/>
        <v>0</v>
      </c>
      <c r="AZ19" s="50">
        <f t="shared" si="5"/>
        <v>0</v>
      </c>
      <c r="BA19" s="50">
        <f>+$AS19*AAX$15</f>
        <v>0</v>
      </c>
      <c r="BB19" s="50">
        <f>+$AS19*AAY$15</f>
        <v>0</v>
      </c>
      <c r="BC19" s="11"/>
      <c r="BD19" s="50">
        <f>+$AA19*BD$15</f>
        <v>0</v>
      </c>
      <c r="BE19" s="50">
        <f t="shared" ref="BE19:BM23" si="6">+$BD19*BE$15</f>
        <v>0</v>
      </c>
      <c r="BF19" s="50">
        <f t="shared" si="6"/>
        <v>0</v>
      </c>
      <c r="BG19" s="50">
        <f t="shared" si="6"/>
        <v>0</v>
      </c>
      <c r="BH19" s="50">
        <f t="shared" si="6"/>
        <v>0</v>
      </c>
      <c r="BI19" s="50">
        <f t="shared" si="6"/>
        <v>0</v>
      </c>
      <c r="BJ19" s="50">
        <f t="shared" si="6"/>
        <v>0</v>
      </c>
      <c r="BK19" s="50">
        <f t="shared" si="6"/>
        <v>0</v>
      </c>
      <c r="BL19" s="50">
        <f t="shared" si="6"/>
        <v>0</v>
      </c>
      <c r="BM19" s="50">
        <f>+$BD19*BM$15</f>
        <v>0</v>
      </c>
      <c r="BN19" s="11"/>
      <c r="BO19" s="50">
        <f>+$AB19*BO$15</f>
        <v>0</v>
      </c>
      <c r="BP19" s="50">
        <f t="shared" ref="BP19:BW23" si="7">+$BO19*BP$15</f>
        <v>0</v>
      </c>
      <c r="BQ19" s="50">
        <f t="shared" si="7"/>
        <v>0</v>
      </c>
      <c r="BR19" s="50">
        <f t="shared" si="7"/>
        <v>0</v>
      </c>
      <c r="BS19" s="50">
        <f t="shared" si="7"/>
        <v>0</v>
      </c>
      <c r="BT19" s="50">
        <f t="shared" si="7"/>
        <v>0</v>
      </c>
      <c r="BU19" s="50">
        <f t="shared" si="7"/>
        <v>0</v>
      </c>
      <c r="BV19" s="50">
        <f t="shared" si="7"/>
        <v>0</v>
      </c>
      <c r="BW19" s="50">
        <f t="shared" si="7"/>
        <v>0</v>
      </c>
      <c r="BX19" s="50">
        <f>+$BD19*BX$15</f>
        <v>0</v>
      </c>
      <c r="BY19" s="11"/>
      <c r="BZ19" s="50">
        <f>+$AC19*BZ$15</f>
        <v>0</v>
      </c>
      <c r="CA19" s="50">
        <f t="shared" ref="CA19:CH23" si="8">+$BZ19*CA$15</f>
        <v>0</v>
      </c>
      <c r="CB19" s="50">
        <f t="shared" si="8"/>
        <v>0</v>
      </c>
      <c r="CC19" s="50">
        <f t="shared" si="8"/>
        <v>0</v>
      </c>
      <c r="CD19" s="50">
        <f t="shared" si="8"/>
        <v>0</v>
      </c>
      <c r="CE19" s="50">
        <f t="shared" si="8"/>
        <v>0</v>
      </c>
      <c r="CF19" s="50">
        <f t="shared" si="8"/>
        <v>0</v>
      </c>
      <c r="CG19" s="50">
        <f t="shared" si="8"/>
        <v>0</v>
      </c>
      <c r="CH19" s="50">
        <f t="shared" si="8"/>
        <v>0</v>
      </c>
      <c r="CI19" s="50">
        <f>+$BD19*CI$15</f>
        <v>0</v>
      </c>
      <c r="CJ19" s="11"/>
      <c r="CK19" s="50">
        <f>+$AD19*CK$15</f>
        <v>0</v>
      </c>
      <c r="CL19" s="50">
        <f t="shared" ref="CL19:CS23" si="9">+$CK19*CL$15</f>
        <v>0</v>
      </c>
      <c r="CM19" s="50">
        <f t="shared" si="9"/>
        <v>0</v>
      </c>
      <c r="CN19" s="50">
        <f t="shared" si="9"/>
        <v>0</v>
      </c>
      <c r="CO19" s="50">
        <f t="shared" si="9"/>
        <v>0</v>
      </c>
      <c r="CP19" s="50">
        <f t="shared" si="9"/>
        <v>0</v>
      </c>
      <c r="CQ19" s="50">
        <f t="shared" si="9"/>
        <v>0</v>
      </c>
      <c r="CR19" s="50">
        <f t="shared" si="9"/>
        <v>0</v>
      </c>
      <c r="CS19" s="50">
        <f t="shared" si="9"/>
        <v>0</v>
      </c>
      <c r="CT19" s="50">
        <f>+$BD19*CT$15</f>
        <v>0</v>
      </c>
      <c r="CU19" s="11"/>
    </row>
    <row r="20" spans="1:99" x14ac:dyDescent="0.25">
      <c r="A20" s="31">
        <f t="shared" si="1"/>
        <v>6</v>
      </c>
      <c r="B20" s="31"/>
      <c r="C20" s="20" t="s">
        <v>64</v>
      </c>
      <c r="D20" s="24" t="s">
        <v>367</v>
      </c>
      <c r="E20" s="24" t="s">
        <v>69</v>
      </c>
      <c r="F20" s="51">
        <f>HLOOKUP($A$1,'REG FL  Revenue - 6 System Adj '!$A$2:$AO$153, MATCH('E-5 Yr3'!E20,'REG FL  Revenue - 6 System Adj '!$A$2:$A$154,0),FALSE)/1000</f>
        <v>-1955.316</v>
      </c>
      <c r="G20" s="47"/>
      <c r="H20" s="52">
        <f>+F20-I20</f>
        <v>0</v>
      </c>
      <c r="I20" s="51">
        <f>SUM(J20:Q20)</f>
        <v>-1955.316</v>
      </c>
      <c r="J20" s="49">
        <f>+'[1]E13c Summary - Yr5'!$F$111/1000</f>
        <v>-1955.316</v>
      </c>
      <c r="K20" s="49"/>
      <c r="L20" s="49"/>
      <c r="M20" s="49"/>
      <c r="N20" s="49"/>
      <c r="O20" s="49"/>
      <c r="P20" s="49"/>
      <c r="T20" s="11"/>
      <c r="V20" s="11"/>
      <c r="W20" s="50"/>
      <c r="X20" s="50">
        <f>+I20</f>
        <v>-1955.316</v>
      </c>
      <c r="AF20" s="50">
        <f>SUM(W20:AE20)-F20</f>
        <v>0</v>
      </c>
      <c r="AG20" s="11"/>
      <c r="AH20" s="3">
        <f>+$Y20*AH$15</f>
        <v>0</v>
      </c>
      <c r="AI20" s="3">
        <f t="shared" ref="AI20:AQ20" si="10">+$AH20*AI$15</f>
        <v>0</v>
      </c>
      <c r="AJ20" s="3">
        <f t="shared" si="10"/>
        <v>0</v>
      </c>
      <c r="AK20" s="3">
        <f t="shared" si="10"/>
        <v>0</v>
      </c>
      <c r="AL20" s="3">
        <f t="shared" si="10"/>
        <v>0</v>
      </c>
      <c r="AM20" s="3">
        <f t="shared" si="10"/>
        <v>0</v>
      </c>
      <c r="AN20" s="3">
        <f t="shared" si="10"/>
        <v>0</v>
      </c>
      <c r="AO20" s="3">
        <f t="shared" si="10"/>
        <v>0</v>
      </c>
      <c r="AP20" s="3">
        <f t="shared" si="10"/>
        <v>0</v>
      </c>
      <c r="AQ20" s="3">
        <f t="shared" si="10"/>
        <v>0</v>
      </c>
      <c r="AR20" s="11"/>
      <c r="AS20" s="3">
        <f>+$Z20*AS$15</f>
        <v>0</v>
      </c>
      <c r="AT20" s="3">
        <f t="shared" ref="AT20:AZ20" si="11">+$AS20*AT$15</f>
        <v>0</v>
      </c>
      <c r="AU20" s="3">
        <f t="shared" si="11"/>
        <v>0</v>
      </c>
      <c r="AV20" s="3">
        <f t="shared" si="11"/>
        <v>0</v>
      </c>
      <c r="AW20" s="3">
        <f t="shared" si="11"/>
        <v>0</v>
      </c>
      <c r="AX20" s="3">
        <f t="shared" si="11"/>
        <v>0</v>
      </c>
      <c r="AY20" s="3">
        <f t="shared" si="11"/>
        <v>0</v>
      </c>
      <c r="AZ20" s="3">
        <f t="shared" si="11"/>
        <v>0</v>
      </c>
      <c r="BA20" s="3">
        <f>+$AS20*AAX$15</f>
        <v>0</v>
      </c>
      <c r="BB20" s="3">
        <f>+$AS20*AAY$15</f>
        <v>0</v>
      </c>
      <c r="BC20" s="11"/>
      <c r="BD20" s="3">
        <f>+$AA20*BD$15</f>
        <v>0</v>
      </c>
      <c r="BE20" s="3">
        <f t="shared" ref="BE20:BL20" si="12">+$BD20*BE$15</f>
        <v>0</v>
      </c>
      <c r="BF20" s="3">
        <f t="shared" si="12"/>
        <v>0</v>
      </c>
      <c r="BG20" s="3">
        <f t="shared" si="12"/>
        <v>0</v>
      </c>
      <c r="BH20" s="3">
        <f t="shared" si="12"/>
        <v>0</v>
      </c>
      <c r="BI20" s="3">
        <f t="shared" si="12"/>
        <v>0</v>
      </c>
      <c r="BJ20" s="3">
        <f t="shared" si="12"/>
        <v>0</v>
      </c>
      <c r="BK20" s="3">
        <f t="shared" si="12"/>
        <v>0</v>
      </c>
      <c r="BL20" s="3">
        <f t="shared" si="12"/>
        <v>0</v>
      </c>
      <c r="BM20" s="3">
        <f>+$BD20*BM$15</f>
        <v>0</v>
      </c>
      <c r="BN20" s="11"/>
      <c r="BO20" s="3">
        <f>+$AB20*BO$15</f>
        <v>0</v>
      </c>
      <c r="BP20" s="3">
        <f t="shared" ref="BP20:BW20" si="13">+$BO20*BP$15</f>
        <v>0</v>
      </c>
      <c r="BQ20" s="3">
        <f t="shared" si="13"/>
        <v>0</v>
      </c>
      <c r="BR20" s="3">
        <f t="shared" si="13"/>
        <v>0</v>
      </c>
      <c r="BS20" s="3">
        <f t="shared" si="13"/>
        <v>0</v>
      </c>
      <c r="BT20" s="3">
        <f t="shared" si="13"/>
        <v>0</v>
      </c>
      <c r="BU20" s="3">
        <f t="shared" si="13"/>
        <v>0</v>
      </c>
      <c r="BV20" s="3">
        <f t="shared" si="13"/>
        <v>0</v>
      </c>
      <c r="BW20" s="3">
        <f t="shared" si="13"/>
        <v>0</v>
      </c>
      <c r="BX20" s="3">
        <f>+$BD20*BX$15</f>
        <v>0</v>
      </c>
      <c r="BY20" s="11"/>
      <c r="BZ20" s="3">
        <f>+$AC20*BZ$15</f>
        <v>0</v>
      </c>
      <c r="CA20" s="3">
        <f t="shared" ref="CA20:CH20" si="14">+$BZ20*CA$15</f>
        <v>0</v>
      </c>
      <c r="CB20" s="3">
        <f t="shared" si="14"/>
        <v>0</v>
      </c>
      <c r="CC20" s="3">
        <f t="shared" si="14"/>
        <v>0</v>
      </c>
      <c r="CD20" s="3">
        <f t="shared" si="14"/>
        <v>0</v>
      </c>
      <c r="CE20" s="3">
        <f t="shared" si="14"/>
        <v>0</v>
      </c>
      <c r="CF20" s="3">
        <f t="shared" si="14"/>
        <v>0</v>
      </c>
      <c r="CG20" s="3">
        <f t="shared" si="14"/>
        <v>0</v>
      </c>
      <c r="CH20" s="3">
        <f t="shared" si="14"/>
        <v>0</v>
      </c>
      <c r="CI20" s="3">
        <f>+$BD20*CI$15</f>
        <v>0</v>
      </c>
      <c r="CJ20" s="11"/>
      <c r="CK20" s="3">
        <f>+$AD20*CK$15</f>
        <v>0</v>
      </c>
      <c r="CL20" s="3">
        <f t="shared" ref="CL20:CS20" si="15">+$CK20*CL$15</f>
        <v>0</v>
      </c>
      <c r="CM20" s="3">
        <f t="shared" si="15"/>
        <v>0</v>
      </c>
      <c r="CN20" s="3">
        <f t="shared" si="15"/>
        <v>0</v>
      </c>
      <c r="CO20" s="3">
        <f t="shared" si="15"/>
        <v>0</v>
      </c>
      <c r="CP20" s="3">
        <f t="shared" si="15"/>
        <v>0</v>
      </c>
      <c r="CQ20" s="3">
        <f t="shared" si="15"/>
        <v>0</v>
      </c>
      <c r="CR20" s="3">
        <f t="shared" si="15"/>
        <v>0</v>
      </c>
      <c r="CS20" s="3">
        <f t="shared" si="15"/>
        <v>0</v>
      </c>
      <c r="CT20" s="3">
        <f>+$BD20*CT$15</f>
        <v>0</v>
      </c>
      <c r="CU20" s="11"/>
    </row>
    <row r="21" spans="1:99" x14ac:dyDescent="0.3">
      <c r="A21" s="31">
        <f t="shared" si="1"/>
        <v>7</v>
      </c>
      <c r="B21" s="31"/>
      <c r="C21" s="20" t="s">
        <v>64</v>
      </c>
      <c r="D21" s="24" t="s">
        <v>70</v>
      </c>
      <c r="E21" s="140" t="s">
        <v>71</v>
      </c>
      <c r="F21" s="51">
        <f>HLOOKUP($A$1,'REG FL  Revenue - 6 System Adj '!$A$2:$AO$153, MATCH('E-5 Yr3'!E21,'REG FL  Revenue - 6 System Adj '!$A$2:$A$154,0),FALSE)/1000</f>
        <v>5336.4662732038305</v>
      </c>
      <c r="G21" s="47"/>
      <c r="H21" s="52"/>
      <c r="I21" s="51">
        <f>SUM(J21:Q21)</f>
        <v>0</v>
      </c>
      <c r="J21" s="49">
        <f>+'[1]Procedures &amp; Inputs'!$F$170/1000</f>
        <v>0</v>
      </c>
      <c r="L21" s="49"/>
      <c r="M21" s="49">
        <f>+'[1]Procedures &amp; Inputs'!$F$173/1000</f>
        <v>0</v>
      </c>
      <c r="N21" s="49"/>
      <c r="O21" s="49"/>
      <c r="P21" s="49"/>
      <c r="T21" s="11"/>
      <c r="V21" s="11"/>
      <c r="W21" s="50"/>
      <c r="X21" s="50"/>
      <c r="AF21" s="50"/>
      <c r="AG21" s="11"/>
      <c r="AR21" s="11"/>
      <c r="BC21" s="11"/>
      <c r="BN21" s="11"/>
      <c r="BY21" s="11"/>
      <c r="CJ21" s="11"/>
      <c r="CU21" s="11"/>
    </row>
    <row r="22" spans="1:99" x14ac:dyDescent="0.25">
      <c r="A22" s="31">
        <f t="shared" si="1"/>
        <v>8</v>
      </c>
      <c r="B22" s="31"/>
      <c r="C22" s="20" t="s">
        <v>64</v>
      </c>
      <c r="D22" s="24" t="s">
        <v>72</v>
      </c>
      <c r="E22" s="46" t="s">
        <v>73</v>
      </c>
      <c r="F22" s="56">
        <f>HLOOKUP($A$1,'REG FL  Revenue - 6 System Adj '!$A$2:$AO$153, MATCH('E-5 Yr3'!E22,'REG FL  Revenue - 6 System Adj '!$A$2:$A$154,0),FALSE)/1000</f>
        <v>75049.8</v>
      </c>
      <c r="G22" s="47"/>
      <c r="H22" s="57">
        <f>+F22-I22</f>
        <v>0</v>
      </c>
      <c r="I22" s="50">
        <f>SUM(J22:Q22)</f>
        <v>75049.799999999988</v>
      </c>
      <c r="J22" s="47">
        <f>+AT22</f>
        <v>45534.965153999998</v>
      </c>
      <c r="K22" s="47">
        <f t="shared" ref="K22:Q23" si="16">+AU22</f>
        <v>4040.6812319999999</v>
      </c>
      <c r="L22" s="47">
        <f t="shared" si="16"/>
        <v>282.937746</v>
      </c>
      <c r="M22" s="47">
        <f t="shared" si="16"/>
        <v>21308.139216</v>
      </c>
      <c r="N22" s="47">
        <f t="shared" si="16"/>
        <v>255.16932</v>
      </c>
      <c r="O22" s="47">
        <f t="shared" si="16"/>
        <v>3451.5403020000003</v>
      </c>
      <c r="P22" s="47">
        <f t="shared" si="16"/>
        <v>176.36703</v>
      </c>
      <c r="Q22" s="47">
        <f t="shared" si="16"/>
        <v>0</v>
      </c>
      <c r="R22" s="47">
        <f>+BC22</f>
        <v>0</v>
      </c>
      <c r="T22" s="11"/>
      <c r="U22" s="50"/>
      <c r="V22" s="11"/>
      <c r="Z22" s="59">
        <f>+F22</f>
        <v>75049.8</v>
      </c>
      <c r="AF22" s="50">
        <f>SUM(W22:AE22)-F22</f>
        <v>0</v>
      </c>
      <c r="AG22" s="11"/>
      <c r="AH22" s="50">
        <f>+$Y22*AH$15</f>
        <v>0</v>
      </c>
      <c r="AI22" s="50">
        <f t="shared" si="4"/>
        <v>0</v>
      </c>
      <c r="AJ22" s="50">
        <f t="shared" si="4"/>
        <v>0</v>
      </c>
      <c r="AK22" s="50">
        <f t="shared" si="4"/>
        <v>0</v>
      </c>
      <c r="AL22" s="50">
        <f t="shared" si="4"/>
        <v>0</v>
      </c>
      <c r="AM22" s="50">
        <f t="shared" si="4"/>
        <v>0</v>
      </c>
      <c r="AN22" s="50">
        <f t="shared" si="4"/>
        <v>0</v>
      </c>
      <c r="AO22" s="50">
        <f t="shared" si="4"/>
        <v>0</v>
      </c>
      <c r="AP22" s="50">
        <f t="shared" si="4"/>
        <v>0</v>
      </c>
      <c r="AQ22" s="50">
        <f t="shared" si="4"/>
        <v>0</v>
      </c>
      <c r="AR22" s="11"/>
      <c r="AS22" s="50">
        <f>+$Z22*AS$15</f>
        <v>75049.8</v>
      </c>
      <c r="AT22" s="50">
        <f t="shared" si="5"/>
        <v>45534.965153999998</v>
      </c>
      <c r="AU22" s="50">
        <f t="shared" si="5"/>
        <v>4040.6812319999999</v>
      </c>
      <c r="AV22" s="50">
        <f t="shared" si="5"/>
        <v>282.937746</v>
      </c>
      <c r="AW22" s="50">
        <f t="shared" si="5"/>
        <v>21308.139216</v>
      </c>
      <c r="AX22" s="50">
        <f t="shared" si="5"/>
        <v>255.16932</v>
      </c>
      <c r="AY22" s="50">
        <f t="shared" si="5"/>
        <v>3451.5403020000003</v>
      </c>
      <c r="AZ22" s="50">
        <f t="shared" si="5"/>
        <v>176.36703</v>
      </c>
      <c r="BA22" s="50">
        <f>+$AS22*AAX$15</f>
        <v>0</v>
      </c>
      <c r="BB22" s="50">
        <f>+$AS22*AAY$15</f>
        <v>0</v>
      </c>
      <c r="BC22" s="11"/>
      <c r="BD22" s="50">
        <f>+$AA22*BD$15</f>
        <v>0</v>
      </c>
      <c r="BE22" s="50">
        <f t="shared" si="6"/>
        <v>0</v>
      </c>
      <c r="BF22" s="50">
        <f t="shared" si="6"/>
        <v>0</v>
      </c>
      <c r="BG22" s="50">
        <f t="shared" si="6"/>
        <v>0</v>
      </c>
      <c r="BH22" s="50">
        <f t="shared" si="6"/>
        <v>0</v>
      </c>
      <c r="BI22" s="50">
        <f t="shared" si="6"/>
        <v>0</v>
      </c>
      <c r="BJ22" s="50">
        <f t="shared" si="6"/>
        <v>0</v>
      </c>
      <c r="BK22" s="50">
        <f t="shared" si="6"/>
        <v>0</v>
      </c>
      <c r="BL22" s="50">
        <f t="shared" si="6"/>
        <v>0</v>
      </c>
      <c r="BM22" s="50">
        <f t="shared" si="6"/>
        <v>0</v>
      </c>
      <c r="BN22" s="11"/>
      <c r="BO22" s="50">
        <f>+$AB22*BO$15</f>
        <v>0</v>
      </c>
      <c r="BP22" s="50">
        <f t="shared" si="7"/>
        <v>0</v>
      </c>
      <c r="BQ22" s="50">
        <f t="shared" si="7"/>
        <v>0</v>
      </c>
      <c r="BR22" s="50">
        <f t="shared" si="7"/>
        <v>0</v>
      </c>
      <c r="BS22" s="50">
        <f t="shared" si="7"/>
        <v>0</v>
      </c>
      <c r="BT22" s="50">
        <f t="shared" si="7"/>
        <v>0</v>
      </c>
      <c r="BU22" s="50">
        <f t="shared" si="7"/>
        <v>0</v>
      </c>
      <c r="BV22" s="50">
        <f t="shared" si="7"/>
        <v>0</v>
      </c>
      <c r="BW22" s="50">
        <f t="shared" si="7"/>
        <v>0</v>
      </c>
      <c r="BX22" s="50">
        <f t="shared" ref="BX22:BX23" si="17">+$BD22*BX$15</f>
        <v>0</v>
      </c>
      <c r="BY22" s="11"/>
      <c r="BZ22" s="50">
        <f>+$AC22*BZ$15</f>
        <v>0</v>
      </c>
      <c r="CA22" s="50">
        <f t="shared" si="8"/>
        <v>0</v>
      </c>
      <c r="CB22" s="50">
        <f t="shared" si="8"/>
        <v>0</v>
      </c>
      <c r="CC22" s="50">
        <f t="shared" si="8"/>
        <v>0</v>
      </c>
      <c r="CD22" s="50">
        <f t="shared" si="8"/>
        <v>0</v>
      </c>
      <c r="CE22" s="50">
        <f t="shared" si="8"/>
        <v>0</v>
      </c>
      <c r="CF22" s="50">
        <f t="shared" si="8"/>
        <v>0</v>
      </c>
      <c r="CG22" s="50">
        <f t="shared" si="8"/>
        <v>0</v>
      </c>
      <c r="CH22" s="50">
        <f t="shared" si="8"/>
        <v>0</v>
      </c>
      <c r="CI22" s="50">
        <f t="shared" ref="CI22:CI23" si="18">+$BD22*CI$15</f>
        <v>0</v>
      </c>
      <c r="CJ22" s="11"/>
      <c r="CK22" s="50">
        <f>+$AD22*CK$15</f>
        <v>0</v>
      </c>
      <c r="CL22" s="50">
        <f t="shared" si="9"/>
        <v>0</v>
      </c>
      <c r="CM22" s="50">
        <f t="shared" si="9"/>
        <v>0</v>
      </c>
      <c r="CN22" s="50">
        <f t="shared" si="9"/>
        <v>0</v>
      </c>
      <c r="CO22" s="50">
        <f t="shared" si="9"/>
        <v>0</v>
      </c>
      <c r="CP22" s="50">
        <f t="shared" si="9"/>
        <v>0</v>
      </c>
      <c r="CQ22" s="50">
        <f t="shared" si="9"/>
        <v>0</v>
      </c>
      <c r="CR22" s="50">
        <f t="shared" si="9"/>
        <v>0</v>
      </c>
      <c r="CS22" s="50">
        <f t="shared" si="9"/>
        <v>0</v>
      </c>
      <c r="CT22" s="50">
        <f t="shared" ref="CT22:CT23" si="19">+$BD22*CT$15</f>
        <v>0</v>
      </c>
      <c r="CU22" s="11"/>
    </row>
    <row r="23" spans="1:99" x14ac:dyDescent="0.25">
      <c r="A23" s="31">
        <f t="shared" si="1"/>
        <v>9</v>
      </c>
      <c r="B23" s="31"/>
      <c r="C23" s="20" t="s">
        <v>64</v>
      </c>
      <c r="D23" s="24" t="s">
        <v>74</v>
      </c>
      <c r="E23" s="46" t="s">
        <v>75</v>
      </c>
      <c r="F23" s="56">
        <f>HLOOKUP($A$1,'REG FL  Revenue - 6 System Adj '!$A$2:$AO$153, MATCH('E-5 Yr3'!E23,'REG FL  Revenue - 6 System Adj '!$A$2:$A$154,0),FALSE)/1000</f>
        <v>37524.9</v>
      </c>
      <c r="G23" s="47"/>
      <c r="H23" s="57">
        <f>+F23-I23</f>
        <v>0</v>
      </c>
      <c r="I23" s="50">
        <f>SUM(J23:Q23)</f>
        <v>37524.899999999994</v>
      </c>
      <c r="J23" s="47">
        <f>+AT23</f>
        <v>22767.482576999999</v>
      </c>
      <c r="K23" s="47">
        <f t="shared" si="16"/>
        <v>2020.340616</v>
      </c>
      <c r="L23" s="47">
        <f t="shared" si="16"/>
        <v>141.468873</v>
      </c>
      <c r="M23" s="47">
        <f t="shared" si="16"/>
        <v>10654.069608</v>
      </c>
      <c r="N23" s="47">
        <f t="shared" si="16"/>
        <v>127.58466</v>
      </c>
      <c r="O23" s="47">
        <f t="shared" si="16"/>
        <v>1725.7701510000002</v>
      </c>
      <c r="P23" s="47">
        <f t="shared" si="16"/>
        <v>88.183515</v>
      </c>
      <c r="Q23" s="47">
        <f t="shared" si="16"/>
        <v>0</v>
      </c>
      <c r="R23" s="47">
        <f>+BC23</f>
        <v>0</v>
      </c>
      <c r="T23" s="11"/>
      <c r="U23" s="50"/>
      <c r="V23" s="11"/>
      <c r="Z23" s="59">
        <f>+F23</f>
        <v>37524.9</v>
      </c>
      <c r="AF23" s="50">
        <f t="shared" ref="AF23" si="20">SUM(W23:AE23)-F23</f>
        <v>0</v>
      </c>
      <c r="AG23" s="11"/>
      <c r="AH23" s="50">
        <f>+$Y23*AH$15</f>
        <v>0</v>
      </c>
      <c r="AI23" s="50">
        <f t="shared" si="4"/>
        <v>0</v>
      </c>
      <c r="AJ23" s="50">
        <f t="shared" si="4"/>
        <v>0</v>
      </c>
      <c r="AK23" s="50">
        <f t="shared" si="4"/>
        <v>0</v>
      </c>
      <c r="AL23" s="50">
        <f t="shared" si="4"/>
        <v>0</v>
      </c>
      <c r="AM23" s="50">
        <f t="shared" si="4"/>
        <v>0</v>
      </c>
      <c r="AN23" s="50">
        <f t="shared" si="4"/>
        <v>0</v>
      </c>
      <c r="AO23" s="50">
        <f t="shared" si="4"/>
        <v>0</v>
      </c>
      <c r="AP23" s="50">
        <f t="shared" si="4"/>
        <v>0</v>
      </c>
      <c r="AQ23" s="50">
        <f t="shared" si="4"/>
        <v>0</v>
      </c>
      <c r="AR23" s="11"/>
      <c r="AS23" s="50">
        <f>+$Z23*AS$15</f>
        <v>37524.9</v>
      </c>
      <c r="AT23" s="50">
        <f t="shared" si="5"/>
        <v>22767.482576999999</v>
      </c>
      <c r="AU23" s="50">
        <f t="shared" si="5"/>
        <v>2020.340616</v>
      </c>
      <c r="AV23" s="50">
        <f t="shared" si="5"/>
        <v>141.468873</v>
      </c>
      <c r="AW23" s="50">
        <f t="shared" si="5"/>
        <v>10654.069608</v>
      </c>
      <c r="AX23" s="50">
        <f t="shared" si="5"/>
        <v>127.58466</v>
      </c>
      <c r="AY23" s="50">
        <f t="shared" si="5"/>
        <v>1725.7701510000002</v>
      </c>
      <c r="AZ23" s="50">
        <f t="shared" si="5"/>
        <v>88.183515</v>
      </c>
      <c r="BA23" s="50">
        <f>+$AS23*AAX$15</f>
        <v>0</v>
      </c>
      <c r="BB23" s="50">
        <f>+$AS23*AAY$15</f>
        <v>0</v>
      </c>
      <c r="BC23" s="11"/>
      <c r="BD23" s="50">
        <f>+$AA23*BD$15</f>
        <v>0</v>
      </c>
      <c r="BE23" s="50">
        <f t="shared" si="6"/>
        <v>0</v>
      </c>
      <c r="BF23" s="50">
        <f t="shared" si="6"/>
        <v>0</v>
      </c>
      <c r="BG23" s="50">
        <f t="shared" si="6"/>
        <v>0</v>
      </c>
      <c r="BH23" s="50">
        <f t="shared" si="6"/>
        <v>0</v>
      </c>
      <c r="BI23" s="50">
        <f t="shared" si="6"/>
        <v>0</v>
      </c>
      <c r="BJ23" s="50">
        <f t="shared" si="6"/>
        <v>0</v>
      </c>
      <c r="BK23" s="50">
        <f t="shared" si="6"/>
        <v>0</v>
      </c>
      <c r="BL23" s="50">
        <f t="shared" si="6"/>
        <v>0</v>
      </c>
      <c r="BM23" s="50">
        <f t="shared" si="6"/>
        <v>0</v>
      </c>
      <c r="BN23" s="11"/>
      <c r="BO23" s="50">
        <f>+$AB23*BO$15</f>
        <v>0</v>
      </c>
      <c r="BP23" s="50">
        <f t="shared" si="7"/>
        <v>0</v>
      </c>
      <c r="BQ23" s="50">
        <f t="shared" si="7"/>
        <v>0</v>
      </c>
      <c r="BR23" s="50">
        <f t="shared" si="7"/>
        <v>0</v>
      </c>
      <c r="BS23" s="50">
        <f t="shared" si="7"/>
        <v>0</v>
      </c>
      <c r="BT23" s="50">
        <f t="shared" si="7"/>
        <v>0</v>
      </c>
      <c r="BU23" s="50">
        <f t="shared" si="7"/>
        <v>0</v>
      </c>
      <c r="BV23" s="50">
        <f t="shared" si="7"/>
        <v>0</v>
      </c>
      <c r="BW23" s="50">
        <f t="shared" si="7"/>
        <v>0</v>
      </c>
      <c r="BX23" s="50">
        <f t="shared" si="17"/>
        <v>0</v>
      </c>
      <c r="BY23" s="11"/>
      <c r="BZ23" s="50">
        <f>+$AC23*BZ$15</f>
        <v>0</v>
      </c>
      <c r="CA23" s="50">
        <f t="shared" si="8"/>
        <v>0</v>
      </c>
      <c r="CB23" s="50">
        <f t="shared" si="8"/>
        <v>0</v>
      </c>
      <c r="CC23" s="50">
        <f t="shared" si="8"/>
        <v>0</v>
      </c>
      <c r="CD23" s="50">
        <f t="shared" si="8"/>
        <v>0</v>
      </c>
      <c r="CE23" s="50">
        <f t="shared" si="8"/>
        <v>0</v>
      </c>
      <c r="CF23" s="50">
        <f t="shared" si="8"/>
        <v>0</v>
      </c>
      <c r="CG23" s="50">
        <f t="shared" si="8"/>
        <v>0</v>
      </c>
      <c r="CH23" s="50">
        <f t="shared" si="8"/>
        <v>0</v>
      </c>
      <c r="CI23" s="50">
        <f t="shared" si="18"/>
        <v>0</v>
      </c>
      <c r="CJ23" s="11"/>
      <c r="CK23" s="50">
        <f>+$AD23*CK$15</f>
        <v>0</v>
      </c>
      <c r="CL23" s="50">
        <f t="shared" si="9"/>
        <v>0</v>
      </c>
      <c r="CM23" s="50">
        <f t="shared" si="9"/>
        <v>0</v>
      </c>
      <c r="CN23" s="50">
        <f t="shared" si="9"/>
        <v>0</v>
      </c>
      <c r="CO23" s="50">
        <f t="shared" si="9"/>
        <v>0</v>
      </c>
      <c r="CP23" s="50">
        <f t="shared" si="9"/>
        <v>0</v>
      </c>
      <c r="CQ23" s="50">
        <f t="shared" si="9"/>
        <v>0</v>
      </c>
      <c r="CR23" s="50">
        <f t="shared" si="9"/>
        <v>0</v>
      </c>
      <c r="CS23" s="50">
        <f t="shared" si="9"/>
        <v>0</v>
      </c>
      <c r="CT23" s="50">
        <f t="shared" si="19"/>
        <v>0</v>
      </c>
      <c r="CU23" s="11"/>
    </row>
    <row r="24" spans="1:99" collapsed="1" x14ac:dyDescent="0.25">
      <c r="A24" s="31">
        <f t="shared" si="1"/>
        <v>10</v>
      </c>
      <c r="B24" s="31"/>
      <c r="C24" s="20"/>
      <c r="D24" s="24" t="s">
        <v>76</v>
      </c>
      <c r="E24" s="24"/>
      <c r="F24" s="60">
        <f>SUM(F18:F23)</f>
        <v>2890456.1592485188</v>
      </c>
      <c r="G24" s="47"/>
      <c r="H24" s="60">
        <f t="shared" ref="H24:R24" si="21">SUM(H18:H23)</f>
        <v>19910.61027836454</v>
      </c>
      <c r="I24" s="60">
        <f t="shared" si="21"/>
        <v>2865209.0826969501</v>
      </c>
      <c r="J24" s="60">
        <f t="shared" si="21"/>
        <v>1897249.2985864354</v>
      </c>
      <c r="K24" s="60">
        <f t="shared" si="21"/>
        <v>199654.74199919589</v>
      </c>
      <c r="L24" s="60">
        <f t="shared" si="21"/>
        <v>9272.8846484245587</v>
      </c>
      <c r="M24" s="60">
        <f t="shared" si="21"/>
        <v>661439.6043860201</v>
      </c>
      <c r="N24" s="60">
        <f t="shared" si="21"/>
        <v>8308.0018617310507</v>
      </c>
      <c r="O24" s="60">
        <f t="shared" si="21"/>
        <v>77755.013012729323</v>
      </c>
      <c r="P24" s="60">
        <f t="shared" si="21"/>
        <v>11529.538202414193</v>
      </c>
      <c r="Q24" s="60">
        <f t="shared" si="21"/>
        <v>0</v>
      </c>
      <c r="R24" s="60">
        <f t="shared" si="21"/>
        <v>0</v>
      </c>
      <c r="T24" s="11"/>
      <c r="U24" s="50"/>
      <c r="V24" s="11"/>
      <c r="Z24" s="59"/>
      <c r="AF24" s="50"/>
      <c r="AG24" s="11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11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11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11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11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11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11"/>
    </row>
    <row r="25" spans="1:99" s="88" customFormat="1" hidden="1" outlineLevel="1" x14ac:dyDescent="0.3">
      <c r="A25" s="93"/>
      <c r="B25" s="93"/>
      <c r="C25" s="94"/>
      <c r="D25" s="95" t="s">
        <v>77</v>
      </c>
      <c r="E25" s="142"/>
      <c r="F25" s="144">
        <f>SUM(F18:F21,F22:F23,F32,F33)-'[4]7-Class Rev'!$C$52</f>
        <v>0</v>
      </c>
      <c r="G25" s="47"/>
      <c r="H25" s="144">
        <f>SUM(H18:H21)-'[4]7-Class Rev'!$D$52</f>
        <v>4.3655745685100555E-11</v>
      </c>
      <c r="I25" s="144">
        <f>SUM(I18:I21,I22:I23,I32,I33)-'[4]1-Summary (present rev)'!H$23</f>
        <v>-5336.2536829523742</v>
      </c>
      <c r="J25" s="144">
        <f>SUM(J18:J21,J22:J23,J32,J33)-'[4]1-Summary (present rev)'!I$23</f>
        <v>-2448.9498553010635</v>
      </c>
      <c r="K25" s="144">
        <f>SUM(K18:K21,K22:K23,K32,K33)-'[4]1-Summary (present rev)'!J$23</f>
        <v>1.0347240429837257E-2</v>
      </c>
      <c r="L25" s="144">
        <f>SUM(L18:L21,L22:L23,L32,L33)-'[4]1-Summary (present rev)'!K$23</f>
        <v>1.4695422160002636E-3</v>
      </c>
      <c r="M25" s="144">
        <f>SUM(M18:M21,M22:M23,M32,M33)-'[4]1-Summary (present rev)'!L$23</f>
        <v>-2887.3267542347312</v>
      </c>
      <c r="N25" s="144">
        <f>SUM(N18:N21,N22:N23,N32,N33)-'[4]1-Summary (present rev)'!M$23</f>
        <v>-3.2105035643326119E-5</v>
      </c>
      <c r="O25" s="144">
        <f>SUM(O18:O21,O22:O23,O32,O33)-'[4]1-Summary (present rev)'!N$23</f>
        <v>1.0902185022132471E-2</v>
      </c>
      <c r="P25" s="144">
        <f>SUM(P18:P21,P22:P23,P32,P33)-'[4]1-Summary (present rev)'!O$23</f>
        <v>2.3972125563886948E-4</v>
      </c>
      <c r="Q25" s="144">
        <f>SUM(Q18:Q21,Q22:Q23,Q32,Q33)-'[4]1-Summary (present rev)'!P$23</f>
        <v>0</v>
      </c>
      <c r="R25" s="144">
        <f>SUM(R18:R21,R22:R23,R32,R33)-'[4]1-Summary (present rev)'!Q$23</f>
        <v>0</v>
      </c>
      <c r="W25" s="96"/>
      <c r="X25" s="96"/>
      <c r="Y25" s="89"/>
      <c r="Z25" s="89"/>
      <c r="AA25" s="89"/>
      <c r="AB25" s="89"/>
      <c r="AC25" s="89"/>
      <c r="AD25" s="89"/>
      <c r="AE25" s="89"/>
      <c r="AF25" s="96"/>
    </row>
    <row r="26" spans="1:99" collapsed="1" x14ac:dyDescent="0.25">
      <c r="A26" s="31">
        <f>+A24+1</f>
        <v>11</v>
      </c>
      <c r="B26" s="31"/>
      <c r="C26" s="20"/>
      <c r="D26" s="46"/>
      <c r="E26" s="46"/>
      <c r="F26" s="47"/>
      <c r="G26" s="47"/>
      <c r="H26" s="61"/>
      <c r="I26" s="47"/>
      <c r="J26" s="47"/>
      <c r="K26" s="47"/>
      <c r="L26" s="47"/>
      <c r="M26" s="47"/>
      <c r="N26" s="47"/>
      <c r="O26" s="47"/>
      <c r="P26" s="47"/>
      <c r="Q26" s="47"/>
      <c r="R26" s="47"/>
      <c r="T26" s="11"/>
      <c r="V26" s="11"/>
      <c r="AG26" s="11"/>
      <c r="AR26" s="11"/>
      <c r="BC26" s="11"/>
      <c r="BN26" s="11"/>
      <c r="BY26" s="11"/>
      <c r="CJ26" s="11"/>
      <c r="CU26" s="11"/>
    </row>
    <row r="27" spans="1:99" x14ac:dyDescent="0.25">
      <c r="A27" s="31">
        <f>+A26+1</f>
        <v>12</v>
      </c>
      <c r="B27" s="31"/>
      <c r="C27" s="20" t="s">
        <v>78</v>
      </c>
      <c r="D27" s="46" t="s">
        <v>79</v>
      </c>
      <c r="E27" s="46"/>
      <c r="F27" s="47"/>
      <c r="G27" s="47"/>
      <c r="H27" s="61"/>
      <c r="I27" s="47"/>
      <c r="J27" s="49"/>
      <c r="K27" s="49"/>
      <c r="L27" s="49"/>
      <c r="M27" s="49"/>
      <c r="N27" s="49"/>
      <c r="O27" s="49"/>
      <c r="P27" s="49"/>
      <c r="T27" s="11"/>
      <c r="V27" s="11"/>
      <c r="AG27" s="11"/>
      <c r="AR27" s="11"/>
      <c r="BC27" s="11"/>
      <c r="BN27" s="11"/>
      <c r="BY27" s="11"/>
      <c r="CJ27" s="11"/>
      <c r="CU27" s="11"/>
    </row>
    <row r="28" spans="1:99" x14ac:dyDescent="0.25">
      <c r="A28" s="31">
        <f t="shared" ref="A28:A45" si="22">+A27+1</f>
        <v>13</v>
      </c>
      <c r="B28" s="31"/>
      <c r="D28" s="62" t="s">
        <v>80</v>
      </c>
      <c r="E28" s="3" t="s">
        <v>81</v>
      </c>
      <c r="F28" s="56">
        <f>HLOOKUP($A$1,'REG FL  Revenue - 6 System Adj '!$A$2:$AO$153, MATCH('E-5 Yr3'!E28,'REG FL  Revenue - 6 System Adj '!$A$2:$A$154,0),FALSE)/1000</f>
        <v>22100.000399999997</v>
      </c>
      <c r="G28" s="63"/>
      <c r="H28" s="57">
        <f>+F28-I28</f>
        <v>0</v>
      </c>
      <c r="I28" s="47">
        <f>SUM(J28:S28)</f>
        <v>22100.000399999994</v>
      </c>
      <c r="J28" s="58">
        <f t="shared" ref="J28:P30" si="23">+AI28+AT28+BE28+BP28+CA28+CL28</f>
        <v>19322.446572365901</v>
      </c>
      <c r="K28" s="58">
        <f t="shared" si="23"/>
        <v>1404.2396385006389</v>
      </c>
      <c r="L28" s="58">
        <f t="shared" si="23"/>
        <v>158.38872145692378</v>
      </c>
      <c r="M28" s="58">
        <f t="shared" si="23"/>
        <v>518.22305180964759</v>
      </c>
      <c r="N28" s="58">
        <f t="shared" si="23"/>
        <v>5.9434284567607435E-3</v>
      </c>
      <c r="O28" s="58">
        <f t="shared" si="23"/>
        <v>0.71774489066674396</v>
      </c>
      <c r="P28" s="58">
        <f t="shared" si="23"/>
        <v>695.97872754776233</v>
      </c>
      <c r="Q28" s="58">
        <f>+AQ28+BA28+BL28+BW28+CH28+CS28</f>
        <v>0</v>
      </c>
      <c r="R28" s="58">
        <f>+AR28+BB28+BM28+BX28+CI28+CT28</f>
        <v>0</v>
      </c>
      <c r="T28" s="11"/>
      <c r="V28" s="11"/>
      <c r="AD28" s="5">
        <f>$F$28</f>
        <v>22100.000399999997</v>
      </c>
      <c r="AF28" s="50">
        <f t="shared" ref="AF28:AF33" si="24">SUM(W28:AE28)-F28</f>
        <v>0</v>
      </c>
      <c r="AG28" s="11"/>
      <c r="AH28" s="50">
        <f t="shared" ref="AH28:AH41" si="25">+$Y28*AH$15</f>
        <v>0</v>
      </c>
      <c r="AI28" s="50">
        <f t="shared" ref="AI28:AQ41" si="26">+$AH28*AI$15</f>
        <v>0</v>
      </c>
      <c r="AJ28" s="50">
        <f t="shared" si="26"/>
        <v>0</v>
      </c>
      <c r="AK28" s="50">
        <f t="shared" si="26"/>
        <v>0</v>
      </c>
      <c r="AL28" s="50">
        <f t="shared" si="26"/>
        <v>0</v>
      </c>
      <c r="AM28" s="50">
        <f t="shared" si="26"/>
        <v>0</v>
      </c>
      <c r="AN28" s="50">
        <f t="shared" si="26"/>
        <v>0</v>
      </c>
      <c r="AO28" s="50">
        <f t="shared" si="26"/>
        <v>0</v>
      </c>
      <c r="AP28" s="50">
        <f t="shared" si="26"/>
        <v>0</v>
      </c>
      <c r="AQ28" s="50">
        <f t="shared" si="26"/>
        <v>0</v>
      </c>
      <c r="AR28" s="11"/>
      <c r="AS28" s="50">
        <f t="shared" ref="AS28:AS41" si="27">+$Z28*AS$15</f>
        <v>0</v>
      </c>
      <c r="AT28" s="50">
        <f t="shared" ref="AT28:AZ41" si="28">+$AS28*AT$15</f>
        <v>0</v>
      </c>
      <c r="AU28" s="50">
        <f t="shared" si="28"/>
        <v>0</v>
      </c>
      <c r="AV28" s="50">
        <f t="shared" si="28"/>
        <v>0</v>
      </c>
      <c r="AW28" s="50">
        <f t="shared" si="28"/>
        <v>0</v>
      </c>
      <c r="AX28" s="50">
        <f t="shared" si="28"/>
        <v>0</v>
      </c>
      <c r="AY28" s="50">
        <f t="shared" si="28"/>
        <v>0</v>
      </c>
      <c r="AZ28" s="50">
        <f t="shared" si="28"/>
        <v>0</v>
      </c>
      <c r="BA28" s="50">
        <f t="shared" ref="BA28:BA41" si="29">+$AS28*AAX$15</f>
        <v>0</v>
      </c>
      <c r="BB28" s="50">
        <f t="shared" ref="BB28:BB41" si="30">+$AS28*AAY$15</f>
        <v>0</v>
      </c>
      <c r="BC28" s="11"/>
      <c r="BD28" s="50">
        <f t="shared" ref="BD28:BD41" si="31">+$AA28*BD$15</f>
        <v>0</v>
      </c>
      <c r="BE28" s="50">
        <f t="shared" ref="BE28:BM41" si="32">+$BD28*BE$15</f>
        <v>0</v>
      </c>
      <c r="BF28" s="50">
        <f t="shared" si="32"/>
        <v>0</v>
      </c>
      <c r="BG28" s="50">
        <f t="shared" si="32"/>
        <v>0</v>
      </c>
      <c r="BH28" s="50">
        <f t="shared" si="32"/>
        <v>0</v>
      </c>
      <c r="BI28" s="50">
        <f t="shared" si="32"/>
        <v>0</v>
      </c>
      <c r="BJ28" s="50">
        <f t="shared" si="32"/>
        <v>0</v>
      </c>
      <c r="BK28" s="50">
        <f t="shared" si="32"/>
        <v>0</v>
      </c>
      <c r="BL28" s="50">
        <f t="shared" si="32"/>
        <v>0</v>
      </c>
      <c r="BM28" s="50">
        <f t="shared" si="32"/>
        <v>0</v>
      </c>
      <c r="BN28" s="11"/>
      <c r="BO28" s="50">
        <f t="shared" ref="BO28:BO41" si="33">+$AB28*BO$15</f>
        <v>0</v>
      </c>
      <c r="BP28" s="50">
        <f t="shared" ref="BP28:BW41" si="34">+$BO28*BP$15</f>
        <v>0</v>
      </c>
      <c r="BQ28" s="50">
        <f t="shared" si="34"/>
        <v>0</v>
      </c>
      <c r="BR28" s="50">
        <f t="shared" si="34"/>
        <v>0</v>
      </c>
      <c r="BS28" s="50">
        <f t="shared" si="34"/>
        <v>0</v>
      </c>
      <c r="BT28" s="50">
        <f t="shared" si="34"/>
        <v>0</v>
      </c>
      <c r="BU28" s="50">
        <f t="shared" si="34"/>
        <v>0</v>
      </c>
      <c r="BV28" s="50">
        <f t="shared" si="34"/>
        <v>0</v>
      </c>
      <c r="BW28" s="50">
        <f t="shared" si="34"/>
        <v>0</v>
      </c>
      <c r="BX28" s="50">
        <f t="shared" ref="BX28:BX41" si="35">+$BD28*BX$15</f>
        <v>0</v>
      </c>
      <c r="BY28" s="11"/>
      <c r="BZ28" s="50">
        <f t="shared" ref="BZ28:BZ41" si="36">+$AC28*BZ$15</f>
        <v>0</v>
      </c>
      <c r="CA28" s="50">
        <f t="shared" ref="CA28:CH41" si="37">+$BZ28*CA$15</f>
        <v>0</v>
      </c>
      <c r="CB28" s="50">
        <f t="shared" si="37"/>
        <v>0</v>
      </c>
      <c r="CC28" s="50">
        <f t="shared" si="37"/>
        <v>0</v>
      </c>
      <c r="CD28" s="50">
        <f t="shared" si="37"/>
        <v>0</v>
      </c>
      <c r="CE28" s="50">
        <f t="shared" si="37"/>
        <v>0</v>
      </c>
      <c r="CF28" s="50">
        <f t="shared" si="37"/>
        <v>0</v>
      </c>
      <c r="CG28" s="50">
        <f t="shared" si="37"/>
        <v>0</v>
      </c>
      <c r="CH28" s="50">
        <f t="shared" si="37"/>
        <v>0</v>
      </c>
      <c r="CI28" s="50">
        <f t="shared" ref="CI28:CI41" si="38">+$BD28*CI$15</f>
        <v>0</v>
      </c>
      <c r="CJ28" s="11"/>
      <c r="CK28" s="50">
        <f t="shared" ref="CK28:CK41" si="39">+$AD28*CK$15</f>
        <v>22100.000399999997</v>
      </c>
      <c r="CL28" s="50">
        <f t="shared" ref="CL28:CS41" si="40">+$CK28*CL$15</f>
        <v>19322.446572365901</v>
      </c>
      <c r="CM28" s="50">
        <f t="shared" si="40"/>
        <v>1404.2396385006389</v>
      </c>
      <c r="CN28" s="50">
        <f t="shared" si="40"/>
        <v>158.38872145692378</v>
      </c>
      <c r="CO28" s="50">
        <f t="shared" si="40"/>
        <v>518.22305180964759</v>
      </c>
      <c r="CP28" s="50">
        <f t="shared" si="40"/>
        <v>5.9434284567607435E-3</v>
      </c>
      <c r="CQ28" s="50">
        <f t="shared" si="40"/>
        <v>0.71774489066674396</v>
      </c>
      <c r="CR28" s="50">
        <f t="shared" si="40"/>
        <v>695.97872754776233</v>
      </c>
      <c r="CS28" s="50">
        <f t="shared" si="40"/>
        <v>0</v>
      </c>
      <c r="CT28" s="50">
        <f t="shared" ref="CT28:CT41" si="41">+$BD28*CT$15</f>
        <v>0</v>
      </c>
      <c r="CU28" s="11"/>
    </row>
    <row r="29" spans="1:99" x14ac:dyDescent="0.25">
      <c r="A29" s="31">
        <f t="shared" si="22"/>
        <v>14</v>
      </c>
      <c r="B29" s="31"/>
      <c r="C29" s="20"/>
      <c r="D29" s="62" t="s">
        <v>82</v>
      </c>
      <c r="E29" s="3" t="s">
        <v>83</v>
      </c>
      <c r="F29" s="56">
        <f>HLOOKUP($A$1,'REG FL  Revenue - 6 System Adj '!$A$2:$AO$153, MATCH('E-5 Yr3'!E29,'REG FL  Revenue - 6 System Adj '!$A$2:$A$154,0),FALSE)/1000</f>
        <v>11209.166999999999</v>
      </c>
      <c r="G29" s="63"/>
      <c r="H29" s="57">
        <f t="shared" ref="H29:H41" si="42">+F29-I29</f>
        <v>0</v>
      </c>
      <c r="I29" s="47">
        <f>SUM(J29:S29)</f>
        <v>11209.166999999998</v>
      </c>
      <c r="J29" s="58">
        <f t="shared" si="23"/>
        <v>9800.3858171073589</v>
      </c>
      <c r="K29" s="58">
        <f t="shared" si="23"/>
        <v>712.2333181484147</v>
      </c>
      <c r="L29" s="58">
        <f t="shared" si="23"/>
        <v>80.33509491371511</v>
      </c>
      <c r="M29" s="58">
        <f t="shared" si="23"/>
        <v>262.84382922382173</v>
      </c>
      <c r="N29" s="58">
        <f t="shared" si="23"/>
        <v>3.0145194985780844E-3</v>
      </c>
      <c r="O29" s="58">
        <f t="shared" si="23"/>
        <v>0.36404172838296756</v>
      </c>
      <c r="P29" s="58">
        <f t="shared" si="23"/>
        <v>353.00188435880608</v>
      </c>
      <c r="Q29" s="58">
        <f>+AQ29+BA29+BL29+BW29+CH29+CS29</f>
        <v>0</v>
      </c>
      <c r="R29" s="58">
        <f>+AR29+BB29+BM29+BX29+CI29+CT29</f>
        <v>0</v>
      </c>
      <c r="T29" s="11"/>
      <c r="V29" s="11"/>
      <c r="AD29" s="5">
        <f>$F$29</f>
        <v>11209.166999999999</v>
      </c>
      <c r="AF29" s="50">
        <f t="shared" si="24"/>
        <v>0</v>
      </c>
      <c r="AG29" s="11"/>
      <c r="AH29" s="50">
        <f t="shared" si="25"/>
        <v>0</v>
      </c>
      <c r="AI29" s="50">
        <f t="shared" si="26"/>
        <v>0</v>
      </c>
      <c r="AJ29" s="50">
        <f t="shared" si="26"/>
        <v>0</v>
      </c>
      <c r="AK29" s="50">
        <f t="shared" si="26"/>
        <v>0</v>
      </c>
      <c r="AL29" s="50">
        <f t="shared" si="26"/>
        <v>0</v>
      </c>
      <c r="AM29" s="50">
        <f t="shared" si="26"/>
        <v>0</v>
      </c>
      <c r="AN29" s="50">
        <f t="shared" si="26"/>
        <v>0</v>
      </c>
      <c r="AO29" s="50">
        <f t="shared" si="26"/>
        <v>0</v>
      </c>
      <c r="AP29" s="50">
        <f t="shared" si="26"/>
        <v>0</v>
      </c>
      <c r="AQ29" s="50">
        <f t="shared" si="26"/>
        <v>0</v>
      </c>
      <c r="AR29" s="11"/>
      <c r="AS29" s="50">
        <f t="shared" si="27"/>
        <v>0</v>
      </c>
      <c r="AT29" s="50">
        <f t="shared" si="28"/>
        <v>0</v>
      </c>
      <c r="AU29" s="50">
        <f t="shared" si="28"/>
        <v>0</v>
      </c>
      <c r="AV29" s="50">
        <f t="shared" si="28"/>
        <v>0</v>
      </c>
      <c r="AW29" s="50">
        <f t="shared" si="28"/>
        <v>0</v>
      </c>
      <c r="AX29" s="50">
        <f t="shared" si="28"/>
        <v>0</v>
      </c>
      <c r="AY29" s="50">
        <f t="shared" si="28"/>
        <v>0</v>
      </c>
      <c r="AZ29" s="50">
        <f t="shared" si="28"/>
        <v>0</v>
      </c>
      <c r="BA29" s="50">
        <f t="shared" si="29"/>
        <v>0</v>
      </c>
      <c r="BB29" s="50">
        <f t="shared" si="30"/>
        <v>0</v>
      </c>
      <c r="BC29" s="11"/>
      <c r="BD29" s="50">
        <f t="shared" si="31"/>
        <v>0</v>
      </c>
      <c r="BE29" s="50">
        <f t="shared" si="32"/>
        <v>0</v>
      </c>
      <c r="BF29" s="50">
        <f t="shared" si="32"/>
        <v>0</v>
      </c>
      <c r="BG29" s="50">
        <f t="shared" si="32"/>
        <v>0</v>
      </c>
      <c r="BH29" s="50">
        <f t="shared" si="32"/>
        <v>0</v>
      </c>
      <c r="BI29" s="50">
        <f t="shared" si="32"/>
        <v>0</v>
      </c>
      <c r="BJ29" s="50">
        <f t="shared" si="32"/>
        <v>0</v>
      </c>
      <c r="BK29" s="50">
        <f t="shared" si="32"/>
        <v>0</v>
      </c>
      <c r="BL29" s="50">
        <f t="shared" si="32"/>
        <v>0</v>
      </c>
      <c r="BM29" s="50">
        <f t="shared" si="32"/>
        <v>0</v>
      </c>
      <c r="BN29" s="11"/>
      <c r="BO29" s="50">
        <f t="shared" si="33"/>
        <v>0</v>
      </c>
      <c r="BP29" s="50">
        <f t="shared" si="34"/>
        <v>0</v>
      </c>
      <c r="BQ29" s="50">
        <f t="shared" si="34"/>
        <v>0</v>
      </c>
      <c r="BR29" s="50">
        <f t="shared" si="34"/>
        <v>0</v>
      </c>
      <c r="BS29" s="50">
        <f t="shared" si="34"/>
        <v>0</v>
      </c>
      <c r="BT29" s="50">
        <f t="shared" si="34"/>
        <v>0</v>
      </c>
      <c r="BU29" s="50">
        <f t="shared" si="34"/>
        <v>0</v>
      </c>
      <c r="BV29" s="50">
        <f t="shared" si="34"/>
        <v>0</v>
      </c>
      <c r="BW29" s="50">
        <f t="shared" si="34"/>
        <v>0</v>
      </c>
      <c r="BX29" s="50">
        <f t="shared" si="35"/>
        <v>0</v>
      </c>
      <c r="BY29" s="11"/>
      <c r="BZ29" s="50">
        <f t="shared" si="36"/>
        <v>0</v>
      </c>
      <c r="CA29" s="50">
        <f t="shared" si="37"/>
        <v>0</v>
      </c>
      <c r="CB29" s="50">
        <f t="shared" si="37"/>
        <v>0</v>
      </c>
      <c r="CC29" s="50">
        <f t="shared" si="37"/>
        <v>0</v>
      </c>
      <c r="CD29" s="50">
        <f t="shared" si="37"/>
        <v>0</v>
      </c>
      <c r="CE29" s="50">
        <f t="shared" si="37"/>
        <v>0</v>
      </c>
      <c r="CF29" s="50">
        <f t="shared" si="37"/>
        <v>0</v>
      </c>
      <c r="CG29" s="50">
        <f t="shared" si="37"/>
        <v>0</v>
      </c>
      <c r="CH29" s="50">
        <f t="shared" si="37"/>
        <v>0</v>
      </c>
      <c r="CI29" s="50">
        <f t="shared" si="38"/>
        <v>0</v>
      </c>
      <c r="CJ29" s="11"/>
      <c r="CK29" s="50">
        <f t="shared" si="39"/>
        <v>11209.166999999999</v>
      </c>
      <c r="CL29" s="50">
        <f t="shared" si="40"/>
        <v>9800.3858171073589</v>
      </c>
      <c r="CM29" s="50">
        <f t="shared" si="40"/>
        <v>712.2333181484147</v>
      </c>
      <c r="CN29" s="50">
        <f t="shared" si="40"/>
        <v>80.33509491371511</v>
      </c>
      <c r="CO29" s="50">
        <f t="shared" si="40"/>
        <v>262.84382922382173</v>
      </c>
      <c r="CP29" s="50">
        <f t="shared" si="40"/>
        <v>3.0145194985780844E-3</v>
      </c>
      <c r="CQ29" s="50">
        <f t="shared" si="40"/>
        <v>0.36404172838296756</v>
      </c>
      <c r="CR29" s="50">
        <f t="shared" si="40"/>
        <v>353.00188435880608</v>
      </c>
      <c r="CS29" s="50">
        <f t="shared" si="40"/>
        <v>0</v>
      </c>
      <c r="CT29" s="50">
        <f t="shared" si="41"/>
        <v>0</v>
      </c>
      <c r="CU29" s="11"/>
    </row>
    <row r="30" spans="1:99" x14ac:dyDescent="0.25">
      <c r="A30" s="31">
        <f t="shared" si="22"/>
        <v>15</v>
      </c>
      <c r="B30" s="31"/>
      <c r="C30" s="20"/>
      <c r="D30" s="62" t="s">
        <v>84</v>
      </c>
      <c r="E30" s="62"/>
      <c r="F30" s="56"/>
      <c r="G30" s="63"/>
      <c r="H30" s="57">
        <f t="shared" si="42"/>
        <v>0</v>
      </c>
      <c r="I30" s="47">
        <f>SUM(J30:S30)</f>
        <v>0</v>
      </c>
      <c r="J30" s="58">
        <f t="shared" si="23"/>
        <v>0</v>
      </c>
      <c r="K30" s="58">
        <f t="shared" si="23"/>
        <v>0</v>
      </c>
      <c r="L30" s="58">
        <f t="shared" si="23"/>
        <v>0</v>
      </c>
      <c r="M30" s="58">
        <f t="shared" si="23"/>
        <v>0</v>
      </c>
      <c r="N30" s="58">
        <f t="shared" si="23"/>
        <v>0</v>
      </c>
      <c r="O30" s="58">
        <f t="shared" si="23"/>
        <v>0</v>
      </c>
      <c r="P30" s="58">
        <f t="shared" si="23"/>
        <v>0</v>
      </c>
      <c r="Q30" s="58">
        <f>+AQ30+BA30+BL30+BW30+CH30+CS30</f>
        <v>0</v>
      </c>
      <c r="R30" s="58">
        <f>+AR30+BC30+CN30+BY30+CJ30+CU30</f>
        <v>0</v>
      </c>
      <c r="T30" s="11"/>
      <c r="U30" s="50">
        <f>+F30-H30-I30</f>
        <v>0</v>
      </c>
      <c r="V30" s="11"/>
      <c r="AF30" s="50">
        <f t="shared" si="24"/>
        <v>0</v>
      </c>
      <c r="AG30" s="11"/>
      <c r="AH30" s="50">
        <f t="shared" si="25"/>
        <v>0</v>
      </c>
      <c r="AI30" s="50">
        <f t="shared" si="26"/>
        <v>0</v>
      </c>
      <c r="AJ30" s="50">
        <f t="shared" si="26"/>
        <v>0</v>
      </c>
      <c r="AK30" s="50">
        <f t="shared" si="26"/>
        <v>0</v>
      </c>
      <c r="AL30" s="50">
        <f t="shared" si="26"/>
        <v>0</v>
      </c>
      <c r="AM30" s="50">
        <f t="shared" si="26"/>
        <v>0</v>
      </c>
      <c r="AN30" s="50">
        <f t="shared" si="26"/>
        <v>0</v>
      </c>
      <c r="AO30" s="50">
        <f t="shared" si="26"/>
        <v>0</v>
      </c>
      <c r="AP30" s="50">
        <f t="shared" si="26"/>
        <v>0</v>
      </c>
      <c r="AQ30" s="50">
        <f t="shared" si="26"/>
        <v>0</v>
      </c>
      <c r="AR30" s="11"/>
      <c r="AS30" s="50">
        <f t="shared" si="27"/>
        <v>0</v>
      </c>
      <c r="AT30" s="50">
        <f t="shared" si="28"/>
        <v>0</v>
      </c>
      <c r="AU30" s="50">
        <f t="shared" si="28"/>
        <v>0</v>
      </c>
      <c r="AV30" s="50">
        <f t="shared" si="28"/>
        <v>0</v>
      </c>
      <c r="AW30" s="50">
        <f t="shared" si="28"/>
        <v>0</v>
      </c>
      <c r="AX30" s="50">
        <f t="shared" si="28"/>
        <v>0</v>
      </c>
      <c r="AY30" s="50">
        <f t="shared" si="28"/>
        <v>0</v>
      </c>
      <c r="AZ30" s="50">
        <f t="shared" si="28"/>
        <v>0</v>
      </c>
      <c r="BA30" s="50">
        <f t="shared" si="29"/>
        <v>0</v>
      </c>
      <c r="BB30" s="50">
        <f t="shared" si="30"/>
        <v>0</v>
      </c>
      <c r="BC30" s="11"/>
      <c r="BD30" s="50">
        <f t="shared" si="31"/>
        <v>0</v>
      </c>
      <c r="BE30" s="50">
        <f t="shared" si="32"/>
        <v>0</v>
      </c>
      <c r="BF30" s="50">
        <f t="shared" si="32"/>
        <v>0</v>
      </c>
      <c r="BG30" s="50">
        <f t="shared" si="32"/>
        <v>0</v>
      </c>
      <c r="BH30" s="50">
        <f t="shared" si="32"/>
        <v>0</v>
      </c>
      <c r="BI30" s="50">
        <f t="shared" si="32"/>
        <v>0</v>
      </c>
      <c r="BJ30" s="50">
        <f t="shared" si="32"/>
        <v>0</v>
      </c>
      <c r="BK30" s="50">
        <f t="shared" si="32"/>
        <v>0</v>
      </c>
      <c r="BL30" s="50">
        <f t="shared" si="32"/>
        <v>0</v>
      </c>
      <c r="BM30" s="50">
        <f t="shared" si="32"/>
        <v>0</v>
      </c>
      <c r="BN30" s="11"/>
      <c r="BO30" s="50">
        <f t="shared" si="33"/>
        <v>0</v>
      </c>
      <c r="BP30" s="50">
        <f t="shared" si="34"/>
        <v>0</v>
      </c>
      <c r="BQ30" s="50">
        <f t="shared" si="34"/>
        <v>0</v>
      </c>
      <c r="BR30" s="50">
        <f t="shared" si="34"/>
        <v>0</v>
      </c>
      <c r="BS30" s="50">
        <f t="shared" si="34"/>
        <v>0</v>
      </c>
      <c r="BT30" s="50">
        <f t="shared" si="34"/>
        <v>0</v>
      </c>
      <c r="BU30" s="50">
        <f t="shared" si="34"/>
        <v>0</v>
      </c>
      <c r="BV30" s="50">
        <f t="shared" si="34"/>
        <v>0</v>
      </c>
      <c r="BW30" s="50">
        <f t="shared" si="34"/>
        <v>0</v>
      </c>
      <c r="BX30" s="50">
        <f t="shared" si="35"/>
        <v>0</v>
      </c>
      <c r="BY30" s="11"/>
      <c r="BZ30" s="50">
        <f t="shared" si="36"/>
        <v>0</v>
      </c>
      <c r="CA30" s="50">
        <f t="shared" si="37"/>
        <v>0</v>
      </c>
      <c r="CB30" s="50">
        <f t="shared" si="37"/>
        <v>0</v>
      </c>
      <c r="CC30" s="50">
        <f t="shared" si="37"/>
        <v>0</v>
      </c>
      <c r="CD30" s="50">
        <f t="shared" si="37"/>
        <v>0</v>
      </c>
      <c r="CE30" s="50">
        <f t="shared" si="37"/>
        <v>0</v>
      </c>
      <c r="CF30" s="50">
        <f t="shared" si="37"/>
        <v>0</v>
      </c>
      <c r="CG30" s="50">
        <f t="shared" si="37"/>
        <v>0</v>
      </c>
      <c r="CH30" s="50">
        <f t="shared" si="37"/>
        <v>0</v>
      </c>
      <c r="CI30" s="50">
        <f t="shared" si="38"/>
        <v>0</v>
      </c>
      <c r="CJ30" s="11"/>
      <c r="CK30" s="50">
        <f t="shared" si="39"/>
        <v>0</v>
      </c>
      <c r="CL30" s="50">
        <f t="shared" si="40"/>
        <v>0</v>
      </c>
      <c r="CM30" s="50">
        <f t="shared" si="40"/>
        <v>0</v>
      </c>
      <c r="CN30" s="50">
        <f t="shared" si="40"/>
        <v>0</v>
      </c>
      <c r="CO30" s="50">
        <f t="shared" si="40"/>
        <v>0</v>
      </c>
      <c r="CP30" s="50">
        <f t="shared" si="40"/>
        <v>0</v>
      </c>
      <c r="CQ30" s="50">
        <f t="shared" si="40"/>
        <v>0</v>
      </c>
      <c r="CR30" s="50">
        <f t="shared" si="40"/>
        <v>0</v>
      </c>
      <c r="CS30" s="50">
        <f t="shared" si="40"/>
        <v>0</v>
      </c>
      <c r="CT30" s="50">
        <f t="shared" si="41"/>
        <v>0</v>
      </c>
      <c r="CU30" s="11"/>
    </row>
    <row r="31" spans="1:99" x14ac:dyDescent="0.25">
      <c r="A31" s="31">
        <f t="shared" si="22"/>
        <v>16</v>
      </c>
      <c r="B31" s="31"/>
      <c r="C31" s="20">
        <v>454</v>
      </c>
      <c r="D31" s="64" t="s">
        <v>85</v>
      </c>
      <c r="E31" s="64"/>
      <c r="F31" s="65"/>
      <c r="G31" s="65"/>
      <c r="H31" s="57"/>
      <c r="I31" s="47"/>
      <c r="J31" s="58"/>
      <c r="K31" s="58"/>
      <c r="L31" s="58"/>
      <c r="M31" s="58"/>
      <c r="N31" s="58"/>
      <c r="O31" s="58"/>
      <c r="P31" s="58"/>
      <c r="Q31" s="58"/>
      <c r="R31" s="58"/>
      <c r="T31" s="11"/>
      <c r="U31" s="50">
        <f t="shared" ref="U31:U59" si="43">+F31-H31-I31</f>
        <v>0</v>
      </c>
      <c r="V31" s="11"/>
      <c r="AF31" s="50">
        <f t="shared" si="24"/>
        <v>0</v>
      </c>
      <c r="AG31" s="11"/>
      <c r="AH31" s="50">
        <f t="shared" si="25"/>
        <v>0</v>
      </c>
      <c r="AI31" s="50">
        <f t="shared" si="26"/>
        <v>0</v>
      </c>
      <c r="AJ31" s="50">
        <f t="shared" si="26"/>
        <v>0</v>
      </c>
      <c r="AK31" s="50">
        <f t="shared" si="26"/>
        <v>0</v>
      </c>
      <c r="AL31" s="50">
        <f t="shared" si="26"/>
        <v>0</v>
      </c>
      <c r="AM31" s="50">
        <f t="shared" si="26"/>
        <v>0</v>
      </c>
      <c r="AN31" s="50">
        <f t="shared" si="26"/>
        <v>0</v>
      </c>
      <c r="AO31" s="50">
        <f t="shared" si="26"/>
        <v>0</v>
      </c>
      <c r="AP31" s="50">
        <f t="shared" si="26"/>
        <v>0</v>
      </c>
      <c r="AQ31" s="50">
        <f t="shared" si="26"/>
        <v>0</v>
      </c>
      <c r="AR31" s="11"/>
      <c r="AS31" s="50">
        <f t="shared" si="27"/>
        <v>0</v>
      </c>
      <c r="AT31" s="50">
        <f t="shared" si="28"/>
        <v>0</v>
      </c>
      <c r="AU31" s="50">
        <f t="shared" si="28"/>
        <v>0</v>
      </c>
      <c r="AV31" s="50">
        <f t="shared" si="28"/>
        <v>0</v>
      </c>
      <c r="AW31" s="50">
        <f t="shared" si="28"/>
        <v>0</v>
      </c>
      <c r="AX31" s="50">
        <f t="shared" si="28"/>
        <v>0</v>
      </c>
      <c r="AY31" s="50">
        <f t="shared" si="28"/>
        <v>0</v>
      </c>
      <c r="AZ31" s="50">
        <f t="shared" si="28"/>
        <v>0</v>
      </c>
      <c r="BA31" s="50">
        <f t="shared" si="29"/>
        <v>0</v>
      </c>
      <c r="BB31" s="50">
        <f t="shared" si="30"/>
        <v>0</v>
      </c>
      <c r="BC31" s="11"/>
      <c r="BD31" s="50">
        <f t="shared" si="31"/>
        <v>0</v>
      </c>
      <c r="BE31" s="50">
        <f t="shared" si="32"/>
        <v>0</v>
      </c>
      <c r="BF31" s="50">
        <f t="shared" si="32"/>
        <v>0</v>
      </c>
      <c r="BG31" s="50">
        <f t="shared" si="32"/>
        <v>0</v>
      </c>
      <c r="BH31" s="50">
        <f t="shared" si="32"/>
        <v>0</v>
      </c>
      <c r="BI31" s="50">
        <f t="shared" si="32"/>
        <v>0</v>
      </c>
      <c r="BJ31" s="50">
        <f t="shared" si="32"/>
        <v>0</v>
      </c>
      <c r="BK31" s="50">
        <f t="shared" si="32"/>
        <v>0</v>
      </c>
      <c r="BL31" s="50">
        <f t="shared" si="32"/>
        <v>0</v>
      </c>
      <c r="BM31" s="50">
        <f t="shared" si="32"/>
        <v>0</v>
      </c>
      <c r="BN31" s="11"/>
      <c r="BO31" s="50">
        <f t="shared" si="33"/>
        <v>0</v>
      </c>
      <c r="BP31" s="50">
        <f t="shared" si="34"/>
        <v>0</v>
      </c>
      <c r="BQ31" s="50">
        <f t="shared" si="34"/>
        <v>0</v>
      </c>
      <c r="BR31" s="50">
        <f t="shared" si="34"/>
        <v>0</v>
      </c>
      <c r="BS31" s="50">
        <f t="shared" si="34"/>
        <v>0</v>
      </c>
      <c r="BT31" s="50">
        <f t="shared" si="34"/>
        <v>0</v>
      </c>
      <c r="BU31" s="50">
        <f t="shared" si="34"/>
        <v>0</v>
      </c>
      <c r="BV31" s="50">
        <f t="shared" si="34"/>
        <v>0</v>
      </c>
      <c r="BW31" s="50">
        <f t="shared" si="34"/>
        <v>0</v>
      </c>
      <c r="BX31" s="50">
        <f t="shared" si="35"/>
        <v>0</v>
      </c>
      <c r="BY31" s="11"/>
      <c r="BZ31" s="50">
        <f t="shared" si="36"/>
        <v>0</v>
      </c>
      <c r="CA31" s="50">
        <f t="shared" si="37"/>
        <v>0</v>
      </c>
      <c r="CB31" s="50">
        <f t="shared" si="37"/>
        <v>0</v>
      </c>
      <c r="CC31" s="50">
        <f t="shared" si="37"/>
        <v>0</v>
      </c>
      <c r="CD31" s="50">
        <f t="shared" si="37"/>
        <v>0</v>
      </c>
      <c r="CE31" s="50">
        <f t="shared" si="37"/>
        <v>0</v>
      </c>
      <c r="CF31" s="50">
        <f t="shared" si="37"/>
        <v>0</v>
      </c>
      <c r="CG31" s="50">
        <f t="shared" si="37"/>
        <v>0</v>
      </c>
      <c r="CH31" s="50">
        <f t="shared" si="37"/>
        <v>0</v>
      </c>
      <c r="CI31" s="50">
        <f t="shared" si="38"/>
        <v>0</v>
      </c>
      <c r="CJ31" s="11"/>
      <c r="CK31" s="50">
        <f t="shared" si="39"/>
        <v>0</v>
      </c>
      <c r="CL31" s="50">
        <f t="shared" si="40"/>
        <v>0</v>
      </c>
      <c r="CM31" s="50">
        <f t="shared" si="40"/>
        <v>0</v>
      </c>
      <c r="CN31" s="50">
        <f t="shared" si="40"/>
        <v>0</v>
      </c>
      <c r="CO31" s="50">
        <f t="shared" si="40"/>
        <v>0</v>
      </c>
      <c r="CP31" s="50">
        <f t="shared" si="40"/>
        <v>0</v>
      </c>
      <c r="CQ31" s="50">
        <f t="shared" si="40"/>
        <v>0</v>
      </c>
      <c r="CR31" s="50">
        <f t="shared" si="40"/>
        <v>0</v>
      </c>
      <c r="CS31" s="50">
        <f t="shared" si="40"/>
        <v>0</v>
      </c>
      <c r="CT31" s="50">
        <f t="shared" si="41"/>
        <v>0</v>
      </c>
      <c r="CU31" s="11"/>
    </row>
    <row r="32" spans="1:99" x14ac:dyDescent="0.3">
      <c r="A32" s="31">
        <f t="shared" si="22"/>
        <v>17</v>
      </c>
      <c r="B32" s="31"/>
      <c r="C32" s="20"/>
      <c r="D32" s="66" t="s">
        <v>86</v>
      </c>
      <c r="E32" s="141" t="s">
        <v>87</v>
      </c>
      <c r="F32" s="56">
        <f>HLOOKUP($A$1,'REG FL  Revenue - 6 System Adj '!$A$2:$AO$153, MATCH('E-5 Yr3'!E32,'REG FL  Revenue - 6 System Adj '!$A$2:$A$154,0),FALSE)/1000</f>
        <v>11729.306999999899</v>
      </c>
      <c r="G32" s="63"/>
      <c r="H32" s="57">
        <f t="shared" si="42"/>
        <v>0</v>
      </c>
      <c r="I32" s="47">
        <f t="shared" ref="I32:I37" si="44">SUM(J32:S32)</f>
        <v>11729.306999999899</v>
      </c>
      <c r="J32" s="58"/>
      <c r="K32" s="58"/>
      <c r="L32" s="58"/>
      <c r="M32" s="58"/>
      <c r="N32" s="58"/>
      <c r="O32" s="58"/>
      <c r="P32" s="5"/>
      <c r="Q32" s="50"/>
      <c r="R32" s="50">
        <f>+F32</f>
        <v>11729.306999999899</v>
      </c>
      <c r="T32" s="67"/>
      <c r="U32" s="50">
        <f t="shared" si="43"/>
        <v>0</v>
      </c>
      <c r="V32" s="67"/>
      <c r="W32" s="50"/>
      <c r="X32" s="50">
        <f t="shared" ref="X32:X33" si="45">+I32</f>
        <v>11729.306999999899</v>
      </c>
      <c r="AF32" s="50">
        <f t="shared" si="24"/>
        <v>0</v>
      </c>
      <c r="AG32" s="11"/>
      <c r="AH32" s="50">
        <f t="shared" si="25"/>
        <v>0</v>
      </c>
      <c r="AI32" s="50">
        <f t="shared" si="26"/>
        <v>0</v>
      </c>
      <c r="AJ32" s="50">
        <f t="shared" si="26"/>
        <v>0</v>
      </c>
      <c r="AK32" s="50">
        <f t="shared" si="26"/>
        <v>0</v>
      </c>
      <c r="AL32" s="50">
        <f t="shared" si="26"/>
        <v>0</v>
      </c>
      <c r="AM32" s="50">
        <f t="shared" si="26"/>
        <v>0</v>
      </c>
      <c r="AN32" s="50">
        <f t="shared" si="26"/>
        <v>0</v>
      </c>
      <c r="AO32" s="50">
        <f t="shared" si="26"/>
        <v>0</v>
      </c>
      <c r="AP32" s="50">
        <f t="shared" si="26"/>
        <v>0</v>
      </c>
      <c r="AQ32" s="50">
        <f t="shared" si="26"/>
        <v>0</v>
      </c>
      <c r="AR32" s="11"/>
      <c r="AS32" s="50">
        <f t="shared" si="27"/>
        <v>0</v>
      </c>
      <c r="AT32" s="50">
        <f t="shared" si="28"/>
        <v>0</v>
      </c>
      <c r="AU32" s="50">
        <f t="shared" si="28"/>
        <v>0</v>
      </c>
      <c r="AV32" s="50">
        <f t="shared" si="28"/>
        <v>0</v>
      </c>
      <c r="AW32" s="50">
        <f t="shared" si="28"/>
        <v>0</v>
      </c>
      <c r="AX32" s="50">
        <f t="shared" si="28"/>
        <v>0</v>
      </c>
      <c r="AY32" s="50">
        <f t="shared" si="28"/>
        <v>0</v>
      </c>
      <c r="AZ32" s="50">
        <f t="shared" si="28"/>
        <v>0</v>
      </c>
      <c r="BA32" s="50">
        <f t="shared" si="29"/>
        <v>0</v>
      </c>
      <c r="BB32" s="50">
        <f t="shared" si="30"/>
        <v>0</v>
      </c>
      <c r="BC32" s="11"/>
      <c r="BD32" s="50">
        <f t="shared" si="31"/>
        <v>0</v>
      </c>
      <c r="BE32" s="50">
        <f t="shared" si="32"/>
        <v>0</v>
      </c>
      <c r="BF32" s="50">
        <f t="shared" si="32"/>
        <v>0</v>
      </c>
      <c r="BG32" s="50">
        <f t="shared" si="32"/>
        <v>0</v>
      </c>
      <c r="BH32" s="50">
        <f t="shared" si="32"/>
        <v>0</v>
      </c>
      <c r="BI32" s="50">
        <f t="shared" si="32"/>
        <v>0</v>
      </c>
      <c r="BJ32" s="50">
        <f t="shared" si="32"/>
        <v>0</v>
      </c>
      <c r="BK32" s="50">
        <f t="shared" si="32"/>
        <v>0</v>
      </c>
      <c r="BL32" s="50">
        <f t="shared" si="32"/>
        <v>0</v>
      </c>
      <c r="BM32" s="50">
        <f t="shared" si="32"/>
        <v>0</v>
      </c>
      <c r="BN32" s="11"/>
      <c r="BO32" s="50">
        <f t="shared" si="33"/>
        <v>0</v>
      </c>
      <c r="BP32" s="50">
        <f t="shared" si="34"/>
        <v>0</v>
      </c>
      <c r="BQ32" s="50">
        <f t="shared" si="34"/>
        <v>0</v>
      </c>
      <c r="BR32" s="50">
        <f t="shared" si="34"/>
        <v>0</v>
      </c>
      <c r="BS32" s="50">
        <f t="shared" si="34"/>
        <v>0</v>
      </c>
      <c r="BT32" s="50">
        <f t="shared" si="34"/>
        <v>0</v>
      </c>
      <c r="BU32" s="50">
        <f t="shared" si="34"/>
        <v>0</v>
      </c>
      <c r="BV32" s="50">
        <f t="shared" si="34"/>
        <v>0</v>
      </c>
      <c r="BW32" s="50">
        <f t="shared" si="34"/>
        <v>0</v>
      </c>
      <c r="BX32" s="50">
        <f t="shared" si="35"/>
        <v>0</v>
      </c>
      <c r="BY32" s="11"/>
      <c r="BZ32" s="50">
        <f t="shared" si="36"/>
        <v>0</v>
      </c>
      <c r="CA32" s="50">
        <f t="shared" si="37"/>
        <v>0</v>
      </c>
      <c r="CB32" s="50">
        <f t="shared" si="37"/>
        <v>0</v>
      </c>
      <c r="CC32" s="50">
        <f t="shared" si="37"/>
        <v>0</v>
      </c>
      <c r="CD32" s="50">
        <f t="shared" si="37"/>
        <v>0</v>
      </c>
      <c r="CE32" s="50">
        <f t="shared" si="37"/>
        <v>0</v>
      </c>
      <c r="CF32" s="50">
        <f t="shared" si="37"/>
        <v>0</v>
      </c>
      <c r="CG32" s="50">
        <f t="shared" si="37"/>
        <v>0</v>
      </c>
      <c r="CH32" s="50">
        <f t="shared" si="37"/>
        <v>0</v>
      </c>
      <c r="CI32" s="50">
        <f t="shared" si="38"/>
        <v>0</v>
      </c>
      <c r="CJ32" s="11"/>
      <c r="CK32" s="50">
        <f t="shared" si="39"/>
        <v>0</v>
      </c>
      <c r="CL32" s="50">
        <f t="shared" si="40"/>
        <v>0</v>
      </c>
      <c r="CM32" s="50">
        <f t="shared" si="40"/>
        <v>0</v>
      </c>
      <c r="CN32" s="50">
        <f t="shared" si="40"/>
        <v>0</v>
      </c>
      <c r="CO32" s="50">
        <f t="shared" si="40"/>
        <v>0</v>
      </c>
      <c r="CP32" s="50">
        <f t="shared" si="40"/>
        <v>0</v>
      </c>
      <c r="CQ32" s="50">
        <f t="shared" si="40"/>
        <v>0</v>
      </c>
      <c r="CR32" s="50">
        <f t="shared" si="40"/>
        <v>0</v>
      </c>
      <c r="CS32" s="50">
        <f t="shared" si="40"/>
        <v>0</v>
      </c>
      <c r="CT32" s="50">
        <f t="shared" si="41"/>
        <v>0</v>
      </c>
      <c r="CU32" s="11"/>
    </row>
    <row r="33" spans="1:99" x14ac:dyDescent="0.3">
      <c r="A33" s="31">
        <f t="shared" si="22"/>
        <v>18</v>
      </c>
      <c r="B33" s="31"/>
      <c r="C33" s="20"/>
      <c r="D33" s="66" t="s">
        <v>88</v>
      </c>
      <c r="E33" s="141" t="s">
        <v>89</v>
      </c>
      <c r="F33" s="56">
        <f>HLOOKUP($A$1,'REG FL  Revenue - 6 System Adj '!$A$2:$AO$153, MATCH('E-5 Yr3'!E33,'REG FL  Revenue - 6 System Adj '!$A$2:$A$154,0),FALSE)/1000</f>
        <v>88800</v>
      </c>
      <c r="G33" s="63"/>
      <c r="H33" s="57">
        <f t="shared" si="42"/>
        <v>0</v>
      </c>
      <c r="I33" s="47">
        <f t="shared" si="44"/>
        <v>88800</v>
      </c>
      <c r="J33" s="58"/>
      <c r="K33" s="58"/>
      <c r="L33" s="58"/>
      <c r="M33" s="58"/>
      <c r="N33" s="58"/>
      <c r="O33" s="58"/>
      <c r="P33" s="5"/>
      <c r="Q33" s="50">
        <f>+F33</f>
        <v>88800</v>
      </c>
      <c r="R33" s="50">
        <f>+G33</f>
        <v>0</v>
      </c>
      <c r="T33" s="67"/>
      <c r="U33" s="50">
        <f t="shared" si="43"/>
        <v>0</v>
      </c>
      <c r="V33" s="67"/>
      <c r="W33" s="50"/>
      <c r="X33" s="50">
        <f t="shared" si="45"/>
        <v>88800</v>
      </c>
      <c r="AF33" s="50">
        <f t="shared" si="24"/>
        <v>0</v>
      </c>
      <c r="AG33" s="11"/>
      <c r="AH33" s="50">
        <f t="shared" si="25"/>
        <v>0</v>
      </c>
      <c r="AI33" s="50">
        <f t="shared" si="26"/>
        <v>0</v>
      </c>
      <c r="AJ33" s="50">
        <f t="shared" si="26"/>
        <v>0</v>
      </c>
      <c r="AK33" s="50">
        <f t="shared" si="26"/>
        <v>0</v>
      </c>
      <c r="AL33" s="50">
        <f t="shared" si="26"/>
        <v>0</v>
      </c>
      <c r="AM33" s="50">
        <f t="shared" si="26"/>
        <v>0</v>
      </c>
      <c r="AN33" s="50">
        <f t="shared" si="26"/>
        <v>0</v>
      </c>
      <c r="AO33" s="50">
        <f t="shared" si="26"/>
        <v>0</v>
      </c>
      <c r="AP33" s="50">
        <f t="shared" si="26"/>
        <v>0</v>
      </c>
      <c r="AQ33" s="50">
        <f t="shared" si="26"/>
        <v>0</v>
      </c>
      <c r="AR33" s="11"/>
      <c r="AS33" s="50">
        <f t="shared" si="27"/>
        <v>0</v>
      </c>
      <c r="AT33" s="50">
        <f t="shared" si="28"/>
        <v>0</v>
      </c>
      <c r="AU33" s="50">
        <f t="shared" si="28"/>
        <v>0</v>
      </c>
      <c r="AV33" s="50">
        <f t="shared" si="28"/>
        <v>0</v>
      </c>
      <c r="AW33" s="50">
        <f t="shared" si="28"/>
        <v>0</v>
      </c>
      <c r="AX33" s="50">
        <f t="shared" si="28"/>
        <v>0</v>
      </c>
      <c r="AY33" s="50">
        <f t="shared" si="28"/>
        <v>0</v>
      </c>
      <c r="AZ33" s="50">
        <f t="shared" si="28"/>
        <v>0</v>
      </c>
      <c r="BA33" s="50">
        <f t="shared" si="29"/>
        <v>0</v>
      </c>
      <c r="BB33" s="50">
        <f t="shared" si="30"/>
        <v>0</v>
      </c>
      <c r="BC33" s="11"/>
      <c r="BD33" s="50">
        <f t="shared" si="31"/>
        <v>0</v>
      </c>
      <c r="BE33" s="50">
        <f t="shared" si="32"/>
        <v>0</v>
      </c>
      <c r="BF33" s="50">
        <f t="shared" si="32"/>
        <v>0</v>
      </c>
      <c r="BG33" s="50">
        <f t="shared" si="32"/>
        <v>0</v>
      </c>
      <c r="BH33" s="50">
        <f t="shared" si="32"/>
        <v>0</v>
      </c>
      <c r="BI33" s="50">
        <f t="shared" si="32"/>
        <v>0</v>
      </c>
      <c r="BJ33" s="50">
        <f t="shared" si="32"/>
        <v>0</v>
      </c>
      <c r="BK33" s="50">
        <f t="shared" si="32"/>
        <v>0</v>
      </c>
      <c r="BL33" s="50">
        <f t="shared" si="32"/>
        <v>0</v>
      </c>
      <c r="BM33" s="50">
        <f t="shared" si="32"/>
        <v>0</v>
      </c>
      <c r="BN33" s="11"/>
      <c r="BO33" s="50">
        <f t="shared" si="33"/>
        <v>0</v>
      </c>
      <c r="BP33" s="50">
        <f t="shared" si="34"/>
        <v>0</v>
      </c>
      <c r="BQ33" s="50">
        <f t="shared" si="34"/>
        <v>0</v>
      </c>
      <c r="BR33" s="50">
        <f t="shared" si="34"/>
        <v>0</v>
      </c>
      <c r="BS33" s="50">
        <f t="shared" si="34"/>
        <v>0</v>
      </c>
      <c r="BT33" s="50">
        <f t="shared" si="34"/>
        <v>0</v>
      </c>
      <c r="BU33" s="50">
        <f t="shared" si="34"/>
        <v>0</v>
      </c>
      <c r="BV33" s="50">
        <f t="shared" si="34"/>
        <v>0</v>
      </c>
      <c r="BW33" s="50">
        <f t="shared" si="34"/>
        <v>0</v>
      </c>
      <c r="BX33" s="50">
        <f t="shared" si="35"/>
        <v>0</v>
      </c>
      <c r="BY33" s="11"/>
      <c r="BZ33" s="50">
        <f t="shared" si="36"/>
        <v>0</v>
      </c>
      <c r="CA33" s="50">
        <f t="shared" si="37"/>
        <v>0</v>
      </c>
      <c r="CB33" s="50">
        <f t="shared" si="37"/>
        <v>0</v>
      </c>
      <c r="CC33" s="50">
        <f t="shared" si="37"/>
        <v>0</v>
      </c>
      <c r="CD33" s="50">
        <f t="shared" si="37"/>
        <v>0</v>
      </c>
      <c r="CE33" s="50">
        <f t="shared" si="37"/>
        <v>0</v>
      </c>
      <c r="CF33" s="50">
        <f t="shared" si="37"/>
        <v>0</v>
      </c>
      <c r="CG33" s="50">
        <f t="shared" si="37"/>
        <v>0</v>
      </c>
      <c r="CH33" s="50">
        <f t="shared" si="37"/>
        <v>0</v>
      </c>
      <c r="CI33" s="50">
        <f t="shared" si="38"/>
        <v>0</v>
      </c>
      <c r="CJ33" s="11"/>
      <c r="CK33" s="50">
        <f t="shared" si="39"/>
        <v>0</v>
      </c>
      <c r="CL33" s="50">
        <f t="shared" si="40"/>
        <v>0</v>
      </c>
      <c r="CM33" s="50">
        <f t="shared" si="40"/>
        <v>0</v>
      </c>
      <c r="CN33" s="50">
        <f t="shared" si="40"/>
        <v>0</v>
      </c>
      <c r="CO33" s="50">
        <f t="shared" si="40"/>
        <v>0</v>
      </c>
      <c r="CP33" s="50">
        <f t="shared" si="40"/>
        <v>0</v>
      </c>
      <c r="CQ33" s="50">
        <f t="shared" si="40"/>
        <v>0</v>
      </c>
      <c r="CR33" s="50">
        <f t="shared" si="40"/>
        <v>0</v>
      </c>
      <c r="CS33" s="50">
        <f t="shared" si="40"/>
        <v>0</v>
      </c>
      <c r="CT33" s="50">
        <f t="shared" si="41"/>
        <v>0</v>
      </c>
      <c r="CU33" s="11"/>
    </row>
    <row r="34" spans="1:99" x14ac:dyDescent="0.25">
      <c r="A34" s="31">
        <f t="shared" si="22"/>
        <v>19</v>
      </c>
      <c r="B34" s="31"/>
      <c r="C34" s="20"/>
      <c r="D34" s="66" t="s">
        <v>90</v>
      </c>
      <c r="E34" s="3" t="s">
        <v>91</v>
      </c>
      <c r="F34" s="56">
        <f>HLOOKUP($A$1,'REG FL  Revenue - 6 System Adj '!$A$2:$AO$153, MATCH('E-5 Yr3'!E34,'REG FL  Revenue - 6 System Adj '!$A$2:$A$154,0),FALSE)/1000</f>
        <v>7228.2839259999901</v>
      </c>
      <c r="G34" s="63"/>
      <c r="H34" s="57">
        <f t="shared" si="42"/>
        <v>0</v>
      </c>
      <c r="I34" s="47">
        <f t="shared" si="44"/>
        <v>7228.2839259999928</v>
      </c>
      <c r="J34" s="58">
        <f t="shared" ref="J34:P37" si="46">+AI34+AT34+BE34+BP34+CA34+CL34</f>
        <v>5642.1366772770707</v>
      </c>
      <c r="K34" s="58">
        <f t="shared" si="46"/>
        <v>468.41508189839425</v>
      </c>
      <c r="L34" s="58">
        <f t="shared" si="46"/>
        <v>9.4992474393226907</v>
      </c>
      <c r="M34" s="58">
        <f t="shared" si="46"/>
        <v>1044.5766078595441</v>
      </c>
      <c r="N34" s="58">
        <f t="shared" si="46"/>
        <v>0</v>
      </c>
      <c r="O34" s="58">
        <f t="shared" si="46"/>
        <v>31.866001370158191</v>
      </c>
      <c r="P34" s="58">
        <f t="shared" si="46"/>
        <v>31.79031015550223</v>
      </c>
      <c r="Q34" s="58">
        <f t="shared" ref="Q34:R37" si="47">+AP34+BA34+BL34+BW34+CH34+CS34</f>
        <v>0</v>
      </c>
      <c r="R34" s="58">
        <f t="shared" si="47"/>
        <v>0</v>
      </c>
      <c r="S34" s="58"/>
      <c r="T34" s="11"/>
      <c r="U34" s="50">
        <f t="shared" si="43"/>
        <v>0</v>
      </c>
      <c r="V34" s="11"/>
      <c r="AC34" s="59">
        <f>$F$34</f>
        <v>7228.2839259999901</v>
      </c>
      <c r="AD34" s="59"/>
      <c r="AF34" s="50">
        <f>SUM(W34:AD34)-F34</f>
        <v>0</v>
      </c>
      <c r="AG34" s="11"/>
      <c r="AH34" s="50">
        <f t="shared" si="25"/>
        <v>0</v>
      </c>
      <c r="AI34" s="50">
        <f t="shared" si="26"/>
        <v>0</v>
      </c>
      <c r="AJ34" s="50">
        <f t="shared" si="26"/>
        <v>0</v>
      </c>
      <c r="AK34" s="50">
        <f t="shared" si="26"/>
        <v>0</v>
      </c>
      <c r="AL34" s="50">
        <f t="shared" si="26"/>
        <v>0</v>
      </c>
      <c r="AM34" s="50">
        <f t="shared" si="26"/>
        <v>0</v>
      </c>
      <c r="AN34" s="50">
        <f t="shared" si="26"/>
        <v>0</v>
      </c>
      <c r="AO34" s="50">
        <f t="shared" si="26"/>
        <v>0</v>
      </c>
      <c r="AP34" s="50">
        <f t="shared" si="26"/>
        <v>0</v>
      </c>
      <c r="AQ34" s="50">
        <f t="shared" si="26"/>
        <v>0</v>
      </c>
      <c r="AR34" s="11"/>
      <c r="AS34" s="50">
        <f t="shared" si="27"/>
        <v>0</v>
      </c>
      <c r="AT34" s="50">
        <f t="shared" si="28"/>
        <v>0</v>
      </c>
      <c r="AU34" s="50">
        <f t="shared" si="28"/>
        <v>0</v>
      </c>
      <c r="AV34" s="50">
        <f t="shared" si="28"/>
        <v>0</v>
      </c>
      <c r="AW34" s="50">
        <f t="shared" si="28"/>
        <v>0</v>
      </c>
      <c r="AX34" s="50">
        <f t="shared" si="28"/>
        <v>0</v>
      </c>
      <c r="AY34" s="50">
        <f t="shared" si="28"/>
        <v>0</v>
      </c>
      <c r="AZ34" s="50">
        <f t="shared" si="28"/>
        <v>0</v>
      </c>
      <c r="BA34" s="50">
        <f t="shared" si="29"/>
        <v>0</v>
      </c>
      <c r="BB34" s="50">
        <f t="shared" si="30"/>
        <v>0</v>
      </c>
      <c r="BC34" s="11"/>
      <c r="BD34" s="50">
        <f t="shared" si="31"/>
        <v>0</v>
      </c>
      <c r="BE34" s="50">
        <f t="shared" si="32"/>
        <v>0</v>
      </c>
      <c r="BF34" s="50">
        <f t="shared" si="32"/>
        <v>0</v>
      </c>
      <c r="BG34" s="50">
        <f t="shared" si="32"/>
        <v>0</v>
      </c>
      <c r="BH34" s="50">
        <f t="shared" si="32"/>
        <v>0</v>
      </c>
      <c r="BI34" s="50">
        <f t="shared" si="32"/>
        <v>0</v>
      </c>
      <c r="BJ34" s="50">
        <f t="shared" si="32"/>
        <v>0</v>
      </c>
      <c r="BK34" s="50">
        <f t="shared" si="32"/>
        <v>0</v>
      </c>
      <c r="BL34" s="50">
        <f t="shared" si="32"/>
        <v>0</v>
      </c>
      <c r="BM34" s="50">
        <f t="shared" si="32"/>
        <v>0</v>
      </c>
      <c r="BN34" s="11"/>
      <c r="BO34" s="50">
        <f t="shared" si="33"/>
        <v>0</v>
      </c>
      <c r="BP34" s="50">
        <f t="shared" si="34"/>
        <v>0</v>
      </c>
      <c r="BQ34" s="50">
        <f t="shared" si="34"/>
        <v>0</v>
      </c>
      <c r="BR34" s="50">
        <f t="shared" si="34"/>
        <v>0</v>
      </c>
      <c r="BS34" s="50">
        <f t="shared" si="34"/>
        <v>0</v>
      </c>
      <c r="BT34" s="50">
        <f t="shared" si="34"/>
        <v>0</v>
      </c>
      <c r="BU34" s="50">
        <f t="shared" si="34"/>
        <v>0</v>
      </c>
      <c r="BV34" s="50">
        <f t="shared" si="34"/>
        <v>0</v>
      </c>
      <c r="BW34" s="50">
        <f t="shared" si="34"/>
        <v>0</v>
      </c>
      <c r="BX34" s="50">
        <f t="shared" si="35"/>
        <v>0</v>
      </c>
      <c r="BY34" s="11"/>
      <c r="BZ34" s="50">
        <f t="shared" si="36"/>
        <v>7228.2839259999901</v>
      </c>
      <c r="CA34" s="50">
        <f t="shared" si="37"/>
        <v>5642.1366772770707</v>
      </c>
      <c r="CB34" s="50">
        <f t="shared" si="37"/>
        <v>468.41508189839425</v>
      </c>
      <c r="CC34" s="50">
        <f t="shared" si="37"/>
        <v>9.4992474393226907</v>
      </c>
      <c r="CD34" s="50">
        <f t="shared" si="37"/>
        <v>1044.5766078595441</v>
      </c>
      <c r="CE34" s="50">
        <f t="shared" si="37"/>
        <v>0</v>
      </c>
      <c r="CF34" s="50">
        <f t="shared" si="37"/>
        <v>31.866001370158191</v>
      </c>
      <c r="CG34" s="50">
        <f t="shared" si="37"/>
        <v>31.79031015550223</v>
      </c>
      <c r="CH34" s="50">
        <f t="shared" si="37"/>
        <v>0</v>
      </c>
      <c r="CI34" s="50">
        <f t="shared" si="38"/>
        <v>0</v>
      </c>
      <c r="CJ34" s="11"/>
      <c r="CK34" s="50">
        <f t="shared" si="39"/>
        <v>0</v>
      </c>
      <c r="CL34" s="50">
        <f t="shared" si="40"/>
        <v>0</v>
      </c>
      <c r="CM34" s="50">
        <f t="shared" si="40"/>
        <v>0</v>
      </c>
      <c r="CN34" s="50">
        <f t="shared" si="40"/>
        <v>0</v>
      </c>
      <c r="CO34" s="50">
        <f t="shared" si="40"/>
        <v>0</v>
      </c>
      <c r="CP34" s="50">
        <f t="shared" si="40"/>
        <v>0</v>
      </c>
      <c r="CQ34" s="50">
        <f t="shared" si="40"/>
        <v>0</v>
      </c>
      <c r="CR34" s="50">
        <f t="shared" si="40"/>
        <v>0</v>
      </c>
      <c r="CS34" s="50">
        <f t="shared" si="40"/>
        <v>0</v>
      </c>
      <c r="CT34" s="50">
        <f t="shared" si="41"/>
        <v>0</v>
      </c>
      <c r="CU34" s="11"/>
    </row>
    <row r="35" spans="1:99" x14ac:dyDescent="0.25">
      <c r="A35" s="31">
        <f t="shared" si="22"/>
        <v>20</v>
      </c>
      <c r="B35" s="31"/>
      <c r="C35" s="20"/>
      <c r="D35" s="66" t="s">
        <v>92</v>
      </c>
      <c r="E35" s="3" t="s">
        <v>93</v>
      </c>
      <c r="F35" s="56">
        <f>HLOOKUP($A$1,'REG FL  Revenue - 6 System Adj '!$A$2:$AO$153, MATCH('E-5 Yr3'!E35,'REG FL  Revenue - 6 System Adj '!$A$2:$A$154,0),FALSE)/1000</f>
        <v>238.68162999999899</v>
      </c>
      <c r="G35" s="63"/>
      <c r="H35" s="57">
        <f t="shared" si="42"/>
        <v>0</v>
      </c>
      <c r="I35" s="47">
        <f t="shared" si="44"/>
        <v>238.68162999999905</v>
      </c>
      <c r="J35" s="58">
        <f t="shared" si="46"/>
        <v>153.87915820060346</v>
      </c>
      <c r="K35" s="58">
        <f t="shared" si="46"/>
        <v>13.895552747325153</v>
      </c>
      <c r="L35" s="58">
        <f t="shared" si="46"/>
        <v>0.63715450120179273</v>
      </c>
      <c r="M35" s="58">
        <f t="shared" si="46"/>
        <v>61.517140167825673</v>
      </c>
      <c r="N35" s="58">
        <f t="shared" si="46"/>
        <v>0.99000101780358229</v>
      </c>
      <c r="O35" s="58">
        <f t="shared" si="46"/>
        <v>5.6303134807393471</v>
      </c>
      <c r="P35" s="58">
        <f t="shared" si="46"/>
        <v>2.1323098845000232</v>
      </c>
      <c r="Q35" s="58">
        <f t="shared" si="47"/>
        <v>0</v>
      </c>
      <c r="R35" s="58">
        <f t="shared" si="47"/>
        <v>0</v>
      </c>
      <c r="S35" s="58"/>
      <c r="T35" s="11"/>
      <c r="U35" s="50">
        <f t="shared" si="43"/>
        <v>0</v>
      </c>
      <c r="V35" s="11"/>
      <c r="AB35" s="5">
        <f>$F$35</f>
        <v>238.68162999999899</v>
      </c>
      <c r="AF35" s="50">
        <f t="shared" ref="AF35:AF41" si="48">SUM(W35:AE35)-F35</f>
        <v>0</v>
      </c>
      <c r="AG35" s="11"/>
      <c r="AH35" s="50">
        <f t="shared" si="25"/>
        <v>0</v>
      </c>
      <c r="AI35" s="50">
        <f t="shared" si="26"/>
        <v>0</v>
      </c>
      <c r="AJ35" s="50">
        <f t="shared" si="26"/>
        <v>0</v>
      </c>
      <c r="AK35" s="50">
        <f t="shared" si="26"/>
        <v>0</v>
      </c>
      <c r="AL35" s="50">
        <f t="shared" si="26"/>
        <v>0</v>
      </c>
      <c r="AM35" s="50">
        <f t="shared" si="26"/>
        <v>0</v>
      </c>
      <c r="AN35" s="50">
        <f t="shared" si="26"/>
        <v>0</v>
      </c>
      <c r="AO35" s="50">
        <f t="shared" si="26"/>
        <v>0</v>
      </c>
      <c r="AP35" s="50">
        <f t="shared" si="26"/>
        <v>0</v>
      </c>
      <c r="AQ35" s="50">
        <f t="shared" si="26"/>
        <v>0</v>
      </c>
      <c r="AR35" s="11"/>
      <c r="AS35" s="50">
        <f t="shared" si="27"/>
        <v>0</v>
      </c>
      <c r="AT35" s="50">
        <f t="shared" si="28"/>
        <v>0</v>
      </c>
      <c r="AU35" s="50">
        <f t="shared" si="28"/>
        <v>0</v>
      </c>
      <c r="AV35" s="50">
        <f t="shared" si="28"/>
        <v>0</v>
      </c>
      <c r="AW35" s="50">
        <f t="shared" si="28"/>
        <v>0</v>
      </c>
      <c r="AX35" s="50">
        <f t="shared" si="28"/>
        <v>0</v>
      </c>
      <c r="AY35" s="50">
        <f t="shared" si="28"/>
        <v>0</v>
      </c>
      <c r="AZ35" s="50">
        <f t="shared" si="28"/>
        <v>0</v>
      </c>
      <c r="BA35" s="50">
        <f t="shared" si="29"/>
        <v>0</v>
      </c>
      <c r="BB35" s="50">
        <f t="shared" si="30"/>
        <v>0</v>
      </c>
      <c r="BC35" s="11"/>
      <c r="BD35" s="50">
        <f t="shared" si="31"/>
        <v>0</v>
      </c>
      <c r="BE35" s="50">
        <f t="shared" si="32"/>
        <v>0</v>
      </c>
      <c r="BF35" s="50">
        <f t="shared" si="32"/>
        <v>0</v>
      </c>
      <c r="BG35" s="50">
        <f t="shared" si="32"/>
        <v>0</v>
      </c>
      <c r="BH35" s="50">
        <f t="shared" si="32"/>
        <v>0</v>
      </c>
      <c r="BI35" s="50">
        <f t="shared" si="32"/>
        <v>0</v>
      </c>
      <c r="BJ35" s="50">
        <f t="shared" si="32"/>
        <v>0</v>
      </c>
      <c r="BK35" s="50">
        <f t="shared" si="32"/>
        <v>0</v>
      </c>
      <c r="BL35" s="50">
        <f t="shared" si="32"/>
        <v>0</v>
      </c>
      <c r="BM35" s="50">
        <f t="shared" si="32"/>
        <v>0</v>
      </c>
      <c r="BN35" s="11"/>
      <c r="BO35" s="50">
        <f t="shared" si="33"/>
        <v>238.68162999999899</v>
      </c>
      <c r="BP35" s="50">
        <f t="shared" si="34"/>
        <v>153.87915820060346</v>
      </c>
      <c r="BQ35" s="50">
        <f t="shared" si="34"/>
        <v>13.895552747325153</v>
      </c>
      <c r="BR35" s="50">
        <f t="shared" si="34"/>
        <v>0.63715450120179273</v>
      </c>
      <c r="BS35" s="50">
        <f t="shared" si="34"/>
        <v>61.517140167825673</v>
      </c>
      <c r="BT35" s="50">
        <f t="shared" si="34"/>
        <v>0.99000101780358229</v>
      </c>
      <c r="BU35" s="50">
        <f t="shared" si="34"/>
        <v>5.6303134807393471</v>
      </c>
      <c r="BV35" s="50">
        <f t="shared" si="34"/>
        <v>2.1323098845000232</v>
      </c>
      <c r="BW35" s="50">
        <f t="shared" si="34"/>
        <v>0</v>
      </c>
      <c r="BX35" s="50">
        <f t="shared" si="35"/>
        <v>0</v>
      </c>
      <c r="BY35" s="11"/>
      <c r="BZ35" s="50">
        <f t="shared" si="36"/>
        <v>0</v>
      </c>
      <c r="CA35" s="50">
        <f t="shared" si="37"/>
        <v>0</v>
      </c>
      <c r="CB35" s="50">
        <f t="shared" si="37"/>
        <v>0</v>
      </c>
      <c r="CC35" s="50">
        <f t="shared" si="37"/>
        <v>0</v>
      </c>
      <c r="CD35" s="50">
        <f t="shared" si="37"/>
        <v>0</v>
      </c>
      <c r="CE35" s="50">
        <f t="shared" si="37"/>
        <v>0</v>
      </c>
      <c r="CF35" s="50">
        <f t="shared" si="37"/>
        <v>0</v>
      </c>
      <c r="CG35" s="50">
        <f t="shared" si="37"/>
        <v>0</v>
      </c>
      <c r="CH35" s="50">
        <f t="shared" si="37"/>
        <v>0</v>
      </c>
      <c r="CI35" s="50">
        <f t="shared" si="38"/>
        <v>0</v>
      </c>
      <c r="CJ35" s="11"/>
      <c r="CK35" s="50">
        <f t="shared" si="39"/>
        <v>0</v>
      </c>
      <c r="CL35" s="50">
        <f t="shared" si="40"/>
        <v>0</v>
      </c>
      <c r="CM35" s="50">
        <f t="shared" si="40"/>
        <v>0</v>
      </c>
      <c r="CN35" s="50">
        <f t="shared" si="40"/>
        <v>0</v>
      </c>
      <c r="CO35" s="50">
        <f t="shared" si="40"/>
        <v>0</v>
      </c>
      <c r="CP35" s="50">
        <f t="shared" si="40"/>
        <v>0</v>
      </c>
      <c r="CQ35" s="50">
        <f t="shared" si="40"/>
        <v>0</v>
      </c>
      <c r="CR35" s="50">
        <f t="shared" si="40"/>
        <v>0</v>
      </c>
      <c r="CS35" s="50">
        <f t="shared" si="40"/>
        <v>0</v>
      </c>
      <c r="CT35" s="50">
        <f t="shared" si="41"/>
        <v>0</v>
      </c>
      <c r="CU35" s="11"/>
    </row>
    <row r="36" spans="1:99" x14ac:dyDescent="0.25">
      <c r="A36" s="31">
        <f t="shared" si="22"/>
        <v>21</v>
      </c>
      <c r="B36" s="31"/>
      <c r="C36" s="20"/>
      <c r="D36" s="66" t="s">
        <v>94</v>
      </c>
      <c r="E36" s="3" t="s">
        <v>95</v>
      </c>
      <c r="F36" s="56">
        <f>HLOOKUP($A$1,'REG FL  Revenue - 6 System Adj '!$A$2:$AO$153, MATCH('E-5 Yr3'!E36,'REG FL  Revenue - 6 System Adj '!$A$2:$A$154,0),FALSE)/1000</f>
        <v>284.427225999999</v>
      </c>
      <c r="G36" s="63"/>
      <c r="H36" s="57">
        <f t="shared" si="42"/>
        <v>22.776175086404407</v>
      </c>
      <c r="I36" s="47">
        <f>SUM(J36:S36)</f>
        <v>261.65105091359459</v>
      </c>
      <c r="J36" s="58">
        <f t="shared" si="46"/>
        <v>164.85335876542695</v>
      </c>
      <c r="K36" s="58">
        <f t="shared" si="46"/>
        <v>14.394841594186126</v>
      </c>
      <c r="L36" s="58">
        <f t="shared" si="46"/>
        <v>0.85799318270025915</v>
      </c>
      <c r="M36" s="58">
        <f t="shared" si="46"/>
        <v>62.935266744614694</v>
      </c>
      <c r="N36" s="58">
        <f t="shared" si="46"/>
        <v>0.75874549933254665</v>
      </c>
      <c r="O36" s="58">
        <f t="shared" si="46"/>
        <v>8.458199922906001</v>
      </c>
      <c r="P36" s="58">
        <f t="shared" si="46"/>
        <v>1.3987446761951003</v>
      </c>
      <c r="Q36" s="58">
        <f t="shared" si="47"/>
        <v>7.7308923757293</v>
      </c>
      <c r="R36" s="58">
        <f t="shared" si="47"/>
        <v>0.26300815250362902</v>
      </c>
      <c r="S36" s="58"/>
      <c r="T36" s="11"/>
      <c r="U36" s="50">
        <f t="shared" si="43"/>
        <v>0</v>
      </c>
      <c r="V36" s="11"/>
      <c r="Y36" s="5">
        <f>$F$36</f>
        <v>284.427225999999</v>
      </c>
      <c r="AF36" s="50">
        <f t="shared" si="48"/>
        <v>0</v>
      </c>
      <c r="AG36" s="11"/>
      <c r="AH36" s="50">
        <f t="shared" si="25"/>
        <v>261.65105040959816</v>
      </c>
      <c r="AI36" s="50">
        <f t="shared" si="26"/>
        <v>164.85335876542695</v>
      </c>
      <c r="AJ36" s="50">
        <f t="shared" si="26"/>
        <v>14.394841594186126</v>
      </c>
      <c r="AK36" s="50">
        <f t="shared" si="26"/>
        <v>0.85799318270025915</v>
      </c>
      <c r="AL36" s="50">
        <f t="shared" si="26"/>
        <v>62.935266744614694</v>
      </c>
      <c r="AM36" s="50">
        <f t="shared" si="26"/>
        <v>0.75874549933254665</v>
      </c>
      <c r="AN36" s="50">
        <f t="shared" si="26"/>
        <v>8.458199922906001</v>
      </c>
      <c r="AO36" s="50">
        <f t="shared" si="26"/>
        <v>1.3987446761951003</v>
      </c>
      <c r="AP36" s="50">
        <f t="shared" si="26"/>
        <v>7.7308923757293</v>
      </c>
      <c r="AQ36" s="50">
        <f t="shared" si="26"/>
        <v>0.26300815250362902</v>
      </c>
      <c r="AR36" s="11"/>
      <c r="AS36" s="50">
        <f t="shared" si="27"/>
        <v>0</v>
      </c>
      <c r="AT36" s="50">
        <f t="shared" si="28"/>
        <v>0</v>
      </c>
      <c r="AU36" s="50">
        <f t="shared" si="28"/>
        <v>0</v>
      </c>
      <c r="AV36" s="50">
        <f t="shared" si="28"/>
        <v>0</v>
      </c>
      <c r="AW36" s="50">
        <f t="shared" si="28"/>
        <v>0</v>
      </c>
      <c r="AX36" s="50">
        <f t="shared" si="28"/>
        <v>0</v>
      </c>
      <c r="AY36" s="50">
        <f t="shared" si="28"/>
        <v>0</v>
      </c>
      <c r="AZ36" s="50">
        <f t="shared" si="28"/>
        <v>0</v>
      </c>
      <c r="BA36" s="50">
        <f t="shared" si="29"/>
        <v>0</v>
      </c>
      <c r="BB36" s="50">
        <f t="shared" si="30"/>
        <v>0</v>
      </c>
      <c r="BC36" s="11"/>
      <c r="BD36" s="50">
        <f t="shared" si="31"/>
        <v>0</v>
      </c>
      <c r="BE36" s="50">
        <f t="shared" si="32"/>
        <v>0</v>
      </c>
      <c r="BF36" s="50">
        <f t="shared" si="32"/>
        <v>0</v>
      </c>
      <c r="BG36" s="50">
        <f t="shared" si="32"/>
        <v>0</v>
      </c>
      <c r="BH36" s="50">
        <f t="shared" si="32"/>
        <v>0</v>
      </c>
      <c r="BI36" s="50">
        <f t="shared" si="32"/>
        <v>0</v>
      </c>
      <c r="BJ36" s="50">
        <f t="shared" si="32"/>
        <v>0</v>
      </c>
      <c r="BK36" s="50">
        <f t="shared" si="32"/>
        <v>0</v>
      </c>
      <c r="BL36" s="50">
        <f t="shared" si="32"/>
        <v>0</v>
      </c>
      <c r="BM36" s="50">
        <f t="shared" si="32"/>
        <v>0</v>
      </c>
      <c r="BN36" s="11"/>
      <c r="BO36" s="50">
        <f t="shared" si="33"/>
        <v>0</v>
      </c>
      <c r="BP36" s="50">
        <f t="shared" si="34"/>
        <v>0</v>
      </c>
      <c r="BQ36" s="50">
        <f t="shared" si="34"/>
        <v>0</v>
      </c>
      <c r="BR36" s="50">
        <f t="shared" si="34"/>
        <v>0</v>
      </c>
      <c r="BS36" s="50">
        <f t="shared" si="34"/>
        <v>0</v>
      </c>
      <c r="BT36" s="50">
        <f t="shared" si="34"/>
        <v>0</v>
      </c>
      <c r="BU36" s="50">
        <f t="shared" si="34"/>
        <v>0</v>
      </c>
      <c r="BV36" s="50">
        <f t="shared" si="34"/>
        <v>0</v>
      </c>
      <c r="BW36" s="50">
        <f t="shared" si="34"/>
        <v>0</v>
      </c>
      <c r="BX36" s="50">
        <f t="shared" si="35"/>
        <v>0</v>
      </c>
      <c r="BY36" s="11"/>
      <c r="BZ36" s="50">
        <f t="shared" si="36"/>
        <v>0</v>
      </c>
      <c r="CA36" s="50">
        <f t="shared" si="37"/>
        <v>0</v>
      </c>
      <c r="CB36" s="50">
        <f t="shared" si="37"/>
        <v>0</v>
      </c>
      <c r="CC36" s="50">
        <f t="shared" si="37"/>
        <v>0</v>
      </c>
      <c r="CD36" s="50">
        <f t="shared" si="37"/>
        <v>0</v>
      </c>
      <c r="CE36" s="50">
        <f t="shared" si="37"/>
        <v>0</v>
      </c>
      <c r="CF36" s="50">
        <f t="shared" si="37"/>
        <v>0</v>
      </c>
      <c r="CG36" s="50">
        <f t="shared" si="37"/>
        <v>0</v>
      </c>
      <c r="CH36" s="50">
        <f t="shared" si="37"/>
        <v>0</v>
      </c>
      <c r="CI36" s="50">
        <f t="shared" si="38"/>
        <v>0</v>
      </c>
      <c r="CJ36" s="11"/>
      <c r="CK36" s="50">
        <f t="shared" si="39"/>
        <v>0</v>
      </c>
      <c r="CL36" s="50">
        <f t="shared" si="40"/>
        <v>0</v>
      </c>
      <c r="CM36" s="50">
        <f t="shared" si="40"/>
        <v>0</v>
      </c>
      <c r="CN36" s="50">
        <f t="shared" si="40"/>
        <v>0</v>
      </c>
      <c r="CO36" s="50">
        <f t="shared" si="40"/>
        <v>0</v>
      </c>
      <c r="CP36" s="50">
        <f t="shared" si="40"/>
        <v>0</v>
      </c>
      <c r="CQ36" s="50">
        <f t="shared" si="40"/>
        <v>0</v>
      </c>
      <c r="CR36" s="50">
        <f t="shared" si="40"/>
        <v>0</v>
      </c>
      <c r="CS36" s="50">
        <f t="shared" si="40"/>
        <v>0</v>
      </c>
      <c r="CT36" s="50">
        <f t="shared" si="41"/>
        <v>0</v>
      </c>
      <c r="CU36" s="11"/>
    </row>
    <row r="37" spans="1:99" x14ac:dyDescent="0.25">
      <c r="A37" s="31">
        <f t="shared" si="22"/>
        <v>22</v>
      </c>
      <c r="B37" s="31"/>
      <c r="C37" s="20"/>
      <c r="D37" s="66" t="s">
        <v>96</v>
      </c>
      <c r="E37" s="3" t="s">
        <v>97</v>
      </c>
      <c r="F37" s="56">
        <f>SUMIF('REG FL  Revenue - 6 System Adj '!A98:A108,E37,'REG FL  Revenue - 6 System Adj '!AO98:AO108)/1000</f>
        <v>15339.171778220629</v>
      </c>
      <c r="G37" s="63"/>
      <c r="H37" s="57">
        <f t="shared" si="42"/>
        <v>4613.4392795577151</v>
      </c>
      <c r="I37" s="47">
        <f t="shared" si="44"/>
        <v>10725.732498662914</v>
      </c>
      <c r="J37" s="58">
        <f t="shared" si="46"/>
        <v>6772.4618187391616</v>
      </c>
      <c r="K37" s="58">
        <f t="shared" si="46"/>
        <v>573.45695984908957</v>
      </c>
      <c r="L37" s="58">
        <f t="shared" si="46"/>
        <v>35.400318967565546</v>
      </c>
      <c r="M37" s="58">
        <f t="shared" si="46"/>
        <v>2880.5422892173651</v>
      </c>
      <c r="N37" s="58">
        <f t="shared" si="46"/>
        <v>30.464019509936886</v>
      </c>
      <c r="O37" s="58">
        <f t="shared" si="46"/>
        <v>429.59908994105439</v>
      </c>
      <c r="P37" s="58">
        <f t="shared" si="46"/>
        <v>3.8080024387421108</v>
      </c>
      <c r="Q37" s="58">
        <f t="shared" si="47"/>
        <v>0</v>
      </c>
      <c r="R37" s="58">
        <f t="shared" si="47"/>
        <v>0</v>
      </c>
      <c r="S37" s="58"/>
      <c r="T37" s="11"/>
      <c r="U37" s="50">
        <f t="shared" si="43"/>
        <v>0</v>
      </c>
      <c r="V37" s="11"/>
      <c r="AA37" s="5">
        <f>$F$37</f>
        <v>15339.171778220629</v>
      </c>
      <c r="AF37" s="50">
        <f t="shared" si="48"/>
        <v>0</v>
      </c>
      <c r="AG37" s="11"/>
      <c r="AH37" s="50">
        <f t="shared" si="25"/>
        <v>0</v>
      </c>
      <c r="AI37" s="50">
        <f t="shared" si="26"/>
        <v>0</v>
      </c>
      <c r="AJ37" s="50">
        <f t="shared" si="26"/>
        <v>0</v>
      </c>
      <c r="AK37" s="50">
        <f t="shared" si="26"/>
        <v>0</v>
      </c>
      <c r="AL37" s="50">
        <f t="shared" si="26"/>
        <v>0</v>
      </c>
      <c r="AM37" s="50">
        <f t="shared" si="26"/>
        <v>0</v>
      </c>
      <c r="AN37" s="50">
        <f t="shared" si="26"/>
        <v>0</v>
      </c>
      <c r="AO37" s="50">
        <f t="shared" si="26"/>
        <v>0</v>
      </c>
      <c r="AP37" s="50">
        <f t="shared" si="26"/>
        <v>0</v>
      </c>
      <c r="AQ37" s="50">
        <f t="shared" si="26"/>
        <v>0</v>
      </c>
      <c r="AR37" s="11"/>
      <c r="AS37" s="50">
        <f t="shared" si="27"/>
        <v>0</v>
      </c>
      <c r="AT37" s="50">
        <f t="shared" si="28"/>
        <v>0</v>
      </c>
      <c r="AU37" s="50">
        <f t="shared" si="28"/>
        <v>0</v>
      </c>
      <c r="AV37" s="50">
        <f t="shared" si="28"/>
        <v>0</v>
      </c>
      <c r="AW37" s="50">
        <f t="shared" si="28"/>
        <v>0</v>
      </c>
      <c r="AX37" s="50">
        <f t="shared" si="28"/>
        <v>0</v>
      </c>
      <c r="AY37" s="50">
        <f t="shared" si="28"/>
        <v>0</v>
      </c>
      <c r="AZ37" s="50">
        <f t="shared" si="28"/>
        <v>0</v>
      </c>
      <c r="BA37" s="50">
        <f t="shared" si="29"/>
        <v>0</v>
      </c>
      <c r="BB37" s="50">
        <f t="shared" si="30"/>
        <v>0</v>
      </c>
      <c r="BC37" s="11"/>
      <c r="BD37" s="50">
        <f t="shared" si="31"/>
        <v>10725.732498662916</v>
      </c>
      <c r="BE37" s="50">
        <f t="shared" si="32"/>
        <v>6772.4618187391616</v>
      </c>
      <c r="BF37" s="50">
        <f t="shared" si="32"/>
        <v>573.45695984908957</v>
      </c>
      <c r="BG37" s="50">
        <f t="shared" si="32"/>
        <v>35.400318967565546</v>
      </c>
      <c r="BH37" s="50">
        <f t="shared" si="32"/>
        <v>2880.5422892173651</v>
      </c>
      <c r="BI37" s="50">
        <f t="shared" si="32"/>
        <v>30.464019509936886</v>
      </c>
      <c r="BJ37" s="50">
        <f t="shared" si="32"/>
        <v>429.59908994105439</v>
      </c>
      <c r="BK37" s="50">
        <f t="shared" si="32"/>
        <v>3.8080024387421108</v>
      </c>
      <c r="BL37" s="50">
        <f t="shared" si="32"/>
        <v>0</v>
      </c>
      <c r="BM37" s="50">
        <f t="shared" si="32"/>
        <v>0</v>
      </c>
      <c r="BN37" s="11"/>
      <c r="BO37" s="50">
        <f t="shared" si="33"/>
        <v>0</v>
      </c>
      <c r="BP37" s="50">
        <f t="shared" si="34"/>
        <v>0</v>
      </c>
      <c r="BQ37" s="50">
        <f t="shared" si="34"/>
        <v>0</v>
      </c>
      <c r="BR37" s="50">
        <f t="shared" si="34"/>
        <v>0</v>
      </c>
      <c r="BS37" s="50">
        <f t="shared" si="34"/>
        <v>0</v>
      </c>
      <c r="BT37" s="50">
        <f t="shared" si="34"/>
        <v>0</v>
      </c>
      <c r="BU37" s="50">
        <f t="shared" si="34"/>
        <v>0</v>
      </c>
      <c r="BV37" s="50">
        <f t="shared" si="34"/>
        <v>0</v>
      </c>
      <c r="BW37" s="50">
        <f t="shared" si="34"/>
        <v>0</v>
      </c>
      <c r="BX37" s="50">
        <f t="shared" si="35"/>
        <v>0</v>
      </c>
      <c r="BY37" s="11"/>
      <c r="BZ37" s="50">
        <f t="shared" si="36"/>
        <v>0</v>
      </c>
      <c r="CA37" s="50">
        <f t="shared" si="37"/>
        <v>0</v>
      </c>
      <c r="CB37" s="50">
        <f t="shared" si="37"/>
        <v>0</v>
      </c>
      <c r="CC37" s="50">
        <f t="shared" si="37"/>
        <v>0</v>
      </c>
      <c r="CD37" s="50">
        <f t="shared" si="37"/>
        <v>0</v>
      </c>
      <c r="CE37" s="50">
        <f t="shared" si="37"/>
        <v>0</v>
      </c>
      <c r="CF37" s="50">
        <f t="shared" si="37"/>
        <v>0</v>
      </c>
      <c r="CG37" s="50">
        <f t="shared" si="37"/>
        <v>0</v>
      </c>
      <c r="CH37" s="50">
        <f t="shared" si="37"/>
        <v>0</v>
      </c>
      <c r="CI37" s="50">
        <f t="shared" si="38"/>
        <v>0</v>
      </c>
      <c r="CJ37" s="11"/>
      <c r="CK37" s="50">
        <f t="shared" si="39"/>
        <v>0</v>
      </c>
      <c r="CL37" s="50">
        <f t="shared" si="40"/>
        <v>0</v>
      </c>
      <c r="CM37" s="50">
        <f t="shared" si="40"/>
        <v>0</v>
      </c>
      <c r="CN37" s="50">
        <f t="shared" si="40"/>
        <v>0</v>
      </c>
      <c r="CO37" s="50">
        <f t="shared" si="40"/>
        <v>0</v>
      </c>
      <c r="CP37" s="50">
        <f t="shared" si="40"/>
        <v>0</v>
      </c>
      <c r="CQ37" s="50">
        <f t="shared" si="40"/>
        <v>0</v>
      </c>
      <c r="CR37" s="50">
        <f t="shared" si="40"/>
        <v>0</v>
      </c>
      <c r="CS37" s="50">
        <f t="shared" si="40"/>
        <v>0</v>
      </c>
      <c r="CT37" s="50">
        <f t="shared" si="41"/>
        <v>0</v>
      </c>
      <c r="CU37" s="11"/>
    </row>
    <row r="38" spans="1:99" x14ac:dyDescent="0.25">
      <c r="A38" s="31">
        <f t="shared" si="22"/>
        <v>23</v>
      </c>
      <c r="B38" s="31"/>
      <c r="C38" s="20">
        <v>456</v>
      </c>
      <c r="D38" s="64" t="s">
        <v>98</v>
      </c>
      <c r="E38" s="64"/>
      <c r="F38" s="51"/>
      <c r="G38" s="65"/>
      <c r="H38" s="57"/>
      <c r="I38" s="47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11"/>
      <c r="U38" s="50">
        <f t="shared" si="43"/>
        <v>0</v>
      </c>
      <c r="V38" s="11"/>
      <c r="AF38" s="50">
        <f t="shared" si="48"/>
        <v>0</v>
      </c>
      <c r="AG38" s="11"/>
      <c r="AH38" s="50">
        <f t="shared" si="25"/>
        <v>0</v>
      </c>
      <c r="AI38" s="50">
        <f t="shared" si="26"/>
        <v>0</v>
      </c>
      <c r="AJ38" s="50">
        <f t="shared" si="26"/>
        <v>0</v>
      </c>
      <c r="AK38" s="50">
        <f t="shared" si="26"/>
        <v>0</v>
      </c>
      <c r="AL38" s="50">
        <f t="shared" si="26"/>
        <v>0</v>
      </c>
      <c r="AM38" s="50">
        <f t="shared" si="26"/>
        <v>0</v>
      </c>
      <c r="AN38" s="50">
        <f t="shared" si="26"/>
        <v>0</v>
      </c>
      <c r="AO38" s="50">
        <f t="shared" si="26"/>
        <v>0</v>
      </c>
      <c r="AP38" s="50">
        <f t="shared" si="26"/>
        <v>0</v>
      </c>
      <c r="AQ38" s="50">
        <f t="shared" si="26"/>
        <v>0</v>
      </c>
      <c r="AR38" s="11"/>
      <c r="AS38" s="50">
        <f t="shared" si="27"/>
        <v>0</v>
      </c>
      <c r="AT38" s="50">
        <f t="shared" si="28"/>
        <v>0</v>
      </c>
      <c r="AU38" s="50">
        <f t="shared" si="28"/>
        <v>0</v>
      </c>
      <c r="AV38" s="50">
        <f t="shared" si="28"/>
        <v>0</v>
      </c>
      <c r="AW38" s="50">
        <f t="shared" si="28"/>
        <v>0</v>
      </c>
      <c r="AX38" s="50">
        <f t="shared" si="28"/>
        <v>0</v>
      </c>
      <c r="AY38" s="50">
        <f t="shared" si="28"/>
        <v>0</v>
      </c>
      <c r="AZ38" s="50">
        <f t="shared" si="28"/>
        <v>0</v>
      </c>
      <c r="BA38" s="50">
        <f t="shared" si="29"/>
        <v>0</v>
      </c>
      <c r="BB38" s="50">
        <f t="shared" si="30"/>
        <v>0</v>
      </c>
      <c r="BC38" s="11"/>
      <c r="BD38" s="50">
        <f t="shared" si="31"/>
        <v>0</v>
      </c>
      <c r="BE38" s="50">
        <f t="shared" si="32"/>
        <v>0</v>
      </c>
      <c r="BF38" s="50">
        <f t="shared" si="32"/>
        <v>0</v>
      </c>
      <c r="BG38" s="50">
        <f t="shared" si="32"/>
        <v>0</v>
      </c>
      <c r="BH38" s="50">
        <f t="shared" si="32"/>
        <v>0</v>
      </c>
      <c r="BI38" s="50">
        <f t="shared" si="32"/>
        <v>0</v>
      </c>
      <c r="BJ38" s="50">
        <f t="shared" si="32"/>
        <v>0</v>
      </c>
      <c r="BK38" s="50">
        <f t="shared" si="32"/>
        <v>0</v>
      </c>
      <c r="BL38" s="50">
        <f t="shared" si="32"/>
        <v>0</v>
      </c>
      <c r="BM38" s="50">
        <f t="shared" si="32"/>
        <v>0</v>
      </c>
      <c r="BN38" s="11"/>
      <c r="BO38" s="50">
        <f t="shared" si="33"/>
        <v>0</v>
      </c>
      <c r="BP38" s="50">
        <f t="shared" si="34"/>
        <v>0</v>
      </c>
      <c r="BQ38" s="50">
        <f t="shared" si="34"/>
        <v>0</v>
      </c>
      <c r="BR38" s="50">
        <f t="shared" si="34"/>
        <v>0</v>
      </c>
      <c r="BS38" s="50">
        <f t="shared" si="34"/>
        <v>0</v>
      </c>
      <c r="BT38" s="50">
        <f t="shared" si="34"/>
        <v>0</v>
      </c>
      <c r="BU38" s="50">
        <f t="shared" si="34"/>
        <v>0</v>
      </c>
      <c r="BV38" s="50">
        <f t="shared" si="34"/>
        <v>0</v>
      </c>
      <c r="BW38" s="50">
        <f t="shared" si="34"/>
        <v>0</v>
      </c>
      <c r="BX38" s="50">
        <f t="shared" si="35"/>
        <v>0</v>
      </c>
      <c r="BY38" s="11"/>
      <c r="BZ38" s="50">
        <f t="shared" si="36"/>
        <v>0</v>
      </c>
      <c r="CA38" s="50">
        <f t="shared" si="37"/>
        <v>0</v>
      </c>
      <c r="CB38" s="50">
        <f t="shared" si="37"/>
        <v>0</v>
      </c>
      <c r="CC38" s="50">
        <f t="shared" si="37"/>
        <v>0</v>
      </c>
      <c r="CD38" s="50">
        <f t="shared" si="37"/>
        <v>0</v>
      </c>
      <c r="CE38" s="50">
        <f t="shared" si="37"/>
        <v>0</v>
      </c>
      <c r="CF38" s="50">
        <f t="shared" si="37"/>
        <v>0</v>
      </c>
      <c r="CG38" s="50">
        <f t="shared" si="37"/>
        <v>0</v>
      </c>
      <c r="CH38" s="50">
        <f t="shared" si="37"/>
        <v>0</v>
      </c>
      <c r="CI38" s="50">
        <f t="shared" si="38"/>
        <v>0</v>
      </c>
      <c r="CJ38" s="11"/>
      <c r="CK38" s="50">
        <f t="shared" si="39"/>
        <v>0</v>
      </c>
      <c r="CL38" s="50">
        <f t="shared" si="40"/>
        <v>0</v>
      </c>
      <c r="CM38" s="50">
        <f t="shared" si="40"/>
        <v>0</v>
      </c>
      <c r="CN38" s="50">
        <f t="shared" si="40"/>
        <v>0</v>
      </c>
      <c r="CO38" s="50">
        <f t="shared" si="40"/>
        <v>0</v>
      </c>
      <c r="CP38" s="50">
        <f t="shared" si="40"/>
        <v>0</v>
      </c>
      <c r="CQ38" s="50">
        <f t="shared" si="40"/>
        <v>0</v>
      </c>
      <c r="CR38" s="50">
        <f t="shared" si="40"/>
        <v>0</v>
      </c>
      <c r="CS38" s="50">
        <f t="shared" si="40"/>
        <v>0</v>
      </c>
      <c r="CT38" s="50">
        <f t="shared" si="41"/>
        <v>0</v>
      </c>
      <c r="CU38" s="11"/>
    </row>
    <row r="39" spans="1:99" ht="15" x14ac:dyDescent="0.25">
      <c r="A39" s="31">
        <f t="shared" si="22"/>
        <v>24</v>
      </c>
      <c r="B39" s="31"/>
      <c r="C39" s="20"/>
      <c r="D39" s="62" t="s">
        <v>99</v>
      </c>
      <c r="E39" s="62" t="s">
        <v>100</v>
      </c>
      <c r="F39" s="56">
        <f>HLOOKUP($A$1,'REG FL  Revenue - 6 System Adj '!$A$2:$AO$153, MATCH('E-5 Yr3'!E39,'REG FL  Revenue - 6 System Adj '!$A$2:$A$154,0),FALSE)/1000</f>
        <v>274.16833800000001</v>
      </c>
      <c r="G39" s="65"/>
      <c r="H39" s="57">
        <f t="shared" si="42"/>
        <v>0</v>
      </c>
      <c r="I39" s="47">
        <f t="shared" ref="I39:I41" si="49">SUM(J39:S39)</f>
        <v>274.16833799999995</v>
      </c>
      <c r="J39" s="58">
        <f t="shared" ref="J39:P41" si="50">+AI39+AT39+BE39+BP39+CA39+CL39</f>
        <v>239.71054149118279</v>
      </c>
      <c r="K39" s="58">
        <f t="shared" si="50"/>
        <v>17.420725831364283</v>
      </c>
      <c r="L39" s="58">
        <f t="shared" si="50"/>
        <v>1.9649398974576369</v>
      </c>
      <c r="M39" s="58">
        <f t="shared" si="50"/>
        <v>6.4289751247216715</v>
      </c>
      <c r="N39" s="58">
        <f t="shared" si="50"/>
        <v>7.3733025905827512E-5</v>
      </c>
      <c r="O39" s="58">
        <f t="shared" si="50"/>
        <v>8.9042045348602314E-3</v>
      </c>
      <c r="P39" s="58">
        <f t="shared" si="50"/>
        <v>8.6341777177128396</v>
      </c>
      <c r="Q39" s="58">
        <f t="shared" ref="Q39:R41" si="51">+AP39+BA39+BL39+BW39+CH39+CS39</f>
        <v>0</v>
      </c>
      <c r="R39" s="58">
        <f t="shared" si="51"/>
        <v>0</v>
      </c>
      <c r="S39" s="58"/>
      <c r="T39" s="11"/>
      <c r="U39" s="50">
        <f t="shared" si="43"/>
        <v>0</v>
      </c>
      <c r="V39" s="11"/>
      <c r="W39" s="68"/>
      <c r="X39" s="68"/>
      <c r="Y39" s="59"/>
      <c r="Z39" s="59"/>
      <c r="AD39" s="5">
        <f>$F$39</f>
        <v>274.16833800000001</v>
      </c>
      <c r="AF39" s="50">
        <f t="shared" si="48"/>
        <v>0</v>
      </c>
      <c r="AG39" s="11"/>
      <c r="AH39" s="50">
        <f t="shared" si="25"/>
        <v>0</v>
      </c>
      <c r="AI39" s="50">
        <f t="shared" si="26"/>
        <v>0</v>
      </c>
      <c r="AJ39" s="50">
        <f t="shared" si="26"/>
        <v>0</v>
      </c>
      <c r="AK39" s="50">
        <f t="shared" si="26"/>
        <v>0</v>
      </c>
      <c r="AL39" s="50">
        <f t="shared" si="26"/>
        <v>0</v>
      </c>
      <c r="AM39" s="50">
        <f t="shared" si="26"/>
        <v>0</v>
      </c>
      <c r="AN39" s="50">
        <f t="shared" si="26"/>
        <v>0</v>
      </c>
      <c r="AO39" s="50">
        <f t="shared" si="26"/>
        <v>0</v>
      </c>
      <c r="AP39" s="50">
        <f t="shared" si="26"/>
        <v>0</v>
      </c>
      <c r="AQ39" s="50">
        <f t="shared" si="26"/>
        <v>0</v>
      </c>
      <c r="AR39" s="11"/>
      <c r="AS39" s="50">
        <f t="shared" si="27"/>
        <v>0</v>
      </c>
      <c r="AT39" s="50">
        <f t="shared" si="28"/>
        <v>0</v>
      </c>
      <c r="AU39" s="50">
        <f t="shared" si="28"/>
        <v>0</v>
      </c>
      <c r="AV39" s="50">
        <f t="shared" si="28"/>
        <v>0</v>
      </c>
      <c r="AW39" s="50">
        <f t="shared" si="28"/>
        <v>0</v>
      </c>
      <c r="AX39" s="50">
        <f t="shared" si="28"/>
        <v>0</v>
      </c>
      <c r="AY39" s="50">
        <f t="shared" si="28"/>
        <v>0</v>
      </c>
      <c r="AZ39" s="50">
        <f t="shared" si="28"/>
        <v>0</v>
      </c>
      <c r="BA39" s="50">
        <f t="shared" si="29"/>
        <v>0</v>
      </c>
      <c r="BB39" s="50">
        <f t="shared" si="30"/>
        <v>0</v>
      </c>
      <c r="BC39" s="11"/>
      <c r="BD39" s="50">
        <f t="shared" si="31"/>
        <v>0</v>
      </c>
      <c r="BE39" s="50">
        <f t="shared" si="32"/>
        <v>0</v>
      </c>
      <c r="BF39" s="50">
        <f t="shared" si="32"/>
        <v>0</v>
      </c>
      <c r="BG39" s="50">
        <f t="shared" si="32"/>
        <v>0</v>
      </c>
      <c r="BH39" s="50">
        <f t="shared" si="32"/>
        <v>0</v>
      </c>
      <c r="BI39" s="50">
        <f t="shared" si="32"/>
        <v>0</v>
      </c>
      <c r="BJ39" s="50">
        <f t="shared" si="32"/>
        <v>0</v>
      </c>
      <c r="BK39" s="50">
        <f t="shared" si="32"/>
        <v>0</v>
      </c>
      <c r="BL39" s="50">
        <f t="shared" si="32"/>
        <v>0</v>
      </c>
      <c r="BM39" s="50">
        <f t="shared" si="32"/>
        <v>0</v>
      </c>
      <c r="BN39" s="11"/>
      <c r="BO39" s="50">
        <f t="shared" si="33"/>
        <v>0</v>
      </c>
      <c r="BP39" s="50">
        <f t="shared" si="34"/>
        <v>0</v>
      </c>
      <c r="BQ39" s="50">
        <f t="shared" si="34"/>
        <v>0</v>
      </c>
      <c r="BR39" s="50">
        <f t="shared" si="34"/>
        <v>0</v>
      </c>
      <c r="BS39" s="50">
        <f t="shared" si="34"/>
        <v>0</v>
      </c>
      <c r="BT39" s="50">
        <f t="shared" si="34"/>
        <v>0</v>
      </c>
      <c r="BU39" s="50">
        <f t="shared" si="34"/>
        <v>0</v>
      </c>
      <c r="BV39" s="50">
        <f t="shared" si="34"/>
        <v>0</v>
      </c>
      <c r="BW39" s="50">
        <f t="shared" si="34"/>
        <v>0</v>
      </c>
      <c r="BX39" s="50">
        <f t="shared" si="35"/>
        <v>0</v>
      </c>
      <c r="BY39" s="11"/>
      <c r="BZ39" s="50">
        <f t="shared" si="36"/>
        <v>0</v>
      </c>
      <c r="CA39" s="50">
        <f t="shared" si="37"/>
        <v>0</v>
      </c>
      <c r="CB39" s="50">
        <f t="shared" si="37"/>
        <v>0</v>
      </c>
      <c r="CC39" s="50">
        <f t="shared" si="37"/>
        <v>0</v>
      </c>
      <c r="CD39" s="50">
        <f t="shared" si="37"/>
        <v>0</v>
      </c>
      <c r="CE39" s="50">
        <f t="shared" si="37"/>
        <v>0</v>
      </c>
      <c r="CF39" s="50">
        <f t="shared" si="37"/>
        <v>0</v>
      </c>
      <c r="CG39" s="50">
        <f t="shared" si="37"/>
        <v>0</v>
      </c>
      <c r="CH39" s="50">
        <f t="shared" si="37"/>
        <v>0</v>
      </c>
      <c r="CI39" s="50">
        <f t="shared" si="38"/>
        <v>0</v>
      </c>
      <c r="CJ39" s="11"/>
      <c r="CK39" s="50">
        <f t="shared" si="39"/>
        <v>274.16833800000001</v>
      </c>
      <c r="CL39" s="50">
        <f t="shared" si="40"/>
        <v>239.71054149118279</v>
      </c>
      <c r="CM39" s="50">
        <f t="shared" si="40"/>
        <v>17.420725831364283</v>
      </c>
      <c r="CN39" s="50">
        <f t="shared" si="40"/>
        <v>1.9649398974576369</v>
      </c>
      <c r="CO39" s="50">
        <f t="shared" si="40"/>
        <v>6.4289751247216715</v>
      </c>
      <c r="CP39" s="50">
        <f t="shared" si="40"/>
        <v>7.3733025905827512E-5</v>
      </c>
      <c r="CQ39" s="50">
        <f t="shared" si="40"/>
        <v>8.9042045348602314E-3</v>
      </c>
      <c r="CR39" s="50">
        <f t="shared" si="40"/>
        <v>8.6341777177128396</v>
      </c>
      <c r="CS39" s="50">
        <f t="shared" si="40"/>
        <v>0</v>
      </c>
      <c r="CT39" s="50">
        <f t="shared" si="41"/>
        <v>0</v>
      </c>
      <c r="CU39" s="11"/>
    </row>
    <row r="40" spans="1:99" ht="15" x14ac:dyDescent="0.25">
      <c r="A40" s="31">
        <f t="shared" si="22"/>
        <v>25</v>
      </c>
      <c r="B40" s="31"/>
      <c r="C40" s="20"/>
      <c r="D40" s="62" t="s">
        <v>101</v>
      </c>
      <c r="E40" s="62" t="s">
        <v>102</v>
      </c>
      <c r="F40" s="56">
        <f>SUMIF('REG FL  Revenue - 6 System Adj '!A109:A128,E40,'REG FL  Revenue - 6 System Adj '!AO109:AO128)/1000</f>
        <v>222882.99529740395</v>
      </c>
      <c r="G40" s="65"/>
      <c r="H40" s="57">
        <f t="shared" si="42"/>
        <v>222882.99529740395</v>
      </c>
      <c r="I40" s="47">
        <f t="shared" si="49"/>
        <v>0</v>
      </c>
      <c r="J40" s="58">
        <f t="shared" si="50"/>
        <v>0</v>
      </c>
      <c r="K40" s="58">
        <f t="shared" si="50"/>
        <v>0</v>
      </c>
      <c r="L40" s="58">
        <f t="shared" si="50"/>
        <v>0</v>
      </c>
      <c r="M40" s="58">
        <f t="shared" si="50"/>
        <v>0</v>
      </c>
      <c r="N40" s="58">
        <f t="shared" si="50"/>
        <v>0</v>
      </c>
      <c r="O40" s="58">
        <f t="shared" si="50"/>
        <v>0</v>
      </c>
      <c r="P40" s="58">
        <f t="shared" si="50"/>
        <v>0</v>
      </c>
      <c r="Q40" s="58">
        <f t="shared" si="51"/>
        <v>0</v>
      </c>
      <c r="R40" s="58">
        <f t="shared" si="51"/>
        <v>0</v>
      </c>
      <c r="S40" s="58"/>
      <c r="T40" s="11"/>
      <c r="U40" s="50">
        <f t="shared" si="43"/>
        <v>0</v>
      </c>
      <c r="V40" s="11"/>
      <c r="W40" s="50">
        <f>$F$40</f>
        <v>222882.99529740395</v>
      </c>
      <c r="Y40" s="59"/>
      <c r="Z40" s="68"/>
      <c r="AF40" s="50">
        <f t="shared" si="48"/>
        <v>0</v>
      </c>
      <c r="AG40" s="11"/>
      <c r="AH40" s="50">
        <f t="shared" si="25"/>
        <v>0</v>
      </c>
      <c r="AI40" s="50">
        <f t="shared" si="26"/>
        <v>0</v>
      </c>
      <c r="AJ40" s="50">
        <f t="shared" si="26"/>
        <v>0</v>
      </c>
      <c r="AK40" s="50">
        <f t="shared" si="26"/>
        <v>0</v>
      </c>
      <c r="AL40" s="50">
        <f t="shared" si="26"/>
        <v>0</v>
      </c>
      <c r="AM40" s="50">
        <f t="shared" si="26"/>
        <v>0</v>
      </c>
      <c r="AN40" s="50">
        <f t="shared" si="26"/>
        <v>0</v>
      </c>
      <c r="AO40" s="50">
        <f t="shared" si="26"/>
        <v>0</v>
      </c>
      <c r="AP40" s="50">
        <f t="shared" si="26"/>
        <v>0</v>
      </c>
      <c r="AQ40" s="50">
        <f t="shared" si="26"/>
        <v>0</v>
      </c>
      <c r="AR40" s="11"/>
      <c r="AS40" s="50">
        <f t="shared" si="27"/>
        <v>0</v>
      </c>
      <c r="AT40" s="50">
        <f t="shared" si="28"/>
        <v>0</v>
      </c>
      <c r="AU40" s="50">
        <f t="shared" si="28"/>
        <v>0</v>
      </c>
      <c r="AV40" s="50">
        <f t="shared" si="28"/>
        <v>0</v>
      </c>
      <c r="AW40" s="50">
        <f t="shared" si="28"/>
        <v>0</v>
      </c>
      <c r="AX40" s="50">
        <f t="shared" si="28"/>
        <v>0</v>
      </c>
      <c r="AY40" s="50">
        <f t="shared" si="28"/>
        <v>0</v>
      </c>
      <c r="AZ40" s="50">
        <f t="shared" si="28"/>
        <v>0</v>
      </c>
      <c r="BA40" s="50">
        <f t="shared" si="29"/>
        <v>0</v>
      </c>
      <c r="BB40" s="50">
        <f t="shared" si="30"/>
        <v>0</v>
      </c>
      <c r="BC40" s="11"/>
      <c r="BD40" s="50">
        <f t="shared" si="31"/>
        <v>0</v>
      </c>
      <c r="BE40" s="50">
        <f t="shared" si="32"/>
        <v>0</v>
      </c>
      <c r="BF40" s="50">
        <f t="shared" si="32"/>
        <v>0</v>
      </c>
      <c r="BG40" s="50">
        <f t="shared" si="32"/>
        <v>0</v>
      </c>
      <c r="BH40" s="50">
        <f t="shared" si="32"/>
        <v>0</v>
      </c>
      <c r="BI40" s="50">
        <f t="shared" si="32"/>
        <v>0</v>
      </c>
      <c r="BJ40" s="50">
        <f t="shared" si="32"/>
        <v>0</v>
      </c>
      <c r="BK40" s="50">
        <f t="shared" si="32"/>
        <v>0</v>
      </c>
      <c r="BL40" s="50">
        <f t="shared" si="32"/>
        <v>0</v>
      </c>
      <c r="BM40" s="50">
        <f t="shared" si="32"/>
        <v>0</v>
      </c>
      <c r="BN40" s="11"/>
      <c r="BO40" s="50">
        <f t="shared" si="33"/>
        <v>0</v>
      </c>
      <c r="BP40" s="50">
        <f t="shared" si="34"/>
        <v>0</v>
      </c>
      <c r="BQ40" s="50">
        <f t="shared" si="34"/>
        <v>0</v>
      </c>
      <c r="BR40" s="50">
        <f t="shared" si="34"/>
        <v>0</v>
      </c>
      <c r="BS40" s="50">
        <f t="shared" si="34"/>
        <v>0</v>
      </c>
      <c r="BT40" s="50">
        <f t="shared" si="34"/>
        <v>0</v>
      </c>
      <c r="BU40" s="50">
        <f t="shared" si="34"/>
        <v>0</v>
      </c>
      <c r="BV40" s="50">
        <f t="shared" si="34"/>
        <v>0</v>
      </c>
      <c r="BW40" s="50">
        <f t="shared" si="34"/>
        <v>0</v>
      </c>
      <c r="BX40" s="50">
        <f t="shared" si="35"/>
        <v>0</v>
      </c>
      <c r="BY40" s="11"/>
      <c r="BZ40" s="50">
        <f t="shared" si="36"/>
        <v>0</v>
      </c>
      <c r="CA40" s="50">
        <f t="shared" si="37"/>
        <v>0</v>
      </c>
      <c r="CB40" s="50">
        <f t="shared" si="37"/>
        <v>0</v>
      </c>
      <c r="CC40" s="50">
        <f t="shared" si="37"/>
        <v>0</v>
      </c>
      <c r="CD40" s="50">
        <f t="shared" si="37"/>
        <v>0</v>
      </c>
      <c r="CE40" s="50">
        <f t="shared" si="37"/>
        <v>0</v>
      </c>
      <c r="CF40" s="50">
        <f t="shared" si="37"/>
        <v>0</v>
      </c>
      <c r="CG40" s="50">
        <f t="shared" si="37"/>
        <v>0</v>
      </c>
      <c r="CH40" s="50">
        <f t="shared" si="37"/>
        <v>0</v>
      </c>
      <c r="CI40" s="50">
        <f t="shared" si="38"/>
        <v>0</v>
      </c>
      <c r="CJ40" s="11"/>
      <c r="CK40" s="50">
        <f t="shared" si="39"/>
        <v>0</v>
      </c>
      <c r="CL40" s="50">
        <f t="shared" si="40"/>
        <v>0</v>
      </c>
      <c r="CM40" s="50">
        <f t="shared" si="40"/>
        <v>0</v>
      </c>
      <c r="CN40" s="50">
        <f t="shared" si="40"/>
        <v>0</v>
      </c>
      <c r="CO40" s="50">
        <f t="shared" si="40"/>
        <v>0</v>
      </c>
      <c r="CP40" s="50">
        <f t="shared" si="40"/>
        <v>0</v>
      </c>
      <c r="CQ40" s="50">
        <f t="shared" si="40"/>
        <v>0</v>
      </c>
      <c r="CR40" s="50">
        <f t="shared" si="40"/>
        <v>0</v>
      </c>
      <c r="CS40" s="50">
        <f t="shared" si="40"/>
        <v>0</v>
      </c>
      <c r="CT40" s="50">
        <f t="shared" si="41"/>
        <v>0</v>
      </c>
      <c r="CU40" s="11"/>
    </row>
    <row r="41" spans="1:99" x14ac:dyDescent="0.25">
      <c r="A41" s="31">
        <f t="shared" si="22"/>
        <v>26</v>
      </c>
      <c r="B41" s="31"/>
      <c r="C41" s="20"/>
      <c r="D41" s="62" t="s">
        <v>103</v>
      </c>
      <c r="E41" s="62" t="s">
        <v>104</v>
      </c>
      <c r="F41" s="56">
        <f>HLOOKUP($A$1,'REG FL  Revenue - 6 System Adj '!$A$2:$AO$153, MATCH('E-5 Yr3'!E41,'REG FL  Revenue - 6 System Adj '!$A$2:$A$154,0),FALSE)/1000</f>
        <v>297.71712600000001</v>
      </c>
      <c r="G41" s="65"/>
      <c r="H41" s="57">
        <f t="shared" si="42"/>
        <v>23.840394899457181</v>
      </c>
      <c r="I41" s="47">
        <f t="shared" si="49"/>
        <v>273.87673110054283</v>
      </c>
      <c r="J41" s="58">
        <f t="shared" si="50"/>
        <v>172.55615390029502</v>
      </c>
      <c r="K41" s="58">
        <f t="shared" si="50"/>
        <v>15.067442484027064</v>
      </c>
      <c r="L41" s="58">
        <f t="shared" si="50"/>
        <v>0.89808302838461385</v>
      </c>
      <c r="M41" s="58">
        <f t="shared" si="50"/>
        <v>65.875925461686037</v>
      </c>
      <c r="N41" s="58">
        <f t="shared" si="50"/>
        <v>0.79419798379892614</v>
      </c>
      <c r="O41" s="58">
        <f t="shared" si="50"/>
        <v>8.8534104403247422</v>
      </c>
      <c r="P41" s="58">
        <f t="shared" si="50"/>
        <v>1.4641012074020205</v>
      </c>
      <c r="Q41" s="58">
        <f t="shared" si="51"/>
        <v>8.0921193511814078</v>
      </c>
      <c r="R41" s="58">
        <f t="shared" si="51"/>
        <v>0.27529724344303952</v>
      </c>
      <c r="S41" s="58"/>
      <c r="T41" s="11"/>
      <c r="U41" s="50">
        <f t="shared" si="43"/>
        <v>0</v>
      </c>
      <c r="V41" s="11"/>
      <c r="Y41" s="59">
        <f>$F$41</f>
        <v>297.71712600000001</v>
      </c>
      <c r="AF41" s="50">
        <f t="shared" si="48"/>
        <v>0</v>
      </c>
      <c r="AG41" s="11"/>
      <c r="AH41" s="50">
        <f t="shared" si="25"/>
        <v>273.87673057299713</v>
      </c>
      <c r="AI41" s="50">
        <f t="shared" si="26"/>
        <v>172.55615390029502</v>
      </c>
      <c r="AJ41" s="50">
        <f t="shared" si="26"/>
        <v>15.067442484027064</v>
      </c>
      <c r="AK41" s="50">
        <f t="shared" si="26"/>
        <v>0.89808302838461385</v>
      </c>
      <c r="AL41" s="50">
        <f t="shared" si="26"/>
        <v>65.875925461686037</v>
      </c>
      <c r="AM41" s="50">
        <f t="shared" si="26"/>
        <v>0.79419798379892614</v>
      </c>
      <c r="AN41" s="50">
        <f t="shared" si="26"/>
        <v>8.8534104403247422</v>
      </c>
      <c r="AO41" s="50">
        <f t="shared" si="26"/>
        <v>1.4641012074020205</v>
      </c>
      <c r="AP41" s="50">
        <f t="shared" si="26"/>
        <v>8.0921193511814078</v>
      </c>
      <c r="AQ41" s="50">
        <f t="shared" si="26"/>
        <v>0.27529724344303952</v>
      </c>
      <c r="AR41" s="11"/>
      <c r="AS41" s="50">
        <f t="shared" si="27"/>
        <v>0</v>
      </c>
      <c r="AT41" s="50">
        <f t="shared" si="28"/>
        <v>0</v>
      </c>
      <c r="AU41" s="50">
        <f t="shared" si="28"/>
        <v>0</v>
      </c>
      <c r="AV41" s="50">
        <f t="shared" si="28"/>
        <v>0</v>
      </c>
      <c r="AW41" s="50">
        <f t="shared" si="28"/>
        <v>0</v>
      </c>
      <c r="AX41" s="50">
        <f t="shared" si="28"/>
        <v>0</v>
      </c>
      <c r="AY41" s="50">
        <f t="shared" si="28"/>
        <v>0</v>
      </c>
      <c r="AZ41" s="50">
        <f t="shared" si="28"/>
        <v>0</v>
      </c>
      <c r="BA41" s="50">
        <f t="shared" si="29"/>
        <v>0</v>
      </c>
      <c r="BB41" s="50">
        <f t="shared" si="30"/>
        <v>0</v>
      </c>
      <c r="BC41" s="11"/>
      <c r="BD41" s="50">
        <f t="shared" si="31"/>
        <v>0</v>
      </c>
      <c r="BE41" s="50">
        <f t="shared" si="32"/>
        <v>0</v>
      </c>
      <c r="BF41" s="50">
        <f t="shared" si="32"/>
        <v>0</v>
      </c>
      <c r="BG41" s="50">
        <f t="shared" si="32"/>
        <v>0</v>
      </c>
      <c r="BH41" s="50">
        <f t="shared" si="32"/>
        <v>0</v>
      </c>
      <c r="BI41" s="50">
        <f t="shared" si="32"/>
        <v>0</v>
      </c>
      <c r="BJ41" s="50">
        <f t="shared" si="32"/>
        <v>0</v>
      </c>
      <c r="BK41" s="50">
        <f t="shared" si="32"/>
        <v>0</v>
      </c>
      <c r="BL41" s="50">
        <f t="shared" si="32"/>
        <v>0</v>
      </c>
      <c r="BM41" s="50">
        <f t="shared" si="32"/>
        <v>0</v>
      </c>
      <c r="BN41" s="11"/>
      <c r="BO41" s="50">
        <f t="shared" si="33"/>
        <v>0</v>
      </c>
      <c r="BP41" s="50">
        <f t="shared" si="34"/>
        <v>0</v>
      </c>
      <c r="BQ41" s="50">
        <f t="shared" si="34"/>
        <v>0</v>
      </c>
      <c r="BR41" s="50">
        <f t="shared" si="34"/>
        <v>0</v>
      </c>
      <c r="BS41" s="50">
        <f t="shared" si="34"/>
        <v>0</v>
      </c>
      <c r="BT41" s="50">
        <f t="shared" si="34"/>
        <v>0</v>
      </c>
      <c r="BU41" s="50">
        <f t="shared" si="34"/>
        <v>0</v>
      </c>
      <c r="BV41" s="50">
        <f t="shared" si="34"/>
        <v>0</v>
      </c>
      <c r="BW41" s="50">
        <f t="shared" si="34"/>
        <v>0</v>
      </c>
      <c r="BX41" s="50">
        <f t="shared" si="35"/>
        <v>0</v>
      </c>
      <c r="BY41" s="11"/>
      <c r="BZ41" s="50">
        <f t="shared" si="36"/>
        <v>0</v>
      </c>
      <c r="CA41" s="50">
        <f t="shared" si="37"/>
        <v>0</v>
      </c>
      <c r="CB41" s="50">
        <f t="shared" si="37"/>
        <v>0</v>
      </c>
      <c r="CC41" s="50">
        <f t="shared" si="37"/>
        <v>0</v>
      </c>
      <c r="CD41" s="50">
        <f t="shared" si="37"/>
        <v>0</v>
      </c>
      <c r="CE41" s="50">
        <f t="shared" si="37"/>
        <v>0</v>
      </c>
      <c r="CF41" s="50">
        <f t="shared" si="37"/>
        <v>0</v>
      </c>
      <c r="CG41" s="50">
        <f t="shared" si="37"/>
        <v>0</v>
      </c>
      <c r="CH41" s="50">
        <f t="shared" si="37"/>
        <v>0</v>
      </c>
      <c r="CI41" s="50">
        <f t="shared" si="38"/>
        <v>0</v>
      </c>
      <c r="CJ41" s="11"/>
      <c r="CK41" s="50">
        <f t="shared" si="39"/>
        <v>0</v>
      </c>
      <c r="CL41" s="50">
        <f t="shared" si="40"/>
        <v>0</v>
      </c>
      <c r="CM41" s="50">
        <f t="shared" si="40"/>
        <v>0</v>
      </c>
      <c r="CN41" s="50">
        <f t="shared" si="40"/>
        <v>0</v>
      </c>
      <c r="CO41" s="50">
        <f t="shared" si="40"/>
        <v>0</v>
      </c>
      <c r="CP41" s="50">
        <f t="shared" si="40"/>
        <v>0</v>
      </c>
      <c r="CQ41" s="50">
        <f t="shared" si="40"/>
        <v>0</v>
      </c>
      <c r="CR41" s="50">
        <f t="shared" si="40"/>
        <v>0</v>
      </c>
      <c r="CS41" s="50">
        <f t="shared" si="40"/>
        <v>0</v>
      </c>
      <c r="CT41" s="50">
        <f t="shared" si="41"/>
        <v>0</v>
      </c>
      <c r="CU41" s="11"/>
    </row>
    <row r="42" spans="1:99" x14ac:dyDescent="0.25">
      <c r="A42" s="31">
        <f t="shared" si="22"/>
        <v>27</v>
      </c>
      <c r="B42" s="31"/>
      <c r="C42" s="20"/>
      <c r="D42" s="46" t="s">
        <v>105</v>
      </c>
      <c r="E42" s="46"/>
      <c r="F42" s="70">
        <f>SUM(F27:F41)</f>
        <v>380383.91972162446</v>
      </c>
      <c r="H42" s="71">
        <f t="shared" ref="H42:R42" si="52">SUM(H27:H41)</f>
        <v>227543.05114694752</v>
      </c>
      <c r="I42" s="72">
        <f t="shared" si="52"/>
        <v>152840.86857467695</v>
      </c>
      <c r="J42" s="71">
        <f t="shared" si="52"/>
        <v>42268.430097846998</v>
      </c>
      <c r="K42" s="73">
        <f t="shared" si="52"/>
        <v>3219.1235610534404</v>
      </c>
      <c r="L42" s="73">
        <f t="shared" si="52"/>
        <v>287.98155338727139</v>
      </c>
      <c r="M42" s="73">
        <f t="shared" si="52"/>
        <v>4902.9430856092267</v>
      </c>
      <c r="N42" s="73">
        <f t="shared" si="52"/>
        <v>33.015995691853185</v>
      </c>
      <c r="O42" s="73">
        <f t="shared" si="52"/>
        <v>485.49770597876727</v>
      </c>
      <c r="P42" s="74">
        <f t="shared" si="52"/>
        <v>1098.2082579866228</v>
      </c>
      <c r="Q42" s="74">
        <f t="shared" si="52"/>
        <v>88815.823011726898</v>
      </c>
      <c r="R42" s="74">
        <f t="shared" si="52"/>
        <v>11729.845305395846</v>
      </c>
      <c r="T42" s="11"/>
      <c r="U42" s="50">
        <f t="shared" si="43"/>
        <v>0</v>
      </c>
      <c r="V42" s="11"/>
      <c r="W42" s="74">
        <f t="shared" ref="W42:AF42" si="53">SUM(W27:W41)</f>
        <v>222882.99529740395</v>
      </c>
      <c r="X42" s="74">
        <f t="shared" si="53"/>
        <v>100529.3069999999</v>
      </c>
      <c r="Y42" s="74">
        <f t="shared" si="53"/>
        <v>582.144351999999</v>
      </c>
      <c r="Z42" s="74">
        <f t="shared" si="53"/>
        <v>0</v>
      </c>
      <c r="AA42" s="74">
        <f t="shared" si="53"/>
        <v>15339.171778220629</v>
      </c>
      <c r="AB42" s="74">
        <f t="shared" si="53"/>
        <v>238.68162999999899</v>
      </c>
      <c r="AC42" s="74">
        <f t="shared" si="53"/>
        <v>7228.2839259999901</v>
      </c>
      <c r="AD42" s="74">
        <f t="shared" si="53"/>
        <v>33583.335738000002</v>
      </c>
      <c r="AE42" s="74">
        <f t="shared" si="53"/>
        <v>0</v>
      </c>
      <c r="AF42" s="74">
        <f t="shared" si="53"/>
        <v>0</v>
      </c>
      <c r="AG42" s="11"/>
      <c r="AH42" s="74">
        <f t="shared" ref="AH42:AQ42" si="54">SUM(AH27:AH41)</f>
        <v>535.52778098259523</v>
      </c>
      <c r="AI42" s="74">
        <f t="shared" si="54"/>
        <v>337.40951266572199</v>
      </c>
      <c r="AJ42" s="74">
        <f t="shared" si="54"/>
        <v>29.462284078213187</v>
      </c>
      <c r="AK42" s="74">
        <f t="shared" si="54"/>
        <v>1.7560762110848729</v>
      </c>
      <c r="AL42" s="74">
        <f t="shared" si="54"/>
        <v>128.81119220630075</v>
      </c>
      <c r="AM42" s="74">
        <f t="shared" si="54"/>
        <v>1.5529434831314728</v>
      </c>
      <c r="AN42" s="74">
        <f t="shared" si="54"/>
        <v>17.311610363230741</v>
      </c>
      <c r="AO42" s="74">
        <f t="shared" si="54"/>
        <v>2.8628458835971209</v>
      </c>
      <c r="AP42" s="74">
        <f t="shared" si="54"/>
        <v>15.823011726910707</v>
      </c>
      <c r="AQ42" s="74">
        <f t="shared" si="54"/>
        <v>0.5383053959466686</v>
      </c>
      <c r="AR42" s="11"/>
      <c r="AS42" s="74">
        <f t="shared" ref="AS42:AZ42" si="55">SUM(AS27:AS41)</f>
        <v>0</v>
      </c>
      <c r="AT42" s="74">
        <f t="shared" si="55"/>
        <v>0</v>
      </c>
      <c r="AU42" s="74">
        <f t="shared" si="55"/>
        <v>0</v>
      </c>
      <c r="AV42" s="74">
        <f t="shared" si="55"/>
        <v>0</v>
      </c>
      <c r="AW42" s="74">
        <f t="shared" si="55"/>
        <v>0</v>
      </c>
      <c r="AX42" s="74">
        <f t="shared" si="55"/>
        <v>0</v>
      </c>
      <c r="AY42" s="74">
        <f t="shared" si="55"/>
        <v>0</v>
      </c>
      <c r="AZ42" s="74">
        <f t="shared" si="55"/>
        <v>0</v>
      </c>
      <c r="BA42" s="74">
        <f>SUM(AAX27:AAX41)</f>
        <v>0</v>
      </c>
      <c r="BB42" s="74">
        <f>SUM(AAY27:AAY41)</f>
        <v>0</v>
      </c>
      <c r="BC42" s="11"/>
      <c r="BD42" s="74">
        <f t="shared" ref="BD42:BM42" si="56">SUM(BD27:BD41)</f>
        <v>10725.732498662916</v>
      </c>
      <c r="BE42" s="74">
        <f t="shared" si="56"/>
        <v>6772.4618187391616</v>
      </c>
      <c r="BF42" s="74">
        <f t="shared" si="56"/>
        <v>573.45695984908957</v>
      </c>
      <c r="BG42" s="74">
        <f t="shared" si="56"/>
        <v>35.400318967565546</v>
      </c>
      <c r="BH42" s="74">
        <f t="shared" si="56"/>
        <v>2880.5422892173651</v>
      </c>
      <c r="BI42" s="74">
        <f t="shared" si="56"/>
        <v>30.464019509936886</v>
      </c>
      <c r="BJ42" s="74">
        <f t="shared" si="56"/>
        <v>429.59908994105439</v>
      </c>
      <c r="BK42" s="74">
        <f t="shared" si="56"/>
        <v>3.8080024387421108</v>
      </c>
      <c r="BL42" s="74">
        <f t="shared" si="56"/>
        <v>0</v>
      </c>
      <c r="BM42" s="74">
        <f t="shared" si="56"/>
        <v>0</v>
      </c>
      <c r="BN42" s="11"/>
      <c r="BO42" s="74">
        <f t="shared" ref="BO42:BX42" si="57">SUM(BO27:BO41)</f>
        <v>238.68162999999899</v>
      </c>
      <c r="BP42" s="74">
        <f t="shared" si="57"/>
        <v>153.87915820060346</v>
      </c>
      <c r="BQ42" s="74">
        <f t="shared" si="57"/>
        <v>13.895552747325153</v>
      </c>
      <c r="BR42" s="74">
        <f t="shared" si="57"/>
        <v>0.63715450120179273</v>
      </c>
      <c r="BS42" s="74">
        <f t="shared" si="57"/>
        <v>61.517140167825673</v>
      </c>
      <c r="BT42" s="74">
        <f t="shared" si="57"/>
        <v>0.99000101780358229</v>
      </c>
      <c r="BU42" s="74">
        <f t="shared" si="57"/>
        <v>5.6303134807393471</v>
      </c>
      <c r="BV42" s="74">
        <f t="shared" si="57"/>
        <v>2.1323098845000232</v>
      </c>
      <c r="BW42" s="74">
        <f t="shared" si="57"/>
        <v>0</v>
      </c>
      <c r="BX42" s="74">
        <f t="shared" si="57"/>
        <v>0</v>
      </c>
      <c r="BY42" s="11"/>
      <c r="BZ42" s="74">
        <f t="shared" ref="BZ42:CI42" si="58">SUM(BZ27:BZ41)</f>
        <v>7228.2839259999901</v>
      </c>
      <c r="CA42" s="74">
        <f t="shared" si="58"/>
        <v>5642.1366772770707</v>
      </c>
      <c r="CB42" s="74">
        <f t="shared" si="58"/>
        <v>468.41508189839425</v>
      </c>
      <c r="CC42" s="74">
        <f t="shared" si="58"/>
        <v>9.4992474393226907</v>
      </c>
      <c r="CD42" s="74">
        <f t="shared" si="58"/>
        <v>1044.5766078595441</v>
      </c>
      <c r="CE42" s="74">
        <f t="shared" si="58"/>
        <v>0</v>
      </c>
      <c r="CF42" s="74">
        <f t="shared" si="58"/>
        <v>31.866001370158191</v>
      </c>
      <c r="CG42" s="74">
        <f t="shared" si="58"/>
        <v>31.79031015550223</v>
      </c>
      <c r="CH42" s="74">
        <f t="shared" si="58"/>
        <v>0</v>
      </c>
      <c r="CI42" s="74">
        <f t="shared" si="58"/>
        <v>0</v>
      </c>
      <c r="CJ42" s="11"/>
      <c r="CK42" s="74">
        <f t="shared" ref="CK42:CT42" si="59">SUM(CK27:CK41)</f>
        <v>33583.335738000002</v>
      </c>
      <c r="CL42" s="74">
        <f t="shared" si="59"/>
        <v>29362.542930964442</v>
      </c>
      <c r="CM42" s="74">
        <f t="shared" si="59"/>
        <v>2133.8936824804182</v>
      </c>
      <c r="CN42" s="74">
        <f t="shared" si="59"/>
        <v>240.68875626809651</v>
      </c>
      <c r="CO42" s="74">
        <f t="shared" si="59"/>
        <v>787.49585615819103</v>
      </c>
      <c r="CP42" s="74">
        <f t="shared" si="59"/>
        <v>9.0316809812446552E-3</v>
      </c>
      <c r="CQ42" s="74">
        <f t="shared" si="59"/>
        <v>1.0906908235845718</v>
      </c>
      <c r="CR42" s="74">
        <f t="shared" si="59"/>
        <v>1057.6147896242812</v>
      </c>
      <c r="CS42" s="74">
        <f t="shared" si="59"/>
        <v>0</v>
      </c>
      <c r="CT42" s="74">
        <f t="shared" si="59"/>
        <v>0</v>
      </c>
      <c r="CU42" s="11"/>
    </row>
    <row r="43" spans="1:99" x14ac:dyDescent="0.25">
      <c r="A43" s="31">
        <f t="shared" si="22"/>
        <v>28</v>
      </c>
      <c r="B43" s="31"/>
      <c r="C43" s="20"/>
      <c r="D43" s="62"/>
      <c r="E43" s="62"/>
      <c r="F43" s="75"/>
      <c r="G43" s="69"/>
      <c r="H43" s="76"/>
      <c r="I43" s="4"/>
      <c r="J43" s="58"/>
      <c r="K43" s="52"/>
      <c r="L43" s="52"/>
      <c r="M43" s="52"/>
      <c r="N43" s="52"/>
      <c r="O43" s="52"/>
      <c r="P43" s="59"/>
      <c r="Q43" s="59"/>
      <c r="R43" s="59"/>
      <c r="T43" s="11"/>
      <c r="U43" s="50">
        <f t="shared" si="43"/>
        <v>0</v>
      </c>
      <c r="V43" s="11"/>
      <c r="Z43" s="59"/>
      <c r="AG43" s="11"/>
      <c r="AR43" s="11"/>
      <c r="BC43" s="11"/>
      <c r="BN43" s="11"/>
      <c r="BY43" s="11"/>
      <c r="CJ43" s="11"/>
      <c r="CU43" s="11"/>
    </row>
    <row r="44" spans="1:99" collapsed="1" x14ac:dyDescent="0.25">
      <c r="A44" s="31">
        <f t="shared" si="22"/>
        <v>29</v>
      </c>
      <c r="B44" s="31"/>
      <c r="C44" s="20"/>
      <c r="D44" s="77" t="s">
        <v>106</v>
      </c>
      <c r="E44" s="77"/>
      <c r="F44" s="72">
        <f>+F24+F42</f>
        <v>3270840.0789701431</v>
      </c>
      <c r="G44" s="53"/>
      <c r="H44" s="72">
        <f t="shared" ref="H44:R44" si="60">+H24+H42</f>
        <v>247453.66142531205</v>
      </c>
      <c r="I44" s="72">
        <f t="shared" si="60"/>
        <v>3018049.9512716271</v>
      </c>
      <c r="J44" s="72">
        <f t="shared" si="60"/>
        <v>1939517.7286842824</v>
      </c>
      <c r="K44" s="72">
        <f t="shared" si="60"/>
        <v>202873.86556024934</v>
      </c>
      <c r="L44" s="72">
        <f t="shared" si="60"/>
        <v>9560.8662018118303</v>
      </c>
      <c r="M44" s="72">
        <f t="shared" si="60"/>
        <v>666342.54747162934</v>
      </c>
      <c r="N44" s="72">
        <f t="shared" si="60"/>
        <v>8341.017857422903</v>
      </c>
      <c r="O44" s="72">
        <f t="shared" si="60"/>
        <v>78240.510718708087</v>
      </c>
      <c r="P44" s="72">
        <f t="shared" si="60"/>
        <v>12627.746460400816</v>
      </c>
      <c r="Q44" s="72">
        <f t="shared" si="60"/>
        <v>88815.823011726898</v>
      </c>
      <c r="R44" s="72">
        <f t="shared" si="60"/>
        <v>11729.845305395846</v>
      </c>
      <c r="T44" s="11"/>
      <c r="U44" s="50">
        <f t="shared" si="43"/>
        <v>5336.4662732039578</v>
      </c>
      <c r="V44" s="11"/>
      <c r="W44" s="72">
        <f t="shared" ref="W44:AF44" si="61">+W24+W42</f>
        <v>222882.99529740395</v>
      </c>
      <c r="X44" s="72">
        <f t="shared" si="61"/>
        <v>100529.3069999999</v>
      </c>
      <c r="Y44" s="72">
        <f t="shared" si="61"/>
        <v>582.144351999999</v>
      </c>
      <c r="Z44" s="72">
        <f t="shared" si="61"/>
        <v>0</v>
      </c>
      <c r="AA44" s="72">
        <f t="shared" si="61"/>
        <v>15339.171778220629</v>
      </c>
      <c r="AB44" s="72">
        <f t="shared" si="61"/>
        <v>238.68162999999899</v>
      </c>
      <c r="AC44" s="72">
        <f t="shared" si="61"/>
        <v>7228.2839259999901</v>
      </c>
      <c r="AD44" s="72">
        <f t="shared" si="61"/>
        <v>33583.335738000002</v>
      </c>
      <c r="AE44" s="72">
        <f t="shared" si="61"/>
        <v>0</v>
      </c>
      <c r="AF44" s="72">
        <f t="shared" si="61"/>
        <v>0</v>
      </c>
      <c r="AG44" s="11"/>
      <c r="AR44" s="11"/>
      <c r="BC44" s="11"/>
      <c r="BN44" s="11"/>
      <c r="BY44" s="11"/>
      <c r="CJ44" s="11"/>
      <c r="CU44" s="11"/>
    </row>
    <row r="45" spans="1:99" s="88" customFormat="1" hidden="1" outlineLevel="1" x14ac:dyDescent="0.25">
      <c r="A45" s="31">
        <f t="shared" si="22"/>
        <v>30</v>
      </c>
      <c r="B45" s="93"/>
      <c r="C45" s="94"/>
      <c r="D45" s="145" t="s">
        <v>77</v>
      </c>
      <c r="E45" s="145"/>
      <c r="F45" s="143">
        <f>+'[4]1-Summary (present rev)'!$F$25-F44</f>
        <v>0</v>
      </c>
      <c r="G45" s="143"/>
      <c r="H45" s="143">
        <f>+'[4]1-Summary (present rev)'!G$25-H44</f>
        <v>0.21259128523524851</v>
      </c>
      <c r="I45" s="143">
        <f>+'[4]1-Summary (present rev)'!H$25-I44</f>
        <v>5336.2536819209345</v>
      </c>
      <c r="J45" s="143">
        <f>+'[4]1-Summary (present rev)'!I$25-J44</f>
        <v>2448.8769513457082</v>
      </c>
      <c r="K45" s="143">
        <f>+'[4]1-Summary (present rev)'!J$25-K44</f>
        <v>4.5421900285873562E-3</v>
      </c>
      <c r="L45" s="143">
        <f>+'[4]1-Summary (present rev)'!K$25-L44</f>
        <v>-2.0671458496508421E-3</v>
      </c>
      <c r="M45" s="143">
        <f>+'[4]1-Summary (present rev)'!L$25-M44</f>
        <v>2887.3767018731451</v>
      </c>
      <c r="N45" s="143">
        <f>+'[4]1-Summary (present rev)'!M$25-N44</f>
        <v>8.5888502144371159E-4</v>
      </c>
      <c r="O45" s="143">
        <f>+'[4]1-Summary (present rev)'!N$25-O44</f>
        <v>-4.3853391252923757E-4</v>
      </c>
      <c r="P45" s="143">
        <f>+'[4]1-Summary (present rev)'!O$25-P44</f>
        <v>-2.865662125259405E-3</v>
      </c>
      <c r="Q45" s="143">
        <f>+'[4]1-Summary (present rev)'!P$25-Q44</f>
        <v>0</v>
      </c>
      <c r="R45" s="143">
        <f>+'[4]1-Summary (present rev)'!Q$25-R44</f>
        <v>0</v>
      </c>
      <c r="U45" s="96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</row>
    <row r="46" spans="1:99" collapsed="1" x14ac:dyDescent="0.25">
      <c r="A46" s="31">
        <f>+A44+1</f>
        <v>30</v>
      </c>
      <c r="B46" s="31"/>
      <c r="C46" s="20"/>
      <c r="E46" s="50"/>
      <c r="F46" s="3"/>
      <c r="G46" s="3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T46" s="11"/>
      <c r="U46" s="50">
        <f t="shared" si="43"/>
        <v>0</v>
      </c>
      <c r="V46" s="11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11"/>
      <c r="AR46" s="11"/>
      <c r="BC46" s="11"/>
      <c r="BN46" s="11"/>
      <c r="BY46" s="11"/>
      <c r="CJ46" s="11"/>
      <c r="CU46" s="11"/>
    </row>
    <row r="47" spans="1:99" x14ac:dyDescent="0.25">
      <c r="A47" s="31">
        <f>+A46+1</f>
        <v>31</v>
      </c>
      <c r="B47" s="31"/>
      <c r="C47" s="20"/>
      <c r="D47" s="43" t="s">
        <v>107</v>
      </c>
      <c r="E47" s="43"/>
      <c r="F47" s="3"/>
      <c r="G47" s="3"/>
      <c r="H47" s="5"/>
      <c r="I47" s="5"/>
      <c r="J47" s="58"/>
      <c r="K47" s="52"/>
      <c r="L47" s="52"/>
      <c r="M47" s="52"/>
      <c r="N47" s="52"/>
      <c r="O47" s="52"/>
      <c r="P47" s="5"/>
      <c r="Q47" s="5"/>
      <c r="R47" s="5"/>
      <c r="T47" s="11"/>
      <c r="U47" s="50">
        <f t="shared" si="43"/>
        <v>0</v>
      </c>
      <c r="V47" s="11"/>
      <c r="W47" s="5"/>
      <c r="X47" s="5"/>
      <c r="AF47" s="5"/>
      <c r="AG47" s="11"/>
      <c r="AR47" s="11"/>
      <c r="BC47" s="11"/>
      <c r="BN47" s="11"/>
      <c r="BY47" s="11"/>
      <c r="CJ47" s="11"/>
      <c r="CU47" s="11"/>
    </row>
    <row r="48" spans="1:99" x14ac:dyDescent="0.25">
      <c r="A48" s="31">
        <f t="shared" ref="A48:A59" si="62">+A47+1</f>
        <v>32</v>
      </c>
      <c r="B48" s="31"/>
      <c r="C48" s="20" t="s">
        <v>64</v>
      </c>
      <c r="D48" s="46" t="s">
        <v>65</v>
      </c>
      <c r="E48" s="46"/>
      <c r="F48" s="50">
        <f>+H48+I48</f>
        <v>0</v>
      </c>
      <c r="G48" s="3"/>
      <c r="H48" s="5"/>
      <c r="I48" s="50">
        <f>SUM(J48:P48)</f>
        <v>0</v>
      </c>
      <c r="J48" s="49"/>
      <c r="K48" s="49"/>
      <c r="L48" s="49"/>
      <c r="M48" s="49"/>
      <c r="N48" s="49"/>
      <c r="O48" s="49"/>
      <c r="P48" s="49"/>
      <c r="Q48" s="5"/>
      <c r="R48" s="5"/>
      <c r="T48" s="11"/>
      <c r="U48" s="50">
        <f t="shared" si="43"/>
        <v>0</v>
      </c>
      <c r="V48" s="11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11"/>
      <c r="AR48" s="11"/>
      <c r="BC48" s="11"/>
      <c r="BN48" s="11"/>
      <c r="BY48" s="11"/>
      <c r="CJ48" s="11"/>
      <c r="CU48" s="11"/>
    </row>
    <row r="49" spans="1:99" x14ac:dyDescent="0.25">
      <c r="A49" s="31">
        <f t="shared" si="62"/>
        <v>33</v>
      </c>
      <c r="B49" s="31"/>
      <c r="C49" s="20">
        <v>456</v>
      </c>
      <c r="D49" s="24" t="s">
        <v>108</v>
      </c>
      <c r="E49" s="24"/>
      <c r="F49" s="50">
        <f>+H49+I49</f>
        <v>0</v>
      </c>
      <c r="G49" s="3"/>
      <c r="H49" s="5"/>
      <c r="I49" s="50">
        <f>SUM(J49:P49)</f>
        <v>0</v>
      </c>
      <c r="J49" s="49"/>
      <c r="K49" s="49"/>
      <c r="L49" s="49"/>
      <c r="M49" s="49"/>
      <c r="N49" s="49"/>
      <c r="O49" s="49"/>
      <c r="P49" s="49"/>
      <c r="Q49" s="5"/>
      <c r="R49" s="5"/>
      <c r="T49" s="11"/>
      <c r="U49" s="50">
        <f t="shared" si="43"/>
        <v>0</v>
      </c>
      <c r="V49" s="11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11"/>
      <c r="AR49" s="11"/>
      <c r="BC49" s="11"/>
      <c r="BN49" s="11"/>
      <c r="BY49" s="11"/>
      <c r="CJ49" s="11"/>
      <c r="CU49" s="11"/>
    </row>
    <row r="50" spans="1:99" x14ac:dyDescent="0.25">
      <c r="A50" s="31">
        <f t="shared" si="62"/>
        <v>34</v>
      </c>
      <c r="B50" s="31"/>
      <c r="C50" s="20"/>
      <c r="D50" s="46" t="s">
        <v>76</v>
      </c>
      <c r="E50" s="46"/>
      <c r="F50" s="54">
        <f>SUM(F48:F49)</f>
        <v>0</v>
      </c>
      <c r="G50" s="47"/>
      <c r="H50" s="54">
        <f t="shared" ref="H50:O50" si="63">SUM(H48:H49)</f>
        <v>0</v>
      </c>
      <c r="I50" s="54">
        <f t="shared" si="63"/>
        <v>0</v>
      </c>
      <c r="J50" s="54">
        <f t="shared" si="63"/>
        <v>0</v>
      </c>
      <c r="K50" s="54">
        <f t="shared" si="63"/>
        <v>0</v>
      </c>
      <c r="L50" s="54">
        <f t="shared" si="63"/>
        <v>0</v>
      </c>
      <c r="M50" s="54">
        <f t="shared" si="63"/>
        <v>0</v>
      </c>
      <c r="N50" s="54">
        <f t="shared" si="63"/>
        <v>0</v>
      </c>
      <c r="O50" s="54">
        <f t="shared" si="63"/>
        <v>0</v>
      </c>
      <c r="P50" s="54">
        <f>SUM(P48:P49)</f>
        <v>0</v>
      </c>
      <c r="Q50" s="54">
        <f>SUM(Q48:Q49)</f>
        <v>0</v>
      </c>
      <c r="R50" s="54">
        <f>SUM(R48:R49)</f>
        <v>0</v>
      </c>
      <c r="T50" s="11"/>
      <c r="U50" s="50">
        <f t="shared" si="43"/>
        <v>0</v>
      </c>
      <c r="V50" s="11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11"/>
      <c r="AR50" s="11"/>
      <c r="BC50" s="11"/>
      <c r="BN50" s="11"/>
      <c r="BY50" s="11"/>
      <c r="CJ50" s="11"/>
      <c r="CU50" s="11"/>
    </row>
    <row r="51" spans="1:99" x14ac:dyDescent="0.25">
      <c r="A51" s="31">
        <f t="shared" si="62"/>
        <v>35</v>
      </c>
      <c r="B51" s="31"/>
      <c r="C51" s="20"/>
      <c r="D51" s="46"/>
      <c r="E51" s="46"/>
      <c r="F51" s="3"/>
      <c r="G51" s="3"/>
      <c r="H51" s="5"/>
      <c r="I51" s="5"/>
      <c r="J51" s="49"/>
      <c r="K51" s="49"/>
      <c r="L51" s="49"/>
      <c r="M51" s="49"/>
      <c r="N51" s="49"/>
      <c r="O51" s="49"/>
      <c r="P51" s="5"/>
      <c r="Q51" s="5"/>
      <c r="R51" s="5"/>
      <c r="T51" s="11"/>
      <c r="U51" s="50">
        <f t="shared" si="43"/>
        <v>0</v>
      </c>
      <c r="V51" s="11"/>
      <c r="W51" s="52"/>
      <c r="X51" s="52"/>
      <c r="Y51" s="52"/>
      <c r="Z51" s="52"/>
      <c r="AA51" s="52"/>
      <c r="AB51" s="52"/>
      <c r="AC51" s="52"/>
      <c r="AD51" s="52"/>
      <c r="AE51" s="52"/>
      <c r="AG51" s="11"/>
      <c r="AR51" s="11"/>
      <c r="BC51" s="11"/>
      <c r="BN51" s="11"/>
      <c r="BY51" s="11"/>
      <c r="CJ51" s="11"/>
      <c r="CU51" s="11"/>
    </row>
    <row r="52" spans="1:99" x14ac:dyDescent="0.25">
      <c r="A52" s="31">
        <f t="shared" si="62"/>
        <v>36</v>
      </c>
      <c r="B52" s="31"/>
      <c r="C52" s="20">
        <v>451</v>
      </c>
      <c r="D52" s="46" t="s">
        <v>79</v>
      </c>
      <c r="E52" s="46"/>
      <c r="F52" s="3"/>
      <c r="G52" s="3"/>
      <c r="H52" s="5"/>
      <c r="I52" s="5"/>
      <c r="J52" s="58"/>
      <c r="K52" s="52"/>
      <c r="L52" s="52"/>
      <c r="M52" s="52"/>
      <c r="N52" s="52"/>
      <c r="O52" s="52"/>
      <c r="P52" s="5"/>
      <c r="Q52" s="5"/>
      <c r="R52" s="5"/>
      <c r="T52" s="11"/>
      <c r="U52" s="50">
        <f t="shared" si="43"/>
        <v>0</v>
      </c>
      <c r="V52" s="11"/>
      <c r="W52" s="52"/>
      <c r="X52" s="52"/>
      <c r="Y52" s="52"/>
      <c r="Z52" s="52"/>
      <c r="AA52" s="52"/>
      <c r="AB52" s="52"/>
      <c r="AC52" s="52"/>
      <c r="AD52" s="52"/>
      <c r="AE52" s="52"/>
      <c r="AG52" s="11"/>
      <c r="AR52" s="11"/>
      <c r="BC52" s="11"/>
      <c r="BN52" s="11"/>
      <c r="BY52" s="11"/>
      <c r="CJ52" s="11"/>
      <c r="CU52" s="11"/>
    </row>
    <row r="53" spans="1:99" x14ac:dyDescent="0.25">
      <c r="A53" s="31">
        <f t="shared" si="62"/>
        <v>37</v>
      </c>
      <c r="B53" s="31"/>
      <c r="C53" s="20"/>
      <c r="D53" s="62" t="s">
        <v>109</v>
      </c>
      <c r="E53" s="62"/>
      <c r="F53" s="50">
        <f>I53</f>
        <v>0</v>
      </c>
      <c r="G53" s="3"/>
      <c r="H53" s="59"/>
      <c r="I53" s="59"/>
      <c r="J53" s="78"/>
      <c r="K53" s="78"/>
      <c r="L53" s="78"/>
      <c r="M53" s="78"/>
      <c r="N53" s="78"/>
      <c r="O53" s="78"/>
      <c r="P53" s="78"/>
      <c r="T53" s="11"/>
      <c r="U53" s="50">
        <f t="shared" si="43"/>
        <v>0</v>
      </c>
      <c r="V53" s="11"/>
      <c r="Y53" s="3"/>
      <c r="Z53" s="3"/>
      <c r="AA53" s="3"/>
      <c r="AB53" s="3"/>
      <c r="AC53" s="3"/>
      <c r="AD53" s="3"/>
      <c r="AE53" s="3"/>
      <c r="AG53" s="11"/>
      <c r="AR53" s="11"/>
      <c r="BC53" s="11"/>
      <c r="BN53" s="11"/>
      <c r="BY53" s="11"/>
      <c r="CJ53" s="11"/>
      <c r="CU53" s="11"/>
    </row>
    <row r="54" spans="1:99" x14ac:dyDescent="0.25">
      <c r="A54" s="31">
        <f t="shared" si="62"/>
        <v>38</v>
      </c>
      <c r="B54" s="31"/>
      <c r="C54" s="20"/>
      <c r="D54" s="66" t="s">
        <v>88</v>
      </c>
      <c r="E54" s="66"/>
      <c r="F54" s="50">
        <f>I54</f>
        <v>0</v>
      </c>
      <c r="G54" s="3"/>
      <c r="H54" s="59"/>
      <c r="I54" s="59"/>
      <c r="J54" s="78"/>
      <c r="K54" s="78"/>
      <c r="L54" s="78"/>
      <c r="M54" s="78"/>
      <c r="N54" s="78"/>
      <c r="O54" s="78"/>
      <c r="P54" s="78"/>
      <c r="Q54" s="59">
        <f>+I54</f>
        <v>0</v>
      </c>
      <c r="R54" s="59">
        <f>+J54</f>
        <v>0</v>
      </c>
      <c r="T54" s="11"/>
      <c r="U54" s="50">
        <f t="shared" si="43"/>
        <v>0</v>
      </c>
      <c r="V54" s="11"/>
      <c r="Y54" s="3"/>
      <c r="Z54" s="3"/>
      <c r="AA54" s="3"/>
      <c r="AB54" s="3"/>
      <c r="AC54" s="3"/>
      <c r="AD54" s="3"/>
      <c r="AE54" s="3"/>
      <c r="AG54" s="11"/>
      <c r="AR54" s="11"/>
      <c r="BC54" s="11"/>
      <c r="BN54" s="11"/>
      <c r="BY54" s="11"/>
      <c r="CJ54" s="11"/>
      <c r="CU54" s="11"/>
    </row>
    <row r="55" spans="1:99" x14ac:dyDescent="0.25">
      <c r="A55" s="31">
        <f t="shared" si="62"/>
        <v>39</v>
      </c>
      <c r="C55" s="20"/>
      <c r="D55" s="46" t="s">
        <v>105</v>
      </c>
      <c r="E55" s="46"/>
      <c r="F55" s="72">
        <f>SUM(F52:F54)</f>
        <v>0</v>
      </c>
      <c r="H55" s="72">
        <f t="shared" ref="H55:R55" si="64">SUM(H52:H54)</f>
        <v>0</v>
      </c>
      <c r="I55" s="72">
        <f t="shared" si="64"/>
        <v>0</v>
      </c>
      <c r="J55" s="72">
        <f t="shared" si="64"/>
        <v>0</v>
      </c>
      <c r="K55" s="72">
        <f t="shared" si="64"/>
        <v>0</v>
      </c>
      <c r="L55" s="72">
        <f t="shared" si="64"/>
        <v>0</v>
      </c>
      <c r="M55" s="72">
        <f t="shared" si="64"/>
        <v>0</v>
      </c>
      <c r="N55" s="72">
        <f t="shared" si="64"/>
        <v>0</v>
      </c>
      <c r="O55" s="72">
        <f t="shared" si="64"/>
        <v>0</v>
      </c>
      <c r="P55" s="72">
        <f t="shared" si="64"/>
        <v>0</v>
      </c>
      <c r="Q55" s="72">
        <f t="shared" si="64"/>
        <v>0</v>
      </c>
      <c r="R55" s="72">
        <f t="shared" si="64"/>
        <v>0</v>
      </c>
      <c r="T55" s="11"/>
      <c r="U55" s="50">
        <f t="shared" si="43"/>
        <v>0</v>
      </c>
      <c r="V55" s="11"/>
      <c r="Y55" s="3"/>
      <c r="Z55" s="3"/>
      <c r="AA55" s="3"/>
      <c r="AB55" s="3"/>
      <c r="AC55" s="3"/>
      <c r="AD55" s="3"/>
      <c r="AE55" s="3"/>
      <c r="AG55" s="11"/>
      <c r="AR55" s="11"/>
      <c r="BC55" s="11"/>
      <c r="BN55" s="11"/>
      <c r="BY55" s="11"/>
      <c r="CJ55" s="11"/>
      <c r="CU55" s="11"/>
    </row>
    <row r="56" spans="1:99" x14ac:dyDescent="0.25">
      <c r="A56" s="31">
        <f t="shared" si="62"/>
        <v>40</v>
      </c>
      <c r="C56" s="20"/>
      <c r="D56" s="64"/>
      <c r="E56" s="64"/>
      <c r="I56" s="4"/>
      <c r="J56" s="58"/>
      <c r="K56" s="52"/>
      <c r="L56" s="52"/>
      <c r="M56" s="52"/>
      <c r="N56" s="52"/>
      <c r="O56" s="52"/>
      <c r="P56" s="5"/>
      <c r="Q56" s="5"/>
      <c r="R56" s="5"/>
      <c r="T56" s="11"/>
      <c r="U56" s="50">
        <f t="shared" si="43"/>
        <v>0</v>
      </c>
      <c r="V56" s="11"/>
      <c r="Y56" s="3"/>
      <c r="Z56" s="3"/>
      <c r="AA56" s="3"/>
      <c r="AB56" s="3"/>
      <c r="AC56" s="3"/>
      <c r="AD56" s="3"/>
      <c r="AE56" s="3"/>
      <c r="AG56" s="11"/>
      <c r="AR56" s="11"/>
      <c r="BC56" s="11"/>
      <c r="BN56" s="11"/>
      <c r="BY56" s="11"/>
      <c r="CJ56" s="11"/>
      <c r="CU56" s="11"/>
    </row>
    <row r="57" spans="1:99" x14ac:dyDescent="0.25">
      <c r="A57" s="31">
        <f t="shared" si="62"/>
        <v>41</v>
      </c>
      <c r="D57" s="79" t="s">
        <v>110</v>
      </c>
      <c r="E57" s="79"/>
      <c r="F57" s="72">
        <f>+F50+F55</f>
        <v>0</v>
      </c>
      <c r="H57" s="72">
        <f t="shared" ref="H57:R57" si="65">+H50+H55</f>
        <v>0</v>
      </c>
      <c r="I57" s="72">
        <f t="shared" si="65"/>
        <v>0</v>
      </c>
      <c r="J57" s="72">
        <f t="shared" si="65"/>
        <v>0</v>
      </c>
      <c r="K57" s="72">
        <f t="shared" si="65"/>
        <v>0</v>
      </c>
      <c r="L57" s="72">
        <f t="shared" si="65"/>
        <v>0</v>
      </c>
      <c r="M57" s="72">
        <f t="shared" si="65"/>
        <v>0</v>
      </c>
      <c r="N57" s="72">
        <f t="shared" si="65"/>
        <v>0</v>
      </c>
      <c r="O57" s="72">
        <f t="shared" si="65"/>
        <v>0</v>
      </c>
      <c r="P57" s="72">
        <f t="shared" si="65"/>
        <v>0</v>
      </c>
      <c r="Q57" s="72">
        <f t="shared" si="65"/>
        <v>0</v>
      </c>
      <c r="R57" s="72">
        <f t="shared" si="65"/>
        <v>0</v>
      </c>
      <c r="T57" s="11"/>
      <c r="U57" s="50">
        <f t="shared" si="43"/>
        <v>0</v>
      </c>
      <c r="V57" s="11"/>
      <c r="Y57" s="3"/>
      <c r="Z57" s="3"/>
      <c r="AA57" s="3"/>
      <c r="AB57" s="3"/>
      <c r="AC57" s="3"/>
      <c r="AD57" s="3"/>
      <c r="AE57" s="3"/>
      <c r="AG57" s="11"/>
      <c r="AR57" s="11"/>
      <c r="BC57" s="11"/>
      <c r="BN57" s="11"/>
      <c r="BY57" s="11"/>
      <c r="CJ57" s="11"/>
      <c r="CU57" s="11"/>
    </row>
    <row r="58" spans="1:99" x14ac:dyDescent="0.25">
      <c r="A58" s="31">
        <f t="shared" si="62"/>
        <v>42</v>
      </c>
      <c r="I58" s="5"/>
      <c r="J58" s="58"/>
      <c r="K58" s="5"/>
      <c r="L58" s="5"/>
      <c r="M58" s="5"/>
      <c r="O58" s="5"/>
      <c r="P58" s="5"/>
      <c r="Q58" s="5"/>
      <c r="R58" s="5"/>
      <c r="T58" s="11"/>
      <c r="U58" s="50">
        <f t="shared" si="43"/>
        <v>0</v>
      </c>
      <c r="V58" s="11"/>
      <c r="Y58" s="3"/>
      <c r="Z58" s="3"/>
      <c r="AA58" s="3"/>
      <c r="AB58" s="3"/>
      <c r="AC58" s="3"/>
      <c r="AD58" s="3"/>
      <c r="AE58" s="3"/>
      <c r="AG58" s="11"/>
      <c r="AR58" s="11"/>
      <c r="BC58" s="11"/>
      <c r="BN58" s="11"/>
      <c r="BY58" s="11"/>
      <c r="CJ58" s="11"/>
      <c r="CU58" s="11"/>
    </row>
    <row r="59" spans="1:99" ht="14.4" thickBot="1" x14ac:dyDescent="0.3">
      <c r="A59" s="31">
        <f t="shared" si="62"/>
        <v>43</v>
      </c>
      <c r="D59" s="79" t="s">
        <v>111</v>
      </c>
      <c r="E59" s="79"/>
      <c r="F59" s="80">
        <f>+F44+F57</f>
        <v>3270840.0789701431</v>
      </c>
      <c r="H59" s="80">
        <f t="shared" ref="H59:R59" si="66">+H44+H57</f>
        <v>247453.66142531205</v>
      </c>
      <c r="I59" s="80">
        <f t="shared" si="66"/>
        <v>3018049.9512716271</v>
      </c>
      <c r="J59" s="80">
        <f t="shared" si="66"/>
        <v>1939517.7286842824</v>
      </c>
      <c r="K59" s="80">
        <f t="shared" si="66"/>
        <v>202873.86556024934</v>
      </c>
      <c r="L59" s="80">
        <f t="shared" si="66"/>
        <v>9560.8662018118303</v>
      </c>
      <c r="M59" s="80">
        <f t="shared" si="66"/>
        <v>666342.54747162934</v>
      </c>
      <c r="N59" s="80">
        <f t="shared" si="66"/>
        <v>8341.017857422903</v>
      </c>
      <c r="O59" s="80">
        <f t="shared" si="66"/>
        <v>78240.510718708087</v>
      </c>
      <c r="P59" s="80">
        <f t="shared" si="66"/>
        <v>12627.746460400816</v>
      </c>
      <c r="Q59" s="80">
        <f t="shared" si="66"/>
        <v>88815.823011726898</v>
      </c>
      <c r="R59" s="80">
        <f t="shared" si="66"/>
        <v>11729.845305395846</v>
      </c>
      <c r="T59" s="11"/>
      <c r="U59" s="50">
        <f t="shared" si="43"/>
        <v>5336.4662732039578</v>
      </c>
      <c r="V59" s="11"/>
      <c r="Y59" s="3"/>
      <c r="Z59" s="3"/>
      <c r="AA59" s="3"/>
      <c r="AB59" s="3"/>
      <c r="AC59" s="3"/>
      <c r="AD59" s="3"/>
      <c r="AE59" s="3"/>
      <c r="AG59" s="11"/>
      <c r="AR59" s="11"/>
      <c r="BC59" s="11"/>
      <c r="BN59" s="11"/>
      <c r="BY59" s="11"/>
      <c r="CJ59" s="11"/>
      <c r="CU59" s="11"/>
    </row>
    <row r="60" spans="1:99" ht="7.35" customHeight="1" thickTop="1" x14ac:dyDescent="0.25">
      <c r="A60" s="31"/>
      <c r="J60" s="3"/>
      <c r="N60" s="3"/>
      <c r="T60" s="11"/>
      <c r="V60" s="11"/>
      <c r="Y60" s="3"/>
      <c r="Z60" s="3"/>
      <c r="AA60" s="3"/>
      <c r="AB60" s="3"/>
      <c r="AC60" s="3"/>
      <c r="AD60" s="3"/>
      <c r="AE60" s="3"/>
      <c r="AG60" s="11"/>
      <c r="AR60" s="11"/>
      <c r="BC60" s="11"/>
      <c r="BN60" s="11"/>
      <c r="BY60" s="11"/>
      <c r="CJ60" s="11"/>
      <c r="CU60" s="11"/>
    </row>
    <row r="61" spans="1:99" x14ac:dyDescent="0.3">
      <c r="A61" s="81"/>
      <c r="B61" s="82" t="s">
        <v>112</v>
      </c>
      <c r="C61" s="81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1"/>
      <c r="P61" s="84"/>
      <c r="Q61" s="85"/>
      <c r="R61" s="85" t="s">
        <v>113</v>
      </c>
      <c r="S61" s="81"/>
      <c r="T61" s="11"/>
      <c r="U61" s="23"/>
      <c r="V61" s="11"/>
      <c r="Y61" s="3"/>
      <c r="Z61" s="3"/>
      <c r="AA61" s="3"/>
      <c r="AB61" s="3"/>
      <c r="AC61" s="3"/>
      <c r="AD61" s="3"/>
      <c r="AE61" s="3"/>
      <c r="AG61" s="11"/>
      <c r="AR61" s="11"/>
      <c r="BC61" s="11"/>
      <c r="BN61" s="11"/>
      <c r="BY61" s="11"/>
      <c r="CJ61" s="11"/>
      <c r="CU61" s="11"/>
    </row>
    <row r="62" spans="1:99" x14ac:dyDescent="0.25">
      <c r="A62" s="11"/>
      <c r="B62" s="11"/>
      <c r="C62" s="11"/>
      <c r="D62" s="11"/>
      <c r="E62" s="11"/>
      <c r="F62" s="86"/>
      <c r="G62" s="86"/>
      <c r="H62" s="86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87"/>
      <c r="Z62" s="87"/>
      <c r="AA62" s="87"/>
      <c r="AB62" s="87"/>
      <c r="AC62" s="87"/>
      <c r="AD62" s="87"/>
      <c r="AE62" s="87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</row>
    <row r="63" spans="1:99" x14ac:dyDescent="0.25">
      <c r="J63" s="3"/>
      <c r="N63" s="3"/>
    </row>
    <row r="64" spans="1:99" x14ac:dyDescent="0.25">
      <c r="F64" s="3"/>
      <c r="G64" s="3"/>
      <c r="H64" s="3"/>
      <c r="J64" s="3"/>
      <c r="N64" s="3"/>
      <c r="W64" s="90"/>
      <c r="Y64" s="90"/>
    </row>
    <row r="65" spans="6:31" x14ac:dyDescent="0.25">
      <c r="F65" s="3"/>
      <c r="G65" s="3"/>
      <c r="H65" s="3"/>
      <c r="J65" s="3"/>
      <c r="N65" s="3"/>
      <c r="W65" s="5"/>
    </row>
    <row r="66" spans="6:31" x14ac:dyDescent="0.25">
      <c r="F66" s="3"/>
      <c r="G66" s="3"/>
      <c r="H66" s="3"/>
      <c r="J66" s="3"/>
      <c r="N66" s="3"/>
      <c r="S66" s="91"/>
      <c r="U66" s="91"/>
      <c r="W66" s="5"/>
      <c r="AE66" s="5">
        <v>1</v>
      </c>
    </row>
    <row r="67" spans="6:31" x14ac:dyDescent="0.25">
      <c r="F67" s="3"/>
      <c r="G67" s="3"/>
      <c r="H67" s="3"/>
      <c r="J67" s="3"/>
      <c r="N67" s="3"/>
      <c r="W67" s="5"/>
      <c r="Z67" s="3"/>
      <c r="AB67" s="3"/>
      <c r="AE67" s="5">
        <v>5</v>
      </c>
    </row>
    <row r="68" spans="6:31" x14ac:dyDescent="0.25">
      <c r="F68" s="3"/>
      <c r="G68" s="3"/>
      <c r="H68" s="3"/>
      <c r="J68" s="3"/>
      <c r="N68" s="3"/>
      <c r="W68" s="5"/>
      <c r="Z68" s="3"/>
      <c r="AB68" s="3"/>
      <c r="AE68" s="5">
        <v>6</v>
      </c>
    </row>
    <row r="69" spans="6:31" x14ac:dyDescent="0.25">
      <c r="F69" s="3"/>
      <c r="G69" s="3"/>
      <c r="H69" s="3"/>
      <c r="J69" s="3"/>
      <c r="N69" s="3"/>
      <c r="W69" s="5"/>
      <c r="Z69" s="3"/>
      <c r="AB69" s="3"/>
      <c r="AE69" s="5">
        <v>7</v>
      </c>
    </row>
    <row r="70" spans="6:31" x14ac:dyDescent="0.25">
      <c r="F70" s="3"/>
      <c r="G70" s="3"/>
      <c r="H70" s="3"/>
      <c r="J70" s="3"/>
      <c r="N70" s="3"/>
      <c r="W70" s="5"/>
      <c r="Z70" s="3"/>
      <c r="AB70" s="3"/>
      <c r="AE70" s="5">
        <v>8</v>
      </c>
    </row>
    <row r="71" spans="6:31" x14ac:dyDescent="0.25">
      <c r="J71" s="3"/>
      <c r="N71" s="3"/>
    </row>
    <row r="72" spans="6:31" x14ac:dyDescent="0.25">
      <c r="J72" s="3"/>
      <c r="N72" s="3"/>
    </row>
    <row r="73" spans="6:31" x14ac:dyDescent="0.25">
      <c r="J73" s="3"/>
      <c r="N73" s="3"/>
    </row>
    <row r="74" spans="6:31" x14ac:dyDescent="0.25">
      <c r="J74" s="3"/>
      <c r="N74" s="3"/>
    </row>
    <row r="75" spans="6:31" x14ac:dyDescent="0.25">
      <c r="J75" s="3"/>
      <c r="N75" s="3"/>
    </row>
    <row r="76" spans="6:31" x14ac:dyDescent="0.25">
      <c r="G76" s="3"/>
      <c r="J76" s="3"/>
      <c r="N76" s="3"/>
    </row>
    <row r="77" spans="6:31" x14ac:dyDescent="0.25">
      <c r="J77" s="3"/>
      <c r="N77" s="3"/>
    </row>
    <row r="78" spans="6:31" x14ac:dyDescent="0.25">
      <c r="J78" s="3"/>
      <c r="N78" s="3"/>
    </row>
    <row r="79" spans="6:31" x14ac:dyDescent="0.25">
      <c r="J79" s="3"/>
      <c r="N79" s="3"/>
    </row>
    <row r="80" spans="6:31" x14ac:dyDescent="0.25">
      <c r="J80" s="3"/>
      <c r="N80" s="3"/>
    </row>
    <row r="81" spans="10:14" x14ac:dyDescent="0.25">
      <c r="J81" s="3"/>
      <c r="N81" s="3"/>
    </row>
    <row r="82" spans="10:14" x14ac:dyDescent="0.25">
      <c r="J82" s="3"/>
      <c r="N82" s="3"/>
    </row>
    <row r="83" spans="10:14" x14ac:dyDescent="0.25">
      <c r="J83" s="3"/>
      <c r="N83" s="3"/>
    </row>
    <row r="84" spans="10:14" x14ac:dyDescent="0.25">
      <c r="J84" s="3"/>
      <c r="N84" s="3"/>
    </row>
    <row r="85" spans="10:14" x14ac:dyDescent="0.25">
      <c r="J85" s="3"/>
      <c r="N85" s="3"/>
    </row>
    <row r="86" spans="10:14" x14ac:dyDescent="0.25">
      <c r="J86" s="3"/>
      <c r="N86" s="3"/>
    </row>
    <row r="87" spans="10:14" x14ac:dyDescent="0.25">
      <c r="J87" s="3"/>
      <c r="N87" s="3"/>
    </row>
    <row r="88" spans="10:14" x14ac:dyDescent="0.25">
      <c r="J88" s="3"/>
      <c r="N88" s="3"/>
    </row>
    <row r="89" spans="10:14" x14ac:dyDescent="0.25">
      <c r="J89" s="3"/>
      <c r="N89" s="3"/>
    </row>
    <row r="90" spans="10:14" x14ac:dyDescent="0.25">
      <c r="J90" s="3"/>
      <c r="N90" s="3"/>
    </row>
    <row r="91" spans="10:14" x14ac:dyDescent="0.25">
      <c r="J91" s="3"/>
      <c r="N91" s="3"/>
    </row>
    <row r="92" spans="10:14" x14ac:dyDescent="0.25">
      <c r="J92" s="3"/>
      <c r="N92" s="3"/>
    </row>
    <row r="93" spans="10:14" x14ac:dyDescent="0.25">
      <c r="J93" s="3"/>
      <c r="N93" s="3"/>
    </row>
    <row r="94" spans="10:14" x14ac:dyDescent="0.25">
      <c r="J94" s="3"/>
      <c r="N94" s="3"/>
    </row>
    <row r="95" spans="10:14" x14ac:dyDescent="0.25">
      <c r="J95" s="3"/>
      <c r="N95" s="3"/>
    </row>
    <row r="96" spans="10:14" x14ac:dyDescent="0.25">
      <c r="J96" s="3"/>
      <c r="N96" s="3"/>
    </row>
    <row r="97" spans="10:14" x14ac:dyDescent="0.25">
      <c r="J97" s="3"/>
      <c r="N97" s="3"/>
    </row>
    <row r="98" spans="10:14" x14ac:dyDescent="0.25">
      <c r="J98" s="3"/>
      <c r="N98" s="3"/>
    </row>
    <row r="99" spans="10:14" x14ac:dyDescent="0.25">
      <c r="J99" s="3"/>
      <c r="N99" s="3"/>
    </row>
    <row r="100" spans="10:14" x14ac:dyDescent="0.25">
      <c r="J100" s="3"/>
      <c r="N100" s="3"/>
    </row>
    <row r="101" spans="10:14" x14ac:dyDescent="0.25">
      <c r="J101" s="3"/>
      <c r="N101" s="3"/>
    </row>
    <row r="102" spans="10:14" x14ac:dyDescent="0.25">
      <c r="J102" s="3"/>
      <c r="N102" s="3"/>
    </row>
    <row r="103" spans="10:14" x14ac:dyDescent="0.25">
      <c r="J103" s="3"/>
      <c r="N103" s="3"/>
    </row>
    <row r="104" spans="10:14" x14ac:dyDescent="0.25">
      <c r="J104" s="3"/>
      <c r="N104" s="3"/>
    </row>
    <row r="105" spans="10:14" x14ac:dyDescent="0.25">
      <c r="J105" s="3"/>
      <c r="N105" s="3"/>
    </row>
    <row r="106" spans="10:14" x14ac:dyDescent="0.25">
      <c r="J106" s="3"/>
      <c r="N106" s="3"/>
    </row>
    <row r="107" spans="10:14" x14ac:dyDescent="0.25">
      <c r="J107" s="3"/>
      <c r="N107" s="3"/>
    </row>
    <row r="108" spans="10:14" x14ac:dyDescent="0.25">
      <c r="J108" s="3"/>
      <c r="N108" s="3"/>
    </row>
    <row r="109" spans="10:14" x14ac:dyDescent="0.25">
      <c r="J109" s="3"/>
      <c r="N109" s="3"/>
    </row>
    <row r="110" spans="10:14" x14ac:dyDescent="0.25">
      <c r="J110" s="3"/>
      <c r="N110" s="3"/>
    </row>
    <row r="111" spans="10:14" x14ac:dyDescent="0.25">
      <c r="J111" s="3"/>
      <c r="N111" s="3"/>
    </row>
    <row r="112" spans="10:14" x14ac:dyDescent="0.25">
      <c r="J112" s="3"/>
      <c r="N112" s="3"/>
    </row>
    <row r="113" spans="10:14" x14ac:dyDescent="0.25">
      <c r="J113" s="3"/>
      <c r="N113" s="3"/>
    </row>
    <row r="114" spans="10:14" x14ac:dyDescent="0.25">
      <c r="J114" s="3"/>
      <c r="N114" s="3"/>
    </row>
    <row r="115" spans="10:14" x14ac:dyDescent="0.25">
      <c r="J115" s="3"/>
      <c r="N115" s="3"/>
    </row>
    <row r="116" spans="10:14" x14ac:dyDescent="0.25">
      <c r="J116" s="3"/>
      <c r="N116" s="3"/>
    </row>
    <row r="117" spans="10:14" x14ac:dyDescent="0.25">
      <c r="J117" s="3"/>
      <c r="N117" s="3"/>
    </row>
    <row r="118" spans="10:14" x14ac:dyDescent="0.25">
      <c r="J118" s="3"/>
      <c r="N118" s="3"/>
    </row>
    <row r="119" spans="10:14" x14ac:dyDescent="0.25">
      <c r="J119" s="3"/>
      <c r="N119" s="3"/>
    </row>
    <row r="120" spans="10:14" x14ac:dyDescent="0.25">
      <c r="J120" s="3"/>
      <c r="N120" s="3"/>
    </row>
    <row r="121" spans="10:14" x14ac:dyDescent="0.25">
      <c r="J121" s="3"/>
      <c r="N121" s="3"/>
    </row>
    <row r="122" spans="10:14" x14ac:dyDescent="0.25">
      <c r="J122" s="3"/>
      <c r="N122" s="3"/>
    </row>
    <row r="123" spans="10:14" x14ac:dyDescent="0.25">
      <c r="J123" s="3"/>
      <c r="N123" s="3"/>
    </row>
    <row r="124" spans="10:14" x14ac:dyDescent="0.25">
      <c r="J124" s="3"/>
      <c r="N124" s="3"/>
    </row>
    <row r="125" spans="10:14" x14ac:dyDescent="0.25">
      <c r="J125" s="3"/>
      <c r="N125" s="3"/>
    </row>
    <row r="126" spans="10:14" x14ac:dyDescent="0.25">
      <c r="J126" s="3"/>
      <c r="N126" s="3"/>
    </row>
    <row r="127" spans="10:14" x14ac:dyDescent="0.25">
      <c r="J127" s="3"/>
      <c r="N127" s="3"/>
    </row>
    <row r="128" spans="10:14" x14ac:dyDescent="0.25">
      <c r="J128" s="3"/>
      <c r="N128" s="3"/>
    </row>
    <row r="129" spans="10:14" x14ac:dyDescent="0.25">
      <c r="J129" s="3"/>
      <c r="N129" s="3"/>
    </row>
    <row r="130" spans="10:14" x14ac:dyDescent="0.25">
      <c r="J130" s="3"/>
      <c r="N130" s="3"/>
    </row>
    <row r="131" spans="10:14" x14ac:dyDescent="0.25">
      <c r="J131" s="3"/>
      <c r="N131" s="3"/>
    </row>
    <row r="132" spans="10:14" x14ac:dyDescent="0.25">
      <c r="J132" s="3"/>
      <c r="N132" s="3"/>
    </row>
    <row r="133" spans="10:14" x14ac:dyDescent="0.25">
      <c r="J133" s="3"/>
      <c r="N133" s="3"/>
    </row>
    <row r="134" spans="10:14" x14ac:dyDescent="0.25">
      <c r="J134" s="3"/>
      <c r="N134" s="3"/>
    </row>
    <row r="135" spans="10:14" x14ac:dyDescent="0.25">
      <c r="J135" s="3"/>
      <c r="N135" s="3"/>
    </row>
    <row r="136" spans="10:14" x14ac:dyDescent="0.25">
      <c r="J136" s="3"/>
      <c r="N136" s="3"/>
    </row>
    <row r="137" spans="10:14" x14ac:dyDescent="0.25">
      <c r="J137" s="3"/>
      <c r="N137" s="3"/>
    </row>
    <row r="138" spans="10:14" x14ac:dyDescent="0.25">
      <c r="J138" s="3"/>
      <c r="N138" s="3"/>
    </row>
    <row r="139" spans="10:14" x14ac:dyDescent="0.25">
      <c r="J139" s="3"/>
      <c r="N139" s="3"/>
    </row>
    <row r="140" spans="10:14" x14ac:dyDescent="0.25">
      <c r="J140" s="3"/>
      <c r="N140" s="3"/>
    </row>
    <row r="141" spans="10:14" x14ac:dyDescent="0.25">
      <c r="J141" s="3"/>
      <c r="N141" s="3"/>
    </row>
    <row r="142" spans="10:14" x14ac:dyDescent="0.25">
      <c r="J142" s="3"/>
      <c r="N142" s="3"/>
    </row>
    <row r="143" spans="10:14" x14ac:dyDescent="0.25">
      <c r="J143" s="3"/>
      <c r="N143" s="3"/>
    </row>
    <row r="144" spans="10:14" x14ac:dyDescent="0.25">
      <c r="J144" s="3"/>
      <c r="N144" s="3"/>
    </row>
    <row r="145" spans="10:14" x14ac:dyDescent="0.25">
      <c r="J145" s="3"/>
      <c r="N145" s="3"/>
    </row>
    <row r="146" spans="10:14" x14ac:dyDescent="0.25">
      <c r="J146" s="3"/>
      <c r="N146" s="3"/>
    </row>
    <row r="147" spans="10:14" x14ac:dyDescent="0.25">
      <c r="J147" s="3"/>
      <c r="N147" s="3"/>
    </row>
    <row r="148" spans="10:14" x14ac:dyDescent="0.25">
      <c r="J148" s="3"/>
      <c r="N148" s="3"/>
    </row>
    <row r="149" spans="10:14" x14ac:dyDescent="0.25">
      <c r="J149" s="3"/>
      <c r="N149" s="3"/>
    </row>
    <row r="150" spans="10:14" x14ac:dyDescent="0.25">
      <c r="J150" s="3"/>
      <c r="N150" s="3"/>
    </row>
    <row r="151" spans="10:14" x14ac:dyDescent="0.25">
      <c r="J151" s="3"/>
      <c r="N151" s="3"/>
    </row>
    <row r="152" spans="10:14" x14ac:dyDescent="0.25">
      <c r="J152" s="3"/>
      <c r="N152" s="3"/>
    </row>
    <row r="153" spans="10:14" x14ac:dyDescent="0.25">
      <c r="J153" s="3"/>
      <c r="N153" s="3"/>
    </row>
    <row r="154" spans="10:14" x14ac:dyDescent="0.25">
      <c r="J154" s="3"/>
      <c r="N154" s="3"/>
    </row>
    <row r="155" spans="10:14" x14ac:dyDescent="0.25">
      <c r="J155" s="3"/>
      <c r="N155" s="3"/>
    </row>
    <row r="156" spans="10:14" x14ac:dyDescent="0.25">
      <c r="J156" s="3"/>
      <c r="N156" s="3"/>
    </row>
    <row r="157" spans="10:14" x14ac:dyDescent="0.25">
      <c r="J157" s="3"/>
      <c r="N157" s="3"/>
    </row>
    <row r="158" spans="10:14" x14ac:dyDescent="0.25">
      <c r="J158" s="3"/>
      <c r="N158" s="3"/>
    </row>
    <row r="159" spans="10:14" x14ac:dyDescent="0.25">
      <c r="J159" s="3"/>
      <c r="N159" s="3"/>
    </row>
    <row r="160" spans="10:14" x14ac:dyDescent="0.25">
      <c r="J160" s="3"/>
      <c r="N160" s="3"/>
    </row>
    <row r="161" spans="10:14" x14ac:dyDescent="0.25">
      <c r="J161" s="3"/>
      <c r="N161" s="3"/>
    </row>
    <row r="162" spans="10:14" x14ac:dyDescent="0.25">
      <c r="J162" s="3"/>
      <c r="N162" s="3"/>
    </row>
  </sheetData>
  <printOptions horizontalCentered="1"/>
  <pageMargins left="0.5" right="0.5" top="0.75" bottom="0.5" header="0.5" footer="0.5"/>
  <pageSetup scale="63" fitToHeight="0" orientation="landscape" r:id="rId1"/>
  <headerFooter alignWithMargins="0">
    <oddHeader xml:space="preserve">&amp;RDEF’s Response to OPC POD 1 (1-26)
Q7
Page &amp;P of &amp;N
</oddHeader>
    <oddFooter>&amp;R20240025-OPCPOD1-00004287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ED12A-234B-4ED5-8417-C3D7211D1E36}">
  <sheetPr>
    <pageSetUpPr fitToPage="1"/>
  </sheetPr>
  <dimension ref="A1"/>
  <sheetViews>
    <sheetView tabSelected="1" workbookViewId="0">
      <selection activeCell="D65" sqref="D65"/>
    </sheetView>
  </sheetViews>
  <sheetFormatPr defaultRowHeight="15" x14ac:dyDescent="0.25"/>
  <sheetData/>
  <printOptions horizontalCentered="1"/>
  <pageMargins left="0.5" right="0.5" top="0.75" bottom="0.5" header="0.5" footer="0.5"/>
  <pageSetup fitToHeight="0" orientation="landscape" r:id="rId1"/>
  <headerFooter alignWithMargins="0">
    <oddHeader xml:space="preserve">&amp;RDEF’s Response to OPC POD 1 (1-26)
Q7
Page &amp;P of &amp;N
</oddHeader>
    <oddFooter>&amp;R20240025-OPCPOD1-00004287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5FB4D-99D0-409C-AFFC-3C6DA58BE343}">
  <sheetPr>
    <pageSetUpPr fitToPage="1"/>
  </sheetPr>
  <dimension ref="A1:AO152"/>
  <sheetViews>
    <sheetView tabSelected="1" workbookViewId="0">
      <selection activeCell="D65" sqref="D65"/>
    </sheetView>
  </sheetViews>
  <sheetFormatPr defaultRowHeight="10.199999999999999" x14ac:dyDescent="0.2"/>
  <cols>
    <col min="1" max="1" width="25.1796875" style="155" customWidth="1"/>
    <col min="2" max="41" width="8.81640625" style="156" customWidth="1"/>
    <col min="42" max="16384" width="8.7265625" style="156"/>
  </cols>
  <sheetData>
    <row r="1" spans="1:41" s="154" customFormat="1" x14ac:dyDescent="0.2">
      <c r="A1" s="153"/>
    </row>
    <row r="2" spans="1:41" s="154" customFormat="1" ht="20.399999999999999" x14ac:dyDescent="0.2">
      <c r="A2" s="153" t="s">
        <v>364</v>
      </c>
      <c r="B2" s="154" t="s">
        <v>118</v>
      </c>
      <c r="C2" s="154" t="s">
        <v>119</v>
      </c>
      <c r="D2" s="154" t="s">
        <v>120</v>
      </c>
      <c r="E2" s="154" t="s">
        <v>121</v>
      </c>
      <c r="F2" s="154" t="s">
        <v>122</v>
      </c>
      <c r="G2" s="154" t="s">
        <v>123</v>
      </c>
      <c r="H2" s="154" t="s">
        <v>124</v>
      </c>
      <c r="I2" s="154" t="s">
        <v>125</v>
      </c>
      <c r="J2" s="154" t="s">
        <v>126</v>
      </c>
      <c r="K2" s="154" t="s">
        <v>127</v>
      </c>
      <c r="L2" s="154" t="s">
        <v>128</v>
      </c>
      <c r="M2" s="154" t="s">
        <v>129</v>
      </c>
      <c r="N2" s="154" t="s">
        <v>130</v>
      </c>
      <c r="O2" s="154" t="s">
        <v>0</v>
      </c>
      <c r="P2" s="154" t="s">
        <v>131</v>
      </c>
      <c r="Q2" s="154" t="s">
        <v>132</v>
      </c>
      <c r="R2" s="154" t="s">
        <v>133</v>
      </c>
      <c r="S2" s="154" t="s">
        <v>134</v>
      </c>
      <c r="T2" s="154" t="s">
        <v>135</v>
      </c>
      <c r="U2" s="154" t="s">
        <v>136</v>
      </c>
      <c r="V2" s="154" t="s">
        <v>137</v>
      </c>
      <c r="W2" s="154" t="s">
        <v>138</v>
      </c>
      <c r="X2" s="154" t="s">
        <v>139</v>
      </c>
      <c r="Y2" s="154" t="s">
        <v>140</v>
      </c>
      <c r="Z2" s="154" t="s">
        <v>141</v>
      </c>
      <c r="AA2" s="154" t="s">
        <v>142</v>
      </c>
      <c r="AB2" s="154" t="s">
        <v>114</v>
      </c>
      <c r="AC2" s="154" t="s">
        <v>143</v>
      </c>
      <c r="AD2" s="154" t="s">
        <v>144</v>
      </c>
      <c r="AE2" s="154" t="s">
        <v>145</v>
      </c>
      <c r="AF2" s="154" t="s">
        <v>146</v>
      </c>
      <c r="AG2" s="154" t="s">
        <v>147</v>
      </c>
      <c r="AH2" s="154" t="s">
        <v>148</v>
      </c>
      <c r="AI2" s="154" t="s">
        <v>149</v>
      </c>
      <c r="AJ2" s="154" t="s">
        <v>150</v>
      </c>
      <c r="AK2" s="154" t="s">
        <v>151</v>
      </c>
      <c r="AL2" s="154" t="s">
        <v>152</v>
      </c>
      <c r="AM2" s="154" t="s">
        <v>153</v>
      </c>
      <c r="AN2" s="154" t="s">
        <v>154</v>
      </c>
      <c r="AO2" s="154" t="s">
        <v>116</v>
      </c>
    </row>
    <row r="3" spans="1:41" s="154" customFormat="1" x14ac:dyDescent="0.2">
      <c r="A3" s="153"/>
    </row>
    <row r="4" spans="1:41" x14ac:dyDescent="0.2">
      <c r="A4" s="155" t="s">
        <v>155</v>
      </c>
    </row>
    <row r="5" spans="1:41" x14ac:dyDescent="0.2">
      <c r="A5" s="155" t="s">
        <v>156</v>
      </c>
    </row>
    <row r="6" spans="1:41" x14ac:dyDescent="0.2">
      <c r="A6" s="155" t="s">
        <v>157</v>
      </c>
    </row>
    <row r="7" spans="1:41" x14ac:dyDescent="0.2">
      <c r="A7" s="155" t="s">
        <v>158</v>
      </c>
    </row>
    <row r="8" spans="1:41" x14ac:dyDescent="0.2">
      <c r="A8" s="155" t="s">
        <v>159</v>
      </c>
    </row>
    <row r="9" spans="1:41" x14ac:dyDescent="0.2">
      <c r="A9" s="155" t="s">
        <v>160</v>
      </c>
      <c r="B9" s="156">
        <v>0</v>
      </c>
      <c r="C9" s="156">
        <v>0</v>
      </c>
      <c r="D9" s="156">
        <v>0</v>
      </c>
      <c r="E9" s="156">
        <v>0</v>
      </c>
      <c r="F9" s="156">
        <v>0</v>
      </c>
      <c r="G9" s="156">
        <v>0</v>
      </c>
      <c r="H9" s="156">
        <v>0</v>
      </c>
      <c r="I9" s="156">
        <v>0</v>
      </c>
      <c r="J9" s="156">
        <v>0</v>
      </c>
      <c r="K9" s="156">
        <v>0</v>
      </c>
      <c r="L9" s="156">
        <v>0</v>
      </c>
      <c r="M9" s="156">
        <v>0</v>
      </c>
      <c r="N9" s="156">
        <v>0</v>
      </c>
      <c r="O9" s="156">
        <v>0</v>
      </c>
      <c r="P9" s="156">
        <v>0</v>
      </c>
      <c r="Q9" s="156">
        <v>0</v>
      </c>
      <c r="R9" s="156">
        <v>0</v>
      </c>
      <c r="S9" s="156">
        <v>0</v>
      </c>
      <c r="T9" s="156">
        <v>0</v>
      </c>
      <c r="U9" s="156">
        <v>0</v>
      </c>
      <c r="V9" s="156">
        <v>0</v>
      </c>
      <c r="W9" s="156">
        <v>0</v>
      </c>
      <c r="X9" s="156">
        <v>0</v>
      </c>
      <c r="Y9" s="156">
        <v>0</v>
      </c>
      <c r="Z9" s="156">
        <v>0</v>
      </c>
      <c r="AA9" s="156">
        <v>0</v>
      </c>
      <c r="AB9" s="156">
        <v>0</v>
      </c>
      <c r="AC9" s="156">
        <v>0</v>
      </c>
      <c r="AD9" s="156">
        <v>0</v>
      </c>
      <c r="AE9" s="156">
        <v>0</v>
      </c>
      <c r="AF9" s="156">
        <v>0</v>
      </c>
      <c r="AG9" s="156">
        <v>0</v>
      </c>
      <c r="AH9" s="156">
        <v>0</v>
      </c>
      <c r="AI9" s="156">
        <v>0</v>
      </c>
      <c r="AJ9" s="156">
        <v>0</v>
      </c>
      <c r="AK9" s="156">
        <v>0</v>
      </c>
      <c r="AL9" s="156">
        <v>0</v>
      </c>
      <c r="AM9" s="156">
        <v>0</v>
      </c>
      <c r="AN9" s="156">
        <v>0</v>
      </c>
      <c r="AO9" s="156">
        <v>0</v>
      </c>
    </row>
    <row r="10" spans="1:41" x14ac:dyDescent="0.2">
      <c r="A10" s="155" t="s">
        <v>161</v>
      </c>
    </row>
    <row r="11" spans="1:41" x14ac:dyDescent="0.2">
      <c r="A11" s="155" t="s">
        <v>162</v>
      </c>
    </row>
    <row r="12" spans="1:41" x14ac:dyDescent="0.2">
      <c r="A12" s="155" t="s">
        <v>163</v>
      </c>
      <c r="B12" s="156">
        <v>0</v>
      </c>
      <c r="C12" s="156">
        <v>0</v>
      </c>
      <c r="D12" s="156">
        <v>0</v>
      </c>
      <c r="E12" s="156">
        <v>0</v>
      </c>
      <c r="F12" s="156">
        <v>0</v>
      </c>
      <c r="G12" s="156">
        <v>0</v>
      </c>
      <c r="H12" s="156">
        <v>0</v>
      </c>
      <c r="I12" s="156">
        <v>0</v>
      </c>
      <c r="J12" s="156">
        <v>0</v>
      </c>
      <c r="K12" s="156">
        <v>0</v>
      </c>
      <c r="L12" s="156">
        <v>0</v>
      </c>
      <c r="M12" s="156">
        <v>0</v>
      </c>
      <c r="N12" s="156">
        <v>0</v>
      </c>
      <c r="O12" s="156">
        <v>0</v>
      </c>
      <c r="P12" s="156">
        <v>0</v>
      </c>
      <c r="Q12" s="156">
        <v>0</v>
      </c>
      <c r="R12" s="156">
        <v>0</v>
      </c>
      <c r="S12" s="156">
        <v>0</v>
      </c>
      <c r="T12" s="156">
        <v>0</v>
      </c>
      <c r="U12" s="156">
        <v>0</v>
      </c>
      <c r="V12" s="156">
        <v>0</v>
      </c>
      <c r="W12" s="156">
        <v>0</v>
      </c>
      <c r="X12" s="156">
        <v>0</v>
      </c>
      <c r="Y12" s="156">
        <v>0</v>
      </c>
      <c r="Z12" s="156">
        <v>0</v>
      </c>
      <c r="AA12" s="156">
        <v>0</v>
      </c>
      <c r="AB12" s="156">
        <v>0</v>
      </c>
      <c r="AC12" s="156">
        <v>0</v>
      </c>
      <c r="AD12" s="156">
        <v>0</v>
      </c>
      <c r="AE12" s="156">
        <v>0</v>
      </c>
      <c r="AF12" s="156">
        <v>0</v>
      </c>
      <c r="AG12" s="156">
        <v>0</v>
      </c>
      <c r="AH12" s="156">
        <v>0</v>
      </c>
      <c r="AI12" s="156">
        <v>0</v>
      </c>
      <c r="AJ12" s="156">
        <v>0</v>
      </c>
      <c r="AK12" s="156">
        <v>0</v>
      </c>
      <c r="AL12" s="156">
        <v>0</v>
      </c>
      <c r="AM12" s="156">
        <v>0</v>
      </c>
      <c r="AN12" s="156">
        <v>0</v>
      </c>
      <c r="AO12" s="156">
        <v>0</v>
      </c>
    </row>
    <row r="13" spans="1:41" x14ac:dyDescent="0.2">
      <c r="A13" s="155" t="s">
        <v>164</v>
      </c>
      <c r="B13" s="156">
        <v>0</v>
      </c>
      <c r="C13" s="156">
        <v>0</v>
      </c>
      <c r="D13" s="156">
        <v>0</v>
      </c>
      <c r="E13" s="156">
        <v>0</v>
      </c>
      <c r="F13" s="156">
        <v>0</v>
      </c>
      <c r="G13" s="156">
        <v>0</v>
      </c>
      <c r="H13" s="156">
        <v>0</v>
      </c>
      <c r="I13" s="156">
        <v>0</v>
      </c>
      <c r="J13" s="156">
        <v>0</v>
      </c>
      <c r="K13" s="156">
        <v>0</v>
      </c>
      <c r="L13" s="156">
        <v>0</v>
      </c>
      <c r="M13" s="156">
        <v>0</v>
      </c>
      <c r="N13" s="156">
        <v>0</v>
      </c>
      <c r="O13" s="156">
        <v>0</v>
      </c>
      <c r="P13" s="156">
        <v>0</v>
      </c>
      <c r="Q13" s="156">
        <v>0</v>
      </c>
      <c r="R13" s="156">
        <v>0</v>
      </c>
      <c r="S13" s="156">
        <v>0</v>
      </c>
      <c r="T13" s="156">
        <v>0</v>
      </c>
      <c r="U13" s="156">
        <v>0</v>
      </c>
      <c r="V13" s="156">
        <v>0</v>
      </c>
      <c r="W13" s="156">
        <v>0</v>
      </c>
      <c r="X13" s="156">
        <v>0</v>
      </c>
      <c r="Y13" s="156">
        <v>0</v>
      </c>
      <c r="Z13" s="156">
        <v>0</v>
      </c>
      <c r="AA13" s="156">
        <v>0</v>
      </c>
      <c r="AB13" s="156">
        <v>0</v>
      </c>
      <c r="AC13" s="156">
        <v>0</v>
      </c>
      <c r="AD13" s="156">
        <v>0</v>
      </c>
      <c r="AE13" s="156">
        <v>0</v>
      </c>
      <c r="AF13" s="156">
        <v>0</v>
      </c>
      <c r="AG13" s="156">
        <v>0</v>
      </c>
      <c r="AH13" s="156">
        <v>0</v>
      </c>
      <c r="AI13" s="156">
        <v>0</v>
      </c>
      <c r="AJ13" s="156">
        <v>0</v>
      </c>
      <c r="AK13" s="156">
        <v>0</v>
      </c>
      <c r="AL13" s="156">
        <v>0</v>
      </c>
      <c r="AM13" s="156">
        <v>0</v>
      </c>
      <c r="AN13" s="156">
        <v>0</v>
      </c>
      <c r="AO13" s="156">
        <v>0</v>
      </c>
    </row>
    <row r="14" spans="1:41" x14ac:dyDescent="0.2">
      <c r="A14" s="155" t="s">
        <v>165</v>
      </c>
      <c r="B14" s="156">
        <v>0</v>
      </c>
      <c r="C14" s="156">
        <v>0</v>
      </c>
      <c r="D14" s="156">
        <v>0</v>
      </c>
      <c r="E14" s="156">
        <v>0</v>
      </c>
      <c r="F14" s="156">
        <v>0</v>
      </c>
      <c r="G14" s="156">
        <v>0</v>
      </c>
      <c r="H14" s="156">
        <v>0</v>
      </c>
      <c r="I14" s="156">
        <v>0</v>
      </c>
      <c r="J14" s="156">
        <v>0</v>
      </c>
      <c r="K14" s="156">
        <v>0</v>
      </c>
      <c r="L14" s="156">
        <v>0</v>
      </c>
      <c r="M14" s="156">
        <v>0</v>
      </c>
      <c r="N14" s="156">
        <v>0</v>
      </c>
      <c r="O14" s="156">
        <v>0</v>
      </c>
      <c r="P14" s="156">
        <v>0</v>
      </c>
      <c r="Q14" s="156">
        <v>0</v>
      </c>
      <c r="R14" s="156">
        <v>0</v>
      </c>
      <c r="S14" s="156">
        <v>0</v>
      </c>
      <c r="T14" s="156">
        <v>0</v>
      </c>
      <c r="U14" s="156">
        <v>0</v>
      </c>
      <c r="V14" s="156">
        <v>0</v>
      </c>
      <c r="W14" s="156">
        <v>0</v>
      </c>
      <c r="X14" s="156">
        <v>0</v>
      </c>
      <c r="Y14" s="156">
        <v>0</v>
      </c>
      <c r="Z14" s="156">
        <v>0</v>
      </c>
      <c r="AA14" s="156">
        <v>0</v>
      </c>
      <c r="AB14" s="156">
        <v>0</v>
      </c>
      <c r="AC14" s="156">
        <v>0</v>
      </c>
      <c r="AD14" s="156">
        <v>0</v>
      </c>
      <c r="AE14" s="156">
        <v>0</v>
      </c>
      <c r="AF14" s="156">
        <v>0</v>
      </c>
      <c r="AG14" s="156">
        <v>0</v>
      </c>
      <c r="AH14" s="156">
        <v>0</v>
      </c>
      <c r="AI14" s="156">
        <v>0</v>
      </c>
      <c r="AJ14" s="156">
        <v>0</v>
      </c>
      <c r="AK14" s="156">
        <v>0</v>
      </c>
      <c r="AL14" s="156">
        <v>0</v>
      </c>
      <c r="AM14" s="156">
        <v>0</v>
      </c>
      <c r="AN14" s="156">
        <v>0</v>
      </c>
      <c r="AO14" s="156">
        <v>0</v>
      </c>
    </row>
    <row r="15" spans="1:41" x14ac:dyDescent="0.2">
      <c r="A15" s="155" t="s">
        <v>166</v>
      </c>
    </row>
    <row r="16" spans="1:41" x14ac:dyDescent="0.2">
      <c r="A16" s="155" t="s">
        <v>167</v>
      </c>
    </row>
    <row r="17" spans="1:41" x14ac:dyDescent="0.2">
      <c r="A17" s="155" t="s">
        <v>168</v>
      </c>
      <c r="B17" s="156">
        <v>0</v>
      </c>
      <c r="C17" s="156">
        <v>0</v>
      </c>
      <c r="D17" s="156">
        <v>0</v>
      </c>
      <c r="E17" s="156">
        <v>0</v>
      </c>
      <c r="F17" s="156">
        <v>0</v>
      </c>
      <c r="G17" s="156">
        <v>0</v>
      </c>
      <c r="H17" s="156">
        <v>0</v>
      </c>
      <c r="I17" s="156">
        <v>0</v>
      </c>
      <c r="J17" s="156">
        <v>0</v>
      </c>
      <c r="K17" s="156">
        <v>0</v>
      </c>
      <c r="L17" s="156">
        <v>0</v>
      </c>
      <c r="M17" s="156">
        <v>0</v>
      </c>
      <c r="N17" s="156">
        <v>0</v>
      </c>
      <c r="O17" s="156">
        <v>0</v>
      </c>
      <c r="P17" s="156">
        <v>0</v>
      </c>
      <c r="Q17" s="156">
        <v>0</v>
      </c>
      <c r="R17" s="156">
        <v>0</v>
      </c>
      <c r="S17" s="156">
        <v>0</v>
      </c>
      <c r="T17" s="156">
        <v>0</v>
      </c>
      <c r="U17" s="156">
        <v>0</v>
      </c>
      <c r="V17" s="156">
        <v>0</v>
      </c>
      <c r="W17" s="156">
        <v>0</v>
      </c>
      <c r="X17" s="156">
        <v>0</v>
      </c>
      <c r="Y17" s="156">
        <v>0</v>
      </c>
      <c r="Z17" s="156">
        <v>0</v>
      </c>
      <c r="AA17" s="156">
        <v>0</v>
      </c>
      <c r="AB17" s="156">
        <v>0</v>
      </c>
      <c r="AC17" s="156">
        <v>0</v>
      </c>
      <c r="AD17" s="156">
        <v>0</v>
      </c>
      <c r="AE17" s="156">
        <v>0</v>
      </c>
      <c r="AF17" s="156">
        <v>0</v>
      </c>
      <c r="AG17" s="156">
        <v>0</v>
      </c>
      <c r="AH17" s="156">
        <v>0</v>
      </c>
      <c r="AI17" s="156">
        <v>0</v>
      </c>
      <c r="AJ17" s="156">
        <v>0</v>
      </c>
      <c r="AK17" s="156">
        <v>0</v>
      </c>
      <c r="AL17" s="156">
        <v>0</v>
      </c>
      <c r="AM17" s="156">
        <v>0</v>
      </c>
      <c r="AN17" s="156">
        <v>0</v>
      </c>
      <c r="AO17" s="156">
        <v>0</v>
      </c>
    </row>
    <row r="18" spans="1:41" x14ac:dyDescent="0.2">
      <c r="A18" s="155" t="s">
        <v>169</v>
      </c>
      <c r="B18" s="156">
        <v>0</v>
      </c>
      <c r="C18" s="156">
        <v>0</v>
      </c>
      <c r="D18" s="156">
        <v>0</v>
      </c>
      <c r="E18" s="156">
        <v>0</v>
      </c>
      <c r="F18" s="156">
        <v>0</v>
      </c>
      <c r="G18" s="156">
        <v>0</v>
      </c>
      <c r="H18" s="156">
        <v>0</v>
      </c>
      <c r="I18" s="156">
        <v>0</v>
      </c>
      <c r="J18" s="156">
        <v>0</v>
      </c>
      <c r="K18" s="156">
        <v>0</v>
      </c>
      <c r="L18" s="156">
        <v>0</v>
      </c>
      <c r="M18" s="156">
        <v>0</v>
      </c>
      <c r="N18" s="156">
        <v>0</v>
      </c>
      <c r="O18" s="156">
        <v>0</v>
      </c>
      <c r="P18" s="156">
        <v>0</v>
      </c>
      <c r="Q18" s="156">
        <v>0</v>
      </c>
      <c r="R18" s="156">
        <v>0</v>
      </c>
      <c r="S18" s="156">
        <v>0</v>
      </c>
      <c r="T18" s="156">
        <v>0</v>
      </c>
      <c r="U18" s="156">
        <v>0</v>
      </c>
      <c r="V18" s="156">
        <v>0</v>
      </c>
      <c r="W18" s="156">
        <v>0</v>
      </c>
      <c r="X18" s="156">
        <v>0</v>
      </c>
      <c r="Y18" s="156">
        <v>0</v>
      </c>
      <c r="Z18" s="156">
        <v>0</v>
      </c>
      <c r="AA18" s="156">
        <v>0</v>
      </c>
      <c r="AB18" s="156">
        <v>0</v>
      </c>
      <c r="AC18" s="156">
        <v>0</v>
      </c>
      <c r="AD18" s="156">
        <v>0</v>
      </c>
      <c r="AE18" s="156">
        <v>0</v>
      </c>
      <c r="AF18" s="156">
        <v>0</v>
      </c>
      <c r="AG18" s="156">
        <v>0</v>
      </c>
      <c r="AH18" s="156">
        <v>0</v>
      </c>
      <c r="AI18" s="156">
        <v>0</v>
      </c>
      <c r="AJ18" s="156">
        <v>0</v>
      </c>
      <c r="AK18" s="156">
        <v>0</v>
      </c>
      <c r="AL18" s="156">
        <v>0</v>
      </c>
      <c r="AM18" s="156">
        <v>0</v>
      </c>
      <c r="AN18" s="156">
        <v>0</v>
      </c>
      <c r="AO18" s="156">
        <v>0</v>
      </c>
    </row>
    <row r="19" spans="1:41" x14ac:dyDescent="0.2">
      <c r="A19" s="155" t="s">
        <v>170</v>
      </c>
      <c r="B19" s="156">
        <v>0</v>
      </c>
      <c r="C19" s="156">
        <v>0</v>
      </c>
      <c r="D19" s="156">
        <v>0</v>
      </c>
      <c r="E19" s="156">
        <v>0</v>
      </c>
      <c r="F19" s="156">
        <v>0</v>
      </c>
      <c r="G19" s="156">
        <v>0</v>
      </c>
      <c r="H19" s="156">
        <v>0</v>
      </c>
      <c r="I19" s="156">
        <v>0</v>
      </c>
      <c r="J19" s="156">
        <v>0</v>
      </c>
      <c r="K19" s="156">
        <v>0</v>
      </c>
      <c r="L19" s="156">
        <v>0</v>
      </c>
      <c r="M19" s="156">
        <v>0</v>
      </c>
      <c r="N19" s="156">
        <v>0</v>
      </c>
      <c r="O19" s="156">
        <v>0</v>
      </c>
      <c r="P19" s="156">
        <v>0</v>
      </c>
      <c r="Q19" s="156">
        <v>0</v>
      </c>
      <c r="R19" s="156">
        <v>0</v>
      </c>
      <c r="S19" s="156">
        <v>0</v>
      </c>
      <c r="T19" s="156">
        <v>0</v>
      </c>
      <c r="U19" s="156">
        <v>0</v>
      </c>
      <c r="V19" s="156">
        <v>0</v>
      </c>
      <c r="W19" s="156">
        <v>0</v>
      </c>
      <c r="X19" s="156">
        <v>0</v>
      </c>
      <c r="Y19" s="156">
        <v>0</v>
      </c>
      <c r="Z19" s="156">
        <v>0</v>
      </c>
      <c r="AA19" s="156">
        <v>0</v>
      </c>
      <c r="AB19" s="156">
        <v>0</v>
      </c>
      <c r="AC19" s="156">
        <v>0</v>
      </c>
      <c r="AD19" s="156">
        <v>0</v>
      </c>
      <c r="AE19" s="156">
        <v>0</v>
      </c>
      <c r="AF19" s="156">
        <v>0</v>
      </c>
      <c r="AG19" s="156">
        <v>0</v>
      </c>
      <c r="AH19" s="156">
        <v>0</v>
      </c>
      <c r="AI19" s="156">
        <v>0</v>
      </c>
      <c r="AJ19" s="156">
        <v>0</v>
      </c>
      <c r="AK19" s="156">
        <v>0</v>
      </c>
      <c r="AL19" s="156">
        <v>0</v>
      </c>
      <c r="AM19" s="156">
        <v>0</v>
      </c>
      <c r="AN19" s="156">
        <v>0</v>
      </c>
      <c r="AO19" s="156">
        <v>0</v>
      </c>
    </row>
    <row r="20" spans="1:41" x14ac:dyDescent="0.2">
      <c r="A20" s="155" t="s">
        <v>171</v>
      </c>
      <c r="B20" s="156">
        <v>0</v>
      </c>
      <c r="C20" s="156">
        <v>0</v>
      </c>
      <c r="D20" s="156">
        <v>0</v>
      </c>
      <c r="E20" s="156">
        <v>0</v>
      </c>
      <c r="F20" s="156">
        <v>0</v>
      </c>
      <c r="G20" s="156">
        <v>0</v>
      </c>
      <c r="H20" s="156">
        <v>0</v>
      </c>
      <c r="I20" s="156">
        <v>0</v>
      </c>
      <c r="J20" s="156">
        <v>0</v>
      </c>
      <c r="K20" s="156">
        <v>0</v>
      </c>
      <c r="L20" s="156">
        <v>0</v>
      </c>
      <c r="M20" s="156">
        <v>0</v>
      </c>
      <c r="N20" s="156">
        <v>0</v>
      </c>
      <c r="O20" s="156">
        <v>0</v>
      </c>
      <c r="P20" s="156">
        <v>0</v>
      </c>
      <c r="Q20" s="156">
        <v>0</v>
      </c>
      <c r="R20" s="156">
        <v>0</v>
      </c>
      <c r="S20" s="156">
        <v>0</v>
      </c>
      <c r="T20" s="156">
        <v>0</v>
      </c>
      <c r="U20" s="156">
        <v>0</v>
      </c>
      <c r="V20" s="156">
        <v>0</v>
      </c>
      <c r="W20" s="156">
        <v>0</v>
      </c>
      <c r="X20" s="156">
        <v>0</v>
      </c>
      <c r="Y20" s="156">
        <v>0</v>
      </c>
      <c r="Z20" s="156">
        <v>0</v>
      </c>
      <c r="AA20" s="156">
        <v>0</v>
      </c>
      <c r="AB20" s="156">
        <v>0</v>
      </c>
      <c r="AC20" s="156">
        <v>0</v>
      </c>
      <c r="AD20" s="156">
        <v>0</v>
      </c>
      <c r="AE20" s="156">
        <v>0</v>
      </c>
      <c r="AF20" s="156">
        <v>0</v>
      </c>
      <c r="AG20" s="156">
        <v>0</v>
      </c>
      <c r="AH20" s="156">
        <v>0</v>
      </c>
      <c r="AI20" s="156">
        <v>0</v>
      </c>
      <c r="AJ20" s="156">
        <v>0</v>
      </c>
      <c r="AK20" s="156">
        <v>0</v>
      </c>
      <c r="AL20" s="156">
        <v>0</v>
      </c>
      <c r="AM20" s="156">
        <v>0</v>
      </c>
      <c r="AN20" s="156">
        <v>0</v>
      </c>
      <c r="AO20" s="156">
        <v>0</v>
      </c>
    </row>
    <row r="21" spans="1:41" x14ac:dyDescent="0.2">
      <c r="A21" s="155" t="s">
        <v>172</v>
      </c>
      <c r="B21" s="156">
        <v>5.8207660913467401E-8</v>
      </c>
      <c r="C21" s="156">
        <v>-1.7462298274040201E-7</v>
      </c>
      <c r="D21" s="156">
        <v>-1.1641532182693399E-7</v>
      </c>
      <c r="E21" s="156">
        <v>-1.1641532182693399E-7</v>
      </c>
      <c r="F21" s="156">
        <v>-1.7462298274040201E-7</v>
      </c>
      <c r="G21" s="156">
        <v>-5.8207660913467401E-8</v>
      </c>
      <c r="H21" s="156">
        <v>5.8207660913467401E-8</v>
      </c>
      <c r="I21" s="156">
        <v>-5.8207660913467401E-8</v>
      </c>
      <c r="J21" s="156">
        <v>5.8207660913467401E-8</v>
      </c>
      <c r="K21" s="156">
        <v>-1.7462298274040201E-7</v>
      </c>
      <c r="L21" s="156">
        <v>-1.7462298274040201E-7</v>
      </c>
      <c r="M21" s="156">
        <v>-3.4924596548080402E-7</v>
      </c>
      <c r="N21" s="156">
        <v>-2.9103830456733698E-7</v>
      </c>
      <c r="O21" s="156">
        <v>-2.9103830456733698E-7</v>
      </c>
      <c r="P21" s="156">
        <v>-1.7462298274040201E-7</v>
      </c>
      <c r="Q21" s="156">
        <v>-3.4924596548080402E-7</v>
      </c>
      <c r="R21" s="156">
        <v>-2.9103830456733698E-7</v>
      </c>
      <c r="S21" s="156">
        <v>-1.7462298274040201E-7</v>
      </c>
      <c r="T21" s="156">
        <v>-1.7462298274040201E-7</v>
      </c>
      <c r="U21" s="156">
        <v>-2.9103830456733698E-7</v>
      </c>
      <c r="V21" s="156">
        <v>-1.7462298274040201E-7</v>
      </c>
      <c r="W21" s="156">
        <v>-1.7462298274040201E-7</v>
      </c>
      <c r="X21" s="156">
        <v>-1.7462298274040201E-7</v>
      </c>
      <c r="Y21" s="156">
        <v>-1.1641532182693399E-7</v>
      </c>
      <c r="Z21" s="156">
        <v>-5.8207660913467401E-8</v>
      </c>
      <c r="AA21" s="156">
        <v>5.8207660913467401E-8</v>
      </c>
      <c r="AB21" s="156">
        <v>5.8207660913467401E-8</v>
      </c>
      <c r="AC21" s="156">
        <v>-1.7462298274040201E-7</v>
      </c>
      <c r="AD21" s="156">
        <v>-5.8207660913467401E-8</v>
      </c>
      <c r="AE21" s="156">
        <v>-2.9103830456733698E-7</v>
      </c>
      <c r="AF21" s="156">
        <v>-2.9103830456733698E-7</v>
      </c>
      <c r="AG21" s="156">
        <v>-1.7462298274040201E-7</v>
      </c>
      <c r="AH21" s="156">
        <v>-1.7462298274040201E-7</v>
      </c>
      <c r="AI21" s="156">
        <v>-2.9103830456733698E-7</v>
      </c>
      <c r="AJ21" s="156">
        <v>-2.9103830456733698E-7</v>
      </c>
      <c r="AK21" s="156">
        <v>-5.8207660913467401E-8</v>
      </c>
      <c r="AL21" s="156">
        <v>0</v>
      </c>
      <c r="AM21" s="156">
        <v>1.1641532182693399E-7</v>
      </c>
      <c r="AN21" s="156">
        <v>1.1641532182693399E-7</v>
      </c>
      <c r="AO21" s="156">
        <v>1.1641532182693399E-7</v>
      </c>
    </row>
    <row r="22" spans="1:41" x14ac:dyDescent="0.2">
      <c r="A22" s="155" t="s">
        <v>173</v>
      </c>
    </row>
    <row r="23" spans="1:41" x14ac:dyDescent="0.2">
      <c r="A23" s="155" t="s">
        <v>174</v>
      </c>
    </row>
    <row r="24" spans="1:41" x14ac:dyDescent="0.2">
      <c r="A24" s="155" t="s">
        <v>175</v>
      </c>
    </row>
    <row r="25" spans="1:41" x14ac:dyDescent="0.2">
      <c r="A25" s="155" t="s">
        <v>176</v>
      </c>
    </row>
    <row r="26" spans="1:41" x14ac:dyDescent="0.2">
      <c r="A26" s="155" t="s">
        <v>177</v>
      </c>
    </row>
    <row r="27" spans="1:41" x14ac:dyDescent="0.2">
      <c r="A27" s="155" t="s">
        <v>178</v>
      </c>
      <c r="B27" s="156">
        <v>268146444.14999899</v>
      </c>
      <c r="C27" s="156">
        <v>268582418.25</v>
      </c>
      <c r="D27" s="156">
        <v>269018230.5</v>
      </c>
      <c r="E27" s="156">
        <v>269453880.89999998</v>
      </c>
      <c r="F27" s="156">
        <v>269889357</v>
      </c>
      <c r="G27" s="156">
        <v>270324658.80000001</v>
      </c>
      <c r="H27" s="156">
        <v>270759773.85000002</v>
      </c>
      <c r="I27" s="156">
        <v>271194677.25</v>
      </c>
      <c r="J27" s="156">
        <v>271630539.30000001</v>
      </c>
      <c r="K27" s="156">
        <v>272067335.10000002</v>
      </c>
      <c r="L27" s="156">
        <v>272505064.64999998</v>
      </c>
      <c r="M27" s="156">
        <v>272943715.5</v>
      </c>
      <c r="N27" s="156">
        <v>273383275.19999999</v>
      </c>
      <c r="O27" s="156">
        <v>273383275.19999999</v>
      </c>
      <c r="P27" s="156">
        <v>273823743.75</v>
      </c>
      <c r="Q27" s="156">
        <v>274265108.69999999</v>
      </c>
      <c r="R27" s="156">
        <v>274707370.05000001</v>
      </c>
      <c r="S27" s="156">
        <v>275150527.799999</v>
      </c>
      <c r="T27" s="156">
        <v>275594569.5</v>
      </c>
      <c r="U27" s="156">
        <v>276039482.69999999</v>
      </c>
      <c r="V27" s="156">
        <v>276485279.84999901</v>
      </c>
      <c r="W27" s="156">
        <v>276931662.14999902</v>
      </c>
      <c r="X27" s="156">
        <v>277378642.049999</v>
      </c>
      <c r="Y27" s="156">
        <v>277826207.10000002</v>
      </c>
      <c r="Z27" s="156">
        <v>278274357.30000001</v>
      </c>
      <c r="AA27" s="156">
        <v>278723080.19999999</v>
      </c>
      <c r="AB27" s="156">
        <v>278723080.19999999</v>
      </c>
      <c r="AC27" s="156">
        <v>279172375.799999</v>
      </c>
      <c r="AD27" s="156">
        <v>279622244.10000002</v>
      </c>
      <c r="AE27" s="156">
        <v>280072672.64999998</v>
      </c>
      <c r="AF27" s="156">
        <v>280523661.44999897</v>
      </c>
      <c r="AG27" s="156">
        <v>280975198.05000001</v>
      </c>
      <c r="AH27" s="156">
        <v>281427294.89999998</v>
      </c>
      <c r="AI27" s="156">
        <v>281879927.09999901</v>
      </c>
      <c r="AJ27" s="156">
        <v>282333468.14999998</v>
      </c>
      <c r="AK27" s="156">
        <v>282787918.049999</v>
      </c>
      <c r="AL27" s="156">
        <v>283243251.89999998</v>
      </c>
      <c r="AM27" s="156">
        <v>283699482.14999998</v>
      </c>
      <c r="AN27" s="156">
        <v>284156608.80000001</v>
      </c>
      <c r="AO27" s="156">
        <v>284156608.80000001</v>
      </c>
    </row>
    <row r="28" spans="1:41" x14ac:dyDescent="0.2">
      <c r="A28" s="155" t="s">
        <v>179</v>
      </c>
      <c r="B28" s="156">
        <v>1532643737.5992999</v>
      </c>
      <c r="C28" s="156">
        <v>1532467277.7194099</v>
      </c>
      <c r="D28" s="156">
        <v>1528676747.0950301</v>
      </c>
      <c r="E28" s="156">
        <v>1527603429.1224401</v>
      </c>
      <c r="F28" s="156">
        <v>1526497420.8638101</v>
      </c>
      <c r="G28" s="156">
        <v>1525915002.8838899</v>
      </c>
      <c r="H28" s="156">
        <v>1526078364.6312101</v>
      </c>
      <c r="I28" s="156">
        <v>1526510567.3599601</v>
      </c>
      <c r="J28" s="156">
        <v>1527088214.1914001</v>
      </c>
      <c r="K28" s="156">
        <v>1527514306.3642399</v>
      </c>
      <c r="L28" s="156">
        <v>1527512132.3161299</v>
      </c>
      <c r="M28" s="156">
        <v>1527272613.41208</v>
      </c>
      <c r="N28" s="156">
        <v>1527279700.92537</v>
      </c>
      <c r="O28" s="156">
        <v>1527279700.92537</v>
      </c>
      <c r="P28" s="156">
        <v>1526830464.81668</v>
      </c>
      <c r="Q28" s="156">
        <v>1525897045.30181</v>
      </c>
      <c r="R28" s="156">
        <v>1524676146.1169</v>
      </c>
      <c r="S28" s="156">
        <v>1523430141.7953899</v>
      </c>
      <c r="T28" s="156">
        <v>1522658565.3335199</v>
      </c>
      <c r="U28" s="156">
        <v>1522624533.38379</v>
      </c>
      <c r="V28" s="156">
        <v>1522845764.48927</v>
      </c>
      <c r="W28" s="156">
        <v>1523207366.9868</v>
      </c>
      <c r="X28" s="156">
        <v>1523435979.69857</v>
      </c>
      <c r="Y28" s="156">
        <v>1523269611.45732</v>
      </c>
      <c r="Z28" s="156">
        <v>1522893102.1847799</v>
      </c>
      <c r="AA28" s="156">
        <v>1522722595.8471301</v>
      </c>
      <c r="AB28" s="156">
        <v>1522722595.8471301</v>
      </c>
      <c r="AC28" s="156">
        <v>1522209906.1215401</v>
      </c>
      <c r="AD28" s="156">
        <v>1521455730.8489799</v>
      </c>
      <c r="AE28" s="156">
        <v>1520436000.5530701</v>
      </c>
      <c r="AF28" s="156">
        <v>1519470471.2878699</v>
      </c>
      <c r="AG28" s="156">
        <v>1518810941.6406901</v>
      </c>
      <c r="AH28" s="156">
        <v>1518772996.8250799</v>
      </c>
      <c r="AI28" s="156">
        <v>1518984179.0211201</v>
      </c>
      <c r="AJ28" s="156">
        <v>1519403890.8822401</v>
      </c>
      <c r="AK28" s="156">
        <v>1519893075.2759099</v>
      </c>
      <c r="AL28" s="156">
        <v>1520286092.1972699</v>
      </c>
      <c r="AM28" s="156">
        <v>1520632352.7634399</v>
      </c>
      <c r="AN28" s="156">
        <v>1521179924.9438601</v>
      </c>
      <c r="AO28" s="156">
        <v>1521179924.9438601</v>
      </c>
    </row>
    <row r="29" spans="1:41" x14ac:dyDescent="0.2">
      <c r="A29" s="155" t="s">
        <v>180</v>
      </c>
      <c r="B29" s="156">
        <v>251221545.20134601</v>
      </c>
      <c r="C29" s="156">
        <v>251221308.65985</v>
      </c>
      <c r="D29" s="156">
        <v>251115793.905294</v>
      </c>
      <c r="E29" s="156">
        <v>251129623.86601999</v>
      </c>
      <c r="F29" s="156">
        <v>251134679.269656</v>
      </c>
      <c r="G29" s="156">
        <v>251138644.05823901</v>
      </c>
      <c r="H29" s="156">
        <v>251140460.48880801</v>
      </c>
      <c r="I29" s="156">
        <v>251141207.30741799</v>
      </c>
      <c r="J29" s="156">
        <v>251139997.15525201</v>
      </c>
      <c r="K29" s="156">
        <v>251138432.25528401</v>
      </c>
      <c r="L29" s="156">
        <v>251138019.42638901</v>
      </c>
      <c r="M29" s="156">
        <v>251135376.636096</v>
      </c>
      <c r="N29" s="156">
        <v>251125014.20458999</v>
      </c>
      <c r="O29" s="156">
        <v>251125014.20458999</v>
      </c>
      <c r="P29" s="156">
        <v>251123307.66833499</v>
      </c>
      <c r="Q29" s="156">
        <v>251127885.51866099</v>
      </c>
      <c r="R29" s="156">
        <v>251141540.29758</v>
      </c>
      <c r="S29" s="156">
        <v>251149845.29457799</v>
      </c>
      <c r="T29" s="156">
        <v>251158877.15615699</v>
      </c>
      <c r="U29" s="156">
        <v>251167219.782157</v>
      </c>
      <c r="V29" s="156">
        <v>251175815.46324301</v>
      </c>
      <c r="W29" s="156">
        <v>251185371.133993</v>
      </c>
      <c r="X29" s="156">
        <v>251194805.996259</v>
      </c>
      <c r="Y29" s="156">
        <v>251207214.642975</v>
      </c>
      <c r="Z29" s="156">
        <v>251219439.823746</v>
      </c>
      <c r="AA29" s="156">
        <v>251228114.739838</v>
      </c>
      <c r="AB29" s="156">
        <v>251228114.739838</v>
      </c>
      <c r="AC29" s="156">
        <v>251233591.28679901</v>
      </c>
      <c r="AD29" s="156">
        <v>251246311.563045</v>
      </c>
      <c r="AE29" s="156">
        <v>251269312.84258801</v>
      </c>
      <c r="AF29" s="156">
        <v>251286697.615316</v>
      </c>
      <c r="AG29" s="156">
        <v>251307589.63972399</v>
      </c>
      <c r="AH29" s="156">
        <v>251329793.26782501</v>
      </c>
      <c r="AI29" s="156">
        <v>251353218.84293899</v>
      </c>
      <c r="AJ29" s="156">
        <v>251379825.097206</v>
      </c>
      <c r="AK29" s="156">
        <v>251405007.862813</v>
      </c>
      <c r="AL29" s="156">
        <v>251435036.53013501</v>
      </c>
      <c r="AM29" s="156">
        <v>251465660.31250399</v>
      </c>
      <c r="AN29" s="156">
        <v>251492744.58542499</v>
      </c>
      <c r="AO29" s="156">
        <v>251492744.58542499</v>
      </c>
    </row>
    <row r="30" spans="1:41" x14ac:dyDescent="0.2">
      <c r="A30" s="155" t="s">
        <v>181</v>
      </c>
      <c r="B30" s="156">
        <v>610844106.76243496</v>
      </c>
      <c r="C30" s="156">
        <v>610617953.47738695</v>
      </c>
      <c r="D30" s="156">
        <v>608893077.52428401</v>
      </c>
      <c r="E30" s="156">
        <v>609303076.13501501</v>
      </c>
      <c r="F30" s="156">
        <v>609559084.47934699</v>
      </c>
      <c r="G30" s="156">
        <v>610053500.08769906</v>
      </c>
      <c r="H30" s="156">
        <v>610390950.05439103</v>
      </c>
      <c r="I30" s="156">
        <v>611286872.53894997</v>
      </c>
      <c r="J30" s="156">
        <v>611783867.53320205</v>
      </c>
      <c r="K30" s="156">
        <v>612688295.72532296</v>
      </c>
      <c r="L30" s="156">
        <v>612440937.80984902</v>
      </c>
      <c r="M30" s="156">
        <v>612737113.00255299</v>
      </c>
      <c r="N30" s="156">
        <v>612965401.40520406</v>
      </c>
      <c r="O30" s="156">
        <v>612965401.40520406</v>
      </c>
      <c r="P30" s="156">
        <v>613120510.000808</v>
      </c>
      <c r="Q30" s="156">
        <v>613912998.41284096</v>
      </c>
      <c r="R30" s="156">
        <v>614189104.50877297</v>
      </c>
      <c r="S30" s="156">
        <v>614516360.84023297</v>
      </c>
      <c r="T30" s="156">
        <v>614722867.43242502</v>
      </c>
      <c r="U30" s="156">
        <v>615452976.33629</v>
      </c>
      <c r="V30" s="156">
        <v>615986873.85918999</v>
      </c>
      <c r="W30" s="156">
        <v>616518833.62428105</v>
      </c>
      <c r="X30" s="156">
        <v>617016007.12283194</v>
      </c>
      <c r="Y30" s="156">
        <v>618047198.63921106</v>
      </c>
      <c r="Z30" s="156">
        <v>618133788.07815599</v>
      </c>
      <c r="AA30" s="156">
        <v>618513603.64849997</v>
      </c>
      <c r="AB30" s="156">
        <v>618513603.64849997</v>
      </c>
      <c r="AC30" s="156">
        <v>618560188.21237099</v>
      </c>
      <c r="AD30" s="156">
        <v>618626832.601547</v>
      </c>
      <c r="AE30" s="156">
        <v>618562272.98613703</v>
      </c>
      <c r="AF30" s="156">
        <v>618443118.16895497</v>
      </c>
      <c r="AG30" s="156">
        <v>618766618.52933705</v>
      </c>
      <c r="AH30" s="156">
        <v>619239300.65652096</v>
      </c>
      <c r="AI30" s="156">
        <v>619693150.41355097</v>
      </c>
      <c r="AJ30" s="156">
        <v>620082453.67571104</v>
      </c>
      <c r="AK30" s="156">
        <v>620534400.64742506</v>
      </c>
      <c r="AL30" s="156">
        <v>620912509.52162695</v>
      </c>
      <c r="AM30" s="156">
        <v>621289653.314762</v>
      </c>
      <c r="AN30" s="156">
        <v>621832321.62088096</v>
      </c>
      <c r="AO30" s="156">
        <v>621832321.62088096</v>
      </c>
    </row>
    <row r="31" spans="1:41" x14ac:dyDescent="0.2">
      <c r="A31" s="155" t="s">
        <v>182</v>
      </c>
      <c r="B31" s="156">
        <v>1226274.2502983799</v>
      </c>
      <c r="C31" s="156">
        <v>1224476.5573696001</v>
      </c>
      <c r="D31" s="156">
        <v>1222949.2444529501</v>
      </c>
      <c r="E31" s="156">
        <v>1221715.5344674201</v>
      </c>
      <c r="F31" s="156">
        <v>1220499.6079597101</v>
      </c>
      <c r="G31" s="156">
        <v>1219460.6705493601</v>
      </c>
      <c r="H31" s="156">
        <v>1218551.2205433601</v>
      </c>
      <c r="I31" s="156">
        <v>1217781.2424619801</v>
      </c>
      <c r="J31" s="156">
        <v>1217163.36851122</v>
      </c>
      <c r="K31" s="156">
        <v>1216662.7290646399</v>
      </c>
      <c r="L31" s="156">
        <v>1216271.3667039699</v>
      </c>
      <c r="M31" s="156">
        <v>1215985.25582192</v>
      </c>
      <c r="N31" s="156">
        <v>1215790.7666485901</v>
      </c>
      <c r="O31" s="156">
        <v>1215790.7666485901</v>
      </c>
      <c r="P31" s="156">
        <v>1215700.48307473</v>
      </c>
      <c r="Q31" s="156">
        <v>1215696.05140971</v>
      </c>
      <c r="R31" s="156">
        <v>1215761.5286713101</v>
      </c>
      <c r="S31" s="156">
        <v>1215908.97699052</v>
      </c>
      <c r="T31" s="156">
        <v>1216121.9653511699</v>
      </c>
      <c r="U31" s="156">
        <v>1216404.39798901</v>
      </c>
      <c r="V31" s="156">
        <v>1216748.12301098</v>
      </c>
      <c r="W31" s="156">
        <v>1217136.31173557</v>
      </c>
      <c r="X31" s="156">
        <v>1217578.4945328401</v>
      </c>
      <c r="Y31" s="156">
        <v>1218073.51503227</v>
      </c>
      <c r="Z31" s="156">
        <v>1218616.7419528901</v>
      </c>
      <c r="AA31" s="156">
        <v>1219229.2710734999</v>
      </c>
      <c r="AB31" s="156">
        <v>1219229.2710734999</v>
      </c>
      <c r="AC31" s="156">
        <v>1219841.5196813401</v>
      </c>
      <c r="AD31" s="156">
        <v>1220461.95278386</v>
      </c>
      <c r="AE31" s="156">
        <v>1221059.756483</v>
      </c>
      <c r="AF31" s="156">
        <v>1221764.4174306099</v>
      </c>
      <c r="AG31" s="156">
        <v>1222487.1744451199</v>
      </c>
      <c r="AH31" s="156">
        <v>1223252.8713121</v>
      </c>
      <c r="AI31" s="156">
        <v>1224046.67191975</v>
      </c>
      <c r="AJ31" s="156">
        <v>1224840.0171063601</v>
      </c>
      <c r="AK31" s="156">
        <v>1225659.6628391701</v>
      </c>
      <c r="AL31" s="156">
        <v>1226508.8133882</v>
      </c>
      <c r="AM31" s="156">
        <v>1227381.2170613401</v>
      </c>
      <c r="AN31" s="156">
        <v>1228312.08248405</v>
      </c>
      <c r="AO31" s="156">
        <v>1228312.08248405</v>
      </c>
    </row>
    <row r="32" spans="1:41" x14ac:dyDescent="0.2">
      <c r="A32" s="155" t="s">
        <v>183</v>
      </c>
      <c r="B32" s="156">
        <v>0</v>
      </c>
      <c r="C32" s="156">
        <v>0</v>
      </c>
      <c r="D32" s="156">
        <v>0</v>
      </c>
      <c r="E32" s="156">
        <v>0</v>
      </c>
      <c r="F32" s="156">
        <v>0</v>
      </c>
      <c r="G32" s="156">
        <v>0</v>
      </c>
      <c r="H32" s="156">
        <v>0</v>
      </c>
      <c r="I32" s="156">
        <v>0</v>
      </c>
      <c r="J32" s="156">
        <v>0</v>
      </c>
      <c r="K32" s="156">
        <v>0</v>
      </c>
      <c r="L32" s="156">
        <v>0</v>
      </c>
      <c r="M32" s="156">
        <v>0</v>
      </c>
      <c r="N32" s="156">
        <v>0</v>
      </c>
      <c r="O32" s="156">
        <v>0</v>
      </c>
      <c r="P32" s="156">
        <v>0</v>
      </c>
      <c r="Q32" s="156">
        <v>0</v>
      </c>
      <c r="R32" s="156">
        <v>0</v>
      </c>
      <c r="S32" s="156">
        <v>0</v>
      </c>
      <c r="T32" s="156">
        <v>0</v>
      </c>
      <c r="U32" s="156">
        <v>0</v>
      </c>
      <c r="V32" s="156">
        <v>0</v>
      </c>
      <c r="W32" s="156">
        <v>0</v>
      </c>
      <c r="X32" s="156">
        <v>0</v>
      </c>
      <c r="Y32" s="156">
        <v>0</v>
      </c>
      <c r="Z32" s="156">
        <v>0</v>
      </c>
      <c r="AA32" s="156">
        <v>0</v>
      </c>
      <c r="AB32" s="156">
        <v>0</v>
      </c>
      <c r="AC32" s="156">
        <v>0</v>
      </c>
      <c r="AD32" s="156">
        <v>0</v>
      </c>
      <c r="AE32" s="156">
        <v>0</v>
      </c>
      <c r="AF32" s="156">
        <v>0</v>
      </c>
      <c r="AG32" s="156">
        <v>0</v>
      </c>
      <c r="AH32" s="156">
        <v>0</v>
      </c>
      <c r="AI32" s="156">
        <v>0</v>
      </c>
      <c r="AJ32" s="156">
        <v>0</v>
      </c>
      <c r="AK32" s="156">
        <v>0</v>
      </c>
      <c r="AL32" s="156">
        <v>0</v>
      </c>
      <c r="AM32" s="156">
        <v>0</v>
      </c>
      <c r="AN32" s="156">
        <v>0</v>
      </c>
      <c r="AO32" s="156">
        <v>0</v>
      </c>
    </row>
    <row r="33" spans="1:41" x14ac:dyDescent="0.2">
      <c r="A33" s="155" t="s">
        <v>184</v>
      </c>
      <c r="B33" s="156">
        <v>0</v>
      </c>
      <c r="C33" s="156">
        <v>0</v>
      </c>
      <c r="D33" s="156">
        <v>0</v>
      </c>
      <c r="E33" s="156">
        <v>0</v>
      </c>
      <c r="F33" s="156">
        <v>0</v>
      </c>
      <c r="G33" s="156">
        <v>0</v>
      </c>
      <c r="H33" s="156">
        <v>0</v>
      </c>
      <c r="I33" s="156">
        <v>0</v>
      </c>
      <c r="J33" s="156">
        <v>0</v>
      </c>
      <c r="K33" s="156">
        <v>0</v>
      </c>
      <c r="L33" s="156">
        <v>0</v>
      </c>
      <c r="M33" s="156">
        <v>0</v>
      </c>
      <c r="N33" s="156">
        <v>0</v>
      </c>
      <c r="O33" s="156">
        <v>0</v>
      </c>
      <c r="P33" s="156">
        <v>0</v>
      </c>
      <c r="Q33" s="156">
        <v>0</v>
      </c>
      <c r="R33" s="156">
        <v>0</v>
      </c>
      <c r="S33" s="156">
        <v>0</v>
      </c>
      <c r="T33" s="156">
        <v>0</v>
      </c>
      <c r="U33" s="156">
        <v>0</v>
      </c>
      <c r="V33" s="156">
        <v>0</v>
      </c>
      <c r="W33" s="156">
        <v>0</v>
      </c>
      <c r="X33" s="156">
        <v>0</v>
      </c>
      <c r="Y33" s="156">
        <v>0</v>
      </c>
      <c r="Z33" s="156">
        <v>0</v>
      </c>
      <c r="AA33" s="156">
        <v>0</v>
      </c>
      <c r="AB33" s="156">
        <v>0</v>
      </c>
      <c r="AC33" s="156">
        <v>0</v>
      </c>
      <c r="AD33" s="156">
        <v>0</v>
      </c>
      <c r="AE33" s="156">
        <v>0</v>
      </c>
      <c r="AF33" s="156">
        <v>0</v>
      </c>
      <c r="AG33" s="156">
        <v>0</v>
      </c>
      <c r="AH33" s="156">
        <v>0</v>
      </c>
      <c r="AI33" s="156">
        <v>0</v>
      </c>
      <c r="AJ33" s="156">
        <v>0</v>
      </c>
      <c r="AK33" s="156">
        <v>0</v>
      </c>
      <c r="AL33" s="156">
        <v>0</v>
      </c>
      <c r="AM33" s="156">
        <v>0</v>
      </c>
      <c r="AN33" s="156">
        <v>0</v>
      </c>
      <c r="AO33" s="156">
        <v>0</v>
      </c>
    </row>
    <row r="34" spans="1:41" x14ac:dyDescent="0.2">
      <c r="A34" s="155" t="s">
        <v>185</v>
      </c>
      <c r="B34" s="156">
        <v>0</v>
      </c>
      <c r="C34" s="156">
        <v>0</v>
      </c>
      <c r="D34" s="156">
        <v>0</v>
      </c>
      <c r="E34" s="156">
        <v>0</v>
      </c>
      <c r="F34" s="156">
        <v>0</v>
      </c>
      <c r="G34" s="156">
        <v>0</v>
      </c>
      <c r="H34" s="156">
        <v>0</v>
      </c>
      <c r="I34" s="156">
        <v>0</v>
      </c>
      <c r="J34" s="156">
        <v>0</v>
      </c>
      <c r="K34" s="156">
        <v>0</v>
      </c>
      <c r="L34" s="156">
        <v>0</v>
      </c>
      <c r="M34" s="156">
        <v>0</v>
      </c>
      <c r="N34" s="156">
        <v>0</v>
      </c>
      <c r="O34" s="156">
        <v>0</v>
      </c>
      <c r="P34" s="156">
        <v>0</v>
      </c>
      <c r="Q34" s="156">
        <v>0</v>
      </c>
      <c r="R34" s="156">
        <v>0</v>
      </c>
      <c r="S34" s="156">
        <v>0</v>
      </c>
      <c r="T34" s="156">
        <v>0</v>
      </c>
      <c r="U34" s="156">
        <v>0</v>
      </c>
      <c r="V34" s="156">
        <v>0</v>
      </c>
      <c r="W34" s="156">
        <v>0</v>
      </c>
      <c r="X34" s="156">
        <v>0</v>
      </c>
      <c r="Y34" s="156">
        <v>0</v>
      </c>
      <c r="Z34" s="156">
        <v>0</v>
      </c>
      <c r="AA34" s="156">
        <v>0</v>
      </c>
      <c r="AB34" s="156">
        <v>0</v>
      </c>
      <c r="AC34" s="156">
        <v>0</v>
      </c>
      <c r="AD34" s="156">
        <v>0</v>
      </c>
      <c r="AE34" s="156">
        <v>0</v>
      </c>
      <c r="AF34" s="156">
        <v>0</v>
      </c>
      <c r="AG34" s="156">
        <v>0</v>
      </c>
      <c r="AH34" s="156">
        <v>0</v>
      </c>
      <c r="AI34" s="156">
        <v>0</v>
      </c>
      <c r="AJ34" s="156">
        <v>0</v>
      </c>
      <c r="AK34" s="156">
        <v>0</v>
      </c>
      <c r="AL34" s="156">
        <v>0</v>
      </c>
      <c r="AM34" s="156">
        <v>0</v>
      </c>
      <c r="AN34" s="156">
        <v>0</v>
      </c>
      <c r="AO34" s="156">
        <v>0</v>
      </c>
    </row>
    <row r="35" spans="1:41" x14ac:dyDescent="0.2">
      <c r="A35" s="155" t="s">
        <v>186</v>
      </c>
      <c r="B35" s="156">
        <v>0</v>
      </c>
      <c r="C35" s="156">
        <v>0</v>
      </c>
      <c r="D35" s="156">
        <v>0</v>
      </c>
      <c r="E35" s="156">
        <v>0</v>
      </c>
      <c r="F35" s="156">
        <v>0</v>
      </c>
      <c r="G35" s="156">
        <v>0</v>
      </c>
      <c r="H35" s="156">
        <v>0</v>
      </c>
      <c r="I35" s="156">
        <v>0</v>
      </c>
      <c r="J35" s="156">
        <v>0</v>
      </c>
      <c r="K35" s="156">
        <v>0</v>
      </c>
      <c r="L35" s="156">
        <v>0</v>
      </c>
      <c r="M35" s="156">
        <v>0</v>
      </c>
      <c r="N35" s="156">
        <v>0</v>
      </c>
      <c r="O35" s="156">
        <v>0</v>
      </c>
      <c r="P35" s="156">
        <v>0</v>
      </c>
      <c r="Q35" s="156">
        <v>0</v>
      </c>
      <c r="R35" s="156">
        <v>0</v>
      </c>
      <c r="S35" s="156">
        <v>0</v>
      </c>
      <c r="T35" s="156">
        <v>0</v>
      </c>
      <c r="U35" s="156">
        <v>0</v>
      </c>
      <c r="V35" s="156">
        <v>0</v>
      </c>
      <c r="W35" s="156">
        <v>0</v>
      </c>
      <c r="X35" s="156">
        <v>0</v>
      </c>
      <c r="Y35" s="156">
        <v>0</v>
      </c>
      <c r="Z35" s="156">
        <v>0</v>
      </c>
      <c r="AA35" s="156">
        <v>0</v>
      </c>
      <c r="AB35" s="156">
        <v>0</v>
      </c>
      <c r="AC35" s="156">
        <v>0</v>
      </c>
      <c r="AD35" s="156">
        <v>0</v>
      </c>
      <c r="AE35" s="156">
        <v>0</v>
      </c>
      <c r="AF35" s="156">
        <v>0</v>
      </c>
      <c r="AG35" s="156">
        <v>0</v>
      </c>
      <c r="AH35" s="156">
        <v>0</v>
      </c>
      <c r="AI35" s="156">
        <v>0</v>
      </c>
      <c r="AJ35" s="156">
        <v>0</v>
      </c>
      <c r="AK35" s="156">
        <v>0</v>
      </c>
      <c r="AL35" s="156">
        <v>0</v>
      </c>
      <c r="AM35" s="156">
        <v>0</v>
      </c>
      <c r="AN35" s="156">
        <v>0</v>
      </c>
      <c r="AO35" s="156">
        <v>0</v>
      </c>
    </row>
    <row r="36" spans="1:41" x14ac:dyDescent="0.2">
      <c r="A36" s="155" t="s">
        <v>187</v>
      </c>
      <c r="B36" s="156">
        <v>0</v>
      </c>
      <c r="C36" s="156">
        <v>0</v>
      </c>
      <c r="D36" s="156">
        <v>0</v>
      </c>
      <c r="E36" s="156">
        <v>0</v>
      </c>
      <c r="F36" s="156">
        <v>0</v>
      </c>
      <c r="G36" s="156">
        <v>0</v>
      </c>
      <c r="H36" s="156">
        <v>0</v>
      </c>
      <c r="I36" s="156">
        <v>0</v>
      </c>
      <c r="J36" s="156">
        <v>0</v>
      </c>
      <c r="K36" s="156">
        <v>0</v>
      </c>
      <c r="L36" s="156">
        <v>0</v>
      </c>
      <c r="M36" s="156">
        <v>0</v>
      </c>
      <c r="N36" s="156">
        <v>0</v>
      </c>
      <c r="O36" s="156">
        <v>0</v>
      </c>
      <c r="P36" s="156">
        <v>0</v>
      </c>
      <c r="Q36" s="156">
        <v>0</v>
      </c>
      <c r="R36" s="156">
        <v>0</v>
      </c>
      <c r="S36" s="156">
        <v>0</v>
      </c>
      <c r="T36" s="156">
        <v>0</v>
      </c>
      <c r="U36" s="156">
        <v>0</v>
      </c>
      <c r="V36" s="156">
        <v>0</v>
      </c>
      <c r="W36" s="156">
        <v>0</v>
      </c>
      <c r="X36" s="156">
        <v>0</v>
      </c>
      <c r="Y36" s="156">
        <v>0</v>
      </c>
      <c r="Z36" s="156">
        <v>0</v>
      </c>
      <c r="AA36" s="156">
        <v>0</v>
      </c>
      <c r="AB36" s="156">
        <v>0</v>
      </c>
      <c r="AC36" s="156">
        <v>0</v>
      </c>
      <c r="AD36" s="156">
        <v>0</v>
      </c>
      <c r="AE36" s="156">
        <v>0</v>
      </c>
      <c r="AF36" s="156">
        <v>0</v>
      </c>
      <c r="AG36" s="156">
        <v>0</v>
      </c>
      <c r="AH36" s="156">
        <v>0</v>
      </c>
      <c r="AI36" s="156">
        <v>0</v>
      </c>
      <c r="AJ36" s="156">
        <v>0</v>
      </c>
      <c r="AK36" s="156">
        <v>0</v>
      </c>
      <c r="AL36" s="156">
        <v>0</v>
      </c>
      <c r="AM36" s="156">
        <v>0</v>
      </c>
      <c r="AN36" s="156">
        <v>0</v>
      </c>
      <c r="AO36" s="156">
        <v>0</v>
      </c>
    </row>
    <row r="37" spans="1:41" x14ac:dyDescent="0.2">
      <c r="A37" s="155" t="s">
        <v>188</v>
      </c>
      <c r="B37" s="156">
        <v>0</v>
      </c>
      <c r="C37" s="156">
        <v>0</v>
      </c>
      <c r="D37" s="156">
        <v>0</v>
      </c>
      <c r="E37" s="156">
        <v>0</v>
      </c>
      <c r="F37" s="156">
        <v>0</v>
      </c>
      <c r="G37" s="156">
        <v>0</v>
      </c>
      <c r="H37" s="156">
        <v>0</v>
      </c>
      <c r="I37" s="156">
        <v>0</v>
      </c>
      <c r="J37" s="156">
        <v>0</v>
      </c>
      <c r="K37" s="156">
        <v>0</v>
      </c>
      <c r="L37" s="156">
        <v>0</v>
      </c>
      <c r="M37" s="156">
        <v>0</v>
      </c>
      <c r="N37" s="156">
        <v>0</v>
      </c>
      <c r="O37" s="156">
        <v>0</v>
      </c>
      <c r="P37" s="156">
        <v>0</v>
      </c>
      <c r="Q37" s="156">
        <v>0</v>
      </c>
      <c r="R37" s="156">
        <v>0</v>
      </c>
      <c r="S37" s="156">
        <v>0</v>
      </c>
      <c r="T37" s="156">
        <v>0</v>
      </c>
      <c r="U37" s="156">
        <v>0</v>
      </c>
      <c r="V37" s="156">
        <v>0</v>
      </c>
      <c r="W37" s="156">
        <v>0</v>
      </c>
      <c r="X37" s="156">
        <v>0</v>
      </c>
      <c r="Y37" s="156">
        <v>0</v>
      </c>
      <c r="Z37" s="156">
        <v>0</v>
      </c>
      <c r="AA37" s="156">
        <v>0</v>
      </c>
      <c r="AB37" s="156">
        <v>0</v>
      </c>
      <c r="AC37" s="156">
        <v>0</v>
      </c>
      <c r="AD37" s="156">
        <v>0</v>
      </c>
      <c r="AE37" s="156">
        <v>0</v>
      </c>
      <c r="AF37" s="156">
        <v>0</v>
      </c>
      <c r="AG37" s="156">
        <v>0</v>
      </c>
      <c r="AH37" s="156">
        <v>0</v>
      </c>
      <c r="AI37" s="156">
        <v>0</v>
      </c>
      <c r="AJ37" s="156">
        <v>0</v>
      </c>
      <c r="AK37" s="156">
        <v>0</v>
      </c>
      <c r="AL37" s="156">
        <v>0</v>
      </c>
      <c r="AM37" s="156">
        <v>0</v>
      </c>
      <c r="AN37" s="156">
        <v>0</v>
      </c>
      <c r="AO37" s="156">
        <v>0</v>
      </c>
    </row>
    <row r="38" spans="1:41" x14ac:dyDescent="0.2">
      <c r="A38" s="157" t="s">
        <v>189</v>
      </c>
      <c r="B38" s="156">
        <v>-354000</v>
      </c>
      <c r="C38" s="156">
        <v>-376169.08333333302</v>
      </c>
      <c r="D38" s="156">
        <v>-398338.16666666599</v>
      </c>
      <c r="E38" s="156">
        <v>-420507.24999999901</v>
      </c>
      <c r="F38" s="156">
        <v>-442676.33333333302</v>
      </c>
      <c r="G38" s="156">
        <v>-464845.41666666599</v>
      </c>
      <c r="H38" s="156">
        <v>-487014.49999999901</v>
      </c>
      <c r="I38" s="156">
        <v>-509183.58333333302</v>
      </c>
      <c r="J38" s="156">
        <v>-531352.66666666605</v>
      </c>
      <c r="K38" s="156">
        <v>-553521.74999999895</v>
      </c>
      <c r="L38" s="156">
        <v>-575690.83333333302</v>
      </c>
      <c r="M38" s="156">
        <v>-597859.91666666605</v>
      </c>
      <c r="N38" s="156">
        <v>-620028.99999999895</v>
      </c>
      <c r="O38" s="156">
        <v>-620028.99999999895</v>
      </c>
      <c r="P38" s="156">
        <v>-674940.58333333302</v>
      </c>
      <c r="Q38" s="156">
        <v>-729852.16666666605</v>
      </c>
      <c r="R38" s="156">
        <v>-784763.74999999895</v>
      </c>
      <c r="S38" s="156">
        <v>-839675.33333333302</v>
      </c>
      <c r="T38" s="156">
        <v>-894586.91666666605</v>
      </c>
      <c r="U38" s="156">
        <v>-949498.5</v>
      </c>
      <c r="V38" s="156">
        <v>-1004410.08333333</v>
      </c>
      <c r="W38" s="156">
        <v>-1059321.66666666</v>
      </c>
      <c r="X38" s="156">
        <v>-1114233.25</v>
      </c>
      <c r="Y38" s="156">
        <v>-1169144.83333333</v>
      </c>
      <c r="Z38" s="156">
        <v>-1224056.41666666</v>
      </c>
      <c r="AA38" s="156">
        <v>-1278968</v>
      </c>
      <c r="AB38" s="156">
        <v>-1278968</v>
      </c>
      <c r="AC38" s="156">
        <v>-1335330.33333333</v>
      </c>
      <c r="AD38" s="156">
        <v>-1391692.66666666</v>
      </c>
      <c r="AE38" s="156">
        <v>-1448055</v>
      </c>
      <c r="AF38" s="156">
        <v>-1504417.33333333</v>
      </c>
      <c r="AG38" s="156">
        <v>-1560779.66666666</v>
      </c>
      <c r="AH38" s="156">
        <v>-1617142</v>
      </c>
      <c r="AI38" s="156">
        <v>-1673504.33333333</v>
      </c>
      <c r="AJ38" s="156">
        <v>-1729866.66666666</v>
      </c>
      <c r="AK38" s="156">
        <v>-1786229</v>
      </c>
      <c r="AL38" s="156">
        <v>-1842591.33333333</v>
      </c>
      <c r="AM38" s="156">
        <v>-1898953.66666666</v>
      </c>
      <c r="AN38" s="156">
        <v>-1955316</v>
      </c>
      <c r="AO38" s="156">
        <v>-1955316</v>
      </c>
    </row>
    <row r="39" spans="1:41" x14ac:dyDescent="0.2">
      <c r="A39" s="157" t="s">
        <v>365</v>
      </c>
      <c r="B39" s="156">
        <v>0</v>
      </c>
      <c r="C39" s="156">
        <v>70990.766077351494</v>
      </c>
      <c r="D39" s="156">
        <v>141981.53215470299</v>
      </c>
      <c r="E39" s="156">
        <v>212972.29823205399</v>
      </c>
      <c r="F39" s="156">
        <v>283963.06430940598</v>
      </c>
      <c r="G39" s="156">
        <v>354953.83038675698</v>
      </c>
      <c r="H39" s="156">
        <v>425944.59646410902</v>
      </c>
      <c r="I39" s="156">
        <v>496935.36254146002</v>
      </c>
      <c r="J39" s="156">
        <v>567926.12861881196</v>
      </c>
      <c r="K39" s="156">
        <v>638916.89469616301</v>
      </c>
      <c r="L39" s="156">
        <v>709907.660773515</v>
      </c>
      <c r="M39" s="156">
        <v>780898.42685086594</v>
      </c>
      <c r="N39" s="156">
        <v>851889.19292821805</v>
      </c>
      <c r="O39" s="156">
        <v>851889.19292821805</v>
      </c>
      <c r="P39" s="156">
        <v>999627.08581082197</v>
      </c>
      <c r="Q39" s="156">
        <v>1147364.9786934201</v>
      </c>
      <c r="R39" s="156">
        <v>1295102.87157603</v>
      </c>
      <c r="S39" s="156">
        <v>1442840.76445863</v>
      </c>
      <c r="T39" s="156">
        <v>1590578.65734124</v>
      </c>
      <c r="U39" s="156">
        <v>1738316.5502238399</v>
      </c>
      <c r="V39" s="156">
        <v>1886054.4431064399</v>
      </c>
      <c r="W39" s="156">
        <v>2033792.3359890501</v>
      </c>
      <c r="X39" s="156">
        <v>2181530.2288716501</v>
      </c>
      <c r="Y39" s="156">
        <v>2329268.1217542598</v>
      </c>
      <c r="Z39" s="156">
        <v>2477006.0146368602</v>
      </c>
      <c r="AA39" s="156">
        <v>2624743.90751947</v>
      </c>
      <c r="AB39" s="156">
        <v>2624743.90751947</v>
      </c>
      <c r="AC39" s="156">
        <v>2850720.7713265</v>
      </c>
      <c r="AD39" s="156">
        <v>3076697.63513353</v>
      </c>
      <c r="AE39" s="156">
        <v>3302674.49894056</v>
      </c>
      <c r="AF39" s="156">
        <v>3528651.3627475901</v>
      </c>
      <c r="AG39" s="156">
        <v>3754628.2265546201</v>
      </c>
      <c r="AH39" s="156">
        <v>3980605.0903616501</v>
      </c>
      <c r="AI39" s="156">
        <v>4206581.9541686801</v>
      </c>
      <c r="AJ39" s="156">
        <v>4432558.8179757101</v>
      </c>
      <c r="AK39" s="156">
        <v>4658535.6817827402</v>
      </c>
      <c r="AL39" s="156">
        <v>4884512.5455897702</v>
      </c>
      <c r="AM39" s="156">
        <v>5110489.4093968002</v>
      </c>
      <c r="AN39" s="156">
        <v>5336466.2732038302</v>
      </c>
      <c r="AO39" s="156">
        <v>5336466.2732038302</v>
      </c>
    </row>
    <row r="40" spans="1:41" x14ac:dyDescent="0.2">
      <c r="A40" s="157" t="s">
        <v>190</v>
      </c>
      <c r="B40" s="156">
        <v>-55969425.000000201</v>
      </c>
      <c r="C40" s="156">
        <v>-55969425.000000201</v>
      </c>
      <c r="D40" s="156">
        <v>-55969425.000000201</v>
      </c>
      <c r="E40" s="156">
        <v>-55969425.000000201</v>
      </c>
      <c r="F40" s="156">
        <v>-55969425.000000201</v>
      </c>
      <c r="G40" s="156">
        <v>-55969425.000000201</v>
      </c>
      <c r="H40" s="156">
        <v>-55969425.000000201</v>
      </c>
      <c r="I40" s="156">
        <v>-55969425.000000201</v>
      </c>
      <c r="J40" s="156">
        <v>-55969425.000000201</v>
      </c>
      <c r="K40" s="156">
        <v>-55969425.000000201</v>
      </c>
      <c r="L40" s="156">
        <v>-55969425.000000201</v>
      </c>
      <c r="M40" s="156">
        <v>-55969425.000000201</v>
      </c>
      <c r="N40" s="156">
        <v>-55969425.000000201</v>
      </c>
      <c r="O40" s="156">
        <v>-55969425.000000201</v>
      </c>
      <c r="P40" s="156">
        <v>-55969425.000000201</v>
      </c>
      <c r="Q40" s="156">
        <v>-55969425.000000201</v>
      </c>
      <c r="R40" s="156">
        <v>-55969425.000000201</v>
      </c>
      <c r="S40" s="156">
        <v>-55969425.000000201</v>
      </c>
      <c r="T40" s="156">
        <v>-55969425.000000201</v>
      </c>
      <c r="U40" s="156">
        <v>-55969425.000000201</v>
      </c>
      <c r="V40" s="156">
        <v>-55969425.000000201</v>
      </c>
      <c r="W40" s="156">
        <v>-55969425.000000201</v>
      </c>
      <c r="X40" s="156">
        <v>-55969425.000000201</v>
      </c>
      <c r="Y40" s="156">
        <v>-55969425.000000201</v>
      </c>
      <c r="Z40" s="156">
        <v>-55969425.000000201</v>
      </c>
      <c r="AA40" s="156">
        <v>-55969425.000000201</v>
      </c>
      <c r="AB40" s="156">
        <v>-55969425.000000201</v>
      </c>
      <c r="AC40" s="156">
        <v>-55969425.000000201</v>
      </c>
      <c r="AD40" s="156">
        <v>-55969425.000000201</v>
      </c>
      <c r="AE40" s="156">
        <v>-55969425.000000201</v>
      </c>
      <c r="AF40" s="156">
        <v>-55969425.000000201</v>
      </c>
      <c r="AG40" s="156">
        <v>-55969425.000000201</v>
      </c>
      <c r="AH40" s="156">
        <v>-55969425.000000201</v>
      </c>
      <c r="AI40" s="156">
        <v>-55969425.000000201</v>
      </c>
      <c r="AJ40" s="156">
        <v>-55969425.000000201</v>
      </c>
      <c r="AK40" s="156">
        <v>-55969425.000000201</v>
      </c>
      <c r="AL40" s="156">
        <v>-55969425.000000201</v>
      </c>
      <c r="AM40" s="156">
        <v>-55969425.000000201</v>
      </c>
      <c r="AN40" s="156">
        <v>-55969425.000000201</v>
      </c>
      <c r="AO40" s="156">
        <v>-55969425.000000201</v>
      </c>
    </row>
    <row r="41" spans="1:41" x14ac:dyDescent="0.2">
      <c r="A41" s="155" t="s">
        <v>191</v>
      </c>
      <c r="B41" s="156">
        <v>68170235</v>
      </c>
      <c r="C41" s="156">
        <v>70671895</v>
      </c>
      <c r="D41" s="156">
        <v>73173555</v>
      </c>
      <c r="E41" s="156">
        <v>73798970</v>
      </c>
      <c r="F41" s="156">
        <v>74424385</v>
      </c>
      <c r="G41" s="156">
        <v>75049800</v>
      </c>
      <c r="H41" s="156">
        <v>75049800</v>
      </c>
      <c r="I41" s="156">
        <v>75049800</v>
      </c>
      <c r="J41" s="156">
        <v>75049800</v>
      </c>
      <c r="K41" s="156">
        <v>75049800</v>
      </c>
      <c r="L41" s="156">
        <v>75049800</v>
      </c>
      <c r="M41" s="156">
        <v>75049800</v>
      </c>
      <c r="N41" s="156">
        <v>75049800</v>
      </c>
      <c r="O41" s="156">
        <v>75049800</v>
      </c>
      <c r="P41" s="156">
        <v>75049800</v>
      </c>
      <c r="Q41" s="156">
        <v>75049800</v>
      </c>
      <c r="R41" s="156">
        <v>75049800</v>
      </c>
      <c r="S41" s="156">
        <v>75049800</v>
      </c>
      <c r="T41" s="156">
        <v>75049800</v>
      </c>
      <c r="U41" s="156">
        <v>75049800</v>
      </c>
      <c r="V41" s="156">
        <v>75049800</v>
      </c>
      <c r="W41" s="156">
        <v>75049800</v>
      </c>
      <c r="X41" s="156">
        <v>75049800</v>
      </c>
      <c r="Y41" s="156">
        <v>75049800</v>
      </c>
      <c r="Z41" s="156">
        <v>75049800</v>
      </c>
      <c r="AA41" s="156">
        <v>75049800</v>
      </c>
      <c r="AB41" s="156">
        <v>75049800</v>
      </c>
      <c r="AC41" s="156">
        <v>75049800</v>
      </c>
      <c r="AD41" s="156">
        <v>75049800</v>
      </c>
      <c r="AE41" s="156">
        <v>75049800</v>
      </c>
      <c r="AF41" s="156">
        <v>75049800</v>
      </c>
      <c r="AG41" s="156">
        <v>75049800</v>
      </c>
      <c r="AH41" s="156">
        <v>75049800</v>
      </c>
      <c r="AI41" s="156">
        <v>75049800</v>
      </c>
      <c r="AJ41" s="156">
        <v>75049800</v>
      </c>
      <c r="AK41" s="156">
        <v>75049800</v>
      </c>
      <c r="AL41" s="156">
        <v>75049800</v>
      </c>
      <c r="AM41" s="156">
        <v>75049800</v>
      </c>
      <c r="AN41" s="156">
        <v>75049800</v>
      </c>
      <c r="AO41" s="156">
        <v>75049800</v>
      </c>
    </row>
    <row r="42" spans="1:41" x14ac:dyDescent="0.2">
      <c r="A42" s="155" t="s">
        <v>192</v>
      </c>
      <c r="B42" s="156">
        <v>0</v>
      </c>
      <c r="C42" s="156">
        <v>0</v>
      </c>
      <c r="D42" s="156">
        <v>0</v>
      </c>
      <c r="E42" s="156">
        <v>0</v>
      </c>
      <c r="F42" s="156">
        <v>0</v>
      </c>
      <c r="G42" s="156">
        <v>0</v>
      </c>
      <c r="H42" s="156">
        <v>0</v>
      </c>
      <c r="I42" s="156">
        <v>0</v>
      </c>
      <c r="J42" s="156">
        <v>0</v>
      </c>
      <c r="K42" s="156">
        <v>0</v>
      </c>
      <c r="L42" s="156">
        <v>0</v>
      </c>
      <c r="M42" s="156">
        <v>0</v>
      </c>
      <c r="N42" s="156">
        <v>0</v>
      </c>
      <c r="O42" s="156">
        <v>0</v>
      </c>
      <c r="P42" s="156">
        <v>0</v>
      </c>
      <c r="Q42" s="156">
        <v>0</v>
      </c>
      <c r="R42" s="156">
        <v>0</v>
      </c>
      <c r="S42" s="156">
        <v>0</v>
      </c>
      <c r="T42" s="156">
        <v>0</v>
      </c>
      <c r="U42" s="156">
        <v>0</v>
      </c>
      <c r="V42" s="156">
        <v>0</v>
      </c>
      <c r="W42" s="156">
        <v>0</v>
      </c>
      <c r="X42" s="156">
        <v>0</v>
      </c>
      <c r="Y42" s="156">
        <v>0</v>
      </c>
      <c r="Z42" s="156">
        <v>0</v>
      </c>
      <c r="AA42" s="156">
        <v>0</v>
      </c>
      <c r="AB42" s="156">
        <v>0</v>
      </c>
      <c r="AC42" s="156">
        <v>0</v>
      </c>
      <c r="AD42" s="156">
        <v>0</v>
      </c>
      <c r="AE42" s="156">
        <v>0</v>
      </c>
      <c r="AF42" s="156">
        <v>0</v>
      </c>
      <c r="AG42" s="156">
        <v>0</v>
      </c>
      <c r="AH42" s="156">
        <v>0</v>
      </c>
      <c r="AI42" s="156">
        <v>0</v>
      </c>
      <c r="AJ42" s="156">
        <v>0</v>
      </c>
      <c r="AK42" s="156">
        <v>0</v>
      </c>
      <c r="AL42" s="156">
        <v>0</v>
      </c>
      <c r="AM42" s="156">
        <v>0</v>
      </c>
      <c r="AN42" s="156">
        <v>0</v>
      </c>
      <c r="AO42" s="156">
        <v>0</v>
      </c>
    </row>
    <row r="43" spans="1:41" x14ac:dyDescent="0.2">
      <c r="A43" s="157" t="s">
        <v>193</v>
      </c>
      <c r="B43" s="156">
        <v>0</v>
      </c>
      <c r="C43" s="156">
        <v>833886.66666666698</v>
      </c>
      <c r="D43" s="156">
        <v>1667773.33333333</v>
      </c>
      <c r="E43" s="156">
        <v>2501660</v>
      </c>
      <c r="F43" s="156">
        <v>3335546.66666666</v>
      </c>
      <c r="G43" s="156">
        <v>4169433.3333333302</v>
      </c>
      <c r="H43" s="156">
        <v>5003320</v>
      </c>
      <c r="I43" s="156">
        <v>5837206.6666666698</v>
      </c>
      <c r="J43" s="156">
        <v>6671093.3333333302</v>
      </c>
      <c r="K43" s="156">
        <v>7504980</v>
      </c>
      <c r="L43" s="156">
        <v>8338866.6666666698</v>
      </c>
      <c r="M43" s="156">
        <v>9172753.3333333302</v>
      </c>
      <c r="N43" s="156">
        <v>10006640</v>
      </c>
      <c r="O43" s="156">
        <v>10006640</v>
      </c>
      <c r="P43" s="156">
        <v>11830767.0833333</v>
      </c>
      <c r="Q43" s="156">
        <v>13654894.166666601</v>
      </c>
      <c r="R43" s="156">
        <v>15479021.25</v>
      </c>
      <c r="S43" s="156">
        <v>17303148.333333299</v>
      </c>
      <c r="T43" s="156">
        <v>19127275.416666601</v>
      </c>
      <c r="U43" s="156">
        <v>20951402.5</v>
      </c>
      <c r="V43" s="156">
        <v>22775529.583333299</v>
      </c>
      <c r="W43" s="156">
        <v>24599656.666666601</v>
      </c>
      <c r="X43" s="156">
        <v>26423783.749999899</v>
      </c>
      <c r="Y43" s="156">
        <v>28247910.833333299</v>
      </c>
      <c r="Z43" s="156">
        <v>30072037.916666601</v>
      </c>
      <c r="AA43" s="156">
        <v>31896164.999999899</v>
      </c>
      <c r="AB43" s="156">
        <v>31896164.999999899</v>
      </c>
      <c r="AC43" s="156">
        <v>32365226.249999899</v>
      </c>
      <c r="AD43" s="156">
        <v>32834287.5</v>
      </c>
      <c r="AE43" s="156">
        <v>33303348.749999899</v>
      </c>
      <c r="AF43" s="156">
        <v>33772410</v>
      </c>
      <c r="AG43" s="156">
        <v>34241471.25</v>
      </c>
      <c r="AH43" s="156">
        <v>34710532.5</v>
      </c>
      <c r="AI43" s="156">
        <v>35179593.75</v>
      </c>
      <c r="AJ43" s="156">
        <v>35648655</v>
      </c>
      <c r="AK43" s="156">
        <v>36117716.25</v>
      </c>
      <c r="AL43" s="156">
        <v>36586777.5</v>
      </c>
      <c r="AM43" s="156">
        <v>37055838.75</v>
      </c>
      <c r="AN43" s="156">
        <v>37524900</v>
      </c>
      <c r="AO43" s="156">
        <v>37524900</v>
      </c>
    </row>
    <row r="44" spans="1:41" x14ac:dyDescent="0.2">
      <c r="A44" s="155" t="s">
        <v>194</v>
      </c>
      <c r="B44" s="156">
        <v>0</v>
      </c>
      <c r="C44" s="156">
        <v>0</v>
      </c>
      <c r="D44" s="156">
        <v>0</v>
      </c>
      <c r="E44" s="156">
        <v>0</v>
      </c>
      <c r="F44" s="156">
        <v>0</v>
      </c>
      <c r="G44" s="156">
        <v>0</v>
      </c>
      <c r="H44" s="156">
        <v>0</v>
      </c>
      <c r="I44" s="156">
        <v>0</v>
      </c>
      <c r="J44" s="156">
        <v>0</v>
      </c>
      <c r="K44" s="156">
        <v>0</v>
      </c>
      <c r="L44" s="156">
        <v>0</v>
      </c>
      <c r="M44" s="156">
        <v>0</v>
      </c>
      <c r="N44" s="156">
        <v>0</v>
      </c>
      <c r="O44" s="156">
        <v>0</v>
      </c>
      <c r="P44" s="156">
        <v>0</v>
      </c>
      <c r="Q44" s="156">
        <v>0</v>
      </c>
      <c r="R44" s="156">
        <v>0</v>
      </c>
      <c r="S44" s="156">
        <v>0</v>
      </c>
      <c r="T44" s="156">
        <v>0</v>
      </c>
      <c r="U44" s="156">
        <v>0</v>
      </c>
      <c r="V44" s="156">
        <v>0</v>
      </c>
      <c r="W44" s="156">
        <v>0</v>
      </c>
      <c r="X44" s="156">
        <v>0</v>
      </c>
      <c r="Y44" s="156">
        <v>0</v>
      </c>
      <c r="Z44" s="156">
        <v>0</v>
      </c>
      <c r="AA44" s="156">
        <v>0</v>
      </c>
      <c r="AB44" s="156">
        <v>0</v>
      </c>
      <c r="AC44" s="156">
        <v>0</v>
      </c>
      <c r="AD44" s="156">
        <v>0</v>
      </c>
      <c r="AE44" s="156">
        <v>0</v>
      </c>
      <c r="AF44" s="156">
        <v>0</v>
      </c>
      <c r="AG44" s="156">
        <v>0</v>
      </c>
      <c r="AH44" s="156">
        <v>0</v>
      </c>
      <c r="AI44" s="156">
        <v>0</v>
      </c>
      <c r="AJ44" s="156">
        <v>0</v>
      </c>
      <c r="AK44" s="156">
        <v>0</v>
      </c>
      <c r="AL44" s="156">
        <v>0</v>
      </c>
      <c r="AM44" s="156">
        <v>0</v>
      </c>
      <c r="AN44" s="156">
        <v>0</v>
      </c>
      <c r="AO44" s="156">
        <v>0</v>
      </c>
    </row>
    <row r="45" spans="1:41" x14ac:dyDescent="0.2">
      <c r="A45" s="155" t="s">
        <v>195</v>
      </c>
      <c r="B45" s="156">
        <v>0</v>
      </c>
      <c r="C45" s="156">
        <v>0</v>
      </c>
      <c r="D45" s="156">
        <v>0</v>
      </c>
      <c r="E45" s="156">
        <v>0</v>
      </c>
      <c r="F45" s="156">
        <v>0</v>
      </c>
      <c r="G45" s="156">
        <v>0</v>
      </c>
      <c r="H45" s="156">
        <v>0</v>
      </c>
      <c r="I45" s="156">
        <v>0</v>
      </c>
      <c r="J45" s="156">
        <v>0</v>
      </c>
      <c r="K45" s="156">
        <v>0</v>
      </c>
      <c r="L45" s="156">
        <v>0</v>
      </c>
      <c r="M45" s="156">
        <v>0</v>
      </c>
      <c r="N45" s="156">
        <v>0</v>
      </c>
      <c r="O45" s="156">
        <v>0</v>
      </c>
      <c r="P45" s="156">
        <v>0</v>
      </c>
      <c r="Q45" s="156">
        <v>0</v>
      </c>
      <c r="R45" s="156">
        <v>0</v>
      </c>
      <c r="S45" s="156">
        <v>0</v>
      </c>
      <c r="T45" s="156">
        <v>0</v>
      </c>
      <c r="U45" s="156">
        <v>0</v>
      </c>
      <c r="V45" s="156">
        <v>0</v>
      </c>
      <c r="W45" s="156">
        <v>0</v>
      </c>
      <c r="X45" s="156">
        <v>0</v>
      </c>
      <c r="Y45" s="156">
        <v>0</v>
      </c>
      <c r="Z45" s="156">
        <v>0</v>
      </c>
      <c r="AA45" s="156">
        <v>0</v>
      </c>
      <c r="AB45" s="156">
        <v>0</v>
      </c>
      <c r="AC45" s="156">
        <v>0</v>
      </c>
      <c r="AD45" s="156">
        <v>0</v>
      </c>
      <c r="AE45" s="156">
        <v>0</v>
      </c>
      <c r="AF45" s="156">
        <v>0</v>
      </c>
      <c r="AG45" s="156">
        <v>0</v>
      </c>
      <c r="AH45" s="156">
        <v>0</v>
      </c>
      <c r="AI45" s="156">
        <v>0</v>
      </c>
      <c r="AJ45" s="156">
        <v>0</v>
      </c>
      <c r="AK45" s="156">
        <v>0</v>
      </c>
      <c r="AL45" s="156">
        <v>0</v>
      </c>
      <c r="AM45" s="156">
        <v>0</v>
      </c>
      <c r="AN45" s="156">
        <v>0</v>
      </c>
      <c r="AO45" s="156">
        <v>0</v>
      </c>
    </row>
    <row r="46" spans="1:41" x14ac:dyDescent="0.2">
      <c r="A46" s="157" t="s">
        <v>196</v>
      </c>
      <c r="B46" s="156">
        <v>0</v>
      </c>
      <c r="C46" s="156">
        <v>0</v>
      </c>
      <c r="D46" s="156">
        <v>0</v>
      </c>
      <c r="E46" s="156">
        <v>0</v>
      </c>
      <c r="F46" s="156">
        <v>0</v>
      </c>
      <c r="G46" s="156">
        <v>0</v>
      </c>
      <c r="H46" s="156">
        <v>0</v>
      </c>
      <c r="I46" s="156">
        <v>0</v>
      </c>
      <c r="J46" s="156">
        <v>0</v>
      </c>
      <c r="K46" s="156">
        <v>0</v>
      </c>
      <c r="L46" s="156">
        <v>0</v>
      </c>
      <c r="M46" s="156">
        <v>0</v>
      </c>
      <c r="N46" s="156">
        <v>0</v>
      </c>
      <c r="O46" s="156">
        <v>0</v>
      </c>
      <c r="P46" s="156">
        <v>0</v>
      </c>
      <c r="Q46" s="156">
        <v>0</v>
      </c>
      <c r="R46" s="156">
        <v>0</v>
      </c>
      <c r="S46" s="156">
        <v>0</v>
      </c>
      <c r="T46" s="156">
        <v>0</v>
      </c>
      <c r="U46" s="156">
        <v>0</v>
      </c>
      <c r="V46" s="156">
        <v>0</v>
      </c>
      <c r="W46" s="156">
        <v>0</v>
      </c>
      <c r="X46" s="156">
        <v>0</v>
      </c>
      <c r="Y46" s="156">
        <v>0</v>
      </c>
      <c r="Z46" s="156">
        <v>0</v>
      </c>
      <c r="AA46" s="156">
        <v>0</v>
      </c>
      <c r="AB46" s="156">
        <v>0</v>
      </c>
      <c r="AC46" s="156">
        <v>0</v>
      </c>
      <c r="AD46" s="156">
        <v>0</v>
      </c>
      <c r="AE46" s="156">
        <v>0</v>
      </c>
      <c r="AF46" s="156">
        <v>0</v>
      </c>
      <c r="AG46" s="156">
        <v>0</v>
      </c>
      <c r="AH46" s="156">
        <v>0</v>
      </c>
      <c r="AI46" s="156">
        <v>0</v>
      </c>
      <c r="AJ46" s="156">
        <v>0</v>
      </c>
      <c r="AK46" s="156">
        <v>0</v>
      </c>
      <c r="AL46" s="156">
        <v>0</v>
      </c>
      <c r="AM46" s="156">
        <v>0</v>
      </c>
      <c r="AN46" s="156">
        <v>0</v>
      </c>
      <c r="AO46" s="156">
        <v>0</v>
      </c>
    </row>
    <row r="47" spans="1:41" x14ac:dyDescent="0.2">
      <c r="A47" s="155" t="s">
        <v>197</v>
      </c>
      <c r="B47" s="156">
        <v>12351469.106705099</v>
      </c>
      <c r="C47" s="156">
        <v>12351469.106705099</v>
      </c>
      <c r="D47" s="156">
        <v>12351469.106705099</v>
      </c>
      <c r="E47" s="156">
        <v>12351469.106705099</v>
      </c>
      <c r="F47" s="156">
        <v>12351469.106705099</v>
      </c>
      <c r="G47" s="156">
        <v>12351469.106705099</v>
      </c>
      <c r="H47" s="156">
        <v>12351469.106705099</v>
      </c>
      <c r="I47" s="156">
        <v>12351469.106705099</v>
      </c>
      <c r="J47" s="156">
        <v>12351469.106705099</v>
      </c>
      <c r="K47" s="156">
        <v>12351469.106705099</v>
      </c>
      <c r="L47" s="156">
        <v>12351469.106705099</v>
      </c>
      <c r="M47" s="156">
        <v>12351469.106705099</v>
      </c>
      <c r="N47" s="156">
        <v>12351469.106705099</v>
      </c>
      <c r="O47" s="156">
        <v>12351469.106705099</v>
      </c>
      <c r="P47" s="156">
        <v>12351469.106705099</v>
      </c>
      <c r="Q47" s="156">
        <v>12351469.106705099</v>
      </c>
      <c r="R47" s="156">
        <v>12351469.106705099</v>
      </c>
      <c r="S47" s="156">
        <v>12351469.106705099</v>
      </c>
      <c r="T47" s="156">
        <v>12351469.106705099</v>
      </c>
      <c r="U47" s="156">
        <v>12351469.106705099</v>
      </c>
      <c r="V47" s="156">
        <v>12351469.106705099</v>
      </c>
      <c r="W47" s="156">
        <v>12351469.106705099</v>
      </c>
      <c r="X47" s="156">
        <v>12351469.106705099</v>
      </c>
      <c r="Y47" s="156">
        <v>12351469.106705099</v>
      </c>
      <c r="Z47" s="156">
        <v>12351469.106705099</v>
      </c>
      <c r="AA47" s="156">
        <v>12351469.106705099</v>
      </c>
      <c r="AB47" s="156">
        <v>12351469.106705099</v>
      </c>
      <c r="AC47" s="156">
        <v>12351469.106705099</v>
      </c>
      <c r="AD47" s="156">
        <v>12351469.106705099</v>
      </c>
      <c r="AE47" s="156">
        <v>12351469.106705099</v>
      </c>
      <c r="AF47" s="156">
        <v>12351469.106705099</v>
      </c>
      <c r="AG47" s="156">
        <v>12351469.106705099</v>
      </c>
      <c r="AH47" s="156">
        <v>12351469.106705099</v>
      </c>
      <c r="AI47" s="156">
        <v>12351469.106705099</v>
      </c>
      <c r="AJ47" s="156">
        <v>12351469.106705099</v>
      </c>
      <c r="AK47" s="156">
        <v>12351469.106705099</v>
      </c>
      <c r="AL47" s="156">
        <v>12351469.106705099</v>
      </c>
      <c r="AM47" s="156">
        <v>12351469.106705099</v>
      </c>
      <c r="AN47" s="156">
        <v>12351469.106705099</v>
      </c>
      <c r="AO47" s="156">
        <v>12351469.106705099</v>
      </c>
    </row>
    <row r="48" spans="1:41" x14ac:dyDescent="0.2">
      <c r="A48" s="155" t="s">
        <v>198</v>
      </c>
      <c r="B48" s="156">
        <v>0</v>
      </c>
      <c r="C48" s="156">
        <v>0</v>
      </c>
      <c r="D48" s="156">
        <v>0</v>
      </c>
      <c r="E48" s="156">
        <v>0</v>
      </c>
      <c r="F48" s="156">
        <v>0</v>
      </c>
      <c r="G48" s="156">
        <v>0</v>
      </c>
      <c r="H48" s="156">
        <v>0</v>
      </c>
      <c r="I48" s="156">
        <v>0</v>
      </c>
      <c r="J48" s="156">
        <v>0</v>
      </c>
      <c r="K48" s="156">
        <v>0</v>
      </c>
      <c r="L48" s="156">
        <v>0</v>
      </c>
      <c r="M48" s="156">
        <v>0</v>
      </c>
      <c r="N48" s="156">
        <v>0</v>
      </c>
      <c r="O48" s="156">
        <v>0</v>
      </c>
      <c r="P48" s="156">
        <v>0</v>
      </c>
      <c r="Q48" s="156">
        <v>0</v>
      </c>
      <c r="R48" s="156">
        <v>0</v>
      </c>
      <c r="S48" s="156">
        <v>0</v>
      </c>
      <c r="T48" s="156">
        <v>0</v>
      </c>
      <c r="U48" s="156">
        <v>0</v>
      </c>
      <c r="V48" s="156">
        <v>0</v>
      </c>
      <c r="W48" s="156">
        <v>0</v>
      </c>
      <c r="X48" s="156">
        <v>0</v>
      </c>
      <c r="Y48" s="156">
        <v>0</v>
      </c>
      <c r="Z48" s="156">
        <v>0</v>
      </c>
      <c r="AA48" s="156">
        <v>0</v>
      </c>
      <c r="AB48" s="156">
        <v>0</v>
      </c>
      <c r="AC48" s="156">
        <v>0</v>
      </c>
      <c r="AD48" s="156">
        <v>0</v>
      </c>
      <c r="AE48" s="156">
        <v>0</v>
      </c>
      <c r="AF48" s="156">
        <v>0</v>
      </c>
      <c r="AG48" s="156">
        <v>0</v>
      </c>
      <c r="AH48" s="156">
        <v>0</v>
      </c>
      <c r="AI48" s="156">
        <v>0</v>
      </c>
      <c r="AJ48" s="156">
        <v>0</v>
      </c>
      <c r="AK48" s="156">
        <v>0</v>
      </c>
      <c r="AL48" s="156">
        <v>0</v>
      </c>
      <c r="AM48" s="156">
        <v>0</v>
      </c>
      <c r="AN48" s="156">
        <v>0</v>
      </c>
      <c r="AO48" s="156">
        <v>0</v>
      </c>
    </row>
    <row r="49" spans="1:41" x14ac:dyDescent="0.2">
      <c r="A49" s="155" t="s">
        <v>199</v>
      </c>
      <c r="B49" s="156">
        <v>0</v>
      </c>
      <c r="C49" s="156">
        <v>12540354.7023951</v>
      </c>
      <c r="D49" s="156">
        <v>20444384.162719499</v>
      </c>
      <c r="E49" s="156">
        <v>29018260.520465899</v>
      </c>
      <c r="F49" s="156">
        <v>38425669.083660997</v>
      </c>
      <c r="G49" s="156">
        <v>49665366.273597099</v>
      </c>
      <c r="H49" s="156">
        <v>61584875.968943499</v>
      </c>
      <c r="I49" s="156">
        <v>74098358.212087303</v>
      </c>
      <c r="J49" s="156">
        <v>89687620.481900901</v>
      </c>
      <c r="K49" s="156">
        <v>101328432.230165</v>
      </c>
      <c r="L49" s="156">
        <v>111440150.625672</v>
      </c>
      <c r="M49" s="156">
        <v>119530960.255137</v>
      </c>
      <c r="N49" s="156">
        <v>128132000</v>
      </c>
      <c r="O49" s="156">
        <v>128132000</v>
      </c>
      <c r="P49" s="156">
        <v>128132000</v>
      </c>
      <c r="Q49" s="156">
        <v>128132000</v>
      </c>
      <c r="R49" s="156">
        <v>128132000</v>
      </c>
      <c r="S49" s="156">
        <v>128132000</v>
      </c>
      <c r="T49" s="156">
        <v>128132000</v>
      </c>
      <c r="U49" s="156">
        <v>128132000</v>
      </c>
      <c r="V49" s="156">
        <v>128132000</v>
      </c>
      <c r="W49" s="156">
        <v>128132000</v>
      </c>
      <c r="X49" s="156">
        <v>128132000</v>
      </c>
      <c r="Y49" s="156">
        <v>128132000</v>
      </c>
      <c r="Z49" s="156">
        <v>128132000</v>
      </c>
      <c r="AA49" s="156">
        <v>128132000</v>
      </c>
      <c r="AB49" s="156">
        <v>128132000</v>
      </c>
      <c r="AC49" s="156">
        <v>128132000</v>
      </c>
      <c r="AD49" s="156">
        <v>128132000</v>
      </c>
      <c r="AE49" s="156">
        <v>128132000</v>
      </c>
      <c r="AF49" s="156">
        <v>128132000</v>
      </c>
      <c r="AG49" s="156">
        <v>128132000</v>
      </c>
      <c r="AH49" s="156">
        <v>128132000</v>
      </c>
      <c r="AI49" s="156">
        <v>128132000</v>
      </c>
      <c r="AJ49" s="156">
        <v>128132000</v>
      </c>
      <c r="AK49" s="156">
        <v>128132000</v>
      </c>
      <c r="AL49" s="156">
        <v>128132000</v>
      </c>
      <c r="AM49" s="156">
        <v>128132000</v>
      </c>
      <c r="AN49" s="156">
        <v>128132000</v>
      </c>
      <c r="AO49" s="156">
        <v>128132000</v>
      </c>
    </row>
    <row r="50" spans="1:41" x14ac:dyDescent="0.2">
      <c r="A50" s="155" t="s">
        <v>200</v>
      </c>
      <c r="B50" s="156">
        <v>0</v>
      </c>
      <c r="C50" s="156">
        <v>0</v>
      </c>
      <c r="D50" s="156">
        <v>0</v>
      </c>
      <c r="E50" s="156">
        <v>0</v>
      </c>
      <c r="F50" s="156">
        <v>0</v>
      </c>
      <c r="G50" s="156">
        <v>0</v>
      </c>
      <c r="H50" s="156">
        <v>0</v>
      </c>
      <c r="I50" s="156">
        <v>0</v>
      </c>
      <c r="J50" s="156">
        <v>0</v>
      </c>
      <c r="K50" s="156">
        <v>0</v>
      </c>
      <c r="L50" s="156">
        <v>0</v>
      </c>
      <c r="M50" s="156">
        <v>0</v>
      </c>
      <c r="N50" s="156">
        <v>0</v>
      </c>
      <c r="O50" s="156">
        <v>0</v>
      </c>
      <c r="P50" s="156">
        <v>0</v>
      </c>
      <c r="Q50" s="156">
        <v>0</v>
      </c>
      <c r="R50" s="156">
        <v>0</v>
      </c>
      <c r="S50" s="156">
        <v>0</v>
      </c>
      <c r="T50" s="156">
        <v>0</v>
      </c>
      <c r="U50" s="156">
        <v>0</v>
      </c>
      <c r="V50" s="156">
        <v>0</v>
      </c>
      <c r="W50" s="156">
        <v>0</v>
      </c>
      <c r="X50" s="156">
        <v>0</v>
      </c>
      <c r="Y50" s="156">
        <v>0</v>
      </c>
      <c r="Z50" s="156">
        <v>0</v>
      </c>
      <c r="AA50" s="156">
        <v>0</v>
      </c>
      <c r="AB50" s="156">
        <v>0</v>
      </c>
      <c r="AC50" s="156">
        <v>0</v>
      </c>
      <c r="AD50" s="156">
        <v>0</v>
      </c>
      <c r="AE50" s="156">
        <v>0</v>
      </c>
      <c r="AF50" s="156">
        <v>0</v>
      </c>
      <c r="AG50" s="156">
        <v>0</v>
      </c>
      <c r="AH50" s="156">
        <v>0</v>
      </c>
      <c r="AI50" s="156">
        <v>0</v>
      </c>
      <c r="AJ50" s="156">
        <v>0</v>
      </c>
      <c r="AK50" s="156">
        <v>0</v>
      </c>
      <c r="AL50" s="156">
        <v>0</v>
      </c>
      <c r="AM50" s="156">
        <v>0</v>
      </c>
      <c r="AN50" s="156">
        <v>0</v>
      </c>
      <c r="AO50" s="156">
        <v>0</v>
      </c>
    </row>
    <row r="51" spans="1:41" x14ac:dyDescent="0.2">
      <c r="A51" s="155" t="s">
        <v>201</v>
      </c>
      <c r="B51" s="156">
        <v>48933000.000000097</v>
      </c>
      <c r="C51" s="156">
        <v>44143898.318512999</v>
      </c>
      <c r="D51" s="156">
        <v>41125387.145800099</v>
      </c>
      <c r="E51" s="156">
        <v>37851064.636094399</v>
      </c>
      <c r="F51" s="156">
        <v>34258420.150541902</v>
      </c>
      <c r="G51" s="156">
        <v>29966033.3728818</v>
      </c>
      <c r="H51" s="156">
        <v>25414029.4400439</v>
      </c>
      <c r="I51" s="156">
        <v>20635190.222645</v>
      </c>
      <c r="J51" s="156">
        <v>14681725.275178401</v>
      </c>
      <c r="K51" s="156">
        <v>10236154.759789299</v>
      </c>
      <c r="L51" s="156">
        <v>6374537.7066929899</v>
      </c>
      <c r="M51" s="156">
        <v>3284696.0777586601</v>
      </c>
      <c r="N51" s="156">
        <v>0</v>
      </c>
      <c r="O51" s="156">
        <v>0</v>
      </c>
      <c r="P51" s="156">
        <v>0</v>
      </c>
      <c r="Q51" s="156">
        <v>0</v>
      </c>
      <c r="R51" s="156">
        <v>0</v>
      </c>
      <c r="S51" s="156">
        <v>0</v>
      </c>
      <c r="T51" s="156">
        <v>0</v>
      </c>
      <c r="U51" s="156">
        <v>0</v>
      </c>
      <c r="V51" s="156">
        <v>0</v>
      </c>
      <c r="W51" s="156">
        <v>0</v>
      </c>
      <c r="X51" s="156">
        <v>0</v>
      </c>
      <c r="Y51" s="156">
        <v>0</v>
      </c>
      <c r="Z51" s="156">
        <v>0</v>
      </c>
      <c r="AA51" s="156">
        <v>0</v>
      </c>
      <c r="AB51" s="156">
        <v>0</v>
      </c>
      <c r="AC51" s="156">
        <v>0</v>
      </c>
      <c r="AD51" s="156">
        <v>0</v>
      </c>
      <c r="AE51" s="156">
        <v>0</v>
      </c>
      <c r="AF51" s="156">
        <v>0</v>
      </c>
      <c r="AG51" s="156">
        <v>0</v>
      </c>
      <c r="AH51" s="156">
        <v>0</v>
      </c>
      <c r="AI51" s="156">
        <v>0</v>
      </c>
      <c r="AJ51" s="156">
        <v>0</v>
      </c>
      <c r="AK51" s="156">
        <v>0</v>
      </c>
      <c r="AL51" s="156">
        <v>0</v>
      </c>
      <c r="AM51" s="156">
        <v>0</v>
      </c>
      <c r="AN51" s="156">
        <v>0</v>
      </c>
      <c r="AO51" s="156">
        <v>0</v>
      </c>
    </row>
    <row r="52" spans="1:41" x14ac:dyDescent="0.2">
      <c r="A52" s="155" t="s">
        <v>202</v>
      </c>
      <c r="B52" s="156">
        <v>79199000.000000298</v>
      </c>
      <c r="C52" s="156">
        <v>71484032.311421394</v>
      </c>
      <c r="D52" s="156">
        <v>66551734.222411104</v>
      </c>
      <c r="E52" s="156">
        <v>61318995.304532401</v>
      </c>
      <c r="F52" s="156">
        <v>55563066.263631098</v>
      </c>
      <c r="G52" s="156">
        <v>48612770.006928399</v>
      </c>
      <c r="H52" s="156">
        <v>41199868.457826003</v>
      </c>
      <c r="I52" s="156">
        <v>33413748.946222302</v>
      </c>
      <c r="J52" s="156">
        <v>23732953.5611361</v>
      </c>
      <c r="K52" s="156">
        <v>16490437.198298199</v>
      </c>
      <c r="L52" s="156">
        <v>10240070.830788299</v>
      </c>
      <c r="M52" s="156">
        <v>5280662.6805736199</v>
      </c>
      <c r="N52" s="156">
        <v>0</v>
      </c>
      <c r="O52" s="156">
        <v>0</v>
      </c>
      <c r="P52" s="156">
        <v>0</v>
      </c>
      <c r="Q52" s="156">
        <v>0</v>
      </c>
      <c r="R52" s="156">
        <v>0</v>
      </c>
      <c r="S52" s="156">
        <v>0</v>
      </c>
      <c r="T52" s="156">
        <v>0</v>
      </c>
      <c r="U52" s="156">
        <v>0</v>
      </c>
      <c r="V52" s="156">
        <v>0</v>
      </c>
      <c r="W52" s="156">
        <v>0</v>
      </c>
      <c r="X52" s="156">
        <v>0</v>
      </c>
      <c r="Y52" s="156">
        <v>0</v>
      </c>
      <c r="Z52" s="156">
        <v>0</v>
      </c>
      <c r="AA52" s="156">
        <v>0</v>
      </c>
      <c r="AB52" s="156">
        <v>0</v>
      </c>
      <c r="AC52" s="156">
        <v>0</v>
      </c>
      <c r="AD52" s="156">
        <v>0</v>
      </c>
      <c r="AE52" s="156">
        <v>0</v>
      </c>
      <c r="AF52" s="156">
        <v>0</v>
      </c>
      <c r="AG52" s="156">
        <v>0</v>
      </c>
      <c r="AH52" s="156">
        <v>0</v>
      </c>
      <c r="AI52" s="156">
        <v>0</v>
      </c>
      <c r="AJ52" s="156">
        <v>0</v>
      </c>
      <c r="AK52" s="156">
        <v>0</v>
      </c>
      <c r="AL52" s="156">
        <v>0</v>
      </c>
      <c r="AM52" s="156">
        <v>0</v>
      </c>
      <c r="AN52" s="156">
        <v>0</v>
      </c>
      <c r="AO52" s="156">
        <v>0</v>
      </c>
    </row>
    <row r="53" spans="1:41" x14ac:dyDescent="0.2">
      <c r="A53" s="157" t="s">
        <v>203</v>
      </c>
      <c r="B53" s="156">
        <v>24399999.999999899</v>
      </c>
      <c r="C53" s="156">
        <v>22011957.553628702</v>
      </c>
      <c r="D53" s="156">
        <v>20506804.127225298</v>
      </c>
      <c r="E53" s="156">
        <v>18874092.6802097</v>
      </c>
      <c r="F53" s="156">
        <v>17082652.8451805</v>
      </c>
      <c r="G53" s="156">
        <v>14942292.8146304</v>
      </c>
      <c r="H53" s="156">
        <v>12672477.0264866</v>
      </c>
      <c r="I53" s="156">
        <v>10289551.8654596</v>
      </c>
      <c r="J53" s="156">
        <v>7320910.1570382202</v>
      </c>
      <c r="K53" s="156">
        <v>5104166.4344891896</v>
      </c>
      <c r="L53" s="156">
        <v>3178605.8496987298</v>
      </c>
      <c r="M53" s="156">
        <v>1637884.13335195</v>
      </c>
      <c r="N53" s="156">
        <v>0</v>
      </c>
      <c r="O53" s="156">
        <v>0</v>
      </c>
      <c r="P53" s="156">
        <v>0</v>
      </c>
      <c r="Q53" s="156">
        <v>0</v>
      </c>
      <c r="R53" s="156">
        <v>0</v>
      </c>
      <c r="S53" s="156">
        <v>0</v>
      </c>
      <c r="T53" s="156">
        <v>0</v>
      </c>
      <c r="U53" s="156">
        <v>0</v>
      </c>
      <c r="V53" s="156">
        <v>0</v>
      </c>
      <c r="W53" s="156">
        <v>0</v>
      </c>
      <c r="X53" s="156">
        <v>0</v>
      </c>
      <c r="Y53" s="156">
        <v>0</v>
      </c>
      <c r="Z53" s="156">
        <v>0</v>
      </c>
      <c r="AA53" s="156">
        <v>0</v>
      </c>
      <c r="AB53" s="156">
        <v>0</v>
      </c>
      <c r="AC53" s="156">
        <v>0</v>
      </c>
      <c r="AD53" s="156">
        <v>0</v>
      </c>
      <c r="AE53" s="156">
        <v>0</v>
      </c>
      <c r="AF53" s="156">
        <v>0</v>
      </c>
      <c r="AG53" s="156">
        <v>0</v>
      </c>
      <c r="AH53" s="156">
        <v>0</v>
      </c>
      <c r="AI53" s="156">
        <v>0</v>
      </c>
      <c r="AJ53" s="156">
        <v>0</v>
      </c>
      <c r="AK53" s="156">
        <v>0</v>
      </c>
      <c r="AL53" s="156">
        <v>0</v>
      </c>
      <c r="AM53" s="156">
        <v>0</v>
      </c>
      <c r="AN53" s="156">
        <v>0</v>
      </c>
      <c r="AO53" s="156">
        <v>0</v>
      </c>
    </row>
    <row r="54" spans="1:41" x14ac:dyDescent="0.2">
      <c r="A54" s="155" t="s">
        <v>204</v>
      </c>
      <c r="B54" s="156">
        <v>0</v>
      </c>
      <c r="C54" s="156">
        <v>0</v>
      </c>
      <c r="D54" s="156">
        <v>0</v>
      </c>
      <c r="E54" s="156">
        <v>0</v>
      </c>
      <c r="F54" s="156">
        <v>0</v>
      </c>
      <c r="G54" s="156">
        <v>0</v>
      </c>
      <c r="H54" s="156">
        <v>0</v>
      </c>
      <c r="I54" s="156">
        <v>0</v>
      </c>
      <c r="J54" s="156">
        <v>0</v>
      </c>
      <c r="K54" s="156">
        <v>0</v>
      </c>
      <c r="L54" s="156">
        <v>0</v>
      </c>
      <c r="M54" s="156">
        <v>0</v>
      </c>
      <c r="N54" s="156">
        <v>0</v>
      </c>
      <c r="O54" s="156">
        <v>0</v>
      </c>
      <c r="P54" s="156">
        <v>0</v>
      </c>
      <c r="Q54" s="156">
        <v>0</v>
      </c>
      <c r="R54" s="156">
        <v>0</v>
      </c>
      <c r="S54" s="156">
        <v>0</v>
      </c>
      <c r="T54" s="156">
        <v>0</v>
      </c>
      <c r="U54" s="156">
        <v>0</v>
      </c>
      <c r="V54" s="156">
        <v>0</v>
      </c>
      <c r="W54" s="156">
        <v>0</v>
      </c>
      <c r="X54" s="156">
        <v>0</v>
      </c>
      <c r="Y54" s="156">
        <v>0</v>
      </c>
      <c r="Z54" s="156">
        <v>0</v>
      </c>
      <c r="AA54" s="156">
        <v>0</v>
      </c>
      <c r="AB54" s="156">
        <v>0</v>
      </c>
      <c r="AC54" s="156">
        <v>0</v>
      </c>
      <c r="AD54" s="156">
        <v>0</v>
      </c>
      <c r="AE54" s="156">
        <v>0</v>
      </c>
      <c r="AF54" s="156">
        <v>0</v>
      </c>
      <c r="AG54" s="156">
        <v>0</v>
      </c>
      <c r="AH54" s="156">
        <v>0</v>
      </c>
      <c r="AI54" s="156">
        <v>0</v>
      </c>
      <c r="AJ54" s="156">
        <v>0</v>
      </c>
      <c r="AK54" s="156">
        <v>0</v>
      </c>
      <c r="AL54" s="156">
        <v>0</v>
      </c>
      <c r="AM54" s="156">
        <v>0</v>
      </c>
      <c r="AN54" s="156">
        <v>0</v>
      </c>
      <c r="AO54" s="156">
        <v>0</v>
      </c>
    </row>
    <row r="55" spans="1:41" x14ac:dyDescent="0.2">
      <c r="A55" s="155" t="s">
        <v>205</v>
      </c>
      <c r="B55" s="156">
        <v>0</v>
      </c>
      <c r="C55" s="156">
        <v>0</v>
      </c>
      <c r="D55" s="156">
        <v>0</v>
      </c>
      <c r="E55" s="156">
        <v>0</v>
      </c>
      <c r="F55" s="156">
        <v>0</v>
      </c>
      <c r="G55" s="156">
        <v>0</v>
      </c>
      <c r="H55" s="156">
        <v>0</v>
      </c>
      <c r="I55" s="156">
        <v>0</v>
      </c>
      <c r="J55" s="156">
        <v>0</v>
      </c>
      <c r="K55" s="156">
        <v>0</v>
      </c>
      <c r="L55" s="156">
        <v>0</v>
      </c>
      <c r="M55" s="156">
        <v>0</v>
      </c>
      <c r="N55" s="156">
        <v>0</v>
      </c>
      <c r="O55" s="156">
        <v>0</v>
      </c>
      <c r="P55" s="156">
        <v>0</v>
      </c>
      <c r="Q55" s="156">
        <v>0</v>
      </c>
      <c r="R55" s="156">
        <v>0</v>
      </c>
      <c r="S55" s="156">
        <v>0</v>
      </c>
      <c r="T55" s="156">
        <v>0</v>
      </c>
      <c r="U55" s="156">
        <v>0</v>
      </c>
      <c r="V55" s="156">
        <v>0</v>
      </c>
      <c r="W55" s="156">
        <v>0</v>
      </c>
      <c r="X55" s="156">
        <v>0</v>
      </c>
      <c r="Y55" s="156">
        <v>0</v>
      </c>
      <c r="Z55" s="156">
        <v>0</v>
      </c>
      <c r="AA55" s="156">
        <v>0</v>
      </c>
      <c r="AB55" s="156">
        <v>0</v>
      </c>
      <c r="AC55" s="156">
        <v>0</v>
      </c>
      <c r="AD55" s="156">
        <v>0</v>
      </c>
      <c r="AE55" s="156">
        <v>0</v>
      </c>
      <c r="AF55" s="156">
        <v>0</v>
      </c>
      <c r="AG55" s="156">
        <v>0</v>
      </c>
      <c r="AH55" s="156">
        <v>0</v>
      </c>
      <c r="AI55" s="156">
        <v>0</v>
      </c>
      <c r="AJ55" s="156">
        <v>0</v>
      </c>
      <c r="AK55" s="156">
        <v>0</v>
      </c>
      <c r="AL55" s="156">
        <v>0</v>
      </c>
      <c r="AM55" s="156">
        <v>0</v>
      </c>
      <c r="AN55" s="156">
        <v>0</v>
      </c>
      <c r="AO55" s="156">
        <v>0</v>
      </c>
    </row>
    <row r="56" spans="1:41" x14ac:dyDescent="0.2">
      <c r="A56" s="157" t="s">
        <v>206</v>
      </c>
      <c r="B56" s="156">
        <v>2738494.79661308</v>
      </c>
      <c r="C56" s="156">
        <v>2779439.5164786698</v>
      </c>
      <c r="D56" s="156">
        <v>2805246.4637096301</v>
      </c>
      <c r="E56" s="156">
        <v>2833240.4857258499</v>
      </c>
      <c r="F56" s="156">
        <v>2863956.0210852702</v>
      </c>
      <c r="G56" s="156">
        <v>2900654.04627972</v>
      </c>
      <c r="H56" s="156">
        <v>2939571.68433647</v>
      </c>
      <c r="I56" s="156">
        <v>2980428.6646330901</v>
      </c>
      <c r="J56" s="156">
        <v>3031328.1799734901</v>
      </c>
      <c r="K56" s="156">
        <v>3069335.8589707599</v>
      </c>
      <c r="L56" s="156">
        <v>3102350.9918668498</v>
      </c>
      <c r="M56" s="156">
        <v>3128767.7832276998</v>
      </c>
      <c r="N56" s="156">
        <v>3156850.4947030698</v>
      </c>
      <c r="O56" s="156">
        <v>3156850.4947030698</v>
      </c>
      <c r="P56" s="156">
        <v>3157221.1229280098</v>
      </c>
      <c r="Q56" s="156">
        <v>3157454.72528442</v>
      </c>
      <c r="R56" s="156">
        <v>3157708.1248612902</v>
      </c>
      <c r="S56" s="156">
        <v>3157986.1593523198</v>
      </c>
      <c r="T56" s="156">
        <v>3158318.3468475901</v>
      </c>
      <c r="U56" s="156">
        <v>3158670.6260952898</v>
      </c>
      <c r="V56" s="156">
        <v>3159040.4601089</v>
      </c>
      <c r="W56" s="156">
        <v>3159501.1983208801</v>
      </c>
      <c r="X56" s="156">
        <v>3159845.2406942798</v>
      </c>
      <c r="Y56" s="156">
        <v>3160144.0909524201</v>
      </c>
      <c r="Z56" s="156">
        <v>3160383.2135675699</v>
      </c>
      <c r="AA56" s="156">
        <v>3160637.4159541</v>
      </c>
      <c r="AB56" s="156">
        <v>3160637.4159541</v>
      </c>
      <c r="AC56" s="156">
        <v>3161738.10135921</v>
      </c>
      <c r="AD56" s="156">
        <v>3162431.8496681699</v>
      </c>
      <c r="AE56" s="156">
        <v>3163184.3914260501</v>
      </c>
      <c r="AF56" s="156">
        <v>3164010.0935334498</v>
      </c>
      <c r="AG56" s="156">
        <v>3164996.61831273</v>
      </c>
      <c r="AH56" s="156">
        <v>3166042.81123702</v>
      </c>
      <c r="AI56" s="156">
        <v>3167141.1380067999</v>
      </c>
      <c r="AJ56" s="156">
        <v>3168509.4305203701</v>
      </c>
      <c r="AK56" s="156">
        <v>3169531.1617152998</v>
      </c>
      <c r="AL56" s="156">
        <v>3170418.6821341901</v>
      </c>
      <c r="AM56" s="156">
        <v>3171128.8244137401</v>
      </c>
      <c r="AN56" s="156">
        <v>3171883.75034212</v>
      </c>
      <c r="AO56" s="156">
        <v>3171883.75034212</v>
      </c>
    </row>
    <row r="57" spans="1:41" x14ac:dyDescent="0.2">
      <c r="A57" s="155" t="s">
        <v>207</v>
      </c>
      <c r="B57" s="156">
        <v>0</v>
      </c>
      <c r="C57" s="156">
        <v>0</v>
      </c>
      <c r="D57" s="156">
        <v>0</v>
      </c>
      <c r="E57" s="156">
        <v>0</v>
      </c>
      <c r="F57" s="156">
        <v>0</v>
      </c>
      <c r="G57" s="156">
        <v>0</v>
      </c>
      <c r="H57" s="156">
        <v>0</v>
      </c>
      <c r="I57" s="156">
        <v>0</v>
      </c>
      <c r="J57" s="156">
        <v>0</v>
      </c>
      <c r="K57" s="156">
        <v>0</v>
      </c>
      <c r="L57" s="156">
        <v>0</v>
      </c>
      <c r="M57" s="156">
        <v>0</v>
      </c>
      <c r="N57" s="156">
        <v>0</v>
      </c>
      <c r="O57" s="156">
        <v>0</v>
      </c>
      <c r="P57" s="156">
        <v>0</v>
      </c>
      <c r="Q57" s="156">
        <v>0</v>
      </c>
      <c r="R57" s="156">
        <v>0</v>
      </c>
      <c r="S57" s="156">
        <v>0</v>
      </c>
      <c r="T57" s="156">
        <v>0</v>
      </c>
      <c r="U57" s="156">
        <v>0</v>
      </c>
      <c r="V57" s="156">
        <v>0</v>
      </c>
      <c r="W57" s="156">
        <v>0</v>
      </c>
      <c r="X57" s="156">
        <v>0</v>
      </c>
      <c r="Y57" s="156">
        <v>0</v>
      </c>
      <c r="Z57" s="156">
        <v>0</v>
      </c>
      <c r="AA57" s="156">
        <v>0</v>
      </c>
      <c r="AB57" s="156">
        <v>0</v>
      </c>
      <c r="AC57" s="156">
        <v>0</v>
      </c>
      <c r="AD57" s="156">
        <v>0</v>
      </c>
      <c r="AE57" s="156">
        <v>0</v>
      </c>
      <c r="AF57" s="156">
        <v>0</v>
      </c>
      <c r="AG57" s="156">
        <v>0</v>
      </c>
      <c r="AH57" s="156">
        <v>0</v>
      </c>
      <c r="AI57" s="156">
        <v>0</v>
      </c>
      <c r="AJ57" s="156">
        <v>0</v>
      </c>
      <c r="AK57" s="156">
        <v>0</v>
      </c>
      <c r="AL57" s="156">
        <v>0</v>
      </c>
      <c r="AM57" s="156">
        <v>0</v>
      </c>
      <c r="AN57" s="156">
        <v>0</v>
      </c>
      <c r="AO57" s="156">
        <v>0</v>
      </c>
    </row>
    <row r="58" spans="1:41" x14ac:dyDescent="0.2">
      <c r="A58" s="155" t="s">
        <v>208</v>
      </c>
      <c r="B58" s="156">
        <v>0</v>
      </c>
      <c r="C58" s="156">
        <v>-482204.4529411</v>
      </c>
      <c r="D58" s="156">
        <v>-964408.90588219999</v>
      </c>
      <c r="E58" s="156">
        <v>-1446613.3588232901</v>
      </c>
      <c r="F58" s="156">
        <v>-1928817.8117644</v>
      </c>
      <c r="G58" s="156">
        <v>-2411022.2647054899</v>
      </c>
      <c r="H58" s="156">
        <v>-2893226.71764659</v>
      </c>
      <c r="I58" s="156">
        <v>-3375431.1705876999</v>
      </c>
      <c r="J58" s="156">
        <v>-3857635.6235288</v>
      </c>
      <c r="K58" s="156">
        <v>-4339840.0764699001</v>
      </c>
      <c r="L58" s="156">
        <v>-4822044.52941099</v>
      </c>
      <c r="M58" s="156">
        <v>-5304248.9823520901</v>
      </c>
      <c r="N58" s="156">
        <v>-5786453.4352931902</v>
      </c>
      <c r="O58" s="156">
        <v>-5786453.4352931902</v>
      </c>
      <c r="P58" s="156">
        <v>-5791277.2707776604</v>
      </c>
      <c r="Q58" s="156">
        <v>-5796101.1062621204</v>
      </c>
      <c r="R58" s="156">
        <v>-5800924.9417465897</v>
      </c>
      <c r="S58" s="156">
        <v>-5805748.77723106</v>
      </c>
      <c r="T58" s="156">
        <v>-5810572.61271552</v>
      </c>
      <c r="U58" s="156">
        <v>-5815396.44819998</v>
      </c>
      <c r="V58" s="156">
        <v>-5820220.2836844502</v>
      </c>
      <c r="W58" s="156">
        <v>-5825044.1191689102</v>
      </c>
      <c r="X58" s="156">
        <v>-5829867.9546533804</v>
      </c>
      <c r="Y58" s="156">
        <v>-5834691.7901378404</v>
      </c>
      <c r="Z58" s="156">
        <v>-5839515.6256223097</v>
      </c>
      <c r="AA58" s="156">
        <v>-5844339.4611067697</v>
      </c>
      <c r="AB58" s="156">
        <v>-5844339.4611067697</v>
      </c>
      <c r="AC58" s="156">
        <v>-5845917.2720766803</v>
      </c>
      <c r="AD58" s="156">
        <v>-5847495.08304659</v>
      </c>
      <c r="AE58" s="156">
        <v>-5849072.8940164996</v>
      </c>
      <c r="AF58" s="156">
        <v>-5850650.7049864102</v>
      </c>
      <c r="AG58" s="156">
        <v>-5852228.5159563199</v>
      </c>
      <c r="AH58" s="156">
        <v>-5853806.3269262305</v>
      </c>
      <c r="AI58" s="156">
        <v>-5855384.1378961401</v>
      </c>
      <c r="AJ58" s="156">
        <v>-5856961.9488660498</v>
      </c>
      <c r="AK58" s="156">
        <v>-5858539.7598359603</v>
      </c>
      <c r="AL58" s="156">
        <v>-5860117.57080587</v>
      </c>
      <c r="AM58" s="156">
        <v>-5861695.3817757796</v>
      </c>
      <c r="AN58" s="156">
        <v>-5863273.19274568</v>
      </c>
      <c r="AO58" s="156">
        <v>-5863273.19274568</v>
      </c>
    </row>
    <row r="59" spans="1:41" x14ac:dyDescent="0.2">
      <c r="A59" s="155" t="s">
        <v>209</v>
      </c>
      <c r="B59" s="156">
        <v>-36490352</v>
      </c>
      <c r="C59" s="156">
        <v>-34281217.166666701</v>
      </c>
      <c r="D59" s="156">
        <v>-32072082.333333299</v>
      </c>
      <c r="E59" s="156">
        <v>-29862947.5</v>
      </c>
      <c r="F59" s="156">
        <v>-27653812.666666701</v>
      </c>
      <c r="G59" s="156">
        <v>-25444677.833333299</v>
      </c>
      <c r="H59" s="156">
        <v>-23235543</v>
      </c>
      <c r="I59" s="156">
        <v>-21026408.166666601</v>
      </c>
      <c r="J59" s="156">
        <v>-18817273.333333299</v>
      </c>
      <c r="K59" s="156">
        <v>-16608138.5</v>
      </c>
      <c r="L59" s="156">
        <v>-14399003.666666601</v>
      </c>
      <c r="M59" s="156">
        <v>-12189868.8333333</v>
      </c>
      <c r="N59" s="156">
        <v>-9980733.9999999907</v>
      </c>
      <c r="O59" s="156">
        <v>-9980733.9999999907</v>
      </c>
      <c r="P59" s="156">
        <v>-9584418.0833333302</v>
      </c>
      <c r="Q59" s="156">
        <v>-9188102.1666666605</v>
      </c>
      <c r="R59" s="156">
        <v>-8791786.25</v>
      </c>
      <c r="S59" s="156">
        <v>-8395470.3333333302</v>
      </c>
      <c r="T59" s="156">
        <v>-7999154.4166666605</v>
      </c>
      <c r="U59" s="156">
        <v>-7602838.5</v>
      </c>
      <c r="V59" s="156">
        <v>-7206522.5833333302</v>
      </c>
      <c r="W59" s="156">
        <v>-6810206.6666666605</v>
      </c>
      <c r="X59" s="156">
        <v>-6413890.75</v>
      </c>
      <c r="Y59" s="156">
        <v>-6017574.8333333302</v>
      </c>
      <c r="Z59" s="156">
        <v>-5621258.9166666698</v>
      </c>
      <c r="AA59" s="156">
        <v>-5224943</v>
      </c>
      <c r="AB59" s="156">
        <v>-5224943</v>
      </c>
      <c r="AC59" s="156">
        <v>-5383103.4166666698</v>
      </c>
      <c r="AD59" s="156">
        <v>-5541263.8333333302</v>
      </c>
      <c r="AE59" s="156">
        <v>-5699424.25</v>
      </c>
      <c r="AF59" s="156">
        <v>-5857584.6666666605</v>
      </c>
      <c r="AG59" s="156">
        <v>-6015745.0833333302</v>
      </c>
      <c r="AH59" s="156">
        <v>-6173905.4999999898</v>
      </c>
      <c r="AI59" s="156">
        <v>-6332065.9166666605</v>
      </c>
      <c r="AJ59" s="156">
        <v>-6490226.3333333302</v>
      </c>
      <c r="AK59" s="156">
        <v>-6648386.7499999898</v>
      </c>
      <c r="AL59" s="156">
        <v>-6806547.1666666605</v>
      </c>
      <c r="AM59" s="156">
        <v>-6964707.58333332</v>
      </c>
      <c r="AN59" s="156">
        <v>-7122867.9999999898</v>
      </c>
      <c r="AO59" s="156">
        <v>-7122867.9999999898</v>
      </c>
    </row>
    <row r="60" spans="1:41" x14ac:dyDescent="0.2">
      <c r="A60" s="155" t="s">
        <v>210</v>
      </c>
      <c r="B60" s="156">
        <v>2807060529.8667002</v>
      </c>
      <c r="C60" s="156">
        <v>2809892342.9029698</v>
      </c>
      <c r="D60" s="156">
        <v>2808290878.9572401</v>
      </c>
      <c r="E60" s="156">
        <v>2809772957.4810801</v>
      </c>
      <c r="F60" s="156">
        <v>2810895437.6107898</v>
      </c>
      <c r="G60" s="156">
        <v>2812374068.7704201</v>
      </c>
      <c r="H60" s="156">
        <v>2813644247.3081102</v>
      </c>
      <c r="I60" s="156">
        <v>2815623346.82517</v>
      </c>
      <c r="J60" s="156">
        <v>2816778921.1487198</v>
      </c>
      <c r="K60" s="156">
        <v>2818927799.3305602</v>
      </c>
      <c r="L60" s="156">
        <v>2819832020.9785199</v>
      </c>
      <c r="M60" s="156">
        <v>2821461292.87114</v>
      </c>
      <c r="N60" s="156">
        <v>2823161189.8608499</v>
      </c>
      <c r="O60" s="156">
        <v>2823161189.8608499</v>
      </c>
      <c r="P60" s="156">
        <v>2825614550.1802301</v>
      </c>
      <c r="Q60" s="156">
        <v>2828228236.52248</v>
      </c>
      <c r="R60" s="156">
        <v>2830048123.9133201</v>
      </c>
      <c r="S60" s="156">
        <v>2831889709.62714</v>
      </c>
      <c r="T60" s="156">
        <v>2834086703.9689698</v>
      </c>
      <c r="U60" s="156">
        <v>2837545116.93505</v>
      </c>
      <c r="V60" s="156">
        <v>2841063797.4276199</v>
      </c>
      <c r="W60" s="156">
        <v>2844722592.0619898</v>
      </c>
      <c r="X60" s="156">
        <v>2848214024.7338099</v>
      </c>
      <c r="Y60" s="156">
        <v>2851848061.0504799</v>
      </c>
      <c r="Z60" s="156">
        <v>2854327744.4212599</v>
      </c>
      <c r="AA60" s="156">
        <v>2857303763.6756101</v>
      </c>
      <c r="AB60" s="156">
        <v>2857303763.6756101</v>
      </c>
      <c r="AC60" s="156">
        <v>2857773081.1476998</v>
      </c>
      <c r="AD60" s="156">
        <v>2858028390.57482</v>
      </c>
      <c r="AE60" s="156">
        <v>2857897818.3913398</v>
      </c>
      <c r="AF60" s="156">
        <v>2857761975.7975702</v>
      </c>
      <c r="AG60" s="156">
        <v>2858379021.96981</v>
      </c>
      <c r="AH60" s="156">
        <v>2859768809.2021198</v>
      </c>
      <c r="AI60" s="156">
        <v>2861390728.6105099</v>
      </c>
      <c r="AJ60" s="156">
        <v>2863160990.2286</v>
      </c>
      <c r="AK60" s="156">
        <v>2865062533.1893601</v>
      </c>
      <c r="AL60" s="156">
        <v>2866799695.7260399</v>
      </c>
      <c r="AM60" s="156">
        <v>2868490474.2165098</v>
      </c>
      <c r="AN60" s="156">
        <v>2870545548.97016</v>
      </c>
      <c r="AO60" s="156">
        <v>2870545548.97016</v>
      </c>
    </row>
    <row r="61" spans="1:41" x14ac:dyDescent="0.2">
      <c r="A61" s="155" t="s">
        <v>211</v>
      </c>
      <c r="B61" s="156">
        <v>0</v>
      </c>
      <c r="C61" s="156">
        <v>0</v>
      </c>
      <c r="D61" s="156">
        <v>0</v>
      </c>
      <c r="E61" s="156">
        <v>0</v>
      </c>
      <c r="F61" s="156">
        <v>0</v>
      </c>
      <c r="G61" s="156">
        <v>0</v>
      </c>
      <c r="H61" s="156">
        <v>0</v>
      </c>
      <c r="I61" s="156">
        <v>0</v>
      </c>
      <c r="J61" s="156">
        <v>0</v>
      </c>
      <c r="K61" s="156">
        <v>0</v>
      </c>
      <c r="L61" s="156">
        <v>0</v>
      </c>
      <c r="M61" s="156">
        <v>0</v>
      </c>
      <c r="N61" s="156">
        <v>0</v>
      </c>
      <c r="O61" s="156">
        <v>0</v>
      </c>
      <c r="P61" s="156">
        <v>0</v>
      </c>
      <c r="Q61" s="156">
        <v>0</v>
      </c>
      <c r="R61" s="156">
        <v>0</v>
      </c>
      <c r="S61" s="156">
        <v>0</v>
      </c>
      <c r="T61" s="156">
        <v>0</v>
      </c>
      <c r="U61" s="156">
        <v>0</v>
      </c>
      <c r="V61" s="156">
        <v>0</v>
      </c>
      <c r="W61" s="156">
        <v>0</v>
      </c>
      <c r="X61" s="156">
        <v>0</v>
      </c>
      <c r="Y61" s="156">
        <v>0</v>
      </c>
      <c r="Z61" s="156">
        <v>0</v>
      </c>
      <c r="AA61" s="156">
        <v>0</v>
      </c>
      <c r="AB61" s="156">
        <v>0</v>
      </c>
      <c r="AC61" s="156">
        <v>0</v>
      </c>
      <c r="AD61" s="156">
        <v>0</v>
      </c>
      <c r="AE61" s="156">
        <v>0</v>
      </c>
      <c r="AF61" s="156">
        <v>0</v>
      </c>
      <c r="AG61" s="156">
        <v>0</v>
      </c>
      <c r="AH61" s="156">
        <v>0</v>
      </c>
      <c r="AI61" s="156">
        <v>0</v>
      </c>
      <c r="AJ61" s="156">
        <v>0</v>
      </c>
      <c r="AK61" s="156">
        <v>0</v>
      </c>
      <c r="AL61" s="156">
        <v>0</v>
      </c>
      <c r="AM61" s="156">
        <v>0</v>
      </c>
      <c r="AN61" s="156">
        <v>0</v>
      </c>
      <c r="AO61" s="156">
        <v>0</v>
      </c>
    </row>
    <row r="62" spans="1:41" x14ac:dyDescent="0.2">
      <c r="A62" s="155" t="s">
        <v>212</v>
      </c>
      <c r="B62" s="156">
        <v>0</v>
      </c>
      <c r="C62" s="156">
        <v>0</v>
      </c>
      <c r="D62" s="156">
        <v>0</v>
      </c>
      <c r="E62" s="156">
        <v>0</v>
      </c>
      <c r="F62" s="156">
        <v>0</v>
      </c>
      <c r="G62" s="156">
        <v>0</v>
      </c>
      <c r="H62" s="156">
        <v>0</v>
      </c>
      <c r="I62" s="156">
        <v>0</v>
      </c>
      <c r="J62" s="156">
        <v>0</v>
      </c>
      <c r="K62" s="156">
        <v>0</v>
      </c>
      <c r="L62" s="156">
        <v>0</v>
      </c>
      <c r="M62" s="156">
        <v>0</v>
      </c>
      <c r="N62" s="156">
        <v>0</v>
      </c>
      <c r="O62" s="156">
        <v>0</v>
      </c>
      <c r="P62" s="156">
        <v>0</v>
      </c>
      <c r="Q62" s="156">
        <v>0</v>
      </c>
      <c r="R62" s="156">
        <v>0</v>
      </c>
      <c r="S62" s="156">
        <v>0</v>
      </c>
      <c r="T62" s="156">
        <v>0</v>
      </c>
      <c r="U62" s="156">
        <v>0</v>
      </c>
      <c r="V62" s="156">
        <v>0</v>
      </c>
      <c r="W62" s="156">
        <v>0</v>
      </c>
      <c r="X62" s="156">
        <v>0</v>
      </c>
      <c r="Y62" s="156">
        <v>0</v>
      </c>
      <c r="Z62" s="156">
        <v>0</v>
      </c>
      <c r="AA62" s="156">
        <v>0</v>
      </c>
      <c r="AB62" s="156">
        <v>0</v>
      </c>
      <c r="AC62" s="156">
        <v>0</v>
      </c>
      <c r="AD62" s="156">
        <v>0</v>
      </c>
      <c r="AE62" s="156">
        <v>0</v>
      </c>
      <c r="AF62" s="156">
        <v>0</v>
      </c>
      <c r="AG62" s="156">
        <v>0</v>
      </c>
      <c r="AH62" s="156">
        <v>0</v>
      </c>
      <c r="AI62" s="156">
        <v>0</v>
      </c>
      <c r="AJ62" s="156">
        <v>0</v>
      </c>
      <c r="AK62" s="156">
        <v>0</v>
      </c>
      <c r="AL62" s="156">
        <v>0</v>
      </c>
      <c r="AM62" s="156">
        <v>0</v>
      </c>
      <c r="AN62" s="156">
        <v>0</v>
      </c>
      <c r="AO62" s="156">
        <v>0</v>
      </c>
    </row>
    <row r="63" spans="1:41" x14ac:dyDescent="0.2">
      <c r="A63" s="155" t="s">
        <v>213</v>
      </c>
      <c r="B63" s="156">
        <v>0</v>
      </c>
      <c r="C63" s="156">
        <v>0</v>
      </c>
      <c r="D63" s="156">
        <v>0</v>
      </c>
      <c r="E63" s="156">
        <v>0</v>
      </c>
      <c r="F63" s="156">
        <v>0</v>
      </c>
      <c r="G63" s="156">
        <v>0</v>
      </c>
      <c r="H63" s="156">
        <v>0</v>
      </c>
      <c r="I63" s="156">
        <v>0</v>
      </c>
      <c r="J63" s="156">
        <v>0</v>
      </c>
      <c r="K63" s="156">
        <v>0</v>
      </c>
      <c r="L63" s="156">
        <v>0</v>
      </c>
      <c r="M63" s="156">
        <v>0</v>
      </c>
      <c r="N63" s="156">
        <v>0</v>
      </c>
      <c r="O63" s="156">
        <v>0</v>
      </c>
      <c r="P63" s="156">
        <v>0</v>
      </c>
      <c r="Q63" s="156">
        <v>0</v>
      </c>
      <c r="R63" s="156">
        <v>0</v>
      </c>
      <c r="S63" s="156">
        <v>0</v>
      </c>
      <c r="T63" s="156">
        <v>0</v>
      </c>
      <c r="U63" s="156">
        <v>0</v>
      </c>
      <c r="V63" s="156">
        <v>0</v>
      </c>
      <c r="W63" s="156">
        <v>0</v>
      </c>
      <c r="X63" s="156">
        <v>0</v>
      </c>
      <c r="Y63" s="156">
        <v>0</v>
      </c>
      <c r="Z63" s="156">
        <v>0</v>
      </c>
      <c r="AA63" s="156">
        <v>0</v>
      </c>
      <c r="AB63" s="156">
        <v>0</v>
      </c>
      <c r="AC63" s="156">
        <v>0</v>
      </c>
      <c r="AD63" s="156">
        <v>0</v>
      </c>
      <c r="AE63" s="156">
        <v>0</v>
      </c>
      <c r="AF63" s="156">
        <v>0</v>
      </c>
      <c r="AG63" s="156">
        <v>0</v>
      </c>
      <c r="AH63" s="156">
        <v>0</v>
      </c>
      <c r="AI63" s="156">
        <v>0</v>
      </c>
      <c r="AJ63" s="156">
        <v>0</v>
      </c>
      <c r="AK63" s="156">
        <v>0</v>
      </c>
      <c r="AL63" s="156">
        <v>0</v>
      </c>
      <c r="AM63" s="156">
        <v>0</v>
      </c>
      <c r="AN63" s="156">
        <v>0</v>
      </c>
      <c r="AO63" s="156">
        <v>0</v>
      </c>
    </row>
    <row r="64" spans="1:41" x14ac:dyDescent="0.2">
      <c r="A64" s="155" t="s">
        <v>214</v>
      </c>
      <c r="B64" s="156">
        <v>0</v>
      </c>
      <c r="C64" s="156">
        <v>0</v>
      </c>
      <c r="D64" s="156">
        <v>0</v>
      </c>
      <c r="E64" s="156">
        <v>0</v>
      </c>
      <c r="F64" s="156">
        <v>0</v>
      </c>
      <c r="G64" s="156">
        <v>0</v>
      </c>
      <c r="H64" s="156">
        <v>0</v>
      </c>
      <c r="I64" s="156">
        <v>0</v>
      </c>
      <c r="J64" s="156">
        <v>0</v>
      </c>
      <c r="K64" s="156">
        <v>0</v>
      </c>
      <c r="L64" s="156">
        <v>0</v>
      </c>
      <c r="M64" s="156">
        <v>0</v>
      </c>
      <c r="N64" s="156">
        <v>0</v>
      </c>
      <c r="O64" s="156">
        <v>0</v>
      </c>
      <c r="P64" s="156">
        <v>0</v>
      </c>
      <c r="Q64" s="156">
        <v>0</v>
      </c>
      <c r="R64" s="156">
        <v>0</v>
      </c>
      <c r="S64" s="156">
        <v>0</v>
      </c>
      <c r="T64" s="156">
        <v>0</v>
      </c>
      <c r="U64" s="156">
        <v>0</v>
      </c>
      <c r="V64" s="156">
        <v>0</v>
      </c>
      <c r="W64" s="156">
        <v>0</v>
      </c>
      <c r="X64" s="156">
        <v>0</v>
      </c>
      <c r="Y64" s="156">
        <v>0</v>
      </c>
      <c r="Z64" s="156">
        <v>0</v>
      </c>
      <c r="AA64" s="156">
        <v>0</v>
      </c>
      <c r="AB64" s="156">
        <v>0</v>
      </c>
      <c r="AC64" s="156">
        <v>0</v>
      </c>
      <c r="AD64" s="156">
        <v>0</v>
      </c>
      <c r="AE64" s="156">
        <v>0</v>
      </c>
      <c r="AF64" s="156">
        <v>0</v>
      </c>
      <c r="AG64" s="156">
        <v>0</v>
      </c>
      <c r="AH64" s="156">
        <v>0</v>
      </c>
      <c r="AI64" s="156">
        <v>0</v>
      </c>
      <c r="AJ64" s="156">
        <v>0</v>
      </c>
      <c r="AK64" s="156">
        <v>0</v>
      </c>
      <c r="AL64" s="156">
        <v>0</v>
      </c>
      <c r="AM64" s="156">
        <v>0</v>
      </c>
      <c r="AN64" s="156">
        <v>0</v>
      </c>
      <c r="AO64" s="156">
        <v>0</v>
      </c>
    </row>
    <row r="65" spans="1:41" x14ac:dyDescent="0.2">
      <c r="A65" s="155" t="s">
        <v>215</v>
      </c>
      <c r="B65" s="156">
        <v>0</v>
      </c>
      <c r="C65" s="156">
        <v>0</v>
      </c>
      <c r="D65" s="156">
        <v>0</v>
      </c>
      <c r="E65" s="156">
        <v>0</v>
      </c>
      <c r="F65" s="156">
        <v>0</v>
      </c>
      <c r="G65" s="156">
        <v>0</v>
      </c>
      <c r="H65" s="156">
        <v>0</v>
      </c>
      <c r="I65" s="156">
        <v>0</v>
      </c>
      <c r="J65" s="156">
        <v>0</v>
      </c>
      <c r="K65" s="156">
        <v>0</v>
      </c>
      <c r="L65" s="156">
        <v>0</v>
      </c>
      <c r="M65" s="156">
        <v>0</v>
      </c>
      <c r="N65" s="156">
        <v>0</v>
      </c>
      <c r="O65" s="156">
        <v>0</v>
      </c>
      <c r="P65" s="156">
        <v>0</v>
      </c>
      <c r="Q65" s="156">
        <v>0</v>
      </c>
      <c r="R65" s="156">
        <v>0</v>
      </c>
      <c r="S65" s="156">
        <v>0</v>
      </c>
      <c r="T65" s="156">
        <v>0</v>
      </c>
      <c r="U65" s="156">
        <v>0</v>
      </c>
      <c r="V65" s="156">
        <v>0</v>
      </c>
      <c r="W65" s="156">
        <v>0</v>
      </c>
      <c r="X65" s="156">
        <v>0</v>
      </c>
      <c r="Y65" s="156">
        <v>0</v>
      </c>
      <c r="Z65" s="156">
        <v>0</v>
      </c>
      <c r="AA65" s="156">
        <v>0</v>
      </c>
      <c r="AB65" s="156">
        <v>0</v>
      </c>
      <c r="AC65" s="156">
        <v>0</v>
      </c>
      <c r="AD65" s="156">
        <v>0</v>
      </c>
      <c r="AE65" s="156">
        <v>0</v>
      </c>
      <c r="AF65" s="156">
        <v>0</v>
      </c>
      <c r="AG65" s="156">
        <v>0</v>
      </c>
      <c r="AH65" s="156">
        <v>0</v>
      </c>
      <c r="AI65" s="156">
        <v>0</v>
      </c>
      <c r="AJ65" s="156">
        <v>0</v>
      </c>
      <c r="AK65" s="156">
        <v>0</v>
      </c>
      <c r="AL65" s="156">
        <v>0</v>
      </c>
      <c r="AM65" s="156">
        <v>0</v>
      </c>
      <c r="AN65" s="156">
        <v>0</v>
      </c>
      <c r="AO65" s="156">
        <v>0</v>
      </c>
    </row>
    <row r="66" spans="1:41" x14ac:dyDescent="0.2">
      <c r="A66" s="155" t="s">
        <v>216</v>
      </c>
      <c r="B66" s="156">
        <v>0</v>
      </c>
      <c r="C66" s="156">
        <v>0</v>
      </c>
      <c r="D66" s="156">
        <v>0</v>
      </c>
      <c r="E66" s="156">
        <v>0</v>
      </c>
      <c r="F66" s="156">
        <v>0</v>
      </c>
      <c r="G66" s="156">
        <v>0</v>
      </c>
      <c r="H66" s="156">
        <v>0</v>
      </c>
      <c r="I66" s="156">
        <v>0</v>
      </c>
      <c r="J66" s="156">
        <v>0</v>
      </c>
      <c r="K66" s="156">
        <v>0</v>
      </c>
      <c r="L66" s="156">
        <v>0</v>
      </c>
      <c r="M66" s="156">
        <v>0</v>
      </c>
      <c r="N66" s="156">
        <v>0</v>
      </c>
      <c r="O66" s="156">
        <v>0</v>
      </c>
      <c r="P66" s="156">
        <v>0</v>
      </c>
      <c r="Q66" s="156">
        <v>0</v>
      </c>
      <c r="R66" s="156">
        <v>0</v>
      </c>
      <c r="S66" s="156">
        <v>0</v>
      </c>
      <c r="T66" s="156">
        <v>0</v>
      </c>
      <c r="U66" s="156">
        <v>0</v>
      </c>
      <c r="V66" s="156">
        <v>0</v>
      </c>
      <c r="W66" s="156">
        <v>0</v>
      </c>
      <c r="X66" s="156">
        <v>0</v>
      </c>
      <c r="Y66" s="156">
        <v>0</v>
      </c>
      <c r="Z66" s="156">
        <v>0</v>
      </c>
      <c r="AA66" s="156">
        <v>0</v>
      </c>
      <c r="AB66" s="156">
        <v>0</v>
      </c>
      <c r="AC66" s="156">
        <v>0</v>
      </c>
      <c r="AD66" s="156">
        <v>0</v>
      </c>
      <c r="AE66" s="156">
        <v>0</v>
      </c>
      <c r="AF66" s="156">
        <v>0</v>
      </c>
      <c r="AG66" s="156">
        <v>0</v>
      </c>
      <c r="AH66" s="156">
        <v>0</v>
      </c>
      <c r="AI66" s="156">
        <v>0</v>
      </c>
      <c r="AJ66" s="156">
        <v>0</v>
      </c>
      <c r="AK66" s="156">
        <v>0</v>
      </c>
      <c r="AL66" s="156">
        <v>0</v>
      </c>
      <c r="AM66" s="156">
        <v>0</v>
      </c>
      <c r="AN66" s="156">
        <v>0</v>
      </c>
      <c r="AO66" s="156">
        <v>0</v>
      </c>
    </row>
    <row r="67" spans="1:41" x14ac:dyDescent="0.2">
      <c r="A67" s="155" t="s">
        <v>217</v>
      </c>
      <c r="B67" s="156">
        <v>0</v>
      </c>
      <c r="C67" s="156">
        <v>0</v>
      </c>
      <c r="D67" s="156">
        <v>0</v>
      </c>
      <c r="E67" s="156">
        <v>0</v>
      </c>
      <c r="F67" s="156">
        <v>0</v>
      </c>
      <c r="G67" s="156">
        <v>0</v>
      </c>
      <c r="H67" s="156">
        <v>0</v>
      </c>
      <c r="I67" s="156">
        <v>0</v>
      </c>
      <c r="J67" s="156">
        <v>0</v>
      </c>
      <c r="K67" s="156">
        <v>0</v>
      </c>
      <c r="L67" s="156">
        <v>0</v>
      </c>
      <c r="M67" s="156">
        <v>0</v>
      </c>
      <c r="N67" s="156">
        <v>0</v>
      </c>
      <c r="O67" s="156">
        <v>0</v>
      </c>
      <c r="P67" s="156">
        <v>0</v>
      </c>
      <c r="Q67" s="156">
        <v>0</v>
      </c>
      <c r="R67" s="156">
        <v>0</v>
      </c>
      <c r="S67" s="156">
        <v>0</v>
      </c>
      <c r="T67" s="156">
        <v>0</v>
      </c>
      <c r="U67" s="156">
        <v>0</v>
      </c>
      <c r="V67" s="156">
        <v>0</v>
      </c>
      <c r="W67" s="156">
        <v>0</v>
      </c>
      <c r="X67" s="156">
        <v>0</v>
      </c>
      <c r="Y67" s="156">
        <v>0</v>
      </c>
      <c r="Z67" s="156">
        <v>0</v>
      </c>
      <c r="AA67" s="156">
        <v>0</v>
      </c>
      <c r="AB67" s="156">
        <v>0</v>
      </c>
      <c r="AC67" s="156">
        <v>0</v>
      </c>
      <c r="AD67" s="156">
        <v>0</v>
      </c>
      <c r="AE67" s="156">
        <v>0</v>
      </c>
      <c r="AF67" s="156">
        <v>0</v>
      </c>
      <c r="AG67" s="156">
        <v>0</v>
      </c>
      <c r="AH67" s="156">
        <v>0</v>
      </c>
      <c r="AI67" s="156">
        <v>0</v>
      </c>
      <c r="AJ67" s="156">
        <v>0</v>
      </c>
      <c r="AK67" s="156">
        <v>0</v>
      </c>
      <c r="AL67" s="156">
        <v>0</v>
      </c>
      <c r="AM67" s="156">
        <v>0</v>
      </c>
      <c r="AN67" s="156">
        <v>0</v>
      </c>
      <c r="AO67" s="156">
        <v>0</v>
      </c>
    </row>
    <row r="68" spans="1:41" x14ac:dyDescent="0.2">
      <c r="A68" s="157" t="s">
        <v>218</v>
      </c>
      <c r="B68" s="156">
        <v>0</v>
      </c>
      <c r="C68" s="156">
        <v>0</v>
      </c>
      <c r="D68" s="156">
        <v>0</v>
      </c>
      <c r="E68" s="156">
        <v>0</v>
      </c>
      <c r="F68" s="156">
        <v>0</v>
      </c>
      <c r="G68" s="156">
        <v>0</v>
      </c>
      <c r="H68" s="156">
        <v>0</v>
      </c>
      <c r="I68" s="156">
        <v>0</v>
      </c>
      <c r="J68" s="156">
        <v>0</v>
      </c>
      <c r="K68" s="156">
        <v>0</v>
      </c>
      <c r="L68" s="156">
        <v>0</v>
      </c>
      <c r="M68" s="156">
        <v>0</v>
      </c>
      <c r="N68" s="156">
        <v>0</v>
      </c>
      <c r="O68" s="156">
        <v>0</v>
      </c>
      <c r="P68" s="156">
        <v>0</v>
      </c>
      <c r="Q68" s="156">
        <v>0</v>
      </c>
      <c r="R68" s="156">
        <v>0</v>
      </c>
      <c r="S68" s="156">
        <v>0</v>
      </c>
      <c r="T68" s="156">
        <v>0</v>
      </c>
      <c r="U68" s="156">
        <v>0</v>
      </c>
      <c r="V68" s="156">
        <v>0</v>
      </c>
      <c r="W68" s="156">
        <v>0</v>
      </c>
      <c r="X68" s="156">
        <v>0</v>
      </c>
      <c r="Y68" s="156">
        <v>0</v>
      </c>
      <c r="Z68" s="156">
        <v>0</v>
      </c>
      <c r="AA68" s="156">
        <v>0</v>
      </c>
      <c r="AB68" s="156">
        <v>0</v>
      </c>
      <c r="AC68" s="156">
        <v>0</v>
      </c>
      <c r="AD68" s="156">
        <v>0</v>
      </c>
      <c r="AE68" s="156">
        <v>0</v>
      </c>
      <c r="AF68" s="156">
        <v>0</v>
      </c>
      <c r="AG68" s="156">
        <v>0</v>
      </c>
      <c r="AH68" s="156">
        <v>0</v>
      </c>
      <c r="AI68" s="156">
        <v>0</v>
      </c>
      <c r="AJ68" s="156">
        <v>0</v>
      </c>
      <c r="AK68" s="156">
        <v>0</v>
      </c>
      <c r="AL68" s="156">
        <v>0</v>
      </c>
      <c r="AM68" s="156">
        <v>0</v>
      </c>
      <c r="AN68" s="156">
        <v>0</v>
      </c>
      <c r="AO68" s="156">
        <v>0</v>
      </c>
    </row>
    <row r="69" spans="1:41" x14ac:dyDescent="0.2">
      <c r="A69" s="155" t="s">
        <v>219</v>
      </c>
      <c r="B69" s="156">
        <v>0</v>
      </c>
      <c r="C69" s="156">
        <v>0</v>
      </c>
      <c r="D69" s="156">
        <v>0</v>
      </c>
      <c r="E69" s="156">
        <v>0</v>
      </c>
      <c r="F69" s="156">
        <v>0</v>
      </c>
      <c r="G69" s="156">
        <v>0</v>
      </c>
      <c r="H69" s="156">
        <v>0</v>
      </c>
      <c r="I69" s="156">
        <v>0</v>
      </c>
      <c r="J69" s="156">
        <v>0</v>
      </c>
      <c r="K69" s="156">
        <v>0</v>
      </c>
      <c r="L69" s="156">
        <v>0</v>
      </c>
      <c r="M69" s="156">
        <v>0</v>
      </c>
      <c r="N69" s="156">
        <v>0</v>
      </c>
      <c r="O69" s="156">
        <v>0</v>
      </c>
      <c r="P69" s="156">
        <v>0</v>
      </c>
      <c r="Q69" s="156">
        <v>0</v>
      </c>
      <c r="R69" s="156">
        <v>0</v>
      </c>
      <c r="S69" s="156">
        <v>0</v>
      </c>
      <c r="T69" s="156">
        <v>0</v>
      </c>
      <c r="U69" s="156">
        <v>0</v>
      </c>
      <c r="V69" s="156">
        <v>0</v>
      </c>
      <c r="W69" s="156">
        <v>0</v>
      </c>
      <c r="X69" s="156">
        <v>0</v>
      </c>
      <c r="Y69" s="156">
        <v>0</v>
      </c>
      <c r="Z69" s="156">
        <v>0</v>
      </c>
      <c r="AA69" s="156">
        <v>0</v>
      </c>
      <c r="AB69" s="156">
        <v>0</v>
      </c>
      <c r="AC69" s="156">
        <v>0</v>
      </c>
      <c r="AD69" s="156">
        <v>0</v>
      </c>
      <c r="AE69" s="156">
        <v>0</v>
      </c>
      <c r="AF69" s="156">
        <v>0</v>
      </c>
      <c r="AG69" s="156">
        <v>0</v>
      </c>
      <c r="AH69" s="156">
        <v>0</v>
      </c>
      <c r="AI69" s="156">
        <v>0</v>
      </c>
      <c r="AJ69" s="156">
        <v>0</v>
      </c>
      <c r="AK69" s="156">
        <v>0</v>
      </c>
      <c r="AL69" s="156">
        <v>0</v>
      </c>
      <c r="AM69" s="156">
        <v>0</v>
      </c>
      <c r="AN69" s="156">
        <v>0</v>
      </c>
      <c r="AO69" s="156">
        <v>0</v>
      </c>
    </row>
    <row r="70" spans="1:41" x14ac:dyDescent="0.2">
      <c r="A70" s="155" t="s">
        <v>220</v>
      </c>
      <c r="B70" s="156">
        <v>0</v>
      </c>
      <c r="C70" s="156">
        <v>0</v>
      </c>
      <c r="D70" s="156">
        <v>0</v>
      </c>
      <c r="E70" s="156">
        <v>0</v>
      </c>
      <c r="F70" s="156">
        <v>0</v>
      </c>
      <c r="G70" s="156">
        <v>0</v>
      </c>
      <c r="H70" s="156">
        <v>0</v>
      </c>
      <c r="I70" s="156">
        <v>0</v>
      </c>
      <c r="J70" s="156">
        <v>0</v>
      </c>
      <c r="K70" s="156">
        <v>0</v>
      </c>
      <c r="L70" s="156">
        <v>0</v>
      </c>
      <c r="M70" s="156">
        <v>0</v>
      </c>
      <c r="N70" s="156">
        <v>0</v>
      </c>
      <c r="O70" s="156">
        <v>0</v>
      </c>
      <c r="P70" s="156">
        <v>0</v>
      </c>
      <c r="Q70" s="156">
        <v>0</v>
      </c>
      <c r="R70" s="156">
        <v>0</v>
      </c>
      <c r="S70" s="156">
        <v>0</v>
      </c>
      <c r="T70" s="156">
        <v>0</v>
      </c>
      <c r="U70" s="156">
        <v>0</v>
      </c>
      <c r="V70" s="156">
        <v>0</v>
      </c>
      <c r="W70" s="156">
        <v>0</v>
      </c>
      <c r="X70" s="156">
        <v>0</v>
      </c>
      <c r="Y70" s="156">
        <v>0</v>
      </c>
      <c r="Z70" s="156">
        <v>0</v>
      </c>
      <c r="AA70" s="156">
        <v>0</v>
      </c>
      <c r="AB70" s="156">
        <v>0</v>
      </c>
      <c r="AC70" s="156">
        <v>0</v>
      </c>
      <c r="AD70" s="156">
        <v>0</v>
      </c>
      <c r="AE70" s="156">
        <v>0</v>
      </c>
      <c r="AF70" s="156">
        <v>0</v>
      </c>
      <c r="AG70" s="156">
        <v>0</v>
      </c>
      <c r="AH70" s="156">
        <v>0</v>
      </c>
      <c r="AI70" s="156">
        <v>0</v>
      </c>
      <c r="AJ70" s="156">
        <v>0</v>
      </c>
      <c r="AK70" s="156">
        <v>0</v>
      </c>
      <c r="AL70" s="156">
        <v>0</v>
      </c>
      <c r="AM70" s="156">
        <v>0</v>
      </c>
      <c r="AN70" s="156">
        <v>0</v>
      </c>
      <c r="AO70" s="156">
        <v>0</v>
      </c>
    </row>
    <row r="71" spans="1:41" x14ac:dyDescent="0.2">
      <c r="A71" s="155" t="s">
        <v>221</v>
      </c>
      <c r="B71" s="156">
        <v>0</v>
      </c>
      <c r="C71" s="156">
        <v>0</v>
      </c>
      <c r="D71" s="156">
        <v>0</v>
      </c>
      <c r="E71" s="156">
        <v>0</v>
      </c>
      <c r="F71" s="156">
        <v>0</v>
      </c>
      <c r="G71" s="156">
        <v>0</v>
      </c>
      <c r="H71" s="156">
        <v>0</v>
      </c>
      <c r="I71" s="156">
        <v>0</v>
      </c>
      <c r="J71" s="156">
        <v>0</v>
      </c>
      <c r="K71" s="156">
        <v>0</v>
      </c>
      <c r="L71" s="156">
        <v>0</v>
      </c>
      <c r="M71" s="156">
        <v>0</v>
      </c>
      <c r="N71" s="156">
        <v>0</v>
      </c>
      <c r="O71" s="156">
        <v>0</v>
      </c>
      <c r="P71" s="156">
        <v>0</v>
      </c>
      <c r="Q71" s="156">
        <v>0</v>
      </c>
      <c r="R71" s="156">
        <v>0</v>
      </c>
      <c r="S71" s="156">
        <v>0</v>
      </c>
      <c r="T71" s="156">
        <v>0</v>
      </c>
      <c r="U71" s="156">
        <v>0</v>
      </c>
      <c r="V71" s="156">
        <v>0</v>
      </c>
      <c r="W71" s="156">
        <v>0</v>
      </c>
      <c r="X71" s="156">
        <v>0</v>
      </c>
      <c r="Y71" s="156">
        <v>0</v>
      </c>
      <c r="Z71" s="156">
        <v>0</v>
      </c>
      <c r="AA71" s="156">
        <v>0</v>
      </c>
      <c r="AB71" s="156">
        <v>0</v>
      </c>
      <c r="AC71" s="156">
        <v>0</v>
      </c>
      <c r="AD71" s="156">
        <v>0</v>
      </c>
      <c r="AE71" s="156">
        <v>0</v>
      </c>
      <c r="AF71" s="156">
        <v>0</v>
      </c>
      <c r="AG71" s="156">
        <v>0</v>
      </c>
      <c r="AH71" s="156">
        <v>0</v>
      </c>
      <c r="AI71" s="156">
        <v>0</v>
      </c>
      <c r="AJ71" s="156">
        <v>0</v>
      </c>
      <c r="AK71" s="156">
        <v>0</v>
      </c>
      <c r="AL71" s="156">
        <v>0</v>
      </c>
      <c r="AM71" s="156">
        <v>0</v>
      </c>
      <c r="AN71" s="156">
        <v>0</v>
      </c>
      <c r="AO71" s="156">
        <v>0</v>
      </c>
    </row>
    <row r="72" spans="1:41" x14ac:dyDescent="0.2">
      <c r="A72" s="155" t="s">
        <v>222</v>
      </c>
      <c r="B72" s="156">
        <v>0</v>
      </c>
      <c r="C72" s="156">
        <v>0</v>
      </c>
      <c r="D72" s="156">
        <v>0</v>
      </c>
      <c r="E72" s="156">
        <v>0</v>
      </c>
      <c r="F72" s="156">
        <v>0</v>
      </c>
      <c r="G72" s="156">
        <v>0</v>
      </c>
      <c r="H72" s="156">
        <v>0</v>
      </c>
      <c r="I72" s="156">
        <v>0</v>
      </c>
      <c r="J72" s="156">
        <v>0</v>
      </c>
      <c r="K72" s="156">
        <v>0</v>
      </c>
      <c r="L72" s="156">
        <v>0</v>
      </c>
      <c r="M72" s="156">
        <v>0</v>
      </c>
      <c r="N72" s="156">
        <v>0</v>
      </c>
      <c r="O72" s="156">
        <v>0</v>
      </c>
      <c r="P72" s="156">
        <v>0</v>
      </c>
      <c r="Q72" s="156">
        <v>0</v>
      </c>
      <c r="R72" s="156">
        <v>0</v>
      </c>
      <c r="S72" s="156">
        <v>0</v>
      </c>
      <c r="T72" s="156">
        <v>0</v>
      </c>
      <c r="U72" s="156">
        <v>0</v>
      </c>
      <c r="V72" s="156">
        <v>0</v>
      </c>
      <c r="W72" s="156">
        <v>0</v>
      </c>
      <c r="X72" s="156">
        <v>0</v>
      </c>
      <c r="Y72" s="156">
        <v>0</v>
      </c>
      <c r="Z72" s="156">
        <v>0</v>
      </c>
      <c r="AA72" s="156">
        <v>0</v>
      </c>
      <c r="AB72" s="156">
        <v>0</v>
      </c>
      <c r="AC72" s="156">
        <v>0</v>
      </c>
      <c r="AD72" s="156">
        <v>0</v>
      </c>
      <c r="AE72" s="156">
        <v>0</v>
      </c>
      <c r="AF72" s="156">
        <v>0</v>
      </c>
      <c r="AG72" s="156">
        <v>0</v>
      </c>
      <c r="AH72" s="156">
        <v>0</v>
      </c>
      <c r="AI72" s="156">
        <v>0</v>
      </c>
      <c r="AJ72" s="156">
        <v>0</v>
      </c>
      <c r="AK72" s="156">
        <v>0</v>
      </c>
      <c r="AL72" s="156">
        <v>0</v>
      </c>
      <c r="AM72" s="156">
        <v>0</v>
      </c>
      <c r="AN72" s="156">
        <v>0</v>
      </c>
      <c r="AO72" s="156">
        <v>0</v>
      </c>
    </row>
    <row r="73" spans="1:41" x14ac:dyDescent="0.2">
      <c r="A73" s="155" t="s">
        <v>223</v>
      </c>
      <c r="B73" s="156">
        <v>0</v>
      </c>
      <c r="C73" s="156">
        <v>0</v>
      </c>
      <c r="D73" s="156">
        <v>0</v>
      </c>
      <c r="E73" s="156">
        <v>0</v>
      </c>
      <c r="F73" s="156">
        <v>0</v>
      </c>
      <c r="G73" s="156">
        <v>0</v>
      </c>
      <c r="H73" s="156">
        <v>0</v>
      </c>
      <c r="I73" s="156">
        <v>0</v>
      </c>
      <c r="J73" s="156">
        <v>0</v>
      </c>
      <c r="K73" s="156">
        <v>0</v>
      </c>
      <c r="L73" s="156">
        <v>0</v>
      </c>
      <c r="M73" s="156">
        <v>0</v>
      </c>
      <c r="N73" s="156">
        <v>0</v>
      </c>
      <c r="O73" s="156">
        <v>0</v>
      </c>
      <c r="P73" s="156">
        <v>0</v>
      </c>
      <c r="Q73" s="156">
        <v>0</v>
      </c>
      <c r="R73" s="156">
        <v>0</v>
      </c>
      <c r="S73" s="156">
        <v>0</v>
      </c>
      <c r="T73" s="156">
        <v>0</v>
      </c>
      <c r="U73" s="156">
        <v>0</v>
      </c>
      <c r="V73" s="156">
        <v>0</v>
      </c>
      <c r="W73" s="156">
        <v>0</v>
      </c>
      <c r="X73" s="156">
        <v>0</v>
      </c>
      <c r="Y73" s="156">
        <v>0</v>
      </c>
      <c r="Z73" s="156">
        <v>0</v>
      </c>
      <c r="AA73" s="156">
        <v>0</v>
      </c>
      <c r="AB73" s="156">
        <v>0</v>
      </c>
      <c r="AC73" s="156">
        <v>0</v>
      </c>
      <c r="AD73" s="156">
        <v>0</v>
      </c>
      <c r="AE73" s="156">
        <v>0</v>
      </c>
      <c r="AF73" s="156">
        <v>0</v>
      </c>
      <c r="AG73" s="156">
        <v>0</v>
      </c>
      <c r="AH73" s="156">
        <v>0</v>
      </c>
      <c r="AI73" s="156">
        <v>0</v>
      </c>
      <c r="AJ73" s="156">
        <v>0</v>
      </c>
      <c r="AK73" s="156">
        <v>0</v>
      </c>
      <c r="AL73" s="156">
        <v>0</v>
      </c>
      <c r="AM73" s="156">
        <v>0</v>
      </c>
      <c r="AN73" s="156">
        <v>0</v>
      </c>
      <c r="AO73" s="156">
        <v>0</v>
      </c>
    </row>
    <row r="74" spans="1:41" x14ac:dyDescent="0.2">
      <c r="A74" s="155" t="s">
        <v>224</v>
      </c>
      <c r="B74" s="156">
        <v>0</v>
      </c>
      <c r="C74" s="156">
        <v>0</v>
      </c>
      <c r="D74" s="156">
        <v>0</v>
      </c>
      <c r="E74" s="156">
        <v>0</v>
      </c>
      <c r="F74" s="156">
        <v>0</v>
      </c>
      <c r="G74" s="156">
        <v>0</v>
      </c>
      <c r="H74" s="156">
        <v>0</v>
      </c>
      <c r="I74" s="156">
        <v>0</v>
      </c>
      <c r="J74" s="156">
        <v>0</v>
      </c>
      <c r="K74" s="156">
        <v>0</v>
      </c>
      <c r="L74" s="156">
        <v>0</v>
      </c>
      <c r="M74" s="156">
        <v>0</v>
      </c>
      <c r="N74" s="156">
        <v>0</v>
      </c>
      <c r="O74" s="156">
        <v>0</v>
      </c>
      <c r="P74" s="156">
        <v>0</v>
      </c>
      <c r="Q74" s="156">
        <v>0</v>
      </c>
      <c r="R74" s="156">
        <v>0</v>
      </c>
      <c r="S74" s="156">
        <v>0</v>
      </c>
      <c r="T74" s="156">
        <v>0</v>
      </c>
      <c r="U74" s="156">
        <v>0</v>
      </c>
      <c r="V74" s="156">
        <v>0</v>
      </c>
      <c r="W74" s="156">
        <v>0</v>
      </c>
      <c r="X74" s="156">
        <v>0</v>
      </c>
      <c r="Y74" s="156">
        <v>0</v>
      </c>
      <c r="Z74" s="156">
        <v>0</v>
      </c>
      <c r="AA74" s="156">
        <v>0</v>
      </c>
      <c r="AB74" s="156">
        <v>0</v>
      </c>
      <c r="AC74" s="156">
        <v>0</v>
      </c>
      <c r="AD74" s="156">
        <v>0</v>
      </c>
      <c r="AE74" s="156">
        <v>0</v>
      </c>
      <c r="AF74" s="156">
        <v>0</v>
      </c>
      <c r="AG74" s="156">
        <v>0</v>
      </c>
      <c r="AH74" s="156">
        <v>0</v>
      </c>
      <c r="AI74" s="156">
        <v>0</v>
      </c>
      <c r="AJ74" s="156">
        <v>0</v>
      </c>
      <c r="AK74" s="156">
        <v>0</v>
      </c>
      <c r="AL74" s="156">
        <v>0</v>
      </c>
      <c r="AM74" s="156">
        <v>0</v>
      </c>
      <c r="AN74" s="156">
        <v>0</v>
      </c>
      <c r="AO74" s="156">
        <v>0</v>
      </c>
    </row>
    <row r="75" spans="1:41" x14ac:dyDescent="0.2">
      <c r="A75" s="155" t="s">
        <v>225</v>
      </c>
      <c r="B75" s="156">
        <v>0</v>
      </c>
      <c r="C75" s="156">
        <v>0</v>
      </c>
      <c r="D75" s="156">
        <v>0</v>
      </c>
      <c r="E75" s="156">
        <v>0</v>
      </c>
      <c r="F75" s="156">
        <v>0</v>
      </c>
      <c r="G75" s="156">
        <v>0</v>
      </c>
      <c r="H75" s="156">
        <v>0</v>
      </c>
      <c r="I75" s="156">
        <v>0</v>
      </c>
      <c r="J75" s="156">
        <v>0</v>
      </c>
      <c r="K75" s="156">
        <v>0</v>
      </c>
      <c r="L75" s="156">
        <v>0</v>
      </c>
      <c r="M75" s="156">
        <v>0</v>
      </c>
      <c r="N75" s="156">
        <v>0</v>
      </c>
      <c r="O75" s="156">
        <v>0</v>
      </c>
      <c r="P75" s="156">
        <v>0</v>
      </c>
      <c r="Q75" s="156">
        <v>0</v>
      </c>
      <c r="R75" s="156">
        <v>0</v>
      </c>
      <c r="S75" s="156">
        <v>0</v>
      </c>
      <c r="T75" s="156">
        <v>0</v>
      </c>
      <c r="U75" s="156">
        <v>0</v>
      </c>
      <c r="V75" s="156">
        <v>0</v>
      </c>
      <c r="W75" s="156">
        <v>0</v>
      </c>
      <c r="X75" s="156">
        <v>0</v>
      </c>
      <c r="Y75" s="156">
        <v>0</v>
      </c>
      <c r="Z75" s="156">
        <v>0</v>
      </c>
      <c r="AA75" s="156">
        <v>0</v>
      </c>
      <c r="AB75" s="156">
        <v>0</v>
      </c>
      <c r="AC75" s="156">
        <v>0</v>
      </c>
      <c r="AD75" s="156">
        <v>0</v>
      </c>
      <c r="AE75" s="156">
        <v>0</v>
      </c>
      <c r="AF75" s="156">
        <v>0</v>
      </c>
      <c r="AG75" s="156">
        <v>0</v>
      </c>
      <c r="AH75" s="156">
        <v>0</v>
      </c>
      <c r="AI75" s="156">
        <v>0</v>
      </c>
      <c r="AJ75" s="156">
        <v>0</v>
      </c>
      <c r="AK75" s="156">
        <v>0</v>
      </c>
      <c r="AL75" s="156">
        <v>0</v>
      </c>
      <c r="AM75" s="156">
        <v>0</v>
      </c>
      <c r="AN75" s="156">
        <v>0</v>
      </c>
      <c r="AO75" s="156">
        <v>0</v>
      </c>
    </row>
    <row r="76" spans="1:41" x14ac:dyDescent="0.2">
      <c r="A76" s="155" t="s">
        <v>226</v>
      </c>
      <c r="B76" s="156">
        <v>0</v>
      </c>
      <c r="C76" s="156">
        <v>0</v>
      </c>
      <c r="D76" s="156">
        <v>0</v>
      </c>
      <c r="E76" s="156">
        <v>0</v>
      </c>
      <c r="F76" s="156">
        <v>0</v>
      </c>
      <c r="G76" s="156">
        <v>0</v>
      </c>
      <c r="H76" s="156">
        <v>0</v>
      </c>
      <c r="I76" s="156">
        <v>0</v>
      </c>
      <c r="J76" s="156">
        <v>0</v>
      </c>
      <c r="K76" s="156">
        <v>0</v>
      </c>
      <c r="L76" s="156">
        <v>0</v>
      </c>
      <c r="M76" s="156">
        <v>0</v>
      </c>
      <c r="N76" s="156">
        <v>0</v>
      </c>
      <c r="O76" s="156">
        <v>0</v>
      </c>
      <c r="P76" s="156">
        <v>0</v>
      </c>
      <c r="Q76" s="156">
        <v>0</v>
      </c>
      <c r="R76" s="156">
        <v>0</v>
      </c>
      <c r="S76" s="156">
        <v>0</v>
      </c>
      <c r="T76" s="156">
        <v>0</v>
      </c>
      <c r="U76" s="156">
        <v>0</v>
      </c>
      <c r="V76" s="156">
        <v>0</v>
      </c>
      <c r="W76" s="156">
        <v>0</v>
      </c>
      <c r="X76" s="156">
        <v>0</v>
      </c>
      <c r="Y76" s="156">
        <v>0</v>
      </c>
      <c r="Z76" s="156">
        <v>0</v>
      </c>
      <c r="AA76" s="156">
        <v>0</v>
      </c>
      <c r="AB76" s="156">
        <v>0</v>
      </c>
      <c r="AC76" s="156">
        <v>0</v>
      </c>
      <c r="AD76" s="156">
        <v>0</v>
      </c>
      <c r="AE76" s="156">
        <v>0</v>
      </c>
      <c r="AF76" s="156">
        <v>0</v>
      </c>
      <c r="AG76" s="156">
        <v>0</v>
      </c>
      <c r="AH76" s="156">
        <v>0</v>
      </c>
      <c r="AI76" s="156">
        <v>0</v>
      </c>
      <c r="AJ76" s="156">
        <v>0</v>
      </c>
      <c r="AK76" s="156">
        <v>0</v>
      </c>
      <c r="AL76" s="156">
        <v>0</v>
      </c>
      <c r="AM76" s="156">
        <v>0</v>
      </c>
      <c r="AN76" s="156">
        <v>0</v>
      </c>
      <c r="AO76" s="156">
        <v>0</v>
      </c>
    </row>
    <row r="77" spans="1:41" x14ac:dyDescent="0.2">
      <c r="A77" s="158" t="s">
        <v>227</v>
      </c>
    </row>
    <row r="78" spans="1:41" x14ac:dyDescent="0.2">
      <c r="A78" s="158" t="s">
        <v>228</v>
      </c>
      <c r="B78" s="156">
        <v>2807060529.8667002</v>
      </c>
      <c r="C78" s="156">
        <v>2809892342.9029698</v>
      </c>
      <c r="D78" s="156">
        <v>2808290878.9572401</v>
      </c>
      <c r="E78" s="156">
        <v>2809772957.4810801</v>
      </c>
      <c r="F78" s="156">
        <v>2810895437.6107898</v>
      </c>
      <c r="G78" s="156">
        <v>2812374068.7704201</v>
      </c>
      <c r="H78" s="156">
        <v>2813644247.3081102</v>
      </c>
      <c r="I78" s="156">
        <v>2815623346.82517</v>
      </c>
      <c r="J78" s="156">
        <v>2816778921.1487198</v>
      </c>
      <c r="K78" s="156">
        <v>2818927799.3305602</v>
      </c>
      <c r="L78" s="156">
        <v>2819832020.9785199</v>
      </c>
      <c r="M78" s="156">
        <v>2821461292.87114</v>
      </c>
      <c r="N78" s="156">
        <v>2823161189.8608499</v>
      </c>
      <c r="O78" s="156">
        <v>2823161189.8608499</v>
      </c>
      <c r="P78" s="156">
        <v>2825614550.1802301</v>
      </c>
      <c r="Q78" s="156">
        <v>2828228236.52248</v>
      </c>
      <c r="R78" s="156">
        <v>2830048123.9133201</v>
      </c>
      <c r="S78" s="156">
        <v>2831889709.62714</v>
      </c>
      <c r="T78" s="156">
        <v>2834086703.9689698</v>
      </c>
      <c r="U78" s="156">
        <v>2837545116.93505</v>
      </c>
      <c r="V78" s="156">
        <v>2841063797.4276199</v>
      </c>
      <c r="W78" s="156">
        <v>2844722592.0619898</v>
      </c>
      <c r="X78" s="156">
        <v>2848214024.7338099</v>
      </c>
      <c r="Y78" s="156">
        <v>2851848061.0504799</v>
      </c>
      <c r="Z78" s="156">
        <v>2854327744.4212599</v>
      </c>
      <c r="AA78" s="156">
        <v>2857303763.6756101</v>
      </c>
      <c r="AB78" s="156">
        <v>2857303763.6756101</v>
      </c>
      <c r="AC78" s="156">
        <v>2857773081.1476998</v>
      </c>
      <c r="AD78" s="156">
        <v>2858028390.57482</v>
      </c>
      <c r="AE78" s="156">
        <v>2857897818.3913398</v>
      </c>
      <c r="AF78" s="156">
        <v>2857761975.7975702</v>
      </c>
      <c r="AG78" s="156">
        <v>2858379021.96981</v>
      </c>
      <c r="AH78" s="156">
        <v>2859768809.2021198</v>
      </c>
      <c r="AI78" s="156">
        <v>2861390728.6105099</v>
      </c>
      <c r="AJ78" s="156">
        <v>2863160990.2286</v>
      </c>
      <c r="AK78" s="156">
        <v>2865062533.1893601</v>
      </c>
      <c r="AL78" s="156">
        <v>2866799695.7260399</v>
      </c>
      <c r="AM78" s="156">
        <v>2868490474.2165098</v>
      </c>
      <c r="AN78" s="156">
        <v>2870545548.97016</v>
      </c>
      <c r="AO78" s="156">
        <v>2870545548.97016</v>
      </c>
    </row>
    <row r="79" spans="1:41" x14ac:dyDescent="0.2">
      <c r="A79" s="155" t="s">
        <v>229</v>
      </c>
    </row>
    <row r="80" spans="1:41" x14ac:dyDescent="0.2">
      <c r="A80" s="158" t="s">
        <v>230</v>
      </c>
    </row>
    <row r="81" spans="1:41" x14ac:dyDescent="0.2">
      <c r="A81" s="155" t="s">
        <v>231</v>
      </c>
      <c r="B81" s="156">
        <v>0</v>
      </c>
      <c r="C81" s="156">
        <v>0</v>
      </c>
      <c r="D81" s="156">
        <v>0</v>
      </c>
      <c r="E81" s="156">
        <v>0</v>
      </c>
      <c r="F81" s="156">
        <v>0</v>
      </c>
      <c r="G81" s="156">
        <v>0</v>
      </c>
      <c r="H81" s="156">
        <v>0</v>
      </c>
      <c r="I81" s="156">
        <v>0</v>
      </c>
      <c r="J81" s="156">
        <v>0</v>
      </c>
      <c r="K81" s="156">
        <v>0</v>
      </c>
      <c r="L81" s="156">
        <v>0</v>
      </c>
      <c r="M81" s="156">
        <v>0</v>
      </c>
      <c r="N81" s="156">
        <v>0</v>
      </c>
      <c r="O81" s="156">
        <v>0</v>
      </c>
      <c r="P81" s="156">
        <v>0</v>
      </c>
      <c r="Q81" s="156">
        <v>0</v>
      </c>
      <c r="R81" s="156">
        <v>0</v>
      </c>
      <c r="S81" s="156">
        <v>0</v>
      </c>
      <c r="T81" s="156">
        <v>0</v>
      </c>
      <c r="U81" s="156">
        <v>0</v>
      </c>
      <c r="V81" s="156">
        <v>0</v>
      </c>
      <c r="W81" s="156">
        <v>0</v>
      </c>
      <c r="X81" s="156">
        <v>0</v>
      </c>
      <c r="Y81" s="156">
        <v>0</v>
      </c>
      <c r="Z81" s="156">
        <v>0</v>
      </c>
      <c r="AA81" s="156">
        <v>0</v>
      </c>
      <c r="AB81" s="156">
        <v>0</v>
      </c>
      <c r="AC81" s="156">
        <v>0</v>
      </c>
      <c r="AD81" s="156">
        <v>0</v>
      </c>
      <c r="AE81" s="156">
        <v>0</v>
      </c>
      <c r="AF81" s="156">
        <v>0</v>
      </c>
      <c r="AG81" s="156">
        <v>0</v>
      </c>
      <c r="AH81" s="156">
        <v>0</v>
      </c>
      <c r="AI81" s="156">
        <v>0</v>
      </c>
      <c r="AJ81" s="156">
        <v>0</v>
      </c>
      <c r="AK81" s="156">
        <v>0</v>
      </c>
      <c r="AL81" s="156">
        <v>0</v>
      </c>
      <c r="AM81" s="156">
        <v>0</v>
      </c>
      <c r="AN81" s="156">
        <v>0</v>
      </c>
      <c r="AO81" s="156">
        <v>0</v>
      </c>
    </row>
    <row r="82" spans="1:41" x14ac:dyDescent="0.2">
      <c r="A82" s="155" t="s">
        <v>232</v>
      </c>
      <c r="B82" s="156">
        <v>77651248.098560706</v>
      </c>
      <c r="C82" s="156">
        <v>74143564.568320096</v>
      </c>
      <c r="D82" s="156">
        <v>70539873.983767197</v>
      </c>
      <c r="E82" s="156">
        <v>66702742.5292271</v>
      </c>
      <c r="F82" s="156">
        <v>62310498.477990799</v>
      </c>
      <c r="G82" s="156">
        <v>57952450.506539002</v>
      </c>
      <c r="H82" s="156">
        <v>52710538.735315003</v>
      </c>
      <c r="I82" s="156">
        <v>46957367.145856097</v>
      </c>
      <c r="J82" s="156">
        <v>41605456.564822197</v>
      </c>
      <c r="K82" s="156">
        <v>36582742.618418701</v>
      </c>
      <c r="L82" s="156">
        <v>30990290.3327532</v>
      </c>
      <c r="M82" s="156">
        <v>26048383.222573102</v>
      </c>
      <c r="N82" s="156">
        <v>19864303.828715701</v>
      </c>
      <c r="O82" s="156">
        <v>19864303.828715701</v>
      </c>
      <c r="P82" s="156">
        <v>19880230.534104001</v>
      </c>
      <c r="Q82" s="156">
        <v>19905267.126288</v>
      </c>
      <c r="R82" s="156">
        <v>19898835.5507291</v>
      </c>
      <c r="S82" s="156">
        <v>19869468.057708699</v>
      </c>
      <c r="T82" s="156">
        <v>19906483.883920498</v>
      </c>
      <c r="U82" s="156">
        <v>19946723.8776385</v>
      </c>
      <c r="V82" s="156">
        <v>19971082.834738102</v>
      </c>
      <c r="W82" s="156">
        <v>19976950.952610798</v>
      </c>
      <c r="X82" s="156">
        <v>19984805.980974302</v>
      </c>
      <c r="Y82" s="156">
        <v>20050796.642600201</v>
      </c>
      <c r="Z82" s="156">
        <v>20110783.290182799</v>
      </c>
      <c r="AA82" s="156">
        <v>20148262.5545264</v>
      </c>
      <c r="AB82" s="156">
        <v>20148262.5545264</v>
      </c>
      <c r="AC82" s="156">
        <v>20167866.688922901</v>
      </c>
      <c r="AD82" s="156">
        <v>20162590.360836301</v>
      </c>
      <c r="AE82" s="156">
        <v>20175772.3518949</v>
      </c>
      <c r="AF82" s="156">
        <v>20234964.349765498</v>
      </c>
      <c r="AG82" s="156">
        <v>20244513.194351099</v>
      </c>
      <c r="AH82" s="156">
        <v>20260805.226764899</v>
      </c>
      <c r="AI82" s="156">
        <v>20266971.329977501</v>
      </c>
      <c r="AJ82" s="156">
        <v>20268909.798151702</v>
      </c>
      <c r="AK82" s="156">
        <v>20266467.5258113</v>
      </c>
      <c r="AL82" s="156">
        <v>20228652.551335599</v>
      </c>
      <c r="AM82" s="156">
        <v>20178573.740527801</v>
      </c>
      <c r="AN82" s="156">
        <v>19910610.278364498</v>
      </c>
      <c r="AO82" s="156">
        <v>19910610.278364498</v>
      </c>
    </row>
    <row r="83" spans="1:41" x14ac:dyDescent="0.2">
      <c r="A83" s="155" t="s">
        <v>233</v>
      </c>
      <c r="B83" s="156">
        <v>0</v>
      </c>
      <c r="C83" s="156">
        <v>0</v>
      </c>
      <c r="D83" s="156">
        <v>0</v>
      </c>
      <c r="E83" s="156">
        <v>0</v>
      </c>
      <c r="F83" s="156">
        <v>0</v>
      </c>
      <c r="G83" s="156">
        <v>0</v>
      </c>
      <c r="H83" s="156">
        <v>0</v>
      </c>
      <c r="I83" s="156">
        <v>0</v>
      </c>
      <c r="J83" s="156">
        <v>0</v>
      </c>
      <c r="K83" s="156">
        <v>0</v>
      </c>
      <c r="L83" s="156">
        <v>0</v>
      </c>
      <c r="M83" s="156">
        <v>0</v>
      </c>
      <c r="N83" s="156">
        <v>0</v>
      </c>
      <c r="O83" s="156">
        <v>0</v>
      </c>
      <c r="P83" s="156">
        <v>0</v>
      </c>
      <c r="Q83" s="156">
        <v>0</v>
      </c>
      <c r="R83" s="156">
        <v>0</v>
      </c>
      <c r="S83" s="156">
        <v>0</v>
      </c>
      <c r="T83" s="156">
        <v>0</v>
      </c>
      <c r="U83" s="156">
        <v>0</v>
      </c>
      <c r="V83" s="156">
        <v>0</v>
      </c>
      <c r="W83" s="156">
        <v>0</v>
      </c>
      <c r="X83" s="156">
        <v>0</v>
      </c>
      <c r="Y83" s="156">
        <v>0</v>
      </c>
      <c r="Z83" s="156">
        <v>0</v>
      </c>
      <c r="AA83" s="156">
        <v>0</v>
      </c>
      <c r="AB83" s="156">
        <v>0</v>
      </c>
      <c r="AC83" s="156">
        <v>0</v>
      </c>
      <c r="AD83" s="156">
        <v>0</v>
      </c>
      <c r="AE83" s="156">
        <v>0</v>
      </c>
      <c r="AF83" s="156">
        <v>0</v>
      </c>
      <c r="AG83" s="156">
        <v>0</v>
      </c>
      <c r="AH83" s="156">
        <v>0</v>
      </c>
      <c r="AI83" s="156">
        <v>0</v>
      </c>
      <c r="AJ83" s="156">
        <v>0</v>
      </c>
      <c r="AK83" s="156">
        <v>0</v>
      </c>
      <c r="AL83" s="156">
        <v>0</v>
      </c>
      <c r="AM83" s="156">
        <v>0</v>
      </c>
      <c r="AN83" s="156">
        <v>0</v>
      </c>
      <c r="AO83" s="156">
        <v>0</v>
      </c>
    </row>
    <row r="84" spans="1:41" x14ac:dyDescent="0.2">
      <c r="A84" s="158" t="s">
        <v>234</v>
      </c>
      <c r="B84" s="156">
        <v>77651248.098560706</v>
      </c>
      <c r="C84" s="156">
        <v>74143564.568320096</v>
      </c>
      <c r="D84" s="156">
        <v>70539873.983767197</v>
      </c>
      <c r="E84" s="156">
        <v>66702742.5292271</v>
      </c>
      <c r="F84" s="156">
        <v>62310498.477990799</v>
      </c>
      <c r="G84" s="156">
        <v>57952450.506539002</v>
      </c>
      <c r="H84" s="156">
        <v>52710538.735315003</v>
      </c>
      <c r="I84" s="156">
        <v>46957367.145856097</v>
      </c>
      <c r="J84" s="156">
        <v>41605456.564822197</v>
      </c>
      <c r="K84" s="156">
        <v>36582742.618418701</v>
      </c>
      <c r="L84" s="156">
        <v>30990290.3327532</v>
      </c>
      <c r="M84" s="156">
        <v>26048383.222573102</v>
      </c>
      <c r="N84" s="156">
        <v>19864303.828715701</v>
      </c>
      <c r="O84" s="156">
        <v>19864303.828715701</v>
      </c>
      <c r="P84" s="156">
        <v>19880230.534104001</v>
      </c>
      <c r="Q84" s="156">
        <v>19905267.126288</v>
      </c>
      <c r="R84" s="156">
        <v>19898835.5507291</v>
      </c>
      <c r="S84" s="156">
        <v>19869468.057708699</v>
      </c>
      <c r="T84" s="156">
        <v>19906483.883920498</v>
      </c>
      <c r="U84" s="156">
        <v>19946723.8776385</v>
      </c>
      <c r="V84" s="156">
        <v>19971082.834738102</v>
      </c>
      <c r="W84" s="156">
        <v>19976950.952610798</v>
      </c>
      <c r="X84" s="156">
        <v>19984805.980974302</v>
      </c>
      <c r="Y84" s="156">
        <v>20050796.642600201</v>
      </c>
      <c r="Z84" s="156">
        <v>20110783.290182799</v>
      </c>
      <c r="AA84" s="156">
        <v>20148262.5545264</v>
      </c>
      <c r="AB84" s="156">
        <v>20148262.5545264</v>
      </c>
      <c r="AC84" s="156">
        <v>20167866.688922901</v>
      </c>
      <c r="AD84" s="156">
        <v>20162590.360836301</v>
      </c>
      <c r="AE84" s="156">
        <v>20175772.3518949</v>
      </c>
      <c r="AF84" s="156">
        <v>20234964.349765498</v>
      </c>
      <c r="AG84" s="156">
        <v>20244513.194351099</v>
      </c>
      <c r="AH84" s="156">
        <v>20260805.226764899</v>
      </c>
      <c r="AI84" s="156">
        <v>20266971.329977501</v>
      </c>
      <c r="AJ84" s="156">
        <v>20268909.798151702</v>
      </c>
      <c r="AK84" s="156">
        <v>20266467.5258113</v>
      </c>
      <c r="AL84" s="156">
        <v>20228652.551335599</v>
      </c>
      <c r="AM84" s="156">
        <v>20178573.740527801</v>
      </c>
      <c r="AN84" s="156">
        <v>19910610.278364498</v>
      </c>
      <c r="AO84" s="156">
        <v>19910610.278364498</v>
      </c>
    </row>
    <row r="85" spans="1:41" x14ac:dyDescent="0.2">
      <c r="A85" s="155" t="s">
        <v>235</v>
      </c>
    </row>
    <row r="86" spans="1:41" x14ac:dyDescent="0.2">
      <c r="A86" s="158" t="s">
        <v>236</v>
      </c>
    </row>
    <row r="87" spans="1:41" x14ac:dyDescent="0.2">
      <c r="A87" s="155" t="s">
        <v>237</v>
      </c>
      <c r="B87" s="156">
        <v>0</v>
      </c>
      <c r="C87" s="156">
        <v>0</v>
      </c>
      <c r="D87" s="156">
        <v>0</v>
      </c>
      <c r="E87" s="156">
        <v>0</v>
      </c>
      <c r="F87" s="156">
        <v>0</v>
      </c>
      <c r="G87" s="156">
        <v>0</v>
      </c>
      <c r="H87" s="156">
        <v>0</v>
      </c>
      <c r="I87" s="156">
        <v>0</v>
      </c>
      <c r="J87" s="156">
        <v>0</v>
      </c>
      <c r="K87" s="156">
        <v>0</v>
      </c>
      <c r="L87" s="156">
        <v>0</v>
      </c>
      <c r="M87" s="156">
        <v>0</v>
      </c>
      <c r="N87" s="156">
        <v>0</v>
      </c>
      <c r="O87" s="156">
        <v>0</v>
      </c>
      <c r="P87" s="156">
        <v>0</v>
      </c>
      <c r="Q87" s="156">
        <v>0</v>
      </c>
      <c r="R87" s="156">
        <v>0</v>
      </c>
      <c r="S87" s="156">
        <v>0</v>
      </c>
      <c r="T87" s="156">
        <v>0</v>
      </c>
      <c r="U87" s="156">
        <v>0</v>
      </c>
      <c r="V87" s="156">
        <v>0</v>
      </c>
      <c r="W87" s="156">
        <v>0</v>
      </c>
      <c r="X87" s="156">
        <v>0</v>
      </c>
      <c r="Y87" s="156">
        <v>0</v>
      </c>
      <c r="Z87" s="156">
        <v>0</v>
      </c>
      <c r="AA87" s="156">
        <v>0</v>
      </c>
      <c r="AB87" s="156">
        <v>0</v>
      </c>
      <c r="AC87" s="156">
        <v>0</v>
      </c>
      <c r="AD87" s="156">
        <v>0</v>
      </c>
      <c r="AE87" s="156">
        <v>0</v>
      </c>
      <c r="AF87" s="156">
        <v>0</v>
      </c>
      <c r="AG87" s="156">
        <v>0</v>
      </c>
      <c r="AH87" s="156">
        <v>0</v>
      </c>
      <c r="AI87" s="156">
        <v>0</v>
      </c>
      <c r="AJ87" s="156">
        <v>0</v>
      </c>
      <c r="AK87" s="156">
        <v>0</v>
      </c>
      <c r="AL87" s="156">
        <v>0</v>
      </c>
      <c r="AM87" s="156">
        <v>0</v>
      </c>
      <c r="AN87" s="156">
        <v>0</v>
      </c>
      <c r="AO87" s="156">
        <v>0</v>
      </c>
    </row>
    <row r="88" spans="1:41" x14ac:dyDescent="0.2">
      <c r="A88" s="155" t="s">
        <v>238</v>
      </c>
      <c r="B88" s="156">
        <v>0</v>
      </c>
      <c r="C88" s="156">
        <v>0</v>
      </c>
      <c r="D88" s="156">
        <v>0</v>
      </c>
      <c r="E88" s="156">
        <v>0</v>
      </c>
      <c r="F88" s="156">
        <v>0</v>
      </c>
      <c r="G88" s="156">
        <v>0</v>
      </c>
      <c r="H88" s="156">
        <v>0</v>
      </c>
      <c r="I88" s="156">
        <v>0</v>
      </c>
      <c r="J88" s="156">
        <v>0</v>
      </c>
      <c r="K88" s="156">
        <v>0</v>
      </c>
      <c r="L88" s="156">
        <v>0</v>
      </c>
      <c r="M88" s="156">
        <v>0</v>
      </c>
      <c r="N88" s="156">
        <v>0</v>
      </c>
      <c r="O88" s="156">
        <v>0</v>
      </c>
      <c r="P88" s="156">
        <v>0</v>
      </c>
      <c r="Q88" s="156">
        <v>0</v>
      </c>
      <c r="R88" s="156">
        <v>0</v>
      </c>
      <c r="S88" s="156">
        <v>0</v>
      </c>
      <c r="T88" s="156">
        <v>0</v>
      </c>
      <c r="U88" s="156">
        <v>0</v>
      </c>
      <c r="V88" s="156">
        <v>0</v>
      </c>
      <c r="W88" s="156">
        <v>0</v>
      </c>
      <c r="X88" s="156">
        <v>0</v>
      </c>
      <c r="Y88" s="156">
        <v>0</v>
      </c>
      <c r="Z88" s="156">
        <v>0</v>
      </c>
      <c r="AA88" s="156">
        <v>0</v>
      </c>
      <c r="AB88" s="156">
        <v>0</v>
      </c>
      <c r="AC88" s="156">
        <v>0</v>
      </c>
      <c r="AD88" s="156">
        <v>0</v>
      </c>
      <c r="AE88" s="156">
        <v>0</v>
      </c>
      <c r="AF88" s="156">
        <v>0</v>
      </c>
      <c r="AG88" s="156">
        <v>0</v>
      </c>
      <c r="AH88" s="156">
        <v>0</v>
      </c>
      <c r="AI88" s="156">
        <v>0</v>
      </c>
      <c r="AJ88" s="156">
        <v>0</v>
      </c>
      <c r="AK88" s="156">
        <v>0</v>
      </c>
      <c r="AL88" s="156">
        <v>0</v>
      </c>
      <c r="AM88" s="156">
        <v>0</v>
      </c>
      <c r="AN88" s="156">
        <v>0</v>
      </c>
      <c r="AO88" s="156">
        <v>0</v>
      </c>
    </row>
    <row r="89" spans="1:41" x14ac:dyDescent="0.2">
      <c r="A89" s="155" t="s">
        <v>239</v>
      </c>
      <c r="B89" s="156">
        <v>0</v>
      </c>
      <c r="C89" s="156">
        <v>0</v>
      </c>
      <c r="D89" s="156">
        <v>0</v>
      </c>
      <c r="E89" s="156">
        <v>0</v>
      </c>
      <c r="F89" s="156">
        <v>0</v>
      </c>
      <c r="G89" s="156">
        <v>0</v>
      </c>
      <c r="H89" s="156">
        <v>0</v>
      </c>
      <c r="I89" s="156">
        <v>0</v>
      </c>
      <c r="J89" s="156">
        <v>0</v>
      </c>
      <c r="K89" s="156">
        <v>0</v>
      </c>
      <c r="L89" s="156">
        <v>0</v>
      </c>
      <c r="M89" s="156">
        <v>0</v>
      </c>
      <c r="N89" s="156">
        <v>0</v>
      </c>
      <c r="O89" s="156">
        <v>0</v>
      </c>
      <c r="P89" s="156">
        <v>0</v>
      </c>
      <c r="Q89" s="156">
        <v>0</v>
      </c>
      <c r="R89" s="156">
        <v>0</v>
      </c>
      <c r="S89" s="156">
        <v>0</v>
      </c>
      <c r="T89" s="156">
        <v>0</v>
      </c>
      <c r="U89" s="156">
        <v>0</v>
      </c>
      <c r="V89" s="156">
        <v>0</v>
      </c>
      <c r="W89" s="156">
        <v>0</v>
      </c>
      <c r="X89" s="156">
        <v>0</v>
      </c>
      <c r="Y89" s="156">
        <v>0</v>
      </c>
      <c r="Z89" s="156">
        <v>0</v>
      </c>
      <c r="AA89" s="156">
        <v>0</v>
      </c>
      <c r="AB89" s="156">
        <v>0</v>
      </c>
      <c r="AC89" s="156">
        <v>0</v>
      </c>
      <c r="AD89" s="156">
        <v>0</v>
      </c>
      <c r="AE89" s="156">
        <v>0</v>
      </c>
      <c r="AF89" s="156">
        <v>0</v>
      </c>
      <c r="AG89" s="156">
        <v>0</v>
      </c>
      <c r="AH89" s="156">
        <v>0</v>
      </c>
      <c r="AI89" s="156">
        <v>0</v>
      </c>
      <c r="AJ89" s="156">
        <v>0</v>
      </c>
      <c r="AK89" s="156">
        <v>0</v>
      </c>
      <c r="AL89" s="156">
        <v>0</v>
      </c>
      <c r="AM89" s="156">
        <v>0</v>
      </c>
      <c r="AN89" s="156">
        <v>0</v>
      </c>
      <c r="AO89" s="156">
        <v>0</v>
      </c>
    </row>
    <row r="90" spans="1:41" x14ac:dyDescent="0.2">
      <c r="A90" s="158" t="s">
        <v>240</v>
      </c>
      <c r="B90" s="156">
        <v>0</v>
      </c>
      <c r="C90" s="156">
        <v>0</v>
      </c>
      <c r="D90" s="156">
        <v>0</v>
      </c>
      <c r="E90" s="156">
        <v>0</v>
      </c>
      <c r="F90" s="156">
        <v>0</v>
      </c>
      <c r="G90" s="156">
        <v>0</v>
      </c>
      <c r="H90" s="156">
        <v>0</v>
      </c>
      <c r="I90" s="156">
        <v>0</v>
      </c>
      <c r="J90" s="156">
        <v>0</v>
      </c>
      <c r="K90" s="156">
        <v>0</v>
      </c>
      <c r="L90" s="156">
        <v>0</v>
      </c>
      <c r="M90" s="156">
        <v>0</v>
      </c>
      <c r="N90" s="156">
        <v>0</v>
      </c>
      <c r="O90" s="156">
        <v>0</v>
      </c>
      <c r="P90" s="156">
        <v>0</v>
      </c>
      <c r="Q90" s="156">
        <v>0</v>
      </c>
      <c r="R90" s="156">
        <v>0</v>
      </c>
      <c r="S90" s="156">
        <v>0</v>
      </c>
      <c r="T90" s="156">
        <v>0</v>
      </c>
      <c r="U90" s="156">
        <v>0</v>
      </c>
      <c r="V90" s="156">
        <v>0</v>
      </c>
      <c r="W90" s="156">
        <v>0</v>
      </c>
      <c r="X90" s="156">
        <v>0</v>
      </c>
      <c r="Y90" s="156">
        <v>0</v>
      </c>
      <c r="Z90" s="156">
        <v>0</v>
      </c>
      <c r="AA90" s="156">
        <v>0</v>
      </c>
      <c r="AB90" s="156">
        <v>0</v>
      </c>
      <c r="AC90" s="156">
        <v>0</v>
      </c>
      <c r="AD90" s="156">
        <v>0</v>
      </c>
      <c r="AE90" s="156">
        <v>0</v>
      </c>
      <c r="AF90" s="156">
        <v>0</v>
      </c>
      <c r="AG90" s="156">
        <v>0</v>
      </c>
      <c r="AH90" s="156">
        <v>0</v>
      </c>
      <c r="AI90" s="156">
        <v>0</v>
      </c>
      <c r="AJ90" s="156">
        <v>0</v>
      </c>
      <c r="AK90" s="156">
        <v>0</v>
      </c>
      <c r="AL90" s="156">
        <v>0</v>
      </c>
      <c r="AM90" s="156">
        <v>0</v>
      </c>
      <c r="AN90" s="156">
        <v>0</v>
      </c>
      <c r="AO90" s="156">
        <v>0</v>
      </c>
    </row>
    <row r="91" spans="1:41" x14ac:dyDescent="0.2">
      <c r="A91" s="155" t="s">
        <v>241</v>
      </c>
    </row>
    <row r="92" spans="1:41" x14ac:dyDescent="0.2">
      <c r="A92" s="158" t="s">
        <v>242</v>
      </c>
      <c r="B92" s="156">
        <v>2884711777.96526</v>
      </c>
      <c r="C92" s="156">
        <v>2884035907.4712901</v>
      </c>
      <c r="D92" s="156">
        <v>2878830752.941</v>
      </c>
      <c r="E92" s="156">
        <v>2876475700.0103102</v>
      </c>
      <c r="F92" s="156">
        <v>2873205936.0887799</v>
      </c>
      <c r="G92" s="156">
        <v>2870326519.2769499</v>
      </c>
      <c r="H92" s="156">
        <v>2866354786.0434198</v>
      </c>
      <c r="I92" s="156">
        <v>2862580713.9710202</v>
      </c>
      <c r="J92" s="156">
        <v>2858384377.7135401</v>
      </c>
      <c r="K92" s="156">
        <v>2855510541.9489799</v>
      </c>
      <c r="L92" s="156">
        <v>2850822311.3112798</v>
      </c>
      <c r="M92" s="156">
        <v>2847509676.0937099</v>
      </c>
      <c r="N92" s="156">
        <v>2843025493.68957</v>
      </c>
      <c r="O92" s="156">
        <v>2843025493.68957</v>
      </c>
      <c r="P92" s="156">
        <v>2845494780.7143402</v>
      </c>
      <c r="Q92" s="156">
        <v>2848133503.6487699</v>
      </c>
      <c r="R92" s="156">
        <v>2849946959.4640498</v>
      </c>
      <c r="S92" s="156">
        <v>2851759177.6848502</v>
      </c>
      <c r="T92" s="156">
        <v>2853993187.85289</v>
      </c>
      <c r="U92" s="156">
        <v>2857491840.8126898</v>
      </c>
      <c r="V92" s="156">
        <v>2861034880.2623601</v>
      </c>
      <c r="W92" s="156">
        <v>2864699543.0145998</v>
      </c>
      <c r="X92" s="156">
        <v>2868198830.7147899</v>
      </c>
      <c r="Y92" s="156">
        <v>2871898857.6930799</v>
      </c>
      <c r="Z92" s="156">
        <v>2874438527.7114401</v>
      </c>
      <c r="AA92" s="156">
        <v>2877452026.2301402</v>
      </c>
      <c r="AB92" s="156">
        <v>2877452026.2301402</v>
      </c>
      <c r="AC92" s="156">
        <v>2877940947.8366299</v>
      </c>
      <c r="AD92" s="156">
        <v>2878190980.9356499</v>
      </c>
      <c r="AE92" s="156">
        <v>2878073590.7432299</v>
      </c>
      <c r="AF92" s="156">
        <v>2877996940.1473398</v>
      </c>
      <c r="AG92" s="156">
        <v>2878623535.1641598</v>
      </c>
      <c r="AH92" s="156">
        <v>2880029614.4288802</v>
      </c>
      <c r="AI92" s="156">
        <v>2881657699.9404898</v>
      </c>
      <c r="AJ92" s="156">
        <v>2883429900.0267501</v>
      </c>
      <c r="AK92" s="156">
        <v>2885329000.7151699</v>
      </c>
      <c r="AL92" s="156">
        <v>2887028348.27738</v>
      </c>
      <c r="AM92" s="156">
        <v>2888669047.9570398</v>
      </c>
      <c r="AN92" s="156">
        <v>2890456159.2485199</v>
      </c>
      <c r="AO92" s="156">
        <v>2890456159.2485199</v>
      </c>
    </row>
    <row r="93" spans="1:41" x14ac:dyDescent="0.2">
      <c r="A93" s="155" t="s">
        <v>243</v>
      </c>
    </row>
    <row r="94" spans="1:41" x14ac:dyDescent="0.2">
      <c r="A94" s="155" t="s">
        <v>244</v>
      </c>
    </row>
    <row r="95" spans="1:41" x14ac:dyDescent="0.2">
      <c r="A95" s="155" t="s">
        <v>245</v>
      </c>
      <c r="B95" s="156">
        <v>22100000.399999999</v>
      </c>
      <c r="C95" s="156">
        <v>22100000.399999999</v>
      </c>
      <c r="D95" s="156">
        <v>22100000.399999999</v>
      </c>
      <c r="E95" s="156">
        <v>22100000.399999999</v>
      </c>
      <c r="F95" s="156">
        <v>22100000.399999999</v>
      </c>
      <c r="G95" s="156">
        <v>22100000.399999999</v>
      </c>
      <c r="H95" s="156">
        <v>22100000.399999999</v>
      </c>
      <c r="I95" s="156">
        <v>22100000.399999999</v>
      </c>
      <c r="J95" s="156">
        <v>22100000.399999999</v>
      </c>
      <c r="K95" s="156">
        <v>22100000.399999999</v>
      </c>
      <c r="L95" s="156">
        <v>22100000.399999999</v>
      </c>
      <c r="M95" s="156">
        <v>22100000.399999999</v>
      </c>
      <c r="N95" s="156">
        <v>22100000.399999999</v>
      </c>
      <c r="O95" s="156">
        <v>22100000.399999999</v>
      </c>
      <c r="P95" s="156">
        <v>22100000.399999999</v>
      </c>
      <c r="Q95" s="156">
        <v>22100000.399999999</v>
      </c>
      <c r="R95" s="156">
        <v>22100000.399999999</v>
      </c>
      <c r="S95" s="156">
        <v>22100000.399999999</v>
      </c>
      <c r="T95" s="156">
        <v>22100000.399999999</v>
      </c>
      <c r="U95" s="156">
        <v>22100000.399999999</v>
      </c>
      <c r="V95" s="156">
        <v>22100000.399999999</v>
      </c>
      <c r="W95" s="156">
        <v>22100000.399999999</v>
      </c>
      <c r="X95" s="156">
        <v>22100000.399999999</v>
      </c>
      <c r="Y95" s="156">
        <v>22100000.399999999</v>
      </c>
      <c r="Z95" s="156">
        <v>22100000.399999999</v>
      </c>
      <c r="AA95" s="156">
        <v>22100000.399999999</v>
      </c>
      <c r="AB95" s="156">
        <v>22100000.399999999</v>
      </c>
      <c r="AC95" s="156">
        <v>22100000.399999999</v>
      </c>
      <c r="AD95" s="156">
        <v>22100000.399999999</v>
      </c>
      <c r="AE95" s="156">
        <v>22100000.399999999</v>
      </c>
      <c r="AF95" s="156">
        <v>22100000.399999999</v>
      </c>
      <c r="AG95" s="156">
        <v>22100000.399999999</v>
      </c>
      <c r="AH95" s="156">
        <v>22100000.399999999</v>
      </c>
      <c r="AI95" s="156">
        <v>22100000.399999999</v>
      </c>
      <c r="AJ95" s="156">
        <v>22100000.399999999</v>
      </c>
      <c r="AK95" s="156">
        <v>22100000.399999999</v>
      </c>
      <c r="AL95" s="156">
        <v>22100000.399999999</v>
      </c>
      <c r="AM95" s="156">
        <v>22100000.399999999</v>
      </c>
      <c r="AN95" s="156">
        <v>22100000.399999999</v>
      </c>
      <c r="AO95" s="156">
        <v>22100000.399999999</v>
      </c>
    </row>
    <row r="96" spans="1:41" x14ac:dyDescent="0.2">
      <c r="A96" s="155" t="s">
        <v>246</v>
      </c>
      <c r="B96" s="156">
        <v>11754153</v>
      </c>
      <c r="C96" s="156">
        <v>11708737.5</v>
      </c>
      <c r="D96" s="156">
        <v>11663322</v>
      </c>
      <c r="E96" s="156">
        <v>11617906.5</v>
      </c>
      <c r="F96" s="156">
        <v>11572491</v>
      </c>
      <c r="G96" s="156">
        <v>11527075.5</v>
      </c>
      <c r="H96" s="156">
        <v>11481660</v>
      </c>
      <c r="I96" s="156">
        <v>11436244.5</v>
      </c>
      <c r="J96" s="156">
        <v>11390829</v>
      </c>
      <c r="K96" s="156">
        <v>11345413.5</v>
      </c>
      <c r="L96" s="156">
        <v>11299998</v>
      </c>
      <c r="M96" s="156">
        <v>11254582.5</v>
      </c>
      <c r="N96" s="156">
        <v>11209167</v>
      </c>
      <c r="O96" s="156">
        <v>11209167</v>
      </c>
      <c r="P96" s="156">
        <v>11209167</v>
      </c>
      <c r="Q96" s="156">
        <v>11209167</v>
      </c>
      <c r="R96" s="156">
        <v>11209167</v>
      </c>
      <c r="S96" s="156">
        <v>11209167</v>
      </c>
      <c r="T96" s="156">
        <v>11209167</v>
      </c>
      <c r="U96" s="156">
        <v>11209167</v>
      </c>
      <c r="V96" s="156">
        <v>11209167</v>
      </c>
      <c r="W96" s="156">
        <v>11209167</v>
      </c>
      <c r="X96" s="156">
        <v>11209167</v>
      </c>
      <c r="Y96" s="156">
        <v>11209167</v>
      </c>
      <c r="Z96" s="156">
        <v>11209167</v>
      </c>
      <c r="AA96" s="156">
        <v>11209167</v>
      </c>
      <c r="AB96" s="156">
        <v>11209167</v>
      </c>
      <c r="AC96" s="156">
        <v>11209167</v>
      </c>
      <c r="AD96" s="156">
        <v>11209167</v>
      </c>
      <c r="AE96" s="156">
        <v>11209167</v>
      </c>
      <c r="AF96" s="156">
        <v>11209167</v>
      </c>
      <c r="AG96" s="156">
        <v>11209167</v>
      </c>
      <c r="AH96" s="156">
        <v>11209167</v>
      </c>
      <c r="AI96" s="156">
        <v>11209167</v>
      </c>
      <c r="AJ96" s="156">
        <v>11209167</v>
      </c>
      <c r="AK96" s="156">
        <v>11209167</v>
      </c>
      <c r="AL96" s="156">
        <v>11209167</v>
      </c>
      <c r="AM96" s="156">
        <v>11209167</v>
      </c>
      <c r="AN96" s="156">
        <v>11209167</v>
      </c>
      <c r="AO96" s="156">
        <v>11209167</v>
      </c>
    </row>
    <row r="97" spans="1:41" x14ac:dyDescent="0.2">
      <c r="A97" s="155" t="s">
        <v>247</v>
      </c>
      <c r="B97" s="156">
        <v>0</v>
      </c>
      <c r="C97" s="156">
        <v>0</v>
      </c>
      <c r="D97" s="156">
        <v>0</v>
      </c>
      <c r="E97" s="156">
        <v>0</v>
      </c>
      <c r="F97" s="156">
        <v>0</v>
      </c>
      <c r="G97" s="156">
        <v>0</v>
      </c>
      <c r="H97" s="156">
        <v>0</v>
      </c>
      <c r="I97" s="156">
        <v>0</v>
      </c>
      <c r="J97" s="156">
        <v>0</v>
      </c>
      <c r="K97" s="156">
        <v>0</v>
      </c>
      <c r="L97" s="156">
        <v>0</v>
      </c>
      <c r="M97" s="156">
        <v>0</v>
      </c>
      <c r="N97" s="156">
        <v>0</v>
      </c>
      <c r="O97" s="156">
        <v>0</v>
      </c>
      <c r="P97" s="156">
        <v>0</v>
      </c>
      <c r="Q97" s="156">
        <v>0</v>
      </c>
      <c r="R97" s="156">
        <v>0</v>
      </c>
      <c r="S97" s="156">
        <v>0</v>
      </c>
      <c r="T97" s="156">
        <v>0</v>
      </c>
      <c r="U97" s="156">
        <v>0</v>
      </c>
      <c r="V97" s="156">
        <v>0</v>
      </c>
      <c r="W97" s="156">
        <v>0</v>
      </c>
      <c r="X97" s="156">
        <v>0</v>
      </c>
      <c r="Y97" s="156">
        <v>0</v>
      </c>
      <c r="Z97" s="156">
        <v>0</v>
      </c>
      <c r="AA97" s="156">
        <v>0</v>
      </c>
      <c r="AB97" s="156">
        <v>0</v>
      </c>
      <c r="AC97" s="156">
        <v>0</v>
      </c>
      <c r="AD97" s="156">
        <v>0</v>
      </c>
      <c r="AE97" s="156">
        <v>0</v>
      </c>
      <c r="AF97" s="156">
        <v>0</v>
      </c>
      <c r="AG97" s="156">
        <v>0</v>
      </c>
      <c r="AH97" s="156">
        <v>0</v>
      </c>
      <c r="AI97" s="156">
        <v>0</v>
      </c>
      <c r="AJ97" s="156">
        <v>0</v>
      </c>
      <c r="AK97" s="156">
        <v>0</v>
      </c>
      <c r="AL97" s="156">
        <v>0</v>
      </c>
      <c r="AM97" s="156">
        <v>0</v>
      </c>
      <c r="AN97" s="156">
        <v>0</v>
      </c>
      <c r="AO97" s="156">
        <v>0</v>
      </c>
    </row>
    <row r="98" spans="1:41" x14ac:dyDescent="0.2">
      <c r="A98" s="155" t="s">
        <v>248</v>
      </c>
      <c r="B98" s="156">
        <v>88800000</v>
      </c>
      <c r="C98" s="156">
        <v>88800000</v>
      </c>
      <c r="D98" s="156">
        <v>88800000</v>
      </c>
      <c r="E98" s="156">
        <v>88800000</v>
      </c>
      <c r="F98" s="156">
        <v>88800000</v>
      </c>
      <c r="G98" s="156">
        <v>88800000</v>
      </c>
      <c r="H98" s="156">
        <v>88800000</v>
      </c>
      <c r="I98" s="156">
        <v>88800000</v>
      </c>
      <c r="J98" s="156">
        <v>88800000</v>
      </c>
      <c r="K98" s="156">
        <v>88800000</v>
      </c>
      <c r="L98" s="156">
        <v>88800000</v>
      </c>
      <c r="M98" s="156">
        <v>88800000</v>
      </c>
      <c r="N98" s="156">
        <v>88800000</v>
      </c>
      <c r="O98" s="156">
        <v>88800000</v>
      </c>
      <c r="P98" s="156">
        <v>88800000</v>
      </c>
      <c r="Q98" s="156">
        <v>88800000</v>
      </c>
      <c r="R98" s="156">
        <v>88800000</v>
      </c>
      <c r="S98" s="156">
        <v>88800000</v>
      </c>
      <c r="T98" s="156">
        <v>88800000</v>
      </c>
      <c r="U98" s="156">
        <v>88800000</v>
      </c>
      <c r="V98" s="156">
        <v>88800000</v>
      </c>
      <c r="W98" s="156">
        <v>88800000</v>
      </c>
      <c r="X98" s="156">
        <v>88800000</v>
      </c>
      <c r="Y98" s="156">
        <v>88800000</v>
      </c>
      <c r="Z98" s="156">
        <v>88800000</v>
      </c>
      <c r="AA98" s="156">
        <v>88800000</v>
      </c>
      <c r="AB98" s="156">
        <v>88800000</v>
      </c>
      <c r="AC98" s="156">
        <v>88800000</v>
      </c>
      <c r="AD98" s="156">
        <v>88800000</v>
      </c>
      <c r="AE98" s="156">
        <v>88800000</v>
      </c>
      <c r="AF98" s="156">
        <v>88800000</v>
      </c>
      <c r="AG98" s="156">
        <v>88800000</v>
      </c>
      <c r="AH98" s="156">
        <v>88800000</v>
      </c>
      <c r="AI98" s="156">
        <v>88800000</v>
      </c>
      <c r="AJ98" s="156">
        <v>88800000</v>
      </c>
      <c r="AK98" s="156">
        <v>88800000</v>
      </c>
      <c r="AL98" s="156">
        <v>88800000</v>
      </c>
      <c r="AM98" s="156">
        <v>88800000</v>
      </c>
      <c r="AN98" s="156">
        <v>88800000</v>
      </c>
      <c r="AO98" s="156">
        <v>88800000</v>
      </c>
    </row>
    <row r="99" spans="1:41" x14ac:dyDescent="0.2">
      <c r="A99" s="155" t="s">
        <v>249</v>
      </c>
      <c r="B99" s="156">
        <v>7228283.9259999897</v>
      </c>
      <c r="C99" s="156">
        <v>7228283.9259999897</v>
      </c>
      <c r="D99" s="156">
        <v>7228283.9259999897</v>
      </c>
      <c r="E99" s="156">
        <v>7228283.9259999897</v>
      </c>
      <c r="F99" s="156">
        <v>7228283.9259999897</v>
      </c>
      <c r="G99" s="156">
        <v>7228283.9259999897</v>
      </c>
      <c r="H99" s="156">
        <v>7228283.9259999897</v>
      </c>
      <c r="I99" s="156">
        <v>7228283.9259999897</v>
      </c>
      <c r="J99" s="156">
        <v>7228283.9259999897</v>
      </c>
      <c r="K99" s="156">
        <v>7228283.9259999897</v>
      </c>
      <c r="L99" s="156">
        <v>7228283.9259999897</v>
      </c>
      <c r="M99" s="156">
        <v>7228283.9259999897</v>
      </c>
      <c r="N99" s="156">
        <v>7228283.9259999897</v>
      </c>
      <c r="O99" s="156">
        <v>7228283.9259999897</v>
      </c>
      <c r="P99" s="156">
        <v>7228283.9259999897</v>
      </c>
      <c r="Q99" s="156">
        <v>7228283.9259999897</v>
      </c>
      <c r="R99" s="156">
        <v>7228283.9259999897</v>
      </c>
      <c r="S99" s="156">
        <v>7228283.9259999897</v>
      </c>
      <c r="T99" s="156">
        <v>7228283.9259999897</v>
      </c>
      <c r="U99" s="156">
        <v>7228283.9259999897</v>
      </c>
      <c r="V99" s="156">
        <v>7228283.9259999897</v>
      </c>
      <c r="W99" s="156">
        <v>7228283.9259999897</v>
      </c>
      <c r="X99" s="156">
        <v>7228283.9259999897</v>
      </c>
      <c r="Y99" s="156">
        <v>7228283.9259999897</v>
      </c>
      <c r="Z99" s="156">
        <v>7228283.9259999897</v>
      </c>
      <c r="AA99" s="156">
        <v>7228283.9259999897</v>
      </c>
      <c r="AB99" s="156">
        <v>7228283.9259999897</v>
      </c>
      <c r="AC99" s="156">
        <v>7228283.9259999897</v>
      </c>
      <c r="AD99" s="156">
        <v>7228283.9259999897</v>
      </c>
      <c r="AE99" s="156">
        <v>7228283.9259999897</v>
      </c>
      <c r="AF99" s="156">
        <v>7228283.9259999897</v>
      </c>
      <c r="AG99" s="156">
        <v>7228283.9259999897</v>
      </c>
      <c r="AH99" s="156">
        <v>7228283.9259999897</v>
      </c>
      <c r="AI99" s="156">
        <v>7228283.9259999897</v>
      </c>
      <c r="AJ99" s="156">
        <v>7228283.9259999897</v>
      </c>
      <c r="AK99" s="156">
        <v>7228283.9259999897</v>
      </c>
      <c r="AL99" s="156">
        <v>7228283.9259999897</v>
      </c>
      <c r="AM99" s="156">
        <v>7228283.9259999897</v>
      </c>
      <c r="AN99" s="156">
        <v>7228283.9259999897</v>
      </c>
      <c r="AO99" s="156">
        <v>7228283.9259999897</v>
      </c>
    </row>
    <row r="100" spans="1:41" x14ac:dyDescent="0.2">
      <c r="A100" s="155" t="s">
        <v>250</v>
      </c>
      <c r="B100" s="156">
        <v>238681.62999999899</v>
      </c>
      <c r="C100" s="156">
        <v>238681.62999999899</v>
      </c>
      <c r="D100" s="156">
        <v>238681.62999999899</v>
      </c>
      <c r="E100" s="156">
        <v>238681.62999999899</v>
      </c>
      <c r="F100" s="156">
        <v>238681.62999999899</v>
      </c>
      <c r="G100" s="156">
        <v>238681.62999999899</v>
      </c>
      <c r="H100" s="156">
        <v>238681.62999999899</v>
      </c>
      <c r="I100" s="156">
        <v>238681.62999999899</v>
      </c>
      <c r="J100" s="156">
        <v>238681.62999999899</v>
      </c>
      <c r="K100" s="156">
        <v>238681.62999999899</v>
      </c>
      <c r="L100" s="156">
        <v>238681.62999999899</v>
      </c>
      <c r="M100" s="156">
        <v>238681.62999999899</v>
      </c>
      <c r="N100" s="156">
        <v>238681.62999999899</v>
      </c>
      <c r="O100" s="156">
        <v>238681.62999999899</v>
      </c>
      <c r="P100" s="156">
        <v>238681.62999999899</v>
      </c>
      <c r="Q100" s="156">
        <v>238681.62999999899</v>
      </c>
      <c r="R100" s="156">
        <v>238681.62999999899</v>
      </c>
      <c r="S100" s="156">
        <v>238681.62999999899</v>
      </c>
      <c r="T100" s="156">
        <v>238681.62999999899</v>
      </c>
      <c r="U100" s="156">
        <v>238681.62999999899</v>
      </c>
      <c r="V100" s="156">
        <v>238681.62999999899</v>
      </c>
      <c r="W100" s="156">
        <v>238681.62999999899</v>
      </c>
      <c r="X100" s="156">
        <v>238681.62999999899</v>
      </c>
      <c r="Y100" s="156">
        <v>238681.62999999899</v>
      </c>
      <c r="Z100" s="156">
        <v>238681.62999999899</v>
      </c>
      <c r="AA100" s="156">
        <v>238681.62999999899</v>
      </c>
      <c r="AB100" s="156">
        <v>238681.62999999899</v>
      </c>
      <c r="AC100" s="156">
        <v>238681.62999999899</v>
      </c>
      <c r="AD100" s="156">
        <v>238681.62999999899</v>
      </c>
      <c r="AE100" s="156">
        <v>238681.62999999899</v>
      </c>
      <c r="AF100" s="156">
        <v>238681.62999999899</v>
      </c>
      <c r="AG100" s="156">
        <v>238681.62999999899</v>
      </c>
      <c r="AH100" s="156">
        <v>238681.62999999899</v>
      </c>
      <c r="AI100" s="156">
        <v>238681.62999999899</v>
      </c>
      <c r="AJ100" s="156">
        <v>238681.62999999899</v>
      </c>
      <c r="AK100" s="156">
        <v>238681.62999999899</v>
      </c>
      <c r="AL100" s="156">
        <v>238681.62999999899</v>
      </c>
      <c r="AM100" s="156">
        <v>238681.62999999899</v>
      </c>
      <c r="AN100" s="156">
        <v>238681.62999999899</v>
      </c>
      <c r="AO100" s="156">
        <v>238681.62999999899</v>
      </c>
    </row>
    <row r="101" spans="1:41" x14ac:dyDescent="0.2">
      <c r="A101" s="155" t="s">
        <v>251</v>
      </c>
      <c r="B101" s="156">
        <v>304252.85600000003</v>
      </c>
      <c r="C101" s="156">
        <v>304252.85600000003</v>
      </c>
      <c r="D101" s="156">
        <v>304252.85600000003</v>
      </c>
      <c r="E101" s="156">
        <v>304252.85600000003</v>
      </c>
      <c r="F101" s="156">
        <v>304252.85600000003</v>
      </c>
      <c r="G101" s="156">
        <v>304252.85600000003</v>
      </c>
      <c r="H101" s="156">
        <v>304252.85600000003</v>
      </c>
      <c r="I101" s="156">
        <v>304252.85600000003</v>
      </c>
      <c r="J101" s="156">
        <v>304252.85600000003</v>
      </c>
      <c r="K101" s="156">
        <v>304252.85600000003</v>
      </c>
      <c r="L101" s="156">
        <v>304252.85600000003</v>
      </c>
      <c r="M101" s="156">
        <v>304252.85600000003</v>
      </c>
      <c r="N101" s="156">
        <v>304252.85600000003</v>
      </c>
      <c r="O101" s="156">
        <v>304252.85600000003</v>
      </c>
      <c r="P101" s="156">
        <v>304252.85600000003</v>
      </c>
      <c r="Q101" s="156">
        <v>304252.85600000003</v>
      </c>
      <c r="R101" s="156">
        <v>304252.85600000003</v>
      </c>
      <c r="S101" s="156">
        <v>304252.85600000003</v>
      </c>
      <c r="T101" s="156">
        <v>304252.85600000003</v>
      </c>
      <c r="U101" s="156">
        <v>304252.85600000003</v>
      </c>
      <c r="V101" s="156">
        <v>304252.85600000003</v>
      </c>
      <c r="W101" s="156">
        <v>304252.85600000003</v>
      </c>
      <c r="X101" s="156">
        <v>304252.85600000003</v>
      </c>
      <c r="Y101" s="156">
        <v>304252.85600000003</v>
      </c>
      <c r="Z101" s="156">
        <v>304252.85600000003</v>
      </c>
      <c r="AA101" s="156">
        <v>304252.85600000003</v>
      </c>
      <c r="AB101" s="156">
        <v>304252.85600000003</v>
      </c>
      <c r="AC101" s="156">
        <v>304252.85600000003</v>
      </c>
      <c r="AD101" s="156">
        <v>304252.85600000003</v>
      </c>
      <c r="AE101" s="156">
        <v>304252.85600000003</v>
      </c>
      <c r="AF101" s="156">
        <v>304252.85600000003</v>
      </c>
      <c r="AG101" s="156">
        <v>304252.85600000003</v>
      </c>
      <c r="AH101" s="156">
        <v>304252.85600000003</v>
      </c>
      <c r="AI101" s="156">
        <v>304252.85600000003</v>
      </c>
      <c r="AJ101" s="156">
        <v>304252.85600000003</v>
      </c>
      <c r="AK101" s="156">
        <v>304252.85600000003</v>
      </c>
      <c r="AL101" s="156">
        <v>304252.85600000003</v>
      </c>
      <c r="AM101" s="156">
        <v>304252.85600000003</v>
      </c>
      <c r="AN101" s="156">
        <v>304252.85600000003</v>
      </c>
      <c r="AO101" s="156">
        <v>304252.85600000003</v>
      </c>
    </row>
    <row r="102" spans="1:41" x14ac:dyDescent="0.2">
      <c r="A102" s="155" t="s">
        <v>252</v>
      </c>
      <c r="B102" s="156">
        <v>0</v>
      </c>
      <c r="C102" s="156">
        <v>0</v>
      </c>
      <c r="D102" s="156">
        <v>0</v>
      </c>
      <c r="E102" s="156">
        <v>0</v>
      </c>
      <c r="F102" s="156">
        <v>0</v>
      </c>
      <c r="G102" s="156">
        <v>0</v>
      </c>
      <c r="H102" s="156">
        <v>0</v>
      </c>
      <c r="I102" s="156">
        <v>0</v>
      </c>
      <c r="J102" s="156">
        <v>0</v>
      </c>
      <c r="K102" s="156">
        <v>0</v>
      </c>
      <c r="L102" s="156">
        <v>0</v>
      </c>
      <c r="M102" s="156">
        <v>0</v>
      </c>
      <c r="N102" s="156">
        <v>0</v>
      </c>
      <c r="O102" s="156">
        <v>0</v>
      </c>
      <c r="P102" s="156">
        <v>0</v>
      </c>
      <c r="Q102" s="156">
        <v>0</v>
      </c>
      <c r="R102" s="156">
        <v>0</v>
      </c>
      <c r="S102" s="156">
        <v>0</v>
      </c>
      <c r="T102" s="156">
        <v>0</v>
      </c>
      <c r="U102" s="156">
        <v>0</v>
      </c>
      <c r="V102" s="156">
        <v>0</v>
      </c>
      <c r="W102" s="156">
        <v>0</v>
      </c>
      <c r="X102" s="156">
        <v>0</v>
      </c>
      <c r="Y102" s="156">
        <v>0</v>
      </c>
      <c r="Z102" s="156">
        <v>0</v>
      </c>
      <c r="AA102" s="156">
        <v>0</v>
      </c>
      <c r="AB102" s="156">
        <v>0</v>
      </c>
      <c r="AC102" s="156">
        <v>0</v>
      </c>
      <c r="AD102" s="156">
        <v>0</v>
      </c>
      <c r="AE102" s="156">
        <v>0</v>
      </c>
      <c r="AF102" s="156">
        <v>0</v>
      </c>
      <c r="AG102" s="156">
        <v>0</v>
      </c>
      <c r="AH102" s="156">
        <v>0</v>
      </c>
      <c r="AI102" s="156">
        <v>0</v>
      </c>
      <c r="AJ102" s="156">
        <v>0</v>
      </c>
      <c r="AK102" s="156">
        <v>0</v>
      </c>
      <c r="AL102" s="156">
        <v>0</v>
      </c>
      <c r="AM102" s="156">
        <v>0</v>
      </c>
      <c r="AN102" s="156">
        <v>0</v>
      </c>
      <c r="AO102" s="156">
        <v>0</v>
      </c>
    </row>
    <row r="103" spans="1:41" x14ac:dyDescent="0.2">
      <c r="A103" s="155" t="s">
        <v>253</v>
      </c>
      <c r="B103" s="156">
        <v>284427.22599999898</v>
      </c>
      <c r="C103" s="156">
        <v>284427.22599999898</v>
      </c>
      <c r="D103" s="156">
        <v>284427.22599999898</v>
      </c>
      <c r="E103" s="156">
        <v>284427.22599999898</v>
      </c>
      <c r="F103" s="156">
        <v>284427.22599999898</v>
      </c>
      <c r="G103" s="156">
        <v>284427.22599999898</v>
      </c>
      <c r="H103" s="156">
        <v>284427.22599999898</v>
      </c>
      <c r="I103" s="156">
        <v>284427.22599999898</v>
      </c>
      <c r="J103" s="156">
        <v>284427.22599999898</v>
      </c>
      <c r="K103" s="156">
        <v>284427.22599999898</v>
      </c>
      <c r="L103" s="156">
        <v>284427.22599999898</v>
      </c>
      <c r="M103" s="156">
        <v>284427.22599999898</v>
      </c>
      <c r="N103" s="156">
        <v>284427.22599999898</v>
      </c>
      <c r="O103" s="156">
        <v>284427.22599999898</v>
      </c>
      <c r="P103" s="156">
        <v>284427.22599999898</v>
      </c>
      <c r="Q103" s="156">
        <v>284427.22599999898</v>
      </c>
      <c r="R103" s="156">
        <v>284427.22599999898</v>
      </c>
      <c r="S103" s="156">
        <v>284427.22599999898</v>
      </c>
      <c r="T103" s="156">
        <v>284427.22599999898</v>
      </c>
      <c r="U103" s="156">
        <v>284427.22599999898</v>
      </c>
      <c r="V103" s="156">
        <v>284427.22599999898</v>
      </c>
      <c r="W103" s="156">
        <v>284427.22599999898</v>
      </c>
      <c r="X103" s="156">
        <v>284427.22599999898</v>
      </c>
      <c r="Y103" s="156">
        <v>284427.22599999898</v>
      </c>
      <c r="Z103" s="156">
        <v>284427.22599999898</v>
      </c>
      <c r="AA103" s="156">
        <v>284427.22599999898</v>
      </c>
      <c r="AB103" s="156">
        <v>284427.22599999898</v>
      </c>
      <c r="AC103" s="156">
        <v>284427.22599999898</v>
      </c>
      <c r="AD103" s="156">
        <v>284427.22599999898</v>
      </c>
      <c r="AE103" s="156">
        <v>284427.22599999898</v>
      </c>
      <c r="AF103" s="156">
        <v>284427.22599999898</v>
      </c>
      <c r="AG103" s="156">
        <v>284427.22599999898</v>
      </c>
      <c r="AH103" s="156">
        <v>284427.22599999898</v>
      </c>
      <c r="AI103" s="156">
        <v>284427.22599999898</v>
      </c>
      <c r="AJ103" s="156">
        <v>284427.22599999898</v>
      </c>
      <c r="AK103" s="156">
        <v>284427.22599999898</v>
      </c>
      <c r="AL103" s="156">
        <v>284427.22599999898</v>
      </c>
      <c r="AM103" s="156">
        <v>284427.22599999898</v>
      </c>
      <c r="AN103" s="156">
        <v>284427.22599999898</v>
      </c>
      <c r="AO103" s="156">
        <v>284427.22599999898</v>
      </c>
    </row>
    <row r="104" spans="1:41" x14ac:dyDescent="0.2">
      <c r="A104" s="155" t="s">
        <v>254</v>
      </c>
      <c r="B104" s="156">
        <v>4083903.9999999902</v>
      </c>
      <c r="C104" s="156">
        <v>4244832.9166666605</v>
      </c>
      <c r="D104" s="156">
        <v>4405761.8333333302</v>
      </c>
      <c r="E104" s="156">
        <v>4566690.7499999898</v>
      </c>
      <c r="F104" s="156">
        <v>4727619.6666666605</v>
      </c>
      <c r="G104" s="156">
        <v>4888548.5833333302</v>
      </c>
      <c r="H104" s="156">
        <v>5049477.4999999898</v>
      </c>
      <c r="I104" s="156">
        <v>5210406.4166666605</v>
      </c>
      <c r="J104" s="156">
        <v>5371335.3333333302</v>
      </c>
      <c r="K104" s="156">
        <v>5532264.2499999898</v>
      </c>
      <c r="L104" s="156">
        <v>5693193.1666666605</v>
      </c>
      <c r="M104" s="156">
        <v>5854122.0833333302</v>
      </c>
      <c r="N104" s="156">
        <v>6015051</v>
      </c>
      <c r="O104" s="156">
        <v>6015051</v>
      </c>
      <c r="P104" s="156">
        <v>6226281.0833333302</v>
      </c>
      <c r="Q104" s="156">
        <v>6437511.1666666605</v>
      </c>
      <c r="R104" s="156">
        <v>6648741.2499999898</v>
      </c>
      <c r="S104" s="156">
        <v>6859971.3333333302</v>
      </c>
      <c r="T104" s="156">
        <v>7071201.4166666605</v>
      </c>
      <c r="U104" s="156">
        <v>7282431.4999999898</v>
      </c>
      <c r="V104" s="156">
        <v>7493661.5833333302</v>
      </c>
      <c r="W104" s="156">
        <v>7704891.6666666605</v>
      </c>
      <c r="X104" s="156">
        <v>7916121.7499999898</v>
      </c>
      <c r="Y104" s="156">
        <v>8127351.83333332</v>
      </c>
      <c r="Z104" s="156">
        <v>8338581.9166666605</v>
      </c>
      <c r="AA104" s="156">
        <v>8549811.9999999907</v>
      </c>
      <c r="AB104" s="156">
        <v>8549811.9999999907</v>
      </c>
      <c r="AC104" s="156">
        <v>8814769.9166666605</v>
      </c>
      <c r="AD104" s="156">
        <v>9079727.8333333209</v>
      </c>
      <c r="AE104" s="156">
        <v>9344685.7499999907</v>
      </c>
      <c r="AF104" s="156">
        <v>9609643.6666666605</v>
      </c>
      <c r="AG104" s="156">
        <v>9874601.5833333302</v>
      </c>
      <c r="AH104" s="156">
        <v>10139559.499999899</v>
      </c>
      <c r="AI104" s="156">
        <v>10404517.416666601</v>
      </c>
      <c r="AJ104" s="156">
        <v>10669475.3333333</v>
      </c>
      <c r="AK104" s="156">
        <v>10934433.249999899</v>
      </c>
      <c r="AL104" s="156">
        <v>11199391.166666601</v>
      </c>
      <c r="AM104" s="156">
        <v>11464349.0833333</v>
      </c>
      <c r="AN104" s="156">
        <v>11729306.999999899</v>
      </c>
      <c r="AO104" s="156">
        <v>11729306.999999899</v>
      </c>
    </row>
    <row r="105" spans="1:41" x14ac:dyDescent="0.2">
      <c r="A105" s="155" t="s">
        <v>255</v>
      </c>
      <c r="B105" s="156">
        <v>9000000</v>
      </c>
      <c r="C105" s="156">
        <v>9016666.6666666605</v>
      </c>
      <c r="D105" s="156">
        <v>9033333.3333333302</v>
      </c>
      <c r="E105" s="156">
        <v>9050000</v>
      </c>
      <c r="F105" s="156">
        <v>9066666.6666666605</v>
      </c>
      <c r="G105" s="156">
        <v>9083333.3333333302</v>
      </c>
      <c r="H105" s="156">
        <v>9100000</v>
      </c>
      <c r="I105" s="156">
        <v>9116666.6666666605</v>
      </c>
      <c r="J105" s="156">
        <v>9133333.3333333302</v>
      </c>
      <c r="K105" s="156">
        <v>9150000</v>
      </c>
      <c r="L105" s="156">
        <v>9166666.6666666698</v>
      </c>
      <c r="M105" s="156">
        <v>9183333.3333333302</v>
      </c>
      <c r="N105" s="156">
        <v>9200000</v>
      </c>
      <c r="O105" s="156">
        <v>9200000</v>
      </c>
      <c r="P105" s="156">
        <v>9225000</v>
      </c>
      <c r="Q105" s="156">
        <v>9250000</v>
      </c>
      <c r="R105" s="156">
        <v>9275000</v>
      </c>
      <c r="S105" s="156">
        <v>9300000</v>
      </c>
      <c r="T105" s="156">
        <v>9325000</v>
      </c>
      <c r="U105" s="156">
        <v>9350000</v>
      </c>
      <c r="V105" s="156">
        <v>9375000</v>
      </c>
      <c r="W105" s="156">
        <v>9400000</v>
      </c>
      <c r="X105" s="156">
        <v>9425000</v>
      </c>
      <c r="Y105" s="156">
        <v>9450000</v>
      </c>
      <c r="Z105" s="156">
        <v>9475000</v>
      </c>
      <c r="AA105" s="156">
        <v>9500000</v>
      </c>
      <c r="AB105" s="156">
        <v>9500000</v>
      </c>
      <c r="AC105" s="156">
        <v>9508333.3333333302</v>
      </c>
      <c r="AD105" s="156">
        <v>9516666.6666666698</v>
      </c>
      <c r="AE105" s="156">
        <v>9525000</v>
      </c>
      <c r="AF105" s="156">
        <v>9533333.3333333302</v>
      </c>
      <c r="AG105" s="156">
        <v>9541666.6666666605</v>
      </c>
      <c r="AH105" s="156">
        <v>9550000</v>
      </c>
      <c r="AI105" s="156">
        <v>9558333.3333333302</v>
      </c>
      <c r="AJ105" s="156">
        <v>9566666.6666666605</v>
      </c>
      <c r="AK105" s="156">
        <v>9575000</v>
      </c>
      <c r="AL105" s="156">
        <v>9583333.3333333302</v>
      </c>
      <c r="AM105" s="156">
        <v>9591666.6666666605</v>
      </c>
      <c r="AN105" s="156">
        <v>9600000</v>
      </c>
      <c r="AO105" s="156">
        <v>9600000</v>
      </c>
    </row>
    <row r="106" spans="1:41" x14ac:dyDescent="0.2">
      <c r="A106" s="155" t="s">
        <v>256</v>
      </c>
      <c r="B106" s="156">
        <v>2135912.3229999999</v>
      </c>
      <c r="C106" s="156">
        <v>2138368.7958999998</v>
      </c>
      <c r="D106" s="156">
        <v>2139257.9059000001</v>
      </c>
      <c r="E106" s="156">
        <v>2142695.7958999998</v>
      </c>
      <c r="F106" s="156">
        <v>2146894.6735</v>
      </c>
      <c r="G106" s="156">
        <v>2147109.5235000001</v>
      </c>
      <c r="H106" s="156">
        <v>2147324.3735000002</v>
      </c>
      <c r="I106" s="156">
        <v>2150997.8741000001</v>
      </c>
      <c r="J106" s="156">
        <v>2151898.6740999999</v>
      </c>
      <c r="K106" s="156">
        <v>2153502.7941000001</v>
      </c>
      <c r="L106" s="156">
        <v>2155519.5449999999</v>
      </c>
      <c r="M106" s="156">
        <v>2158053.375</v>
      </c>
      <c r="N106" s="156">
        <v>2158502.4849999999</v>
      </c>
      <c r="O106" s="156">
        <v>2158502.4849999999</v>
      </c>
      <c r="P106" s="156">
        <v>2161024.2823000001</v>
      </c>
      <c r="Q106" s="156">
        <v>2162012.3522999999</v>
      </c>
      <c r="R106" s="156">
        <v>2165832.9123</v>
      </c>
      <c r="S106" s="156">
        <v>2170399.2758999998</v>
      </c>
      <c r="T106" s="156">
        <v>2170638.0458999998</v>
      </c>
      <c r="U106" s="156">
        <v>2170876.81589999</v>
      </c>
      <c r="V106" s="156">
        <v>2174857.0076000001</v>
      </c>
      <c r="W106" s="156">
        <v>2175858.08759999</v>
      </c>
      <c r="X106" s="156">
        <v>2177640.7575999899</v>
      </c>
      <c r="Y106" s="156">
        <v>2179832.2818999998</v>
      </c>
      <c r="Z106" s="156">
        <v>2182648.1619000002</v>
      </c>
      <c r="AA106" s="156">
        <v>2183147.2719000001</v>
      </c>
      <c r="AB106" s="156">
        <v>2183147.2719000001</v>
      </c>
      <c r="AC106" s="156">
        <v>2185061.5847729999</v>
      </c>
      <c r="AD106" s="156">
        <v>2185061.5807219902</v>
      </c>
      <c r="AE106" s="156">
        <v>2185061.5813719998</v>
      </c>
      <c r="AF106" s="156">
        <v>2185980.5732419998</v>
      </c>
      <c r="AG106" s="156">
        <v>2185980.56989499</v>
      </c>
      <c r="AH106" s="156">
        <v>2185980.5665479898</v>
      </c>
      <c r="AI106" s="156">
        <v>2186920.7056979998</v>
      </c>
      <c r="AJ106" s="156">
        <v>2186920.7018439998</v>
      </c>
      <c r="AK106" s="156">
        <v>2186920.7037740001</v>
      </c>
      <c r="AL106" s="156">
        <v>2187377.9885840002</v>
      </c>
      <c r="AM106" s="156">
        <v>2187377.9863740001</v>
      </c>
      <c r="AN106" s="156">
        <v>2187377.984565</v>
      </c>
      <c r="AO106" s="156">
        <v>2187377.984565</v>
      </c>
    </row>
    <row r="107" spans="1:41" x14ac:dyDescent="0.2">
      <c r="A107" s="155" t="s">
        <v>257</v>
      </c>
      <c r="B107" s="156">
        <v>3806568.6061448199</v>
      </c>
      <c r="C107" s="156">
        <v>3725280.7593596699</v>
      </c>
      <c r="D107" s="156">
        <v>3644011.6791645102</v>
      </c>
      <c r="E107" s="156">
        <v>3562752.10069936</v>
      </c>
      <c r="F107" s="156">
        <v>3481483.0205042101</v>
      </c>
      <c r="G107" s="156">
        <v>3400213.9403090598</v>
      </c>
      <c r="H107" s="156">
        <v>3318941.2158638998</v>
      </c>
      <c r="I107" s="156">
        <v>3244171.1654979102</v>
      </c>
      <c r="J107" s="156">
        <v>3168624.3401319301</v>
      </c>
      <c r="K107" s="156">
        <v>3092327.5147659401</v>
      </c>
      <c r="L107" s="156">
        <v>3016030.68939996</v>
      </c>
      <c r="M107" s="156">
        <v>2939733.8640339701</v>
      </c>
      <c r="N107" s="156">
        <v>2863437.0386679899</v>
      </c>
      <c r="O107" s="156">
        <v>2863437.0386679899</v>
      </c>
      <c r="P107" s="156">
        <v>2875173.75694296</v>
      </c>
      <c r="Q107" s="156">
        <v>2886170.5912579298</v>
      </c>
      <c r="R107" s="156">
        <v>2897177.1042429102</v>
      </c>
      <c r="S107" s="156">
        <v>2908173.93855788</v>
      </c>
      <c r="T107" s="156">
        <v>2919170.7728728601</v>
      </c>
      <c r="U107" s="156">
        <v>2930163.8950778302</v>
      </c>
      <c r="V107" s="156">
        <v>2940396.0231362702</v>
      </c>
      <c r="W107" s="156">
        <v>2951404.9261947102</v>
      </c>
      <c r="X107" s="156">
        <v>2963163.8292531502</v>
      </c>
      <c r="Y107" s="156">
        <v>2974922.7323115799</v>
      </c>
      <c r="Z107" s="156">
        <v>2986119.1353700198</v>
      </c>
      <c r="AA107" s="156">
        <v>2997315.5384284598</v>
      </c>
      <c r="AB107" s="156">
        <v>2997315.5384284598</v>
      </c>
      <c r="AC107" s="156">
        <v>3016011.35233287</v>
      </c>
      <c r="AD107" s="156">
        <v>3035485.6382472799</v>
      </c>
      <c r="AE107" s="156">
        <v>3054969.7830516999</v>
      </c>
      <c r="AF107" s="156">
        <v>3074444.0689661098</v>
      </c>
      <c r="AG107" s="156">
        <v>3093918.3548805201</v>
      </c>
      <c r="AH107" s="156">
        <v>3113388.8595549399</v>
      </c>
      <c r="AI107" s="156">
        <v>3135835.03923839</v>
      </c>
      <c r="AJ107" s="156">
        <v>3158281.2189218402</v>
      </c>
      <c r="AK107" s="156">
        <v>3180314.8986052899</v>
      </c>
      <c r="AL107" s="156">
        <v>3202348.5782887298</v>
      </c>
      <c r="AM107" s="156">
        <v>3224944.7579721799</v>
      </c>
      <c r="AN107" s="156">
        <v>3247540.9376556301</v>
      </c>
      <c r="AO107" s="156">
        <v>3247540.9376556301</v>
      </c>
    </row>
    <row r="108" spans="1:41" x14ac:dyDescent="0.2">
      <c r="A108" s="155" t="s">
        <v>258</v>
      </c>
      <c r="B108" s="156">
        <v>0</v>
      </c>
      <c r="C108" s="156">
        <v>0</v>
      </c>
      <c r="D108" s="156">
        <v>0</v>
      </c>
      <c r="E108" s="156">
        <v>0</v>
      </c>
      <c r="F108" s="156">
        <v>0</v>
      </c>
      <c r="G108" s="156">
        <v>0</v>
      </c>
      <c r="H108" s="156">
        <v>0</v>
      </c>
      <c r="I108" s="156">
        <v>0</v>
      </c>
      <c r="J108" s="156">
        <v>0</v>
      </c>
      <c r="K108" s="156">
        <v>0</v>
      </c>
      <c r="L108" s="156">
        <v>0</v>
      </c>
      <c r="M108" s="156">
        <v>0</v>
      </c>
      <c r="N108" s="156">
        <v>0</v>
      </c>
      <c r="O108" s="156">
        <v>0</v>
      </c>
      <c r="P108" s="156">
        <v>0</v>
      </c>
      <c r="Q108" s="156">
        <v>0</v>
      </c>
      <c r="R108" s="156">
        <v>0</v>
      </c>
      <c r="S108" s="156">
        <v>0</v>
      </c>
      <c r="T108" s="156">
        <v>0</v>
      </c>
      <c r="U108" s="156">
        <v>0</v>
      </c>
      <c r="V108" s="156">
        <v>0</v>
      </c>
      <c r="W108" s="156">
        <v>0</v>
      </c>
      <c r="X108" s="156">
        <v>0</v>
      </c>
      <c r="Y108" s="156">
        <v>0</v>
      </c>
      <c r="Z108" s="156">
        <v>0</v>
      </c>
      <c r="AA108" s="156">
        <v>0</v>
      </c>
      <c r="AB108" s="156">
        <v>0</v>
      </c>
      <c r="AC108" s="156">
        <v>0</v>
      </c>
      <c r="AD108" s="156">
        <v>0</v>
      </c>
      <c r="AE108" s="156">
        <v>0</v>
      </c>
      <c r="AF108" s="156">
        <v>0</v>
      </c>
      <c r="AG108" s="156">
        <v>0</v>
      </c>
      <c r="AH108" s="156">
        <v>0</v>
      </c>
      <c r="AI108" s="156">
        <v>0</v>
      </c>
      <c r="AJ108" s="156">
        <v>0</v>
      </c>
      <c r="AK108" s="156">
        <v>0</v>
      </c>
      <c r="AL108" s="156">
        <v>0</v>
      </c>
      <c r="AM108" s="156">
        <v>0</v>
      </c>
      <c r="AN108" s="156">
        <v>0</v>
      </c>
      <c r="AO108" s="156">
        <v>0</v>
      </c>
    </row>
    <row r="109" spans="1:41" x14ac:dyDescent="0.2">
      <c r="A109" s="155" t="s">
        <v>259</v>
      </c>
      <c r="B109" s="156">
        <v>0</v>
      </c>
      <c r="C109" s="156">
        <v>0</v>
      </c>
      <c r="D109" s="156">
        <v>0</v>
      </c>
      <c r="E109" s="156">
        <v>0</v>
      </c>
      <c r="F109" s="156">
        <v>0</v>
      </c>
      <c r="G109" s="156">
        <v>0</v>
      </c>
      <c r="H109" s="156">
        <v>0</v>
      </c>
      <c r="I109" s="156">
        <v>0</v>
      </c>
      <c r="J109" s="156">
        <v>0</v>
      </c>
      <c r="K109" s="156">
        <v>0</v>
      </c>
      <c r="L109" s="156">
        <v>0</v>
      </c>
      <c r="M109" s="156">
        <v>0</v>
      </c>
      <c r="N109" s="156">
        <v>0</v>
      </c>
      <c r="O109" s="156">
        <v>0</v>
      </c>
      <c r="P109" s="156">
        <v>0</v>
      </c>
      <c r="Q109" s="156">
        <v>0</v>
      </c>
      <c r="R109" s="156">
        <v>0</v>
      </c>
      <c r="S109" s="156">
        <v>0</v>
      </c>
      <c r="T109" s="156">
        <v>0</v>
      </c>
      <c r="U109" s="156">
        <v>0</v>
      </c>
      <c r="V109" s="156">
        <v>0</v>
      </c>
      <c r="W109" s="156">
        <v>0</v>
      </c>
      <c r="X109" s="156">
        <v>0</v>
      </c>
      <c r="Y109" s="156">
        <v>0</v>
      </c>
      <c r="Z109" s="156">
        <v>0</v>
      </c>
      <c r="AA109" s="156">
        <v>0</v>
      </c>
      <c r="AB109" s="156">
        <v>0</v>
      </c>
      <c r="AC109" s="156">
        <v>0</v>
      </c>
      <c r="AD109" s="156">
        <v>0</v>
      </c>
      <c r="AE109" s="156">
        <v>0</v>
      </c>
      <c r="AF109" s="156">
        <v>0</v>
      </c>
      <c r="AG109" s="156">
        <v>0</v>
      </c>
      <c r="AH109" s="156">
        <v>0</v>
      </c>
      <c r="AI109" s="156">
        <v>0</v>
      </c>
      <c r="AJ109" s="156">
        <v>0</v>
      </c>
      <c r="AK109" s="156">
        <v>0</v>
      </c>
      <c r="AL109" s="156">
        <v>0</v>
      </c>
      <c r="AM109" s="156">
        <v>0</v>
      </c>
      <c r="AN109" s="156">
        <v>0</v>
      </c>
      <c r="AO109" s="156">
        <v>0</v>
      </c>
    </row>
    <row r="110" spans="1:41" x14ac:dyDescent="0.2">
      <c r="A110" s="155" t="s">
        <v>260</v>
      </c>
      <c r="B110" s="156">
        <v>274168.33799999999</v>
      </c>
      <c r="C110" s="156">
        <v>274168.33799999999</v>
      </c>
      <c r="D110" s="156">
        <v>274168.33799999999</v>
      </c>
      <c r="E110" s="156">
        <v>274168.33799999999</v>
      </c>
      <c r="F110" s="156">
        <v>274168.33799999999</v>
      </c>
      <c r="G110" s="156">
        <v>274168.33799999999</v>
      </c>
      <c r="H110" s="156">
        <v>274168.33799999999</v>
      </c>
      <c r="I110" s="156">
        <v>274168.33799999999</v>
      </c>
      <c r="J110" s="156">
        <v>274168.33799999999</v>
      </c>
      <c r="K110" s="156">
        <v>274168.33799999999</v>
      </c>
      <c r="L110" s="156">
        <v>274168.33799999999</v>
      </c>
      <c r="M110" s="156">
        <v>274168.33799999999</v>
      </c>
      <c r="N110" s="156">
        <v>274168.33799999999</v>
      </c>
      <c r="O110" s="156">
        <v>274168.33799999999</v>
      </c>
      <c r="P110" s="156">
        <v>274168.33799999999</v>
      </c>
      <c r="Q110" s="156">
        <v>274168.33799999999</v>
      </c>
      <c r="R110" s="156">
        <v>274168.33799999999</v>
      </c>
      <c r="S110" s="156">
        <v>274168.33799999999</v>
      </c>
      <c r="T110" s="156">
        <v>274168.33799999999</v>
      </c>
      <c r="U110" s="156">
        <v>274168.33799999999</v>
      </c>
      <c r="V110" s="156">
        <v>274168.33799999999</v>
      </c>
      <c r="W110" s="156">
        <v>274168.33799999999</v>
      </c>
      <c r="X110" s="156">
        <v>274168.33799999999</v>
      </c>
      <c r="Y110" s="156">
        <v>274168.33799999999</v>
      </c>
      <c r="Z110" s="156">
        <v>274168.33799999999</v>
      </c>
      <c r="AA110" s="156">
        <v>274168.33799999999</v>
      </c>
      <c r="AB110" s="156">
        <v>274168.33799999999</v>
      </c>
      <c r="AC110" s="156">
        <v>274168.33799999999</v>
      </c>
      <c r="AD110" s="156">
        <v>274168.33799999999</v>
      </c>
      <c r="AE110" s="156">
        <v>274168.33799999999</v>
      </c>
      <c r="AF110" s="156">
        <v>274168.33799999999</v>
      </c>
      <c r="AG110" s="156">
        <v>274168.33799999999</v>
      </c>
      <c r="AH110" s="156">
        <v>274168.33799999999</v>
      </c>
      <c r="AI110" s="156">
        <v>274168.33799999999</v>
      </c>
      <c r="AJ110" s="156">
        <v>274168.33799999999</v>
      </c>
      <c r="AK110" s="156">
        <v>274168.33799999999</v>
      </c>
      <c r="AL110" s="156">
        <v>274168.33799999999</v>
      </c>
      <c r="AM110" s="156">
        <v>274168.33799999999</v>
      </c>
      <c r="AN110" s="156">
        <v>274168.33799999999</v>
      </c>
      <c r="AO110" s="156">
        <v>274168.33799999999</v>
      </c>
    </row>
    <row r="111" spans="1:41" x14ac:dyDescent="0.2">
      <c r="A111" s="155" t="s">
        <v>261</v>
      </c>
      <c r="B111" s="156">
        <v>0</v>
      </c>
      <c r="C111" s="156">
        <v>0</v>
      </c>
      <c r="D111" s="156">
        <v>0</v>
      </c>
      <c r="E111" s="156">
        <v>0</v>
      </c>
      <c r="F111" s="156">
        <v>0</v>
      </c>
      <c r="G111" s="156">
        <v>0</v>
      </c>
      <c r="H111" s="156">
        <v>0</v>
      </c>
      <c r="I111" s="156">
        <v>0</v>
      </c>
      <c r="J111" s="156">
        <v>0</v>
      </c>
      <c r="K111" s="156">
        <v>0</v>
      </c>
      <c r="L111" s="156">
        <v>0</v>
      </c>
      <c r="M111" s="156">
        <v>0</v>
      </c>
      <c r="N111" s="156">
        <v>0</v>
      </c>
      <c r="O111" s="156">
        <v>0</v>
      </c>
      <c r="P111" s="156">
        <v>0</v>
      </c>
      <c r="Q111" s="156">
        <v>0</v>
      </c>
      <c r="R111" s="156">
        <v>0</v>
      </c>
      <c r="S111" s="156">
        <v>0</v>
      </c>
      <c r="T111" s="156">
        <v>0</v>
      </c>
      <c r="U111" s="156">
        <v>0</v>
      </c>
      <c r="V111" s="156">
        <v>0</v>
      </c>
      <c r="W111" s="156">
        <v>0</v>
      </c>
      <c r="X111" s="156">
        <v>0</v>
      </c>
      <c r="Y111" s="156">
        <v>0</v>
      </c>
      <c r="Z111" s="156">
        <v>0</v>
      </c>
      <c r="AA111" s="156">
        <v>0</v>
      </c>
      <c r="AB111" s="156">
        <v>0</v>
      </c>
      <c r="AC111" s="156">
        <v>0</v>
      </c>
      <c r="AD111" s="156">
        <v>0</v>
      </c>
      <c r="AE111" s="156">
        <v>0</v>
      </c>
      <c r="AF111" s="156">
        <v>0</v>
      </c>
      <c r="AG111" s="156">
        <v>0</v>
      </c>
      <c r="AH111" s="156">
        <v>0</v>
      </c>
      <c r="AI111" s="156">
        <v>0</v>
      </c>
      <c r="AJ111" s="156">
        <v>0</v>
      </c>
      <c r="AK111" s="156">
        <v>0</v>
      </c>
      <c r="AL111" s="156">
        <v>0</v>
      </c>
      <c r="AM111" s="156">
        <v>0</v>
      </c>
      <c r="AN111" s="156">
        <v>0</v>
      </c>
      <c r="AO111" s="156">
        <v>0</v>
      </c>
    </row>
    <row r="112" spans="1:41" x14ac:dyDescent="0.2">
      <c r="A112" s="155" t="s">
        <v>262</v>
      </c>
      <c r="B112" s="156">
        <v>297717.12599999999</v>
      </c>
      <c r="C112" s="156">
        <v>297717.12599999999</v>
      </c>
      <c r="D112" s="156">
        <v>297717.12599999999</v>
      </c>
      <c r="E112" s="156">
        <v>297717.12599999999</v>
      </c>
      <c r="F112" s="156">
        <v>297717.12599999999</v>
      </c>
      <c r="G112" s="156">
        <v>297717.12599999999</v>
      </c>
      <c r="H112" s="156">
        <v>297717.12599999999</v>
      </c>
      <c r="I112" s="156">
        <v>297717.12599999999</v>
      </c>
      <c r="J112" s="156">
        <v>297717.12599999999</v>
      </c>
      <c r="K112" s="156">
        <v>297717.12599999999</v>
      </c>
      <c r="L112" s="156">
        <v>297717.12599999999</v>
      </c>
      <c r="M112" s="156">
        <v>297717.12599999999</v>
      </c>
      <c r="N112" s="156">
        <v>297717.12599999999</v>
      </c>
      <c r="O112" s="156">
        <v>297717.12599999999</v>
      </c>
      <c r="P112" s="156">
        <v>297717.12599999999</v>
      </c>
      <c r="Q112" s="156">
        <v>297717.12599999999</v>
      </c>
      <c r="R112" s="156">
        <v>297717.12599999999</v>
      </c>
      <c r="S112" s="156">
        <v>297717.12599999999</v>
      </c>
      <c r="T112" s="156">
        <v>297717.12599999999</v>
      </c>
      <c r="U112" s="156">
        <v>297717.12599999999</v>
      </c>
      <c r="V112" s="156">
        <v>297717.12599999999</v>
      </c>
      <c r="W112" s="156">
        <v>297717.12599999999</v>
      </c>
      <c r="X112" s="156">
        <v>297717.12599999999</v>
      </c>
      <c r="Y112" s="156">
        <v>297717.12599999999</v>
      </c>
      <c r="Z112" s="156">
        <v>297717.12599999999</v>
      </c>
      <c r="AA112" s="156">
        <v>297717.12599999999</v>
      </c>
      <c r="AB112" s="156">
        <v>297717.12599999999</v>
      </c>
      <c r="AC112" s="156">
        <v>297717.12599999999</v>
      </c>
      <c r="AD112" s="156">
        <v>297717.12599999999</v>
      </c>
      <c r="AE112" s="156">
        <v>297717.12599999999</v>
      </c>
      <c r="AF112" s="156">
        <v>297717.12599999999</v>
      </c>
      <c r="AG112" s="156">
        <v>297717.12599999999</v>
      </c>
      <c r="AH112" s="156">
        <v>297717.12599999999</v>
      </c>
      <c r="AI112" s="156">
        <v>297717.12599999999</v>
      </c>
      <c r="AJ112" s="156">
        <v>297717.12599999999</v>
      </c>
      <c r="AK112" s="156">
        <v>297717.12599999999</v>
      </c>
      <c r="AL112" s="156">
        <v>297717.12599999999</v>
      </c>
      <c r="AM112" s="156">
        <v>297717.12599999999</v>
      </c>
      <c r="AN112" s="156">
        <v>297717.12599999999</v>
      </c>
      <c r="AO112" s="156">
        <v>297717.12599999999</v>
      </c>
    </row>
    <row r="113" spans="1:41" x14ac:dyDescent="0.2">
      <c r="A113" s="155" t="s">
        <v>263</v>
      </c>
      <c r="B113" s="156">
        <v>0</v>
      </c>
      <c r="C113" s="156">
        <v>0</v>
      </c>
      <c r="D113" s="156">
        <v>0</v>
      </c>
      <c r="E113" s="156">
        <v>0</v>
      </c>
      <c r="F113" s="156">
        <v>0</v>
      </c>
      <c r="G113" s="156">
        <v>0</v>
      </c>
      <c r="H113" s="156">
        <v>0</v>
      </c>
      <c r="I113" s="156">
        <v>0</v>
      </c>
      <c r="J113" s="156">
        <v>0</v>
      </c>
      <c r="K113" s="156">
        <v>0</v>
      </c>
      <c r="L113" s="156">
        <v>0</v>
      </c>
      <c r="M113" s="156">
        <v>0</v>
      </c>
      <c r="N113" s="156">
        <v>0</v>
      </c>
      <c r="O113" s="156">
        <v>0</v>
      </c>
      <c r="P113" s="156">
        <v>0</v>
      </c>
      <c r="Q113" s="156">
        <v>0</v>
      </c>
      <c r="R113" s="156">
        <v>0</v>
      </c>
      <c r="S113" s="156">
        <v>0</v>
      </c>
      <c r="T113" s="156">
        <v>0</v>
      </c>
      <c r="U113" s="156">
        <v>0</v>
      </c>
      <c r="V113" s="156">
        <v>0</v>
      </c>
      <c r="W113" s="156">
        <v>0</v>
      </c>
      <c r="X113" s="156">
        <v>0</v>
      </c>
      <c r="Y113" s="156">
        <v>0</v>
      </c>
      <c r="Z113" s="156">
        <v>0</v>
      </c>
      <c r="AA113" s="156">
        <v>0</v>
      </c>
      <c r="AB113" s="156">
        <v>0</v>
      </c>
      <c r="AC113" s="156">
        <v>0</v>
      </c>
      <c r="AD113" s="156">
        <v>0</v>
      </c>
      <c r="AE113" s="156">
        <v>0</v>
      </c>
      <c r="AF113" s="156">
        <v>0</v>
      </c>
      <c r="AG113" s="156">
        <v>0</v>
      </c>
      <c r="AH113" s="156">
        <v>0</v>
      </c>
      <c r="AI113" s="156">
        <v>0</v>
      </c>
      <c r="AJ113" s="156">
        <v>0</v>
      </c>
      <c r="AK113" s="156">
        <v>0</v>
      </c>
      <c r="AL113" s="156">
        <v>0</v>
      </c>
      <c r="AM113" s="156">
        <v>0</v>
      </c>
      <c r="AN113" s="156">
        <v>0</v>
      </c>
      <c r="AO113" s="156">
        <v>0</v>
      </c>
    </row>
    <row r="114" spans="1:41" x14ac:dyDescent="0.2">
      <c r="A114" s="155" t="s">
        <v>264</v>
      </c>
      <c r="B114" s="156">
        <v>0</v>
      </c>
      <c r="C114" s="156">
        <v>0</v>
      </c>
      <c r="D114" s="156">
        <v>0</v>
      </c>
      <c r="E114" s="156">
        <v>0</v>
      </c>
      <c r="F114" s="156">
        <v>0</v>
      </c>
      <c r="G114" s="156">
        <v>0</v>
      </c>
      <c r="H114" s="156">
        <v>0</v>
      </c>
      <c r="I114" s="156">
        <v>0</v>
      </c>
      <c r="J114" s="156">
        <v>0</v>
      </c>
      <c r="K114" s="156">
        <v>0</v>
      </c>
      <c r="L114" s="156">
        <v>0</v>
      </c>
      <c r="M114" s="156">
        <v>0</v>
      </c>
      <c r="N114" s="156">
        <v>0</v>
      </c>
      <c r="O114" s="156">
        <v>0</v>
      </c>
      <c r="P114" s="156">
        <v>0</v>
      </c>
      <c r="Q114" s="156">
        <v>0</v>
      </c>
      <c r="R114" s="156">
        <v>0</v>
      </c>
      <c r="S114" s="156">
        <v>0</v>
      </c>
      <c r="T114" s="156">
        <v>0</v>
      </c>
      <c r="U114" s="156">
        <v>0</v>
      </c>
      <c r="V114" s="156">
        <v>0</v>
      </c>
      <c r="W114" s="156">
        <v>0</v>
      </c>
      <c r="X114" s="156">
        <v>0</v>
      </c>
      <c r="Y114" s="156">
        <v>0</v>
      </c>
      <c r="Z114" s="156">
        <v>0</v>
      </c>
      <c r="AA114" s="156">
        <v>0</v>
      </c>
      <c r="AB114" s="156">
        <v>0</v>
      </c>
      <c r="AC114" s="156">
        <v>0</v>
      </c>
      <c r="AD114" s="156">
        <v>0</v>
      </c>
      <c r="AE114" s="156">
        <v>0</v>
      </c>
      <c r="AF114" s="156">
        <v>0</v>
      </c>
      <c r="AG114" s="156">
        <v>0</v>
      </c>
      <c r="AH114" s="156">
        <v>0</v>
      </c>
      <c r="AI114" s="156">
        <v>0</v>
      </c>
      <c r="AJ114" s="156">
        <v>0</v>
      </c>
      <c r="AK114" s="156">
        <v>0</v>
      </c>
      <c r="AL114" s="156">
        <v>0</v>
      </c>
      <c r="AM114" s="156">
        <v>0</v>
      </c>
      <c r="AN114" s="156">
        <v>0</v>
      </c>
      <c r="AO114" s="156">
        <v>0</v>
      </c>
    </row>
    <row r="115" spans="1:41" x14ac:dyDescent="0.2">
      <c r="A115" s="155" t="s">
        <v>265</v>
      </c>
      <c r="B115" s="156">
        <v>0</v>
      </c>
      <c r="C115" s="156">
        <v>0</v>
      </c>
      <c r="D115" s="156">
        <v>0</v>
      </c>
      <c r="E115" s="156">
        <v>0</v>
      </c>
      <c r="F115" s="156">
        <v>0</v>
      </c>
      <c r="G115" s="156">
        <v>0</v>
      </c>
      <c r="H115" s="156">
        <v>0</v>
      </c>
      <c r="I115" s="156">
        <v>0</v>
      </c>
      <c r="J115" s="156">
        <v>0</v>
      </c>
      <c r="K115" s="156">
        <v>0</v>
      </c>
      <c r="L115" s="156">
        <v>0</v>
      </c>
      <c r="M115" s="156">
        <v>0</v>
      </c>
      <c r="N115" s="156">
        <v>0</v>
      </c>
      <c r="O115" s="156">
        <v>0</v>
      </c>
      <c r="P115" s="156">
        <v>0</v>
      </c>
      <c r="Q115" s="156">
        <v>0</v>
      </c>
      <c r="R115" s="156">
        <v>0</v>
      </c>
      <c r="S115" s="156">
        <v>0</v>
      </c>
      <c r="T115" s="156">
        <v>0</v>
      </c>
      <c r="U115" s="156">
        <v>0</v>
      </c>
      <c r="V115" s="156">
        <v>0</v>
      </c>
      <c r="W115" s="156">
        <v>0</v>
      </c>
      <c r="X115" s="156">
        <v>0</v>
      </c>
      <c r="Y115" s="156">
        <v>0</v>
      </c>
      <c r="Z115" s="156">
        <v>0</v>
      </c>
      <c r="AA115" s="156">
        <v>0</v>
      </c>
      <c r="AB115" s="156">
        <v>0</v>
      </c>
      <c r="AC115" s="156">
        <v>0</v>
      </c>
      <c r="AD115" s="156">
        <v>0</v>
      </c>
      <c r="AE115" s="156">
        <v>0</v>
      </c>
      <c r="AF115" s="156">
        <v>0</v>
      </c>
      <c r="AG115" s="156">
        <v>0</v>
      </c>
      <c r="AH115" s="156">
        <v>0</v>
      </c>
      <c r="AI115" s="156">
        <v>0</v>
      </c>
      <c r="AJ115" s="156">
        <v>0</v>
      </c>
      <c r="AK115" s="156">
        <v>0</v>
      </c>
      <c r="AL115" s="156">
        <v>0</v>
      </c>
      <c r="AM115" s="156">
        <v>0</v>
      </c>
      <c r="AN115" s="156">
        <v>0</v>
      </c>
      <c r="AO115" s="156">
        <v>0</v>
      </c>
    </row>
    <row r="116" spans="1:41" x14ac:dyDescent="0.2">
      <c r="A116" s="155" t="s">
        <v>266</v>
      </c>
      <c r="B116" s="156">
        <v>1044581.73</v>
      </c>
      <c r="C116" s="156">
        <v>1044581.73</v>
      </c>
      <c r="D116" s="156">
        <v>1044581.73</v>
      </c>
      <c r="E116" s="156">
        <v>1044581.73</v>
      </c>
      <c r="F116" s="156">
        <v>1044581.73</v>
      </c>
      <c r="G116" s="156">
        <v>1044581.73</v>
      </c>
      <c r="H116" s="156">
        <v>1044581.73</v>
      </c>
      <c r="I116" s="156">
        <v>1044581.73</v>
      </c>
      <c r="J116" s="156">
        <v>1044581.73</v>
      </c>
      <c r="K116" s="156">
        <v>1044581.73</v>
      </c>
      <c r="L116" s="156">
        <v>1044581.73</v>
      </c>
      <c r="M116" s="156">
        <v>1044581.73</v>
      </c>
      <c r="N116" s="156">
        <v>1044581.73</v>
      </c>
      <c r="O116" s="156">
        <v>1044581.73</v>
      </c>
      <c r="P116" s="156">
        <v>1044581.73</v>
      </c>
      <c r="Q116" s="156">
        <v>1044581.73</v>
      </c>
      <c r="R116" s="156">
        <v>1044581.73</v>
      </c>
      <c r="S116" s="156">
        <v>1044581.73</v>
      </c>
      <c r="T116" s="156">
        <v>1044581.73</v>
      </c>
      <c r="U116" s="156">
        <v>1044581.73</v>
      </c>
      <c r="V116" s="156">
        <v>1044581.73</v>
      </c>
      <c r="W116" s="156">
        <v>1044581.73</v>
      </c>
      <c r="X116" s="156">
        <v>1044581.73</v>
      </c>
      <c r="Y116" s="156">
        <v>1044581.73</v>
      </c>
      <c r="Z116" s="156">
        <v>1044581.73</v>
      </c>
      <c r="AA116" s="156">
        <v>1044581.73</v>
      </c>
      <c r="AB116" s="156">
        <v>1044581.73</v>
      </c>
      <c r="AC116" s="156">
        <v>1044581.73</v>
      </c>
      <c r="AD116" s="156">
        <v>1044581.73</v>
      </c>
      <c r="AE116" s="156">
        <v>1044581.73</v>
      </c>
      <c r="AF116" s="156">
        <v>1044581.73</v>
      </c>
      <c r="AG116" s="156">
        <v>1044581.73</v>
      </c>
      <c r="AH116" s="156">
        <v>1044581.73</v>
      </c>
      <c r="AI116" s="156">
        <v>1044581.73</v>
      </c>
      <c r="AJ116" s="156">
        <v>1044581.73</v>
      </c>
      <c r="AK116" s="156">
        <v>1044581.73</v>
      </c>
      <c r="AL116" s="156">
        <v>1044581.73</v>
      </c>
      <c r="AM116" s="156">
        <v>1044581.73</v>
      </c>
      <c r="AN116" s="156">
        <v>1044581.73</v>
      </c>
      <c r="AO116" s="156">
        <v>1044581.73</v>
      </c>
    </row>
    <row r="117" spans="1:41" x14ac:dyDescent="0.2">
      <c r="A117" s="155" t="s">
        <v>267</v>
      </c>
      <c r="B117" s="156">
        <v>161797353.55452499</v>
      </c>
      <c r="C117" s="156">
        <v>163505655.68752801</v>
      </c>
      <c r="D117" s="156">
        <v>165037391.33185101</v>
      </c>
      <c r="E117" s="156">
        <v>166296496.14323899</v>
      </c>
      <c r="F117" s="156">
        <v>167686824.66201499</v>
      </c>
      <c r="G117" s="156">
        <v>169247770.516711</v>
      </c>
      <c r="H117" s="156">
        <v>170588332.784915</v>
      </c>
      <c r="I117" s="156">
        <v>171918619.895473</v>
      </c>
      <c r="J117" s="156">
        <v>173293164.952779</v>
      </c>
      <c r="K117" s="156">
        <v>174595814.80055699</v>
      </c>
      <c r="L117" s="156">
        <v>175790727.05266899</v>
      </c>
      <c r="M117" s="156">
        <v>176979395.583451</v>
      </c>
      <c r="N117" s="156">
        <v>178302328.54084599</v>
      </c>
      <c r="O117" s="156">
        <v>178302328.54084599</v>
      </c>
      <c r="P117" s="156">
        <v>179777351.72576901</v>
      </c>
      <c r="Q117" s="156">
        <v>181058813.95508301</v>
      </c>
      <c r="R117" s="156">
        <v>182124890.004473</v>
      </c>
      <c r="S117" s="156">
        <v>183257996.21403399</v>
      </c>
      <c r="T117" s="156">
        <v>184531980.93193001</v>
      </c>
      <c r="U117" s="156">
        <v>186657052.23504099</v>
      </c>
      <c r="V117" s="156">
        <v>188765609.66152</v>
      </c>
      <c r="W117" s="156">
        <v>190969218.69341999</v>
      </c>
      <c r="X117" s="156">
        <v>193055436.637907</v>
      </c>
      <c r="Y117" s="156">
        <v>195012381.306079</v>
      </c>
      <c r="Z117" s="156">
        <v>196707399.19636899</v>
      </c>
      <c r="AA117" s="156">
        <v>198579730.330704</v>
      </c>
      <c r="AB117" s="156">
        <v>198579730.330704</v>
      </c>
      <c r="AC117" s="156">
        <v>200935698.37903601</v>
      </c>
      <c r="AD117" s="156">
        <v>203026288.96142399</v>
      </c>
      <c r="AE117" s="156">
        <v>204759703.91898501</v>
      </c>
      <c r="AF117" s="156">
        <v>206640422.869544</v>
      </c>
      <c r="AG117" s="156">
        <v>208740591.34276199</v>
      </c>
      <c r="AH117" s="156">
        <v>208879391.81991199</v>
      </c>
      <c r="AI117" s="156">
        <v>209013962.33745</v>
      </c>
      <c r="AJ117" s="156">
        <v>209160359.60574999</v>
      </c>
      <c r="AK117" s="156">
        <v>209296593.31093001</v>
      </c>
      <c r="AL117" s="156">
        <v>209442064.17625701</v>
      </c>
      <c r="AM117" s="156">
        <v>209582390.998487</v>
      </c>
      <c r="AN117" s="156">
        <v>209724562.965404</v>
      </c>
      <c r="AO117" s="156">
        <v>209724562.965404</v>
      </c>
    </row>
    <row r="118" spans="1:41" x14ac:dyDescent="0.2">
      <c r="A118" s="155" t="s">
        <v>268</v>
      </c>
      <c r="B118" s="156">
        <v>3078725.65199999</v>
      </c>
      <c r="C118" s="156">
        <v>3078725.65199999</v>
      </c>
      <c r="D118" s="156">
        <v>3078725.65199999</v>
      </c>
      <c r="E118" s="156">
        <v>3078725.65199999</v>
      </c>
      <c r="F118" s="156">
        <v>3078725.65199999</v>
      </c>
      <c r="G118" s="156">
        <v>3078725.65199999</v>
      </c>
      <c r="H118" s="156">
        <v>3078725.65199999</v>
      </c>
      <c r="I118" s="156">
        <v>3078725.65199999</v>
      </c>
      <c r="J118" s="156">
        <v>3078725.65199999</v>
      </c>
      <c r="K118" s="156">
        <v>3078725.65199999</v>
      </c>
      <c r="L118" s="156">
        <v>3078725.65199999</v>
      </c>
      <c r="M118" s="156">
        <v>3078725.65199999</v>
      </c>
      <c r="N118" s="156">
        <v>3078725.65199999</v>
      </c>
      <c r="O118" s="156">
        <v>3078725.65199999</v>
      </c>
      <c r="P118" s="156">
        <v>3078725.65199999</v>
      </c>
      <c r="Q118" s="156">
        <v>3078725.65199999</v>
      </c>
      <c r="R118" s="156">
        <v>3078725.65199999</v>
      </c>
      <c r="S118" s="156">
        <v>3078725.65199999</v>
      </c>
      <c r="T118" s="156">
        <v>3078725.65199999</v>
      </c>
      <c r="U118" s="156">
        <v>3078725.65199999</v>
      </c>
      <c r="V118" s="156">
        <v>3078725.65199999</v>
      </c>
      <c r="W118" s="156">
        <v>3078725.65199999</v>
      </c>
      <c r="X118" s="156">
        <v>3078725.65199999</v>
      </c>
      <c r="Y118" s="156">
        <v>3078725.65199999</v>
      </c>
      <c r="Z118" s="156">
        <v>3078725.65199999</v>
      </c>
      <c r="AA118" s="156">
        <v>3078725.65199999</v>
      </c>
      <c r="AB118" s="156">
        <v>3078725.65199999</v>
      </c>
      <c r="AC118" s="156">
        <v>3078725.65199999</v>
      </c>
      <c r="AD118" s="156">
        <v>3078725.65199999</v>
      </c>
      <c r="AE118" s="156">
        <v>3078725.65199999</v>
      </c>
      <c r="AF118" s="156">
        <v>3078725.65199999</v>
      </c>
      <c r="AG118" s="156">
        <v>3078725.65199999</v>
      </c>
      <c r="AH118" s="156">
        <v>3078725.65199999</v>
      </c>
      <c r="AI118" s="156">
        <v>3078725.65199999</v>
      </c>
      <c r="AJ118" s="156">
        <v>3078725.65199999</v>
      </c>
      <c r="AK118" s="156">
        <v>3078725.65199999</v>
      </c>
      <c r="AL118" s="156">
        <v>3078725.65199999</v>
      </c>
      <c r="AM118" s="156">
        <v>3078725.65199999</v>
      </c>
      <c r="AN118" s="156">
        <v>3078725.65199999</v>
      </c>
      <c r="AO118" s="156">
        <v>3078725.65199999</v>
      </c>
    </row>
    <row r="119" spans="1:41" x14ac:dyDescent="0.2">
      <c r="A119" s="155" t="s">
        <v>269</v>
      </c>
      <c r="B119" s="156">
        <v>4883843.2699999996</v>
      </c>
      <c r="C119" s="156">
        <v>4883843.2699999996</v>
      </c>
      <c r="D119" s="156">
        <v>4883843.2699999996</v>
      </c>
      <c r="E119" s="156">
        <v>4883843.2699999996</v>
      </c>
      <c r="F119" s="156">
        <v>4883843.2699999996</v>
      </c>
      <c r="G119" s="156">
        <v>4883843.2699999996</v>
      </c>
      <c r="H119" s="156">
        <v>4883843.2699999996</v>
      </c>
      <c r="I119" s="156">
        <v>4883843.2699999996</v>
      </c>
      <c r="J119" s="156">
        <v>4883843.2699999996</v>
      </c>
      <c r="K119" s="156">
        <v>4883843.2699999996</v>
      </c>
      <c r="L119" s="156">
        <v>4883843.2699999996</v>
      </c>
      <c r="M119" s="156">
        <v>4883843.2699999996</v>
      </c>
      <c r="N119" s="156">
        <v>4883843.2699999996</v>
      </c>
      <c r="O119" s="156">
        <v>4883843.2699999996</v>
      </c>
      <c r="P119" s="156">
        <v>4883843.2699999996</v>
      </c>
      <c r="Q119" s="156">
        <v>4883843.2699999996</v>
      </c>
      <c r="R119" s="156">
        <v>4883843.2699999996</v>
      </c>
      <c r="S119" s="156">
        <v>4883843.2699999996</v>
      </c>
      <c r="T119" s="156">
        <v>4883843.2699999996</v>
      </c>
      <c r="U119" s="156">
        <v>4883843.2699999996</v>
      </c>
      <c r="V119" s="156">
        <v>4883843.2699999996</v>
      </c>
      <c r="W119" s="156">
        <v>4883843.2699999996</v>
      </c>
      <c r="X119" s="156">
        <v>4883843.2699999996</v>
      </c>
      <c r="Y119" s="156">
        <v>4883843.2699999996</v>
      </c>
      <c r="Z119" s="156">
        <v>4883843.2699999996</v>
      </c>
      <c r="AA119" s="156">
        <v>4883843.2699999996</v>
      </c>
      <c r="AB119" s="156">
        <v>4883843.2699999996</v>
      </c>
      <c r="AC119" s="156">
        <v>4883843.2699999996</v>
      </c>
      <c r="AD119" s="156">
        <v>4883843.2699999996</v>
      </c>
      <c r="AE119" s="156">
        <v>4883843.2699999996</v>
      </c>
      <c r="AF119" s="156">
        <v>4883843.2699999996</v>
      </c>
      <c r="AG119" s="156">
        <v>4883843.2699999996</v>
      </c>
      <c r="AH119" s="156">
        <v>4883843.2699999996</v>
      </c>
      <c r="AI119" s="156">
        <v>4883843.2699999996</v>
      </c>
      <c r="AJ119" s="156">
        <v>4883843.2699999996</v>
      </c>
      <c r="AK119" s="156">
        <v>4883843.2699999996</v>
      </c>
      <c r="AL119" s="156">
        <v>4883843.2699999996</v>
      </c>
      <c r="AM119" s="156">
        <v>4883843.2699999996</v>
      </c>
      <c r="AN119" s="156">
        <v>4883843.2699999996</v>
      </c>
      <c r="AO119" s="156">
        <v>4883843.2699999996</v>
      </c>
    </row>
    <row r="120" spans="1:41" x14ac:dyDescent="0.2">
      <c r="A120" s="155" t="s">
        <v>270</v>
      </c>
      <c r="B120" s="156">
        <v>3752740.5839999998</v>
      </c>
      <c r="C120" s="156">
        <v>3752740.5839999998</v>
      </c>
      <c r="D120" s="156">
        <v>3752740.5839999998</v>
      </c>
      <c r="E120" s="156">
        <v>3752740.5839999998</v>
      </c>
      <c r="F120" s="156">
        <v>3752740.5839999998</v>
      </c>
      <c r="G120" s="156">
        <v>3752740.5839999998</v>
      </c>
      <c r="H120" s="156">
        <v>3752740.5839999998</v>
      </c>
      <c r="I120" s="156">
        <v>3752740.5839999998</v>
      </c>
      <c r="J120" s="156">
        <v>3752740.5839999998</v>
      </c>
      <c r="K120" s="156">
        <v>3752740.5839999998</v>
      </c>
      <c r="L120" s="156">
        <v>3752740.5839999998</v>
      </c>
      <c r="M120" s="156">
        <v>3752740.5839999998</v>
      </c>
      <c r="N120" s="156">
        <v>3752740.5839999998</v>
      </c>
      <c r="O120" s="156">
        <v>3752740.5839999998</v>
      </c>
      <c r="P120" s="156">
        <v>3752740.5839999998</v>
      </c>
      <c r="Q120" s="156">
        <v>3752740.5839999998</v>
      </c>
      <c r="R120" s="156">
        <v>3752740.5839999998</v>
      </c>
      <c r="S120" s="156">
        <v>3752740.5839999998</v>
      </c>
      <c r="T120" s="156">
        <v>3752740.5839999998</v>
      </c>
      <c r="U120" s="156">
        <v>3752740.5839999998</v>
      </c>
      <c r="V120" s="156">
        <v>3752740.5839999998</v>
      </c>
      <c r="W120" s="156">
        <v>3752740.5839999998</v>
      </c>
      <c r="X120" s="156">
        <v>3752740.5839999998</v>
      </c>
      <c r="Y120" s="156">
        <v>3752740.5839999998</v>
      </c>
      <c r="Z120" s="156">
        <v>3752740.5839999998</v>
      </c>
      <c r="AA120" s="156">
        <v>3752740.5839999998</v>
      </c>
      <c r="AB120" s="156">
        <v>3752740.5839999998</v>
      </c>
      <c r="AC120" s="156">
        <v>3752740.5839999998</v>
      </c>
      <c r="AD120" s="156">
        <v>3752740.5839999998</v>
      </c>
      <c r="AE120" s="156">
        <v>3752740.5839999998</v>
      </c>
      <c r="AF120" s="156">
        <v>3752740.5839999998</v>
      </c>
      <c r="AG120" s="156">
        <v>3752740.5839999998</v>
      </c>
      <c r="AH120" s="156">
        <v>3752740.5839999998</v>
      </c>
      <c r="AI120" s="156">
        <v>3752740.5839999998</v>
      </c>
      <c r="AJ120" s="156">
        <v>3752740.5839999998</v>
      </c>
      <c r="AK120" s="156">
        <v>3752740.5839999998</v>
      </c>
      <c r="AL120" s="156">
        <v>3752740.5839999998</v>
      </c>
      <c r="AM120" s="156">
        <v>3752740.5839999998</v>
      </c>
      <c r="AN120" s="156">
        <v>3752740.5839999998</v>
      </c>
      <c r="AO120" s="156">
        <v>3752740.5839999998</v>
      </c>
    </row>
    <row r="121" spans="1:41" x14ac:dyDescent="0.2">
      <c r="A121" s="155" t="s">
        <v>271</v>
      </c>
      <c r="B121" s="156">
        <v>126575.304</v>
      </c>
      <c r="C121" s="156">
        <v>126575.304</v>
      </c>
      <c r="D121" s="156">
        <v>126575.304</v>
      </c>
      <c r="E121" s="156">
        <v>126575.304</v>
      </c>
      <c r="F121" s="156">
        <v>126575.304</v>
      </c>
      <c r="G121" s="156">
        <v>126575.304</v>
      </c>
      <c r="H121" s="156">
        <v>126575.304</v>
      </c>
      <c r="I121" s="156">
        <v>126575.304</v>
      </c>
      <c r="J121" s="156">
        <v>126575.304</v>
      </c>
      <c r="K121" s="156">
        <v>126575.304</v>
      </c>
      <c r="L121" s="156">
        <v>126575.304</v>
      </c>
      <c r="M121" s="156">
        <v>126575.304</v>
      </c>
      <c r="N121" s="156">
        <v>126575.304</v>
      </c>
      <c r="O121" s="156">
        <v>126575.304</v>
      </c>
      <c r="P121" s="156">
        <v>126575.304</v>
      </c>
      <c r="Q121" s="156">
        <v>126575.304</v>
      </c>
      <c r="R121" s="156">
        <v>126575.304</v>
      </c>
      <c r="S121" s="156">
        <v>126575.304</v>
      </c>
      <c r="T121" s="156">
        <v>126575.304</v>
      </c>
      <c r="U121" s="156">
        <v>126575.304</v>
      </c>
      <c r="V121" s="156">
        <v>126575.304</v>
      </c>
      <c r="W121" s="156">
        <v>126575.304</v>
      </c>
      <c r="X121" s="156">
        <v>126575.304</v>
      </c>
      <c r="Y121" s="156">
        <v>126575.304</v>
      </c>
      <c r="Z121" s="156">
        <v>126575.304</v>
      </c>
      <c r="AA121" s="156">
        <v>126575.304</v>
      </c>
      <c r="AB121" s="156">
        <v>126575.304</v>
      </c>
      <c r="AC121" s="156">
        <v>126575.304</v>
      </c>
      <c r="AD121" s="156">
        <v>126575.304</v>
      </c>
      <c r="AE121" s="156">
        <v>126575.304</v>
      </c>
      <c r="AF121" s="156">
        <v>126575.304</v>
      </c>
      <c r="AG121" s="156">
        <v>126575.304</v>
      </c>
      <c r="AH121" s="156">
        <v>126575.304</v>
      </c>
      <c r="AI121" s="156">
        <v>126575.304</v>
      </c>
      <c r="AJ121" s="156">
        <v>126575.304</v>
      </c>
      <c r="AK121" s="156">
        <v>126575.304</v>
      </c>
      <c r="AL121" s="156">
        <v>126575.304</v>
      </c>
      <c r="AM121" s="156">
        <v>126575.304</v>
      </c>
      <c r="AN121" s="156">
        <v>126575.304</v>
      </c>
      <c r="AO121" s="156">
        <v>126575.304</v>
      </c>
    </row>
    <row r="122" spans="1:41" x14ac:dyDescent="0.2">
      <c r="A122" s="155" t="s">
        <v>272</v>
      </c>
      <c r="B122" s="156">
        <v>271965.79200000002</v>
      </c>
      <c r="C122" s="156">
        <v>271965.79200000002</v>
      </c>
      <c r="D122" s="156">
        <v>271965.79200000002</v>
      </c>
      <c r="E122" s="156">
        <v>271965.79200000002</v>
      </c>
      <c r="F122" s="156">
        <v>271965.79200000002</v>
      </c>
      <c r="G122" s="156">
        <v>271965.79200000002</v>
      </c>
      <c r="H122" s="156">
        <v>271965.79200000002</v>
      </c>
      <c r="I122" s="156">
        <v>271965.79200000002</v>
      </c>
      <c r="J122" s="156">
        <v>271965.79200000002</v>
      </c>
      <c r="K122" s="156">
        <v>271965.79200000002</v>
      </c>
      <c r="L122" s="156">
        <v>271965.79200000002</v>
      </c>
      <c r="M122" s="156">
        <v>271965.79200000002</v>
      </c>
      <c r="N122" s="156">
        <v>271965.79200000002</v>
      </c>
      <c r="O122" s="156">
        <v>271965.79200000002</v>
      </c>
      <c r="P122" s="156">
        <v>271965.79200000002</v>
      </c>
      <c r="Q122" s="156">
        <v>271965.79200000002</v>
      </c>
      <c r="R122" s="156">
        <v>271965.79200000002</v>
      </c>
      <c r="S122" s="156">
        <v>271965.79200000002</v>
      </c>
      <c r="T122" s="156">
        <v>271965.79200000002</v>
      </c>
      <c r="U122" s="156">
        <v>271965.79200000002</v>
      </c>
      <c r="V122" s="156">
        <v>271965.79200000002</v>
      </c>
      <c r="W122" s="156">
        <v>271965.79200000002</v>
      </c>
      <c r="X122" s="156">
        <v>271965.79200000002</v>
      </c>
      <c r="Y122" s="156">
        <v>271965.79200000002</v>
      </c>
      <c r="Z122" s="156">
        <v>271965.79200000002</v>
      </c>
      <c r="AA122" s="156">
        <v>271965.79200000002</v>
      </c>
      <c r="AB122" s="156">
        <v>271965.79200000002</v>
      </c>
      <c r="AC122" s="156">
        <v>271965.79200000002</v>
      </c>
      <c r="AD122" s="156">
        <v>271965.79200000002</v>
      </c>
      <c r="AE122" s="156">
        <v>271965.79200000002</v>
      </c>
      <c r="AF122" s="156">
        <v>271965.79200000002</v>
      </c>
      <c r="AG122" s="156">
        <v>271965.79200000002</v>
      </c>
      <c r="AH122" s="156">
        <v>271965.79200000002</v>
      </c>
      <c r="AI122" s="156">
        <v>271965.79200000002</v>
      </c>
      <c r="AJ122" s="156">
        <v>271965.79200000002</v>
      </c>
      <c r="AK122" s="156">
        <v>271965.79200000002</v>
      </c>
      <c r="AL122" s="156">
        <v>271965.79200000002</v>
      </c>
      <c r="AM122" s="156">
        <v>271965.79200000002</v>
      </c>
      <c r="AN122" s="156">
        <v>271965.79200000002</v>
      </c>
      <c r="AO122" s="156">
        <v>271965.79200000002</v>
      </c>
    </row>
    <row r="123" spans="1:41" x14ac:dyDescent="0.2">
      <c r="A123" s="155" t="s">
        <v>273</v>
      </c>
      <c r="B123" s="156">
        <v>0</v>
      </c>
      <c r="C123" s="156">
        <v>0</v>
      </c>
      <c r="D123" s="156">
        <v>0</v>
      </c>
      <c r="E123" s="156">
        <v>0</v>
      </c>
      <c r="F123" s="156">
        <v>0</v>
      </c>
      <c r="G123" s="156">
        <v>0</v>
      </c>
      <c r="H123" s="156">
        <v>0</v>
      </c>
      <c r="I123" s="156">
        <v>0</v>
      </c>
      <c r="J123" s="156">
        <v>0</v>
      </c>
      <c r="K123" s="156">
        <v>0</v>
      </c>
      <c r="L123" s="156">
        <v>0</v>
      </c>
      <c r="M123" s="156">
        <v>0</v>
      </c>
      <c r="N123" s="156">
        <v>0</v>
      </c>
      <c r="O123" s="156">
        <v>0</v>
      </c>
      <c r="P123" s="156">
        <v>0</v>
      </c>
      <c r="Q123" s="156">
        <v>0</v>
      </c>
      <c r="R123" s="156">
        <v>0</v>
      </c>
      <c r="S123" s="156">
        <v>0</v>
      </c>
      <c r="T123" s="156">
        <v>0</v>
      </c>
      <c r="U123" s="156">
        <v>0</v>
      </c>
      <c r="V123" s="156">
        <v>0</v>
      </c>
      <c r="W123" s="156">
        <v>0</v>
      </c>
      <c r="X123" s="156">
        <v>0</v>
      </c>
      <c r="Y123" s="156">
        <v>0</v>
      </c>
      <c r="Z123" s="156">
        <v>0</v>
      </c>
      <c r="AA123" s="156">
        <v>0</v>
      </c>
      <c r="AB123" s="156">
        <v>0</v>
      </c>
      <c r="AC123" s="156">
        <v>0</v>
      </c>
      <c r="AD123" s="156">
        <v>0</v>
      </c>
      <c r="AE123" s="156">
        <v>0</v>
      </c>
      <c r="AF123" s="156">
        <v>0</v>
      </c>
      <c r="AG123" s="156">
        <v>0</v>
      </c>
      <c r="AH123" s="156">
        <v>0</v>
      </c>
      <c r="AI123" s="156">
        <v>0</v>
      </c>
      <c r="AJ123" s="156">
        <v>0</v>
      </c>
      <c r="AK123" s="156">
        <v>0</v>
      </c>
      <c r="AL123" s="156">
        <v>0</v>
      </c>
      <c r="AM123" s="156">
        <v>0</v>
      </c>
      <c r="AN123" s="156">
        <v>0</v>
      </c>
      <c r="AO123" s="156">
        <v>0</v>
      </c>
    </row>
    <row r="124" spans="1:41" x14ac:dyDescent="0.2">
      <c r="A124" s="155" t="s">
        <v>274</v>
      </c>
      <c r="B124" s="156">
        <v>0</v>
      </c>
      <c r="C124" s="156">
        <v>0</v>
      </c>
      <c r="D124" s="156">
        <v>0</v>
      </c>
      <c r="E124" s="156">
        <v>0</v>
      </c>
      <c r="F124" s="156">
        <v>0</v>
      </c>
      <c r="G124" s="156">
        <v>0</v>
      </c>
      <c r="H124" s="156">
        <v>0</v>
      </c>
      <c r="I124" s="156">
        <v>0</v>
      </c>
      <c r="J124" s="156">
        <v>0</v>
      </c>
      <c r="K124" s="156">
        <v>0</v>
      </c>
      <c r="L124" s="156">
        <v>0</v>
      </c>
      <c r="M124" s="156">
        <v>0</v>
      </c>
      <c r="N124" s="156">
        <v>0</v>
      </c>
      <c r="O124" s="156">
        <v>0</v>
      </c>
      <c r="P124" s="156">
        <v>0</v>
      </c>
      <c r="Q124" s="156">
        <v>0</v>
      </c>
      <c r="R124" s="156">
        <v>0</v>
      </c>
      <c r="S124" s="156">
        <v>0</v>
      </c>
      <c r="T124" s="156">
        <v>0</v>
      </c>
      <c r="U124" s="156">
        <v>0</v>
      </c>
      <c r="V124" s="156">
        <v>0</v>
      </c>
      <c r="W124" s="156">
        <v>0</v>
      </c>
      <c r="X124" s="156">
        <v>0</v>
      </c>
      <c r="Y124" s="156">
        <v>0</v>
      </c>
      <c r="Z124" s="156">
        <v>0</v>
      </c>
      <c r="AA124" s="156">
        <v>0</v>
      </c>
      <c r="AB124" s="156">
        <v>0</v>
      </c>
      <c r="AC124" s="156">
        <v>0</v>
      </c>
      <c r="AD124" s="156">
        <v>0</v>
      </c>
      <c r="AE124" s="156">
        <v>0</v>
      </c>
      <c r="AF124" s="156">
        <v>0</v>
      </c>
      <c r="AG124" s="156">
        <v>0</v>
      </c>
      <c r="AH124" s="156">
        <v>0</v>
      </c>
      <c r="AI124" s="156">
        <v>0</v>
      </c>
      <c r="AJ124" s="156">
        <v>0</v>
      </c>
      <c r="AK124" s="156">
        <v>0</v>
      </c>
      <c r="AL124" s="156">
        <v>0</v>
      </c>
      <c r="AM124" s="156">
        <v>0</v>
      </c>
      <c r="AN124" s="156">
        <v>0</v>
      </c>
      <c r="AO124" s="156">
        <v>0</v>
      </c>
    </row>
    <row r="125" spans="1:41" x14ac:dyDescent="0.2">
      <c r="A125" s="155" t="s">
        <v>275</v>
      </c>
      <c r="B125" s="156">
        <v>0</v>
      </c>
      <c r="C125" s="156">
        <v>0</v>
      </c>
      <c r="D125" s="156">
        <v>0</v>
      </c>
      <c r="E125" s="156">
        <v>0</v>
      </c>
      <c r="F125" s="156">
        <v>0</v>
      </c>
      <c r="G125" s="156">
        <v>0</v>
      </c>
      <c r="H125" s="156">
        <v>0</v>
      </c>
      <c r="I125" s="156">
        <v>0</v>
      </c>
      <c r="J125" s="156">
        <v>0</v>
      </c>
      <c r="K125" s="156">
        <v>0</v>
      </c>
      <c r="L125" s="156">
        <v>0</v>
      </c>
      <c r="M125" s="156">
        <v>0</v>
      </c>
      <c r="N125" s="156">
        <v>0</v>
      </c>
      <c r="O125" s="156">
        <v>0</v>
      </c>
      <c r="P125" s="156">
        <v>0</v>
      </c>
      <c r="Q125" s="156">
        <v>0</v>
      </c>
      <c r="R125" s="156">
        <v>0</v>
      </c>
      <c r="S125" s="156">
        <v>0</v>
      </c>
      <c r="T125" s="156">
        <v>0</v>
      </c>
      <c r="U125" s="156">
        <v>0</v>
      </c>
      <c r="V125" s="156">
        <v>0</v>
      </c>
      <c r="W125" s="156">
        <v>0</v>
      </c>
      <c r="X125" s="156">
        <v>0</v>
      </c>
      <c r="Y125" s="156">
        <v>0</v>
      </c>
      <c r="Z125" s="156">
        <v>0</v>
      </c>
      <c r="AA125" s="156">
        <v>0</v>
      </c>
      <c r="AB125" s="156">
        <v>0</v>
      </c>
      <c r="AC125" s="156">
        <v>0</v>
      </c>
      <c r="AD125" s="156">
        <v>0</v>
      </c>
      <c r="AE125" s="156">
        <v>0</v>
      </c>
      <c r="AF125" s="156">
        <v>0</v>
      </c>
      <c r="AG125" s="156">
        <v>0</v>
      </c>
      <c r="AH125" s="156">
        <v>0</v>
      </c>
      <c r="AI125" s="156">
        <v>0</v>
      </c>
      <c r="AJ125" s="156">
        <v>0</v>
      </c>
      <c r="AK125" s="156">
        <v>0</v>
      </c>
      <c r="AL125" s="156">
        <v>0</v>
      </c>
      <c r="AM125" s="156">
        <v>0</v>
      </c>
      <c r="AN125" s="156">
        <v>0</v>
      </c>
      <c r="AO125" s="156">
        <v>0</v>
      </c>
    </row>
    <row r="126" spans="1:41" x14ac:dyDescent="0.2">
      <c r="A126" s="155" t="s">
        <v>276</v>
      </c>
      <c r="B126" s="156">
        <v>0</v>
      </c>
      <c r="C126" s="156">
        <v>0</v>
      </c>
      <c r="D126" s="156">
        <v>0</v>
      </c>
      <c r="E126" s="156">
        <v>0</v>
      </c>
      <c r="F126" s="156">
        <v>0</v>
      </c>
      <c r="G126" s="156">
        <v>0</v>
      </c>
      <c r="H126" s="156">
        <v>0</v>
      </c>
      <c r="I126" s="156">
        <v>0</v>
      </c>
      <c r="J126" s="156">
        <v>0</v>
      </c>
      <c r="K126" s="156">
        <v>0</v>
      </c>
      <c r="L126" s="156">
        <v>0</v>
      </c>
      <c r="M126" s="156">
        <v>0</v>
      </c>
      <c r="N126" s="156">
        <v>0</v>
      </c>
      <c r="O126" s="156">
        <v>0</v>
      </c>
      <c r="P126" s="156">
        <v>0</v>
      </c>
      <c r="Q126" s="156">
        <v>0</v>
      </c>
      <c r="R126" s="156">
        <v>0</v>
      </c>
      <c r="S126" s="156">
        <v>0</v>
      </c>
      <c r="T126" s="156">
        <v>0</v>
      </c>
      <c r="U126" s="156">
        <v>0</v>
      </c>
      <c r="V126" s="156">
        <v>0</v>
      </c>
      <c r="W126" s="156">
        <v>0</v>
      </c>
      <c r="X126" s="156">
        <v>0</v>
      </c>
      <c r="Y126" s="156">
        <v>0</v>
      </c>
      <c r="Z126" s="156">
        <v>0</v>
      </c>
      <c r="AA126" s="156">
        <v>0</v>
      </c>
      <c r="AB126" s="156">
        <v>0</v>
      </c>
      <c r="AC126" s="156">
        <v>0</v>
      </c>
      <c r="AD126" s="156">
        <v>0</v>
      </c>
      <c r="AE126" s="156">
        <v>0</v>
      </c>
      <c r="AF126" s="156">
        <v>0</v>
      </c>
      <c r="AG126" s="156">
        <v>0</v>
      </c>
      <c r="AH126" s="156">
        <v>0</v>
      </c>
      <c r="AI126" s="156">
        <v>0</v>
      </c>
      <c r="AJ126" s="156">
        <v>0</v>
      </c>
      <c r="AK126" s="156">
        <v>0</v>
      </c>
      <c r="AL126" s="156">
        <v>0</v>
      </c>
      <c r="AM126" s="156">
        <v>0</v>
      </c>
      <c r="AN126" s="156">
        <v>0</v>
      </c>
      <c r="AO126" s="156">
        <v>0</v>
      </c>
    </row>
    <row r="127" spans="1:41" x14ac:dyDescent="0.2">
      <c r="A127" s="155" t="s">
        <v>277</v>
      </c>
      <c r="B127" s="156">
        <v>0</v>
      </c>
      <c r="C127" s="156">
        <v>0</v>
      </c>
      <c r="D127" s="156">
        <v>0</v>
      </c>
      <c r="E127" s="156">
        <v>0</v>
      </c>
      <c r="F127" s="156">
        <v>0</v>
      </c>
      <c r="G127" s="156">
        <v>0</v>
      </c>
      <c r="H127" s="156">
        <v>0</v>
      </c>
      <c r="I127" s="156">
        <v>0</v>
      </c>
      <c r="J127" s="156">
        <v>0</v>
      </c>
      <c r="K127" s="156">
        <v>0</v>
      </c>
      <c r="L127" s="156">
        <v>0</v>
      </c>
      <c r="M127" s="156">
        <v>0</v>
      </c>
      <c r="N127" s="156">
        <v>0</v>
      </c>
      <c r="O127" s="156">
        <v>0</v>
      </c>
      <c r="P127" s="156">
        <v>0</v>
      </c>
      <c r="Q127" s="156">
        <v>0</v>
      </c>
      <c r="R127" s="156">
        <v>0</v>
      </c>
      <c r="S127" s="156">
        <v>0</v>
      </c>
      <c r="T127" s="156">
        <v>0</v>
      </c>
      <c r="U127" s="156">
        <v>0</v>
      </c>
      <c r="V127" s="156">
        <v>0</v>
      </c>
      <c r="W127" s="156">
        <v>0</v>
      </c>
      <c r="X127" s="156">
        <v>0</v>
      </c>
      <c r="Y127" s="156">
        <v>0</v>
      </c>
      <c r="Z127" s="156">
        <v>0</v>
      </c>
      <c r="AA127" s="156">
        <v>0</v>
      </c>
      <c r="AB127" s="156">
        <v>0</v>
      </c>
      <c r="AC127" s="156">
        <v>0</v>
      </c>
      <c r="AD127" s="156">
        <v>0</v>
      </c>
      <c r="AE127" s="156">
        <v>0</v>
      </c>
      <c r="AF127" s="156">
        <v>0</v>
      </c>
      <c r="AG127" s="156">
        <v>0</v>
      </c>
      <c r="AH127" s="156">
        <v>0</v>
      </c>
      <c r="AI127" s="156">
        <v>0</v>
      </c>
      <c r="AJ127" s="156">
        <v>0</v>
      </c>
      <c r="AK127" s="156">
        <v>0</v>
      </c>
      <c r="AL127" s="156">
        <v>0</v>
      </c>
      <c r="AM127" s="156">
        <v>0</v>
      </c>
      <c r="AN127" s="156">
        <v>0</v>
      </c>
      <c r="AO127" s="156">
        <v>0</v>
      </c>
    </row>
    <row r="128" spans="1:41" x14ac:dyDescent="0.2">
      <c r="A128" s="155" t="s">
        <v>278</v>
      </c>
      <c r="B128" s="156">
        <v>0</v>
      </c>
      <c r="C128" s="156">
        <v>0</v>
      </c>
      <c r="D128" s="156">
        <v>0</v>
      </c>
      <c r="E128" s="156">
        <v>0</v>
      </c>
      <c r="F128" s="156">
        <v>0</v>
      </c>
      <c r="G128" s="156">
        <v>0</v>
      </c>
      <c r="H128" s="156">
        <v>0</v>
      </c>
      <c r="I128" s="156">
        <v>0</v>
      </c>
      <c r="J128" s="156">
        <v>0</v>
      </c>
      <c r="K128" s="156">
        <v>0</v>
      </c>
      <c r="L128" s="156">
        <v>0</v>
      </c>
      <c r="M128" s="156">
        <v>0</v>
      </c>
      <c r="N128" s="156">
        <v>0</v>
      </c>
      <c r="O128" s="156">
        <v>0</v>
      </c>
      <c r="P128" s="156">
        <v>0</v>
      </c>
      <c r="Q128" s="156">
        <v>0</v>
      </c>
      <c r="R128" s="156">
        <v>0</v>
      </c>
      <c r="S128" s="156">
        <v>0</v>
      </c>
      <c r="T128" s="156">
        <v>0</v>
      </c>
      <c r="U128" s="156">
        <v>0</v>
      </c>
      <c r="V128" s="156">
        <v>0</v>
      </c>
      <c r="W128" s="156">
        <v>0</v>
      </c>
      <c r="X128" s="156">
        <v>0</v>
      </c>
      <c r="Y128" s="156">
        <v>0</v>
      </c>
      <c r="Z128" s="156">
        <v>0</v>
      </c>
      <c r="AA128" s="156">
        <v>0</v>
      </c>
      <c r="AB128" s="156">
        <v>0</v>
      </c>
      <c r="AC128" s="156">
        <v>0</v>
      </c>
      <c r="AD128" s="156">
        <v>0</v>
      </c>
      <c r="AE128" s="156">
        <v>0</v>
      </c>
      <c r="AF128" s="156">
        <v>0</v>
      </c>
      <c r="AG128" s="156">
        <v>0</v>
      </c>
      <c r="AH128" s="156">
        <v>0</v>
      </c>
      <c r="AI128" s="156">
        <v>0</v>
      </c>
      <c r="AJ128" s="156">
        <v>0</v>
      </c>
      <c r="AK128" s="156">
        <v>0</v>
      </c>
      <c r="AL128" s="156">
        <v>0</v>
      </c>
      <c r="AM128" s="156">
        <v>0</v>
      </c>
      <c r="AN128" s="156">
        <v>0</v>
      </c>
      <c r="AO128" s="156">
        <v>0</v>
      </c>
    </row>
    <row r="129" spans="1:41" x14ac:dyDescent="0.2">
      <c r="A129" s="155" t="s">
        <v>279</v>
      </c>
      <c r="B129" s="156">
        <v>0</v>
      </c>
      <c r="C129" s="156">
        <v>0</v>
      </c>
      <c r="D129" s="156">
        <v>0</v>
      </c>
      <c r="E129" s="156">
        <v>0</v>
      </c>
      <c r="F129" s="156">
        <v>0</v>
      </c>
      <c r="G129" s="156">
        <v>0</v>
      </c>
      <c r="H129" s="156">
        <v>0</v>
      </c>
      <c r="I129" s="156">
        <v>0</v>
      </c>
      <c r="J129" s="156">
        <v>0</v>
      </c>
      <c r="K129" s="156">
        <v>0</v>
      </c>
      <c r="L129" s="156">
        <v>0</v>
      </c>
      <c r="M129" s="156">
        <v>0</v>
      </c>
      <c r="N129" s="156">
        <v>0</v>
      </c>
      <c r="O129" s="156">
        <v>0</v>
      </c>
      <c r="P129" s="156">
        <v>0</v>
      </c>
      <c r="Q129" s="156">
        <v>0</v>
      </c>
      <c r="R129" s="156">
        <v>0</v>
      </c>
      <c r="S129" s="156">
        <v>0</v>
      </c>
      <c r="T129" s="156">
        <v>0</v>
      </c>
      <c r="U129" s="156">
        <v>0</v>
      </c>
      <c r="V129" s="156">
        <v>0</v>
      </c>
      <c r="W129" s="156">
        <v>0</v>
      </c>
      <c r="X129" s="156">
        <v>0</v>
      </c>
      <c r="Y129" s="156">
        <v>0</v>
      </c>
      <c r="Z129" s="156">
        <v>0</v>
      </c>
      <c r="AA129" s="156">
        <v>0</v>
      </c>
      <c r="AB129" s="156">
        <v>0</v>
      </c>
      <c r="AC129" s="156">
        <v>0</v>
      </c>
      <c r="AD129" s="156">
        <v>0</v>
      </c>
      <c r="AE129" s="156">
        <v>0</v>
      </c>
      <c r="AF129" s="156">
        <v>0</v>
      </c>
      <c r="AG129" s="156">
        <v>0</v>
      </c>
      <c r="AH129" s="156">
        <v>0</v>
      </c>
      <c r="AI129" s="156">
        <v>0</v>
      </c>
      <c r="AJ129" s="156">
        <v>0</v>
      </c>
      <c r="AK129" s="156">
        <v>0</v>
      </c>
      <c r="AL129" s="156">
        <v>0</v>
      </c>
      <c r="AM129" s="156">
        <v>0</v>
      </c>
      <c r="AN129" s="156">
        <v>0</v>
      </c>
      <c r="AO129" s="156">
        <v>0</v>
      </c>
    </row>
    <row r="130" spans="1:41" x14ac:dyDescent="0.2">
      <c r="A130" s="158" t="s">
        <v>280</v>
      </c>
      <c r="B130" s="156">
        <v>325263855.31766999</v>
      </c>
      <c r="C130" s="156">
        <v>327025506.16012198</v>
      </c>
      <c r="D130" s="156">
        <v>328609041.91758198</v>
      </c>
      <c r="E130" s="156">
        <v>329922505.12383902</v>
      </c>
      <c r="F130" s="156">
        <v>331367943.52335298</v>
      </c>
      <c r="G130" s="156">
        <v>332980015.23118699</v>
      </c>
      <c r="H130" s="156">
        <v>334371699.70827901</v>
      </c>
      <c r="I130" s="156">
        <v>335763070.35240501</v>
      </c>
      <c r="J130" s="156">
        <v>337195149.46767801</v>
      </c>
      <c r="K130" s="156">
        <v>338555286.69342297</v>
      </c>
      <c r="L130" s="156">
        <v>339808098.95440298</v>
      </c>
      <c r="M130" s="156">
        <v>341055184.57315201</v>
      </c>
      <c r="N130" s="156">
        <v>342434449.89851397</v>
      </c>
      <c r="O130" s="156">
        <v>342434449.89851397</v>
      </c>
      <c r="P130" s="156">
        <v>344159961.68234497</v>
      </c>
      <c r="Q130" s="156">
        <v>345689638.89930803</v>
      </c>
      <c r="R130" s="156">
        <v>347006772.10501599</v>
      </c>
      <c r="S130" s="156">
        <v>348391671.59582502</v>
      </c>
      <c r="T130" s="156">
        <v>349913122.001369</v>
      </c>
      <c r="U130" s="156">
        <v>352285655.28001899</v>
      </c>
      <c r="V130" s="156">
        <v>354644655.10958898</v>
      </c>
      <c r="W130" s="156">
        <v>357096504.20788199</v>
      </c>
      <c r="X130" s="156">
        <v>359432493.80875999</v>
      </c>
      <c r="Y130" s="156">
        <v>361639618.98762399</v>
      </c>
      <c r="Z130" s="156">
        <v>363584879.24430501</v>
      </c>
      <c r="AA130" s="156">
        <v>365705135.97503197</v>
      </c>
      <c r="AB130" s="156">
        <v>365705135.97503197</v>
      </c>
      <c r="AC130" s="156">
        <v>368355005.40014201</v>
      </c>
      <c r="AD130" s="156">
        <v>370738361.51439297</v>
      </c>
      <c r="AE130" s="156">
        <v>372764551.86740798</v>
      </c>
      <c r="AF130" s="156">
        <v>374938955.345752</v>
      </c>
      <c r="AG130" s="156">
        <v>377331889.351538</v>
      </c>
      <c r="AH130" s="156">
        <v>377763451.580015</v>
      </c>
      <c r="AI130" s="156">
        <v>378194699.66638702</v>
      </c>
      <c r="AJ130" s="156">
        <v>378636834.36051601</v>
      </c>
      <c r="AK130" s="156">
        <v>379068392.99730903</v>
      </c>
      <c r="AL130" s="156">
        <v>379509646.07712901</v>
      </c>
      <c r="AM130" s="156">
        <v>379945860.32683402</v>
      </c>
      <c r="AN130" s="156">
        <v>380383919.72162497</v>
      </c>
      <c r="AO130" s="156">
        <v>380383919.72162497</v>
      </c>
    </row>
    <row r="131" spans="1:41" x14ac:dyDescent="0.2">
      <c r="A131" s="155" t="s">
        <v>281</v>
      </c>
    </row>
    <row r="132" spans="1:41" x14ac:dyDescent="0.2">
      <c r="A132" s="158" t="s">
        <v>282</v>
      </c>
      <c r="B132" s="156">
        <v>0</v>
      </c>
      <c r="C132" s="156">
        <v>0</v>
      </c>
      <c r="D132" s="156">
        <v>0</v>
      </c>
      <c r="E132" s="156">
        <v>0</v>
      </c>
      <c r="F132" s="156">
        <v>0</v>
      </c>
      <c r="G132" s="156">
        <v>0</v>
      </c>
      <c r="H132" s="156">
        <v>0</v>
      </c>
      <c r="I132" s="156">
        <v>0</v>
      </c>
      <c r="J132" s="156">
        <v>0</v>
      </c>
      <c r="K132" s="156">
        <v>0</v>
      </c>
      <c r="L132" s="156">
        <v>0</v>
      </c>
      <c r="M132" s="156">
        <v>0</v>
      </c>
      <c r="N132" s="156">
        <v>0</v>
      </c>
      <c r="O132" s="156">
        <v>0</v>
      </c>
      <c r="P132" s="156">
        <v>0</v>
      </c>
      <c r="Q132" s="156">
        <v>0</v>
      </c>
      <c r="R132" s="156">
        <v>0</v>
      </c>
      <c r="S132" s="156">
        <v>0</v>
      </c>
      <c r="T132" s="156">
        <v>0</v>
      </c>
      <c r="U132" s="156">
        <v>0</v>
      </c>
      <c r="V132" s="156">
        <v>0</v>
      </c>
      <c r="W132" s="156">
        <v>0</v>
      </c>
      <c r="X132" s="156">
        <v>0</v>
      </c>
      <c r="Y132" s="156">
        <v>0</v>
      </c>
      <c r="Z132" s="156">
        <v>0</v>
      </c>
      <c r="AA132" s="156">
        <v>0</v>
      </c>
      <c r="AB132" s="156">
        <v>0</v>
      </c>
      <c r="AC132" s="156">
        <v>0</v>
      </c>
      <c r="AD132" s="156">
        <v>0</v>
      </c>
      <c r="AE132" s="156">
        <v>0</v>
      </c>
      <c r="AF132" s="156">
        <v>0</v>
      </c>
      <c r="AG132" s="156">
        <v>0</v>
      </c>
      <c r="AH132" s="156">
        <v>0</v>
      </c>
      <c r="AI132" s="156">
        <v>0</v>
      </c>
      <c r="AJ132" s="156">
        <v>0</v>
      </c>
      <c r="AK132" s="156">
        <v>0</v>
      </c>
      <c r="AL132" s="156">
        <v>0</v>
      </c>
      <c r="AM132" s="156">
        <v>0</v>
      </c>
      <c r="AN132" s="156">
        <v>0</v>
      </c>
      <c r="AO132" s="156">
        <v>0</v>
      </c>
    </row>
    <row r="133" spans="1:41" x14ac:dyDescent="0.2">
      <c r="A133" s="155" t="s">
        <v>283</v>
      </c>
      <c r="B133" s="156">
        <v>0</v>
      </c>
      <c r="C133" s="156">
        <v>0</v>
      </c>
      <c r="D133" s="156">
        <v>0</v>
      </c>
      <c r="E133" s="156">
        <v>0</v>
      </c>
      <c r="F133" s="156">
        <v>0</v>
      </c>
      <c r="G133" s="156">
        <v>0</v>
      </c>
      <c r="H133" s="156">
        <v>0</v>
      </c>
      <c r="I133" s="156">
        <v>0</v>
      </c>
      <c r="J133" s="156">
        <v>0</v>
      </c>
      <c r="K133" s="156">
        <v>0</v>
      </c>
      <c r="L133" s="156">
        <v>0</v>
      </c>
      <c r="M133" s="156">
        <v>0</v>
      </c>
      <c r="N133" s="156">
        <v>0</v>
      </c>
      <c r="O133" s="156">
        <v>0</v>
      </c>
      <c r="P133" s="156">
        <v>0</v>
      </c>
      <c r="Q133" s="156">
        <v>0</v>
      </c>
      <c r="R133" s="156">
        <v>0</v>
      </c>
      <c r="S133" s="156">
        <v>0</v>
      </c>
      <c r="T133" s="156">
        <v>0</v>
      </c>
      <c r="U133" s="156">
        <v>0</v>
      </c>
      <c r="V133" s="156">
        <v>0</v>
      </c>
      <c r="W133" s="156">
        <v>0</v>
      </c>
      <c r="X133" s="156">
        <v>0</v>
      </c>
      <c r="Y133" s="156">
        <v>0</v>
      </c>
      <c r="Z133" s="156">
        <v>0</v>
      </c>
      <c r="AA133" s="156">
        <v>0</v>
      </c>
      <c r="AB133" s="156">
        <v>0</v>
      </c>
      <c r="AC133" s="156">
        <v>0</v>
      </c>
      <c r="AD133" s="156">
        <v>0</v>
      </c>
      <c r="AE133" s="156">
        <v>0</v>
      </c>
      <c r="AF133" s="156">
        <v>0</v>
      </c>
      <c r="AG133" s="156">
        <v>0</v>
      </c>
      <c r="AH133" s="156">
        <v>0</v>
      </c>
      <c r="AI133" s="156">
        <v>0</v>
      </c>
      <c r="AJ133" s="156">
        <v>0</v>
      </c>
      <c r="AK133" s="156">
        <v>0</v>
      </c>
      <c r="AL133" s="156">
        <v>0</v>
      </c>
      <c r="AM133" s="156">
        <v>0</v>
      </c>
      <c r="AN133" s="156">
        <v>0</v>
      </c>
      <c r="AO133" s="156">
        <v>0</v>
      </c>
    </row>
    <row r="134" spans="1:41" x14ac:dyDescent="0.2">
      <c r="A134" s="155" t="s">
        <v>284</v>
      </c>
    </row>
    <row r="135" spans="1:41" x14ac:dyDescent="0.2">
      <c r="A135" s="158" t="s">
        <v>285</v>
      </c>
      <c r="B135" s="156">
        <v>3209975633.2829299</v>
      </c>
      <c r="C135" s="156">
        <v>3211061413.6314101</v>
      </c>
      <c r="D135" s="156">
        <v>3207439794.8585901</v>
      </c>
      <c r="E135" s="156">
        <v>3206398205.13415</v>
      </c>
      <c r="F135" s="156">
        <v>3204573879.6121302</v>
      </c>
      <c r="G135" s="156">
        <v>3203306534.5081401</v>
      </c>
      <c r="H135" s="156">
        <v>3200726485.7516999</v>
      </c>
      <c r="I135" s="156">
        <v>3198343784.3234301</v>
      </c>
      <c r="J135" s="156">
        <v>3195579527.1812201</v>
      </c>
      <c r="K135" s="156">
        <v>3194065828.6423998</v>
      </c>
      <c r="L135" s="156">
        <v>3190630410.2656798</v>
      </c>
      <c r="M135" s="156">
        <v>3188564860.6668701</v>
      </c>
      <c r="N135" s="156">
        <v>3185459943.5880799</v>
      </c>
      <c r="O135" s="156">
        <v>3185459943.5880799</v>
      </c>
      <c r="P135" s="156">
        <v>3189654742.3966799</v>
      </c>
      <c r="Q135" s="156">
        <v>3193823142.54807</v>
      </c>
      <c r="R135" s="156">
        <v>3196953731.5690699</v>
      </c>
      <c r="S135" s="156">
        <v>3200150849.2806802</v>
      </c>
      <c r="T135" s="156">
        <v>3203906309.85426</v>
      </c>
      <c r="U135" s="156">
        <v>3209777496.09271</v>
      </c>
      <c r="V135" s="156">
        <v>3215679535.3719501</v>
      </c>
      <c r="W135" s="156">
        <v>3221796047.2224798</v>
      </c>
      <c r="X135" s="156">
        <v>3227631324.52355</v>
      </c>
      <c r="Y135" s="156">
        <v>3233538476.6806998</v>
      </c>
      <c r="Z135" s="156">
        <v>3238023406.95574</v>
      </c>
      <c r="AA135" s="156">
        <v>3243157162.2051702</v>
      </c>
      <c r="AB135" s="156">
        <v>3243157162.2051702</v>
      </c>
      <c r="AC135" s="156">
        <v>3246295953.2367702</v>
      </c>
      <c r="AD135" s="156">
        <v>3248929342.4500499</v>
      </c>
      <c r="AE135" s="156">
        <v>3250838142.61064</v>
      </c>
      <c r="AF135" s="156">
        <v>3252935895.4930902</v>
      </c>
      <c r="AG135" s="156">
        <v>3255955424.5156999</v>
      </c>
      <c r="AH135" s="156">
        <v>3257793066.0089002</v>
      </c>
      <c r="AI135" s="156">
        <v>3259852399.6068802</v>
      </c>
      <c r="AJ135" s="156">
        <v>3262066734.38727</v>
      </c>
      <c r="AK135" s="156">
        <v>3264397393.7124801</v>
      </c>
      <c r="AL135" s="156">
        <v>3266537994.3545098</v>
      </c>
      <c r="AM135" s="156">
        <v>3268614908.2838702</v>
      </c>
      <c r="AN135" s="156">
        <v>3270840078.97015</v>
      </c>
      <c r="AO135" s="156">
        <v>3270840078.97015</v>
      </c>
    </row>
    <row r="136" spans="1:41" x14ac:dyDescent="0.2">
      <c r="A136" s="155" t="s">
        <v>286</v>
      </c>
    </row>
    <row r="137" spans="1:41" x14ac:dyDescent="0.2">
      <c r="A137" s="158" t="s">
        <v>287</v>
      </c>
    </row>
    <row r="138" spans="1:41" x14ac:dyDescent="0.2">
      <c r="A138" s="155" t="s">
        <v>288</v>
      </c>
      <c r="B138" s="156">
        <v>6944799476.8813496</v>
      </c>
      <c r="C138" s="156">
        <v>6814176430.8073196</v>
      </c>
      <c r="D138" s="156">
        <v>6706747450.1520004</v>
      </c>
      <c r="E138" s="156">
        <v>6603194783.7467899</v>
      </c>
      <c r="F138" s="156">
        <v>6532193789.9756203</v>
      </c>
      <c r="G138" s="156">
        <v>6448427280.3039398</v>
      </c>
      <c r="H138" s="156">
        <v>6358362665.0778799</v>
      </c>
      <c r="I138" s="156">
        <v>6265095710.49928</v>
      </c>
      <c r="J138" s="156">
        <v>6148582642.2028799</v>
      </c>
      <c r="K138" s="156">
        <v>6062613535.97505</v>
      </c>
      <c r="L138" s="156">
        <v>5984518549.6432896</v>
      </c>
      <c r="M138" s="156">
        <v>5923550936.3614101</v>
      </c>
      <c r="N138" s="156">
        <v>5857885689.9406204</v>
      </c>
      <c r="O138" s="156">
        <v>5857885689.9406204</v>
      </c>
      <c r="P138" s="156">
        <v>5853415141.2737303</v>
      </c>
      <c r="Q138" s="156">
        <v>5851777135.8984499</v>
      </c>
      <c r="R138" s="156">
        <v>5847743818.0028095</v>
      </c>
      <c r="S138" s="156">
        <v>5843389610.4538498</v>
      </c>
      <c r="T138" s="156">
        <v>5838848573.7390804</v>
      </c>
      <c r="U138" s="156">
        <v>5837401939.12749</v>
      </c>
      <c r="V138" s="156">
        <v>5835631862.0347795</v>
      </c>
      <c r="W138" s="156">
        <v>5832571039.2000399</v>
      </c>
      <c r="X138" s="156">
        <v>5831158873.3968296</v>
      </c>
      <c r="Y138" s="156">
        <v>5830993945.8290796</v>
      </c>
      <c r="Z138" s="156">
        <v>5829118380.8324299</v>
      </c>
      <c r="AA138" s="156">
        <v>5828177592.1456604</v>
      </c>
      <c r="AB138" s="156">
        <v>5828177592.1456604</v>
      </c>
      <c r="AC138" s="156">
        <v>5827173197.1582203</v>
      </c>
      <c r="AD138" s="156">
        <v>5826701680.7093801</v>
      </c>
      <c r="AE138" s="156">
        <v>5824840105.6613302</v>
      </c>
      <c r="AF138" s="156">
        <v>5822940252.6189699</v>
      </c>
      <c r="AG138" s="156">
        <v>5822303844.3092299</v>
      </c>
      <c r="AH138" s="156">
        <v>5821059670.3932104</v>
      </c>
      <c r="AI138" s="156">
        <v>5820087083.5799904</v>
      </c>
      <c r="AJ138" s="156">
        <v>5818587392.2259998</v>
      </c>
      <c r="AK138" s="156">
        <v>5818366991.5363197</v>
      </c>
      <c r="AL138" s="156">
        <v>5818187547.90938</v>
      </c>
      <c r="AM138" s="156">
        <v>5818444552.4497995</v>
      </c>
      <c r="AN138" s="156">
        <v>5819015738.6743698</v>
      </c>
      <c r="AO138" s="156">
        <v>5819015738.6743698</v>
      </c>
    </row>
    <row r="139" spans="1:41" x14ac:dyDescent="0.2">
      <c r="A139" s="155" t="s">
        <v>289</v>
      </c>
      <c r="B139" s="156">
        <v>6944799476.8813496</v>
      </c>
      <c r="C139" s="156">
        <v>6814176430.8073196</v>
      </c>
      <c r="D139" s="156">
        <v>6706747450.1520004</v>
      </c>
      <c r="E139" s="156">
        <v>6603194783.7467899</v>
      </c>
      <c r="F139" s="156">
        <v>6532193789.9756203</v>
      </c>
      <c r="G139" s="156">
        <v>6448427280.3039398</v>
      </c>
      <c r="H139" s="156">
        <v>6358362665.0778799</v>
      </c>
      <c r="I139" s="156">
        <v>6265095710.49928</v>
      </c>
      <c r="J139" s="156">
        <v>6148582642.2028799</v>
      </c>
      <c r="K139" s="156">
        <v>6062613535.97505</v>
      </c>
      <c r="L139" s="156">
        <v>5984518549.6432896</v>
      </c>
      <c r="M139" s="156">
        <v>5923550936.3614101</v>
      </c>
      <c r="N139" s="156">
        <v>5857885689.9406204</v>
      </c>
      <c r="O139" s="156">
        <v>5857885689.9406204</v>
      </c>
      <c r="P139" s="156">
        <v>5853415141.2737303</v>
      </c>
      <c r="Q139" s="156">
        <v>5851777135.8984499</v>
      </c>
      <c r="R139" s="156">
        <v>5847743818.0028095</v>
      </c>
      <c r="S139" s="156">
        <v>5843389610.4538498</v>
      </c>
      <c r="T139" s="156">
        <v>5838848573.7390804</v>
      </c>
      <c r="U139" s="156">
        <v>5837401939.12749</v>
      </c>
      <c r="V139" s="156">
        <v>5835631862.0347795</v>
      </c>
      <c r="W139" s="156">
        <v>5832571039.2000399</v>
      </c>
      <c r="X139" s="156">
        <v>5831158873.3968296</v>
      </c>
      <c r="Y139" s="156">
        <v>5830993945.8290796</v>
      </c>
      <c r="Z139" s="156">
        <v>5829118380.8324299</v>
      </c>
      <c r="AA139" s="156">
        <v>5828177592.1456604</v>
      </c>
      <c r="AB139" s="156">
        <v>5828177592.1456604</v>
      </c>
      <c r="AC139" s="156">
        <v>5827173197.1582203</v>
      </c>
      <c r="AD139" s="156">
        <v>5826701680.7093801</v>
      </c>
      <c r="AE139" s="156">
        <v>5824840105.6613302</v>
      </c>
      <c r="AF139" s="156">
        <v>5822940252.6189699</v>
      </c>
      <c r="AG139" s="156">
        <v>5822303844.3092299</v>
      </c>
      <c r="AH139" s="156">
        <v>5821059670.3932104</v>
      </c>
      <c r="AI139" s="156">
        <v>5820087083.5799904</v>
      </c>
      <c r="AJ139" s="156">
        <v>5818587392.2259998</v>
      </c>
      <c r="AK139" s="156">
        <v>5818366991.5363197</v>
      </c>
      <c r="AL139" s="156">
        <v>5818187547.90938</v>
      </c>
      <c r="AM139" s="156">
        <v>5818444552.4497995</v>
      </c>
      <c r="AN139" s="156">
        <v>5819015738.6743698</v>
      </c>
      <c r="AO139" s="156">
        <v>5819015738.6743698</v>
      </c>
    </row>
    <row r="140" spans="1:41" x14ac:dyDescent="0.2">
      <c r="A140" s="155" t="s">
        <v>290</v>
      </c>
      <c r="B140" s="156">
        <v>5.8207660913467401E-8</v>
      </c>
      <c r="C140" s="156">
        <v>-1.7462298274040201E-7</v>
      </c>
      <c r="D140" s="156">
        <v>-1.1641532182693399E-7</v>
      </c>
      <c r="E140" s="156">
        <v>-1.1641532182693399E-7</v>
      </c>
      <c r="F140" s="156">
        <v>-1.7462298274040201E-7</v>
      </c>
      <c r="G140" s="156">
        <v>-5.8207660913467401E-8</v>
      </c>
      <c r="H140" s="156">
        <v>5.8207660913467401E-8</v>
      </c>
      <c r="I140" s="156">
        <v>-5.8207660913467401E-8</v>
      </c>
      <c r="J140" s="156">
        <v>5.8207660913467401E-8</v>
      </c>
      <c r="K140" s="156">
        <v>-1.7462298274040201E-7</v>
      </c>
      <c r="L140" s="156">
        <v>-1.7462298274040201E-7</v>
      </c>
      <c r="M140" s="156">
        <v>-3.4924596548080402E-7</v>
      </c>
      <c r="N140" s="156">
        <v>-2.9103830456733698E-7</v>
      </c>
      <c r="O140" s="156">
        <v>-2.9103830456733698E-7</v>
      </c>
      <c r="P140" s="156">
        <v>-1.7462298274040201E-7</v>
      </c>
      <c r="Q140" s="156">
        <v>-3.4924596548080402E-7</v>
      </c>
      <c r="R140" s="156">
        <v>-2.9103830456733698E-7</v>
      </c>
      <c r="S140" s="156">
        <v>-1.7462298274040201E-7</v>
      </c>
      <c r="T140" s="156">
        <v>-1.7462298274040201E-7</v>
      </c>
      <c r="U140" s="156">
        <v>-2.9103830456733698E-7</v>
      </c>
      <c r="V140" s="156">
        <v>-1.7462298274040201E-7</v>
      </c>
      <c r="W140" s="156">
        <v>-1.7462298274040201E-7</v>
      </c>
      <c r="X140" s="156">
        <v>-1.7462298274040201E-7</v>
      </c>
      <c r="Y140" s="156">
        <v>-1.1641532182693399E-7</v>
      </c>
      <c r="Z140" s="156">
        <v>-5.8207660913467401E-8</v>
      </c>
      <c r="AA140" s="156">
        <v>5.8207660913467401E-8</v>
      </c>
      <c r="AB140" s="156">
        <v>5.8207660913467401E-8</v>
      </c>
      <c r="AC140" s="156">
        <v>-1.7462298274040201E-7</v>
      </c>
      <c r="AD140" s="156">
        <v>-5.8207660913467401E-8</v>
      </c>
      <c r="AE140" s="156">
        <v>-2.9103830456733698E-7</v>
      </c>
      <c r="AF140" s="156">
        <v>-2.9103830456733698E-7</v>
      </c>
      <c r="AG140" s="156">
        <v>-1.7462298274040201E-7</v>
      </c>
      <c r="AH140" s="156">
        <v>-1.7462298274040201E-7</v>
      </c>
      <c r="AI140" s="156">
        <v>-2.9103830456733698E-7</v>
      </c>
      <c r="AJ140" s="156">
        <v>-2.9103830456733698E-7</v>
      </c>
      <c r="AK140" s="156">
        <v>-5.8207660913467401E-8</v>
      </c>
      <c r="AL140" s="156">
        <v>0</v>
      </c>
      <c r="AM140" s="156">
        <v>1.1641532182693399E-7</v>
      </c>
      <c r="AN140" s="156">
        <v>1.1641532182693399E-7</v>
      </c>
      <c r="AO140" s="156">
        <v>1.1641532182693399E-7</v>
      </c>
    </row>
    <row r="141" spans="1:41" x14ac:dyDescent="0.2">
      <c r="A141" s="155" t="s">
        <v>291</v>
      </c>
      <c r="B141" s="156">
        <v>0</v>
      </c>
      <c r="C141" s="156">
        <v>0</v>
      </c>
      <c r="D141" s="156">
        <v>0</v>
      </c>
      <c r="E141" s="156">
        <v>0</v>
      </c>
      <c r="F141" s="156">
        <v>0</v>
      </c>
      <c r="G141" s="156">
        <v>0</v>
      </c>
      <c r="H141" s="156">
        <v>0</v>
      </c>
      <c r="I141" s="156">
        <v>0</v>
      </c>
      <c r="J141" s="156">
        <v>0</v>
      </c>
      <c r="K141" s="156">
        <v>0</v>
      </c>
      <c r="L141" s="156">
        <v>0</v>
      </c>
      <c r="M141" s="156">
        <v>0</v>
      </c>
      <c r="N141" s="156">
        <v>0</v>
      </c>
      <c r="O141" s="156">
        <v>0</v>
      </c>
      <c r="P141" s="156">
        <v>0</v>
      </c>
      <c r="Q141" s="156">
        <v>0</v>
      </c>
      <c r="R141" s="156">
        <v>0</v>
      </c>
      <c r="S141" s="156">
        <v>0</v>
      </c>
      <c r="T141" s="156">
        <v>0</v>
      </c>
      <c r="U141" s="156">
        <v>0</v>
      </c>
      <c r="V141" s="156">
        <v>0</v>
      </c>
      <c r="W141" s="156">
        <v>0</v>
      </c>
      <c r="X141" s="156">
        <v>0</v>
      </c>
      <c r="Y141" s="156">
        <v>0</v>
      </c>
      <c r="Z141" s="156">
        <v>0</v>
      </c>
      <c r="AA141" s="156">
        <v>0</v>
      </c>
      <c r="AB141" s="156">
        <v>0</v>
      </c>
      <c r="AC141" s="156">
        <v>0</v>
      </c>
      <c r="AD141" s="156">
        <v>0</v>
      </c>
      <c r="AE141" s="156">
        <v>0</v>
      </c>
      <c r="AF141" s="156">
        <v>0</v>
      </c>
      <c r="AG141" s="156">
        <v>0</v>
      </c>
      <c r="AH141" s="156">
        <v>0</v>
      </c>
      <c r="AI141" s="156">
        <v>0</v>
      </c>
      <c r="AJ141" s="156">
        <v>0</v>
      </c>
      <c r="AK141" s="156">
        <v>0</v>
      </c>
      <c r="AL141" s="156">
        <v>0</v>
      </c>
      <c r="AM141" s="156">
        <v>0</v>
      </c>
      <c r="AN141" s="156">
        <v>0</v>
      </c>
      <c r="AO141" s="156">
        <v>0</v>
      </c>
    </row>
    <row r="142" spans="1:41" x14ac:dyDescent="0.2">
      <c r="A142" s="155" t="s">
        <v>292</v>
      </c>
      <c r="B142" s="156">
        <v>0</v>
      </c>
      <c r="C142" s="156">
        <v>0</v>
      </c>
      <c r="D142" s="156">
        <v>0</v>
      </c>
      <c r="E142" s="156">
        <v>0</v>
      </c>
      <c r="F142" s="156">
        <v>0</v>
      </c>
      <c r="G142" s="156">
        <v>0</v>
      </c>
      <c r="H142" s="156">
        <v>0</v>
      </c>
      <c r="I142" s="156">
        <v>0</v>
      </c>
      <c r="J142" s="156">
        <v>0</v>
      </c>
      <c r="K142" s="156">
        <v>0</v>
      </c>
      <c r="L142" s="156">
        <v>0</v>
      </c>
      <c r="M142" s="156">
        <v>0</v>
      </c>
      <c r="N142" s="156">
        <v>0</v>
      </c>
      <c r="O142" s="156">
        <v>0</v>
      </c>
      <c r="P142" s="156">
        <v>0</v>
      </c>
      <c r="Q142" s="156">
        <v>0</v>
      </c>
      <c r="R142" s="156">
        <v>0</v>
      </c>
      <c r="S142" s="156">
        <v>0</v>
      </c>
      <c r="T142" s="156">
        <v>0</v>
      </c>
      <c r="U142" s="156">
        <v>0</v>
      </c>
      <c r="V142" s="156">
        <v>0</v>
      </c>
      <c r="W142" s="156">
        <v>0</v>
      </c>
      <c r="X142" s="156">
        <v>0</v>
      </c>
      <c r="Y142" s="156">
        <v>0</v>
      </c>
      <c r="Z142" s="156">
        <v>0</v>
      </c>
      <c r="AA142" s="156">
        <v>0</v>
      </c>
      <c r="AB142" s="156">
        <v>0</v>
      </c>
      <c r="AC142" s="156">
        <v>0</v>
      </c>
      <c r="AD142" s="156">
        <v>0</v>
      </c>
      <c r="AE142" s="156">
        <v>0</v>
      </c>
      <c r="AF142" s="156">
        <v>0</v>
      </c>
      <c r="AG142" s="156">
        <v>0</v>
      </c>
      <c r="AH142" s="156">
        <v>0</v>
      </c>
      <c r="AI142" s="156">
        <v>0</v>
      </c>
      <c r="AJ142" s="156">
        <v>0</v>
      </c>
      <c r="AK142" s="156">
        <v>0</v>
      </c>
      <c r="AL142" s="156">
        <v>0</v>
      </c>
      <c r="AM142" s="156">
        <v>0</v>
      </c>
      <c r="AN142" s="156">
        <v>0</v>
      </c>
      <c r="AO142" s="156">
        <v>0</v>
      </c>
    </row>
    <row r="143" spans="1:41" x14ac:dyDescent="0.2">
      <c r="A143" s="155" t="s">
        <v>293</v>
      </c>
      <c r="B143" s="156">
        <v>0</v>
      </c>
      <c r="C143" s="156">
        <v>0</v>
      </c>
      <c r="D143" s="156">
        <v>0</v>
      </c>
      <c r="E143" s="156">
        <v>0</v>
      </c>
      <c r="F143" s="156">
        <v>0</v>
      </c>
      <c r="G143" s="156">
        <v>0</v>
      </c>
      <c r="H143" s="156">
        <v>0</v>
      </c>
      <c r="I143" s="156">
        <v>0</v>
      </c>
      <c r="J143" s="156">
        <v>0</v>
      </c>
      <c r="K143" s="156">
        <v>0</v>
      </c>
      <c r="L143" s="156">
        <v>0</v>
      </c>
      <c r="M143" s="156">
        <v>0</v>
      </c>
      <c r="N143" s="156">
        <v>0</v>
      </c>
      <c r="O143" s="156">
        <v>0</v>
      </c>
      <c r="P143" s="156">
        <v>0</v>
      </c>
      <c r="Q143" s="156">
        <v>0</v>
      </c>
      <c r="R143" s="156">
        <v>0</v>
      </c>
      <c r="S143" s="156">
        <v>0</v>
      </c>
      <c r="T143" s="156">
        <v>0</v>
      </c>
      <c r="U143" s="156">
        <v>0</v>
      </c>
      <c r="V143" s="156">
        <v>0</v>
      </c>
      <c r="W143" s="156">
        <v>0</v>
      </c>
      <c r="X143" s="156">
        <v>0</v>
      </c>
      <c r="Y143" s="156">
        <v>0</v>
      </c>
      <c r="Z143" s="156">
        <v>0</v>
      </c>
      <c r="AA143" s="156">
        <v>0</v>
      </c>
      <c r="AB143" s="156">
        <v>0</v>
      </c>
      <c r="AC143" s="156">
        <v>0</v>
      </c>
      <c r="AD143" s="156">
        <v>0</v>
      </c>
      <c r="AE143" s="156">
        <v>0</v>
      </c>
      <c r="AF143" s="156">
        <v>0</v>
      </c>
      <c r="AG143" s="156">
        <v>0</v>
      </c>
      <c r="AH143" s="156">
        <v>0</v>
      </c>
      <c r="AI143" s="156">
        <v>0</v>
      </c>
      <c r="AJ143" s="156">
        <v>0</v>
      </c>
      <c r="AK143" s="156">
        <v>0</v>
      </c>
      <c r="AL143" s="156">
        <v>0</v>
      </c>
      <c r="AM143" s="156">
        <v>0</v>
      </c>
      <c r="AN143" s="156">
        <v>0</v>
      </c>
      <c r="AO143" s="156">
        <v>0</v>
      </c>
    </row>
    <row r="144" spans="1:41" x14ac:dyDescent="0.2">
      <c r="A144" s="155" t="s">
        <v>294</v>
      </c>
      <c r="B144" s="156">
        <v>5.8207660913467401E-8</v>
      </c>
      <c r="C144" s="156">
        <v>-1.7462298274040201E-7</v>
      </c>
      <c r="D144" s="156">
        <v>-1.1641532182693399E-7</v>
      </c>
      <c r="E144" s="156">
        <v>-1.1641532182693399E-7</v>
      </c>
      <c r="F144" s="156">
        <v>-1.7462298274040201E-7</v>
      </c>
      <c r="G144" s="156">
        <v>-5.8207660913467401E-8</v>
      </c>
      <c r="H144" s="156">
        <v>5.8207660913467401E-8</v>
      </c>
      <c r="I144" s="156">
        <v>-5.8207660913467401E-8</v>
      </c>
      <c r="J144" s="156">
        <v>5.8207660913467401E-8</v>
      </c>
      <c r="K144" s="156">
        <v>-1.7462298274040201E-7</v>
      </c>
      <c r="L144" s="156">
        <v>-1.7462298274040201E-7</v>
      </c>
      <c r="M144" s="156">
        <v>-3.4924596548080402E-7</v>
      </c>
      <c r="N144" s="156">
        <v>-2.9103830456733698E-7</v>
      </c>
      <c r="O144" s="156">
        <v>-2.9103830456733698E-7</v>
      </c>
      <c r="P144" s="156">
        <v>-1.7462298274040201E-7</v>
      </c>
      <c r="Q144" s="156">
        <v>-3.4924596548080402E-7</v>
      </c>
      <c r="R144" s="156">
        <v>-2.9103830456733698E-7</v>
      </c>
      <c r="S144" s="156">
        <v>-1.7462298274040201E-7</v>
      </c>
      <c r="T144" s="156">
        <v>-1.7462298274040201E-7</v>
      </c>
      <c r="U144" s="156">
        <v>-2.9103830456733698E-7</v>
      </c>
      <c r="V144" s="156">
        <v>-1.7462298274040201E-7</v>
      </c>
      <c r="W144" s="156">
        <v>-1.7462298274040201E-7</v>
      </c>
      <c r="X144" s="156">
        <v>-1.7462298274040201E-7</v>
      </c>
      <c r="Y144" s="156">
        <v>-1.1641532182693399E-7</v>
      </c>
      <c r="Z144" s="156">
        <v>-5.8207660913467401E-8</v>
      </c>
      <c r="AA144" s="156">
        <v>5.8207660913467401E-8</v>
      </c>
      <c r="AB144" s="156">
        <v>5.8207660913467401E-8</v>
      </c>
      <c r="AC144" s="156">
        <v>-1.7462298274040201E-7</v>
      </c>
      <c r="AD144" s="156">
        <v>-5.8207660913467401E-8</v>
      </c>
      <c r="AE144" s="156">
        <v>-2.9103830456733698E-7</v>
      </c>
      <c r="AF144" s="156">
        <v>-2.9103830456733698E-7</v>
      </c>
      <c r="AG144" s="156">
        <v>-1.7462298274040201E-7</v>
      </c>
      <c r="AH144" s="156">
        <v>-1.7462298274040201E-7</v>
      </c>
      <c r="AI144" s="156">
        <v>-2.9103830456733698E-7</v>
      </c>
      <c r="AJ144" s="156">
        <v>-2.9103830456733698E-7</v>
      </c>
      <c r="AK144" s="156">
        <v>-5.8207660913467401E-8</v>
      </c>
      <c r="AL144" s="156">
        <v>0</v>
      </c>
      <c r="AM144" s="156">
        <v>1.1641532182693399E-7</v>
      </c>
      <c r="AN144" s="156">
        <v>1.1641532182693399E-7</v>
      </c>
      <c r="AO144" s="156">
        <v>1.1641532182693399E-7</v>
      </c>
    </row>
    <row r="145" spans="1:41" x14ac:dyDescent="0.2">
      <c r="A145" s="155" t="s">
        <v>295</v>
      </c>
      <c r="B145" s="156">
        <v>0</v>
      </c>
      <c r="C145" s="156">
        <v>0</v>
      </c>
      <c r="D145" s="156">
        <v>0</v>
      </c>
      <c r="E145" s="156">
        <v>0</v>
      </c>
      <c r="F145" s="156">
        <v>0</v>
      </c>
      <c r="G145" s="156">
        <v>0</v>
      </c>
      <c r="H145" s="156">
        <v>0</v>
      </c>
      <c r="I145" s="156">
        <v>0</v>
      </c>
      <c r="J145" s="156">
        <v>0</v>
      </c>
      <c r="K145" s="156">
        <v>0</v>
      </c>
      <c r="L145" s="156">
        <v>0</v>
      </c>
      <c r="M145" s="156">
        <v>0</v>
      </c>
      <c r="N145" s="156">
        <v>0</v>
      </c>
      <c r="O145" s="156">
        <v>0</v>
      </c>
      <c r="P145" s="156">
        <v>0</v>
      </c>
      <c r="Q145" s="156">
        <v>0</v>
      </c>
      <c r="R145" s="156">
        <v>0</v>
      </c>
      <c r="S145" s="156">
        <v>0</v>
      </c>
      <c r="T145" s="156">
        <v>0</v>
      </c>
      <c r="U145" s="156">
        <v>0</v>
      </c>
      <c r="V145" s="156">
        <v>0</v>
      </c>
      <c r="W145" s="156">
        <v>0</v>
      </c>
      <c r="X145" s="156">
        <v>0</v>
      </c>
      <c r="Y145" s="156">
        <v>0</v>
      </c>
      <c r="Z145" s="156">
        <v>0</v>
      </c>
      <c r="AA145" s="156">
        <v>0</v>
      </c>
      <c r="AB145" s="156">
        <v>0</v>
      </c>
      <c r="AC145" s="156">
        <v>0</v>
      </c>
      <c r="AD145" s="156">
        <v>0</v>
      </c>
      <c r="AE145" s="156">
        <v>0</v>
      </c>
      <c r="AF145" s="156">
        <v>0</v>
      </c>
      <c r="AG145" s="156">
        <v>0</v>
      </c>
      <c r="AH145" s="156">
        <v>0</v>
      </c>
      <c r="AI145" s="156">
        <v>0</v>
      </c>
      <c r="AJ145" s="156">
        <v>0</v>
      </c>
      <c r="AK145" s="156">
        <v>0</v>
      </c>
      <c r="AL145" s="156">
        <v>0</v>
      </c>
      <c r="AM145" s="156">
        <v>0</v>
      </c>
      <c r="AN145" s="156">
        <v>0</v>
      </c>
      <c r="AO145" s="156">
        <v>0</v>
      </c>
    </row>
    <row r="146" spans="1:41" x14ac:dyDescent="0.2">
      <c r="A146" s="155" t="s">
        <v>296</v>
      </c>
    </row>
    <row r="147" spans="1:41" x14ac:dyDescent="0.2">
      <c r="A147" s="155" t="s">
        <v>297</v>
      </c>
    </row>
    <row r="148" spans="1:41" x14ac:dyDescent="0.2">
      <c r="A148" s="158" t="s">
        <v>298</v>
      </c>
    </row>
    <row r="149" spans="1:41" x14ac:dyDescent="0.2">
      <c r="A149" s="155" t="s">
        <v>299</v>
      </c>
      <c r="B149" s="156">
        <v>0</v>
      </c>
      <c r="C149" s="156">
        <v>0</v>
      </c>
      <c r="D149" s="156">
        <v>0</v>
      </c>
      <c r="E149" s="156">
        <v>0</v>
      </c>
      <c r="F149" s="156">
        <v>0</v>
      </c>
      <c r="G149" s="156">
        <v>0</v>
      </c>
      <c r="H149" s="156">
        <v>0</v>
      </c>
      <c r="I149" s="156">
        <v>0</v>
      </c>
      <c r="J149" s="156">
        <v>0</v>
      </c>
      <c r="K149" s="156">
        <v>0</v>
      </c>
      <c r="L149" s="156">
        <v>0</v>
      </c>
      <c r="M149" s="156">
        <v>0</v>
      </c>
      <c r="N149" s="156">
        <v>0</v>
      </c>
      <c r="O149" s="156">
        <v>0</v>
      </c>
      <c r="P149" s="156">
        <v>0</v>
      </c>
      <c r="Q149" s="156">
        <v>0</v>
      </c>
      <c r="R149" s="156">
        <v>0</v>
      </c>
      <c r="S149" s="156">
        <v>0</v>
      </c>
      <c r="T149" s="156">
        <v>0</v>
      </c>
      <c r="U149" s="156">
        <v>0</v>
      </c>
      <c r="V149" s="156">
        <v>0</v>
      </c>
      <c r="W149" s="156">
        <v>0</v>
      </c>
      <c r="X149" s="156">
        <v>0</v>
      </c>
      <c r="Y149" s="156">
        <v>0</v>
      </c>
      <c r="Z149" s="156">
        <v>0</v>
      </c>
      <c r="AA149" s="156">
        <v>0</v>
      </c>
      <c r="AB149" s="156">
        <v>0</v>
      </c>
      <c r="AC149" s="156">
        <v>0</v>
      </c>
      <c r="AD149" s="156">
        <v>0</v>
      </c>
      <c r="AE149" s="156">
        <v>0</v>
      </c>
      <c r="AF149" s="156">
        <v>0</v>
      </c>
      <c r="AG149" s="156">
        <v>0</v>
      </c>
      <c r="AH149" s="156">
        <v>0</v>
      </c>
      <c r="AI149" s="156">
        <v>0</v>
      </c>
      <c r="AJ149" s="156">
        <v>0</v>
      </c>
      <c r="AK149" s="156">
        <v>0</v>
      </c>
      <c r="AL149" s="156">
        <v>0</v>
      </c>
      <c r="AM149" s="156">
        <v>0</v>
      </c>
      <c r="AN149" s="156">
        <v>0</v>
      </c>
      <c r="AO149" s="156">
        <v>0</v>
      </c>
    </row>
    <row r="150" spans="1:41" x14ac:dyDescent="0.2">
      <c r="A150" s="155" t="s">
        <v>300</v>
      </c>
      <c r="B150" s="156">
        <v>0</v>
      </c>
      <c r="C150" s="156">
        <v>0</v>
      </c>
      <c r="D150" s="156">
        <v>0</v>
      </c>
      <c r="E150" s="156">
        <v>0</v>
      </c>
      <c r="F150" s="156">
        <v>0</v>
      </c>
      <c r="G150" s="156">
        <v>0</v>
      </c>
      <c r="H150" s="156">
        <v>0</v>
      </c>
      <c r="I150" s="156">
        <v>0</v>
      </c>
      <c r="J150" s="156">
        <v>0</v>
      </c>
      <c r="K150" s="156">
        <v>0</v>
      </c>
      <c r="L150" s="156">
        <v>0</v>
      </c>
      <c r="M150" s="156">
        <v>0</v>
      </c>
      <c r="N150" s="156">
        <v>0</v>
      </c>
      <c r="O150" s="156">
        <v>0</v>
      </c>
      <c r="P150" s="156">
        <v>0</v>
      </c>
      <c r="Q150" s="156">
        <v>0</v>
      </c>
      <c r="R150" s="156">
        <v>0</v>
      </c>
      <c r="S150" s="156">
        <v>0</v>
      </c>
      <c r="T150" s="156">
        <v>0</v>
      </c>
      <c r="U150" s="156">
        <v>0</v>
      </c>
      <c r="V150" s="156">
        <v>0</v>
      </c>
      <c r="W150" s="156">
        <v>0</v>
      </c>
      <c r="X150" s="156">
        <v>0</v>
      </c>
      <c r="Y150" s="156">
        <v>0</v>
      </c>
      <c r="Z150" s="156">
        <v>0</v>
      </c>
      <c r="AA150" s="156">
        <v>0</v>
      </c>
      <c r="AB150" s="156">
        <v>0</v>
      </c>
      <c r="AC150" s="156">
        <v>0</v>
      </c>
      <c r="AD150" s="156">
        <v>0</v>
      </c>
      <c r="AE150" s="156">
        <v>0</v>
      </c>
      <c r="AF150" s="156">
        <v>0</v>
      </c>
      <c r="AG150" s="156">
        <v>0</v>
      </c>
      <c r="AH150" s="156">
        <v>0</v>
      </c>
      <c r="AI150" s="156">
        <v>0</v>
      </c>
      <c r="AJ150" s="156">
        <v>0</v>
      </c>
      <c r="AK150" s="156">
        <v>0</v>
      </c>
      <c r="AL150" s="156">
        <v>0</v>
      </c>
      <c r="AM150" s="156">
        <v>0</v>
      </c>
      <c r="AN150" s="156">
        <v>0</v>
      </c>
      <c r="AO150" s="156">
        <v>0</v>
      </c>
    </row>
    <row r="151" spans="1:41" x14ac:dyDescent="0.2">
      <c r="A151" s="158" t="s">
        <v>301</v>
      </c>
      <c r="B151" s="156">
        <v>0</v>
      </c>
      <c r="C151" s="156">
        <v>0</v>
      </c>
      <c r="D151" s="156">
        <v>0</v>
      </c>
      <c r="E151" s="156">
        <v>0</v>
      </c>
      <c r="F151" s="156">
        <v>0</v>
      </c>
      <c r="G151" s="156">
        <v>0</v>
      </c>
      <c r="H151" s="156">
        <v>0</v>
      </c>
      <c r="I151" s="156">
        <v>0</v>
      </c>
      <c r="J151" s="156">
        <v>0</v>
      </c>
      <c r="K151" s="156">
        <v>0</v>
      </c>
      <c r="L151" s="156">
        <v>0</v>
      </c>
      <c r="M151" s="156">
        <v>0</v>
      </c>
      <c r="N151" s="156">
        <v>0</v>
      </c>
      <c r="O151" s="156">
        <v>0</v>
      </c>
      <c r="P151" s="156">
        <v>0</v>
      </c>
      <c r="Q151" s="156">
        <v>0</v>
      </c>
      <c r="R151" s="156">
        <v>0</v>
      </c>
      <c r="S151" s="156">
        <v>0</v>
      </c>
      <c r="T151" s="156">
        <v>0</v>
      </c>
      <c r="U151" s="156">
        <v>0</v>
      </c>
      <c r="V151" s="156">
        <v>0</v>
      </c>
      <c r="W151" s="156">
        <v>0</v>
      </c>
      <c r="X151" s="156">
        <v>0</v>
      </c>
      <c r="Y151" s="156">
        <v>0</v>
      </c>
      <c r="Z151" s="156">
        <v>0</v>
      </c>
      <c r="AA151" s="156">
        <v>0</v>
      </c>
      <c r="AB151" s="156">
        <v>0</v>
      </c>
      <c r="AC151" s="156">
        <v>0</v>
      </c>
      <c r="AD151" s="156">
        <v>0</v>
      </c>
      <c r="AE151" s="156">
        <v>0</v>
      </c>
      <c r="AF151" s="156">
        <v>0</v>
      </c>
      <c r="AG151" s="156">
        <v>0</v>
      </c>
      <c r="AH151" s="156">
        <v>0</v>
      </c>
      <c r="AI151" s="156">
        <v>0</v>
      </c>
      <c r="AJ151" s="156">
        <v>0</v>
      </c>
      <c r="AK151" s="156">
        <v>0</v>
      </c>
      <c r="AL151" s="156">
        <v>0</v>
      </c>
      <c r="AM151" s="156">
        <v>0</v>
      </c>
      <c r="AN151" s="156">
        <v>0</v>
      </c>
      <c r="AO151" s="156">
        <v>0</v>
      </c>
    </row>
    <row r="152" spans="1:41" x14ac:dyDescent="0.2">
      <c r="A152" s="155" t="s">
        <v>302</v>
      </c>
      <c r="B152" s="156">
        <v>0</v>
      </c>
      <c r="C152" s="156">
        <v>0</v>
      </c>
      <c r="D152" s="156">
        <v>0</v>
      </c>
      <c r="E152" s="156">
        <v>0</v>
      </c>
      <c r="F152" s="156">
        <v>0</v>
      </c>
      <c r="G152" s="156">
        <v>0</v>
      </c>
      <c r="H152" s="156">
        <v>0</v>
      </c>
      <c r="I152" s="156">
        <v>0</v>
      </c>
      <c r="J152" s="156">
        <v>0</v>
      </c>
      <c r="K152" s="156">
        <v>0</v>
      </c>
      <c r="L152" s="156">
        <v>0</v>
      </c>
      <c r="M152" s="156">
        <v>0</v>
      </c>
      <c r="N152" s="156">
        <v>0</v>
      </c>
      <c r="O152" s="156">
        <v>0</v>
      </c>
      <c r="P152" s="156">
        <v>0</v>
      </c>
      <c r="Q152" s="156">
        <v>0</v>
      </c>
      <c r="R152" s="156">
        <v>0</v>
      </c>
      <c r="S152" s="156">
        <v>0</v>
      </c>
      <c r="T152" s="156">
        <v>0</v>
      </c>
      <c r="U152" s="156">
        <v>0</v>
      </c>
      <c r="V152" s="156">
        <v>0</v>
      </c>
      <c r="W152" s="156">
        <v>0</v>
      </c>
      <c r="X152" s="156">
        <v>0</v>
      </c>
      <c r="Y152" s="156">
        <v>0</v>
      </c>
      <c r="Z152" s="156">
        <v>0</v>
      </c>
      <c r="AA152" s="156">
        <v>0</v>
      </c>
      <c r="AB152" s="156">
        <v>0</v>
      </c>
      <c r="AC152" s="156">
        <v>0</v>
      </c>
      <c r="AD152" s="156">
        <v>0</v>
      </c>
      <c r="AE152" s="156">
        <v>0</v>
      </c>
      <c r="AF152" s="156">
        <v>0</v>
      </c>
      <c r="AG152" s="156">
        <v>0</v>
      </c>
      <c r="AH152" s="156">
        <v>0</v>
      </c>
      <c r="AI152" s="156">
        <v>0</v>
      </c>
      <c r="AJ152" s="156">
        <v>0</v>
      </c>
      <c r="AK152" s="156">
        <v>0</v>
      </c>
      <c r="AL152" s="156">
        <v>0</v>
      </c>
      <c r="AM152" s="156">
        <v>0</v>
      </c>
      <c r="AN152" s="156">
        <v>0</v>
      </c>
      <c r="AO152" s="156">
        <v>0</v>
      </c>
    </row>
  </sheetData>
  <autoFilter ref="A3:AO152" xr:uid="{00000000-0001-0000-5400-000000000000}"/>
  <printOptions horizontalCentered="1"/>
  <pageMargins left="0.5" right="0.5" top="0.75" bottom="0.5" header="0.5" footer="0.5"/>
  <pageSetup scale="27" fitToHeight="0" orientation="landscape" r:id="rId1"/>
  <headerFooter alignWithMargins="0">
    <oddHeader xml:space="preserve">&amp;RDEF’s Response to OPC POD 1 (1-26)
Q7
Page &amp;P of &amp;N
</oddHeader>
    <oddFooter>&amp;R20240025-OPCPOD1-00004287</oddFooter>
  </headerFooter>
  <colBreaks count="1" manualBreakCount="1">
    <brk id="4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6666F-7D43-4132-A4E4-F967E8D5CE7B}">
  <sheetPr>
    <pageSetUpPr fitToPage="1"/>
  </sheetPr>
  <dimension ref="A1:N17"/>
  <sheetViews>
    <sheetView tabSelected="1" workbookViewId="0">
      <selection activeCell="D65" sqref="D65"/>
    </sheetView>
  </sheetViews>
  <sheetFormatPr defaultColWidth="8.81640625" defaultRowHeight="14.4" x14ac:dyDescent="0.3"/>
  <cols>
    <col min="1" max="1" width="23.81640625" style="98" customWidth="1"/>
    <col min="2" max="2" width="18.81640625" style="98" bestFit="1" customWidth="1"/>
    <col min="3" max="3" width="18" style="98" bestFit="1" customWidth="1"/>
    <col min="4" max="5" width="2.26953125" style="98" customWidth="1"/>
    <col min="6" max="8" width="11" style="98" bestFit="1" customWidth="1"/>
    <col min="9" max="9" width="3.08984375" style="98" customWidth="1"/>
    <col min="10" max="10" width="12.81640625" style="98" bestFit="1" customWidth="1"/>
    <col min="11" max="16384" width="8.81640625" style="98"/>
  </cols>
  <sheetData>
    <row r="1" spans="1:14" x14ac:dyDescent="0.3">
      <c r="A1" s="97" t="s">
        <v>303</v>
      </c>
      <c r="B1" s="97"/>
      <c r="K1" s="99" t="s">
        <v>304</v>
      </c>
      <c r="L1" s="99"/>
      <c r="M1" s="99"/>
      <c r="N1" s="99"/>
    </row>
    <row r="2" spans="1:14" x14ac:dyDescent="0.3">
      <c r="A2" s="100" t="s">
        <v>305</v>
      </c>
      <c r="B2" s="100"/>
      <c r="C2" s="101"/>
      <c r="D2" s="101"/>
      <c r="E2" s="101"/>
      <c r="F2" s="101"/>
      <c r="G2" s="101"/>
      <c r="H2" s="101"/>
      <c r="I2" s="101"/>
    </row>
    <row r="3" spans="1:14" x14ac:dyDescent="0.3">
      <c r="C3" s="102" t="s">
        <v>306</v>
      </c>
      <c r="D3" s="102"/>
      <c r="E3" s="102"/>
      <c r="F3" s="103">
        <v>2025</v>
      </c>
      <c r="G3" s="103">
        <v>2026</v>
      </c>
      <c r="H3" s="103">
        <v>2027</v>
      </c>
      <c r="I3" s="104"/>
      <c r="J3" s="105" t="s">
        <v>307</v>
      </c>
    </row>
    <row r="4" spans="1:14" x14ac:dyDescent="0.3">
      <c r="A4" s="106"/>
      <c r="B4" s="106"/>
      <c r="C4" s="107"/>
      <c r="D4" s="107"/>
      <c r="E4" s="107"/>
      <c r="F4" s="108"/>
      <c r="G4" s="108"/>
      <c r="H4" s="108"/>
      <c r="I4" s="108"/>
      <c r="J4" s="108"/>
    </row>
    <row r="5" spans="1:14" x14ac:dyDescent="0.3">
      <c r="A5" s="109" t="s">
        <v>308</v>
      </c>
      <c r="B5" s="109"/>
      <c r="C5" s="110" t="s">
        <v>21</v>
      </c>
      <c r="D5" s="110"/>
      <c r="E5" s="110"/>
      <c r="F5" s="111">
        <f>HLOOKUP($C5,'[2]3-Alloc'!$8:$21,'[2]3-Alloc'!$A10+2,FALSE)</f>
        <v>0.92214742065678557</v>
      </c>
      <c r="G5" s="111">
        <f>HLOOKUP($C5,'[3]3-Alloc'!$8:$21,'[3]3-Alloc'!$A10+2,FALSE)</f>
        <v>0.92036190193464829</v>
      </c>
      <c r="H5" s="111">
        <f>HLOOKUP($C5,'[4]3-Alloc'!$8:$21,'[4]3-Alloc'!$A10+2,FALSE)</f>
        <v>0.91992266032084813</v>
      </c>
    </row>
    <row r="6" spans="1:14" x14ac:dyDescent="0.3">
      <c r="A6" s="112" t="s">
        <v>21</v>
      </c>
      <c r="B6" s="113"/>
      <c r="C6" s="110"/>
      <c r="D6" s="110"/>
      <c r="E6" s="110"/>
      <c r="J6" s="114"/>
    </row>
    <row r="7" spans="1:14" x14ac:dyDescent="0.3">
      <c r="A7" s="115" t="s">
        <v>309</v>
      </c>
      <c r="B7" s="116"/>
      <c r="C7" s="110" t="s">
        <v>21</v>
      </c>
      <c r="D7" s="110"/>
      <c r="E7" s="110"/>
      <c r="F7" s="111">
        <f>HLOOKUP($C7,'[2]3-Alloc'!$8:$21,'[2]3-Alloc'!$A13+2,FALSE)</f>
        <v>0.62687788875487127</v>
      </c>
      <c r="G7" s="111">
        <f>HLOOKUP($C7,'[3]3-Alloc'!$8:$21,'[3]3-Alloc'!$A13+2,FALSE)</f>
        <v>0.62492908303421291</v>
      </c>
      <c r="H7" s="111">
        <f>HLOOKUP($C7,'[4]3-Alloc'!$8:$21,'[4]3-Alloc'!$A13+2,FALSE)</f>
        <v>0.63005043743321287</v>
      </c>
      <c r="J7" s="114"/>
    </row>
    <row r="8" spans="1:14" x14ac:dyDescent="0.3">
      <c r="A8" s="115" t="s">
        <v>311</v>
      </c>
      <c r="B8" s="116"/>
      <c r="C8" s="110" t="s">
        <v>21</v>
      </c>
      <c r="D8" s="110"/>
      <c r="E8" s="110"/>
      <c r="F8" s="111">
        <f>HLOOKUP($C8,'[2]3-Alloc'!$8:$21,'[2]3-Alloc'!$A14+2,FALSE)</f>
        <v>5.5673703318541483E-2</v>
      </c>
      <c r="G8" s="111">
        <f>HLOOKUP($C8,'[3]3-Alloc'!$8:$21,'[3]3-Alloc'!$A14+2,FALSE)</f>
        <v>5.5884270378730685E-2</v>
      </c>
      <c r="H8" s="111">
        <f>HLOOKUP($C8,'[4]3-Alloc'!$8:$21,'[4]3-Alloc'!$A14+2,FALSE)</f>
        <v>5.5015416799022637E-2</v>
      </c>
      <c r="J8" s="114"/>
    </row>
    <row r="9" spans="1:14" x14ac:dyDescent="0.3">
      <c r="A9" s="115" t="s">
        <v>312</v>
      </c>
      <c r="B9" s="116"/>
      <c r="C9" s="110" t="s">
        <v>21</v>
      </c>
      <c r="D9" s="110"/>
      <c r="E9" s="110"/>
      <c r="F9" s="111">
        <f>HLOOKUP($C9,'[2]3-Alloc'!$8:$21,'[2]3-Alloc'!$A15+2,FALSE)</f>
        <v>3.3429812914552359E-3</v>
      </c>
      <c r="G9" s="111">
        <f>HLOOKUP($C9,'[3]3-Alloc'!$8:$21,'[3]3-Alloc'!$A15+2,FALSE)</f>
        <v>3.3285788580620103E-3</v>
      </c>
      <c r="H9" s="111">
        <f>HLOOKUP($C9,'[4]3-Alloc'!$8:$21,'[4]3-Alloc'!$A15+2,FALSE)</f>
        <v>3.2791505379287608E-3</v>
      </c>
      <c r="J9" s="114"/>
    </row>
    <row r="10" spans="1:14" x14ac:dyDescent="0.3">
      <c r="A10" s="115" t="s">
        <v>313</v>
      </c>
      <c r="B10" s="116"/>
      <c r="C10" s="110" t="s">
        <v>21</v>
      </c>
      <c r="D10" s="110"/>
      <c r="E10" s="110"/>
      <c r="F10" s="111">
        <f>HLOOKUP($C10,'[2]3-Alloc'!$8:$21,'[2]3-Alloc'!$A16+2,FALSE)</f>
        <v>0.24302951792848027</v>
      </c>
      <c r="G10" s="111">
        <f>HLOOKUP($C10,'[3]3-Alloc'!$8:$21,'[3]3-Alloc'!$A16+2,FALSE)</f>
        <v>0.24427679108169528</v>
      </c>
      <c r="H10" s="111">
        <f>HLOOKUP($C10,'[4]3-Alloc'!$8:$21,'[4]3-Alloc'!$A16+2,FALSE)</f>
        <v>0.24053129787208391</v>
      </c>
      <c r="J10" s="114"/>
    </row>
    <row r="11" spans="1:14" x14ac:dyDescent="0.3">
      <c r="A11" s="115" t="s">
        <v>314</v>
      </c>
      <c r="B11" s="116"/>
      <c r="C11" s="110" t="s">
        <v>21</v>
      </c>
      <c r="D11" s="110"/>
      <c r="E11" s="110"/>
      <c r="F11" s="111">
        <f>HLOOKUP($C11,'[2]3-Alloc'!$8:$21,'[2]3-Alloc'!$A17+2,FALSE)</f>
        <v>2.912479388158105E-3</v>
      </c>
      <c r="G11" s="111">
        <f>HLOOKUP($C11,'[3]3-Alloc'!$8:$21,'[3]3-Alloc'!$A17+2,FALSE)</f>
        <v>2.9559254261389716E-3</v>
      </c>
      <c r="H11" s="111">
        <f>HLOOKUP($C11,'[4]3-Alloc'!$8:$21,'[4]3-Alloc'!$A17+2,FALSE)</f>
        <v>2.8998373908485312E-3</v>
      </c>
      <c r="J11" s="114"/>
    </row>
    <row r="12" spans="1:14" x14ac:dyDescent="0.3">
      <c r="A12" s="115" t="s">
        <v>315</v>
      </c>
      <c r="B12" s="116"/>
      <c r="C12" s="110" t="s">
        <v>21</v>
      </c>
      <c r="D12" s="110"/>
      <c r="E12" s="110"/>
      <c r="F12" s="111">
        <f>HLOOKUP($C12,'[2]3-Alloc'!$8:$21,'[2]3-Alloc'!$A18+2,FALSE)</f>
        <v>3.2646483765224082E-2</v>
      </c>
      <c r="G12" s="111">
        <f>HLOOKUP($C12,'[3]3-Alloc'!$8:$21,'[3]3-Alloc'!$A18+2,FALSE)</f>
        <v>3.2952456088228547E-2</v>
      </c>
      <c r="H12" s="111">
        <f>HLOOKUP($C12,'[4]3-Alloc'!$8:$21,'[4]3-Alloc'!$A18+2,FALSE)</f>
        <v>3.2326260145584068E-2</v>
      </c>
      <c r="J12" s="114"/>
    </row>
    <row r="13" spans="1:14" x14ac:dyDescent="0.3">
      <c r="A13" s="115" t="s">
        <v>316</v>
      </c>
      <c r="B13" s="116"/>
      <c r="C13" s="110" t="s">
        <v>21</v>
      </c>
      <c r="D13" s="110"/>
      <c r="E13" s="110"/>
      <c r="F13" s="111">
        <f>HLOOKUP($C13,'[2]3-Alloc'!$8:$21,'[2]3-Alloc'!$A19+2,FALSE)</f>
        <v>5.3951650314083797E-3</v>
      </c>
      <c r="G13" s="111">
        <f>HLOOKUP($C13,'[3]3-Alloc'!$8:$21,'[3]3-Alloc'!$A19+2,FALSE)</f>
        <v>5.367064532104838E-3</v>
      </c>
      <c r="H13" s="111">
        <f>HLOOKUP($C13,'[4]3-Alloc'!$8:$21,'[4]3-Alloc'!$A19+2,FALSE)</f>
        <v>5.3458400950634598E-3</v>
      </c>
      <c r="J13" s="114"/>
    </row>
    <row r="14" spans="1:14" x14ac:dyDescent="0.3">
      <c r="A14" s="115" t="s">
        <v>317</v>
      </c>
      <c r="B14" s="116"/>
      <c r="C14" s="110" t="s">
        <v>21</v>
      </c>
      <c r="D14" s="110"/>
      <c r="E14" s="110"/>
      <c r="F14" s="111">
        <f>HLOOKUP($C14,'[2]3-Alloc'!$8:$21,'[2]3-Alloc'!$A20+2,FALSE)</f>
        <v>2.9091679786105353E-2</v>
      </c>
      <c r="G14" s="111">
        <f>HLOOKUP($C14,'[3]3-Alloc'!$8:$21,'[3]3-Alloc'!$A20+2,FALSE)</f>
        <v>2.926351480366108E-2</v>
      </c>
      <c r="H14" s="111">
        <f>HLOOKUP($C14,'[4]3-Alloc'!$8:$21,'[4]3-Alloc'!$A20+2,FALSE)</f>
        <v>2.9546574965501102E-2</v>
      </c>
      <c r="J14" s="114"/>
    </row>
    <row r="15" spans="1:14" x14ac:dyDescent="0.3">
      <c r="A15" s="115" t="s">
        <v>318</v>
      </c>
      <c r="B15" s="116"/>
      <c r="C15" s="110" t="s">
        <v>21</v>
      </c>
      <c r="D15" s="110"/>
      <c r="E15" s="110"/>
      <c r="F15" s="111">
        <f>HLOOKUP($C15,'[2]3-Alloc'!$8:$21,'[2]3-Alloc'!$A21+2,FALSE)</f>
        <v>1.0301028180524879E-3</v>
      </c>
      <c r="G15" s="111">
        <f>HLOOKUP($C15,'[3]3-Alloc'!$8:$21,'[3]3-Alloc'!$A21+2,FALSE)</f>
        <v>1.0423177925205362E-3</v>
      </c>
      <c r="H15" s="111">
        <f>HLOOKUP($C15,'[4]3-Alloc'!$8:$21,'[4]3-Alloc'!$A21+2,FALSE)</f>
        <v>1.0051866869707055E-3</v>
      </c>
      <c r="J15" s="114"/>
    </row>
    <row r="16" spans="1:14" ht="15" thickBot="1" x14ac:dyDescent="0.35">
      <c r="A16" s="113"/>
      <c r="B16" s="113"/>
      <c r="C16" s="110"/>
      <c r="D16" s="110"/>
      <c r="E16" s="110"/>
      <c r="F16" s="117">
        <f>SUM(F7:F15)</f>
        <v>1.0000000020822966</v>
      </c>
      <c r="G16" s="117">
        <f t="shared" ref="G16:H16" si="0">SUM(G7:G15)</f>
        <v>1.000000001995355</v>
      </c>
      <c r="H16" s="117">
        <f t="shared" si="0"/>
        <v>1.0000000019262161</v>
      </c>
    </row>
    <row r="17" ht="15" thickTop="1" x14ac:dyDescent="0.3"/>
  </sheetData>
  <printOptions horizontalCentered="1"/>
  <pageMargins left="0.5" right="0.5" top="0.75" bottom="0.5" header="0.5" footer="0.5"/>
  <pageSetup scale="94" fitToHeight="0" orientation="landscape" r:id="rId1"/>
  <headerFooter alignWithMargins="0">
    <oddHeader xml:space="preserve">&amp;RDEF’s Response to OPC POD 1 (1-26)
Q7
Page &amp;P of &amp;N
</oddHeader>
    <oddFooter>&amp;R20240025-OPCPOD1-00004287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7D247-3174-47A2-BCD9-7688BC23EBD2}">
  <sheetPr>
    <tabColor rgb="FFFBFDDD"/>
    <pageSetUpPr fitToPage="1"/>
  </sheetPr>
  <dimension ref="A1:K275"/>
  <sheetViews>
    <sheetView tabSelected="1" workbookViewId="0">
      <selection activeCell="D65" sqref="D65"/>
    </sheetView>
  </sheetViews>
  <sheetFormatPr defaultColWidth="8.81640625" defaultRowHeight="14.4" x14ac:dyDescent="0.3"/>
  <cols>
    <col min="1" max="1" width="23.7265625" style="98" customWidth="1"/>
    <col min="2" max="2" width="7.81640625" style="98" customWidth="1"/>
    <col min="3" max="3" width="21.08984375" style="98" customWidth="1"/>
    <col min="4" max="4" width="13.08984375" style="98" bestFit="1" customWidth="1"/>
    <col min="5" max="8" width="11" style="98" bestFit="1" customWidth="1"/>
    <col min="9" max="9" width="3.08984375" style="98" customWidth="1"/>
    <col min="10" max="10" width="12.7265625" style="98" bestFit="1" customWidth="1"/>
    <col min="11" max="16384" width="8.81640625" style="98"/>
  </cols>
  <sheetData>
    <row r="1" spans="1:11" x14ac:dyDescent="0.3">
      <c r="A1" s="97" t="s">
        <v>319</v>
      </c>
      <c r="B1" s="97"/>
      <c r="K1" s="98" t="s">
        <v>304</v>
      </c>
    </row>
    <row r="2" spans="1:11" x14ac:dyDescent="0.3">
      <c r="A2" s="100" t="s">
        <v>320</v>
      </c>
      <c r="B2" s="100"/>
      <c r="C2" s="101"/>
      <c r="D2" s="101"/>
      <c r="E2" s="101"/>
      <c r="F2" s="101"/>
      <c r="G2" s="101"/>
      <c r="H2" s="101"/>
      <c r="I2" s="101"/>
    </row>
    <row r="3" spans="1:11" x14ac:dyDescent="0.3">
      <c r="A3" s="109" t="s">
        <v>321</v>
      </c>
      <c r="C3" s="102" t="s">
        <v>306</v>
      </c>
      <c r="D3" s="103">
        <f>'[5]Procedures &amp; Inputs'!D15</f>
        <v>2023</v>
      </c>
      <c r="E3" s="103">
        <f>'[5]Procedures &amp; Inputs'!D16</f>
        <v>2024</v>
      </c>
      <c r="F3" s="103">
        <v>2025</v>
      </c>
      <c r="G3" s="103">
        <v>2026</v>
      </c>
      <c r="H3" s="103">
        <v>2027</v>
      </c>
      <c r="I3" s="104"/>
      <c r="J3" s="105" t="s">
        <v>307</v>
      </c>
    </row>
    <row r="4" spans="1:11" x14ac:dyDescent="0.3">
      <c r="A4" s="106"/>
      <c r="B4" s="106"/>
      <c r="C4" s="107"/>
      <c r="D4" s="108"/>
      <c r="E4" s="108"/>
      <c r="F4" s="108"/>
      <c r="G4" s="108"/>
      <c r="H4" s="108"/>
    </row>
    <row r="5" spans="1:11" x14ac:dyDescent="0.3">
      <c r="A5" s="98" t="s">
        <v>369</v>
      </c>
    </row>
    <row r="6" spans="1:11" x14ac:dyDescent="0.3">
      <c r="A6" s="148" t="s">
        <v>370</v>
      </c>
      <c r="F6" s="149">
        <v>99.999799999999993</v>
      </c>
      <c r="G6" s="149">
        <v>99.999799999999993</v>
      </c>
      <c r="H6" s="149">
        <v>99.999799999999993</v>
      </c>
      <c r="I6" s="150"/>
      <c r="J6" s="150"/>
      <c r="K6" s="150"/>
    </row>
    <row r="7" spans="1:11" x14ac:dyDescent="0.3">
      <c r="A7" s="148" t="s">
        <v>371</v>
      </c>
      <c r="F7" s="149">
        <v>95.212000000000003</v>
      </c>
      <c r="G7" s="149">
        <v>95.239800000000002</v>
      </c>
      <c r="H7" s="149">
        <v>95.239800000000002</v>
      </c>
      <c r="I7" s="150"/>
      <c r="J7" s="150"/>
      <c r="K7" s="150"/>
    </row>
    <row r="8" spans="1:11" x14ac:dyDescent="0.3">
      <c r="A8" s="148" t="s">
        <v>372</v>
      </c>
      <c r="F8" s="149">
        <v>97.631600000000006</v>
      </c>
      <c r="G8" s="149">
        <v>97.645099999999999</v>
      </c>
      <c r="H8" s="149">
        <v>97.792299999999997</v>
      </c>
      <c r="I8" s="150"/>
      <c r="J8" s="150"/>
      <c r="K8" s="150"/>
    </row>
    <row r="9" spans="1:11" x14ac:dyDescent="0.3">
      <c r="A9" s="148" t="s">
        <v>373</v>
      </c>
      <c r="F9" s="149">
        <v>99.999799999999993</v>
      </c>
      <c r="G9" s="149">
        <v>99.999799999999993</v>
      </c>
      <c r="H9" s="149">
        <v>99.999799999999993</v>
      </c>
      <c r="I9" s="150"/>
      <c r="J9" s="150"/>
      <c r="K9" s="150"/>
    </row>
    <row r="10" spans="1:11" x14ac:dyDescent="0.3">
      <c r="A10" s="151" t="s">
        <v>374</v>
      </c>
      <c r="F10" s="149">
        <v>70.369200000000006</v>
      </c>
      <c r="G10" s="149">
        <v>70.174700000000001</v>
      </c>
      <c r="H10" s="149">
        <v>69.9238</v>
      </c>
      <c r="I10" s="150"/>
      <c r="J10" s="150"/>
      <c r="K10" s="150"/>
    </row>
    <row r="11" spans="1:11" x14ac:dyDescent="0.3">
      <c r="A11" s="151" t="s">
        <v>375</v>
      </c>
      <c r="F11" s="149">
        <v>99.711699999999993</v>
      </c>
      <c r="G11" s="149">
        <v>99.712599999999995</v>
      </c>
      <c r="H11" s="149">
        <v>99.713700000000003</v>
      </c>
      <c r="I11" s="150"/>
      <c r="J11" s="150"/>
      <c r="K11" s="150"/>
    </row>
    <row r="12" spans="1:11" x14ac:dyDescent="0.3">
      <c r="A12" s="148" t="s">
        <v>376</v>
      </c>
      <c r="F12" s="149">
        <v>99.999499999999998</v>
      </c>
      <c r="G12" s="149">
        <v>99.999499999999998</v>
      </c>
      <c r="H12" s="149">
        <v>99.999499999999998</v>
      </c>
      <c r="I12" s="150"/>
      <c r="J12" s="150"/>
      <c r="K12" s="150"/>
    </row>
    <row r="13" spans="1:11" x14ac:dyDescent="0.3">
      <c r="A13" s="148" t="s">
        <v>377</v>
      </c>
      <c r="F13" s="149">
        <v>99.999499999999998</v>
      </c>
      <c r="G13" s="149">
        <v>99.999499999999998</v>
      </c>
      <c r="H13" s="149">
        <v>99.999499999999998</v>
      </c>
      <c r="I13" s="150"/>
      <c r="J13" s="150"/>
      <c r="K13" s="150"/>
    </row>
    <row r="14" spans="1:11" x14ac:dyDescent="0.3">
      <c r="A14" s="148" t="s">
        <v>378</v>
      </c>
      <c r="F14" s="149">
        <v>93.990099999999998</v>
      </c>
      <c r="G14" s="149">
        <v>94.005499999999998</v>
      </c>
      <c r="H14" s="149">
        <v>94.434200000000004</v>
      </c>
      <c r="I14" s="150"/>
      <c r="J14" s="150"/>
      <c r="K14" s="150"/>
    </row>
    <row r="15" spans="1:11" x14ac:dyDescent="0.3">
      <c r="A15" s="148" t="s">
        <v>379</v>
      </c>
      <c r="F15" s="149">
        <v>97.934100000000001</v>
      </c>
      <c r="G15" s="149">
        <v>97.043199999999999</v>
      </c>
      <c r="H15" s="149">
        <v>96.402100000000004</v>
      </c>
      <c r="I15" s="150"/>
      <c r="J15" s="150"/>
      <c r="K15" s="150"/>
    </row>
    <row r="16" spans="1:11" x14ac:dyDescent="0.3">
      <c r="A16" s="148" t="s">
        <v>380</v>
      </c>
      <c r="F16" s="149">
        <v>99.999499999999998</v>
      </c>
      <c r="G16" s="149">
        <v>99.999499999999998</v>
      </c>
      <c r="H16" s="149">
        <v>99.999499999999998</v>
      </c>
      <c r="I16" s="150"/>
      <c r="J16" s="150"/>
      <c r="K16" s="150"/>
    </row>
    <row r="17" spans="1:10" x14ac:dyDescent="0.3">
      <c r="A17" s="106"/>
      <c r="B17" s="106"/>
      <c r="C17" s="107"/>
      <c r="D17" s="107"/>
      <c r="E17" s="108"/>
      <c r="F17" s="108"/>
      <c r="G17" s="108"/>
      <c r="H17" s="108"/>
      <c r="I17" s="108"/>
      <c r="J17" s="108"/>
    </row>
    <row r="18" spans="1:10" x14ac:dyDescent="0.3">
      <c r="A18" s="112" t="s">
        <v>322</v>
      </c>
      <c r="B18" s="98" t="s">
        <v>35</v>
      </c>
      <c r="C18" s="110" t="s">
        <v>323</v>
      </c>
      <c r="D18" s="119">
        <f>IF('[5]Procedures &amp; Inputs'!E$56&gt;0,'[5]Procedures &amp; Inputs'!E$56,'[5]UI Planner Inputs'!$J$39)</f>
        <v>0.97402999999999995</v>
      </c>
      <c r="E18" s="119">
        <f>IF('[5]Procedures &amp; Inputs'!F$56&gt;0,'[5]Procedures &amp; Inputs'!F$56,'[5]UI Planner Inputs'!$J$39)</f>
        <v>0.97402999999999995</v>
      </c>
      <c r="F18" s="152">
        <v>0.99999812342022842</v>
      </c>
      <c r="G18" s="152">
        <v>0.99999811851752396</v>
      </c>
      <c r="H18" s="152">
        <v>0.99999811156277385</v>
      </c>
      <c r="I18" s="119"/>
    </row>
    <row r="19" spans="1:10" x14ac:dyDescent="0.3">
      <c r="A19" s="112" t="s">
        <v>324</v>
      </c>
      <c r="C19" s="110"/>
      <c r="D19" s="119"/>
      <c r="E19" s="119"/>
      <c r="F19" s="119"/>
      <c r="G19" s="119"/>
      <c r="H19" s="119"/>
      <c r="I19" s="118"/>
    </row>
    <row r="20" spans="1:10" x14ac:dyDescent="0.3">
      <c r="A20" s="115" t="s">
        <v>309</v>
      </c>
      <c r="B20" s="120" t="s">
        <v>54</v>
      </c>
      <c r="C20" s="110" t="s">
        <v>323</v>
      </c>
      <c r="D20" s="119">
        <f>+'[5]UI Planner Inputs'!$Z$13</f>
        <v>99.999499999999998</v>
      </c>
      <c r="E20" s="119">
        <f>+'[5]UI Planner Inputs'!$Z$13</f>
        <v>99.999499999999998</v>
      </c>
      <c r="F20" s="152">
        <v>0.60254999999999992</v>
      </c>
      <c r="G20" s="152">
        <v>0.60040000000000004</v>
      </c>
      <c r="H20" s="152">
        <v>0.60672999999999999</v>
      </c>
      <c r="I20" s="118"/>
      <c r="J20" s="114" t="s">
        <v>310</v>
      </c>
    </row>
    <row r="21" spans="1:10" x14ac:dyDescent="0.3">
      <c r="A21" s="115" t="s">
        <v>311</v>
      </c>
      <c r="B21" s="120" t="s">
        <v>54</v>
      </c>
      <c r="C21" s="110" t="s">
        <v>323</v>
      </c>
      <c r="D21" s="119">
        <f>+'[5]UI Planner Inputs'!$Z$18</f>
        <v>0</v>
      </c>
      <c r="E21" s="119">
        <f>+'[5]UI Planner Inputs'!$Z$18</f>
        <v>0</v>
      </c>
      <c r="F21" s="152">
        <v>5.4480000000000001E-2</v>
      </c>
      <c r="G21" s="152">
        <v>5.4710000000000002E-2</v>
      </c>
      <c r="H21" s="152">
        <v>5.3839999999999999E-2</v>
      </c>
      <c r="I21" s="118"/>
      <c r="J21" s="114" t="s">
        <v>310</v>
      </c>
    </row>
    <row r="22" spans="1:10" x14ac:dyDescent="0.3">
      <c r="A22" s="115" t="s">
        <v>312</v>
      </c>
      <c r="B22" s="120" t="s">
        <v>54</v>
      </c>
      <c r="C22" s="110" t="s">
        <v>323</v>
      </c>
      <c r="D22" s="119">
        <f>+'[5]UI Planner Inputs'!$Z$20</f>
        <v>0</v>
      </c>
      <c r="E22" s="119">
        <f>+'[5]UI Planner Inputs'!$Z$20</f>
        <v>0</v>
      </c>
      <c r="F22" s="152">
        <v>3.8300000000000001E-3</v>
      </c>
      <c r="G22" s="152">
        <v>3.8300000000000001E-3</v>
      </c>
      <c r="H22" s="152">
        <v>3.7699999999999999E-3</v>
      </c>
      <c r="I22" s="118"/>
      <c r="J22" s="114" t="s">
        <v>310</v>
      </c>
    </row>
    <row r="23" spans="1:10" x14ac:dyDescent="0.3">
      <c r="A23" s="115" t="s">
        <v>313</v>
      </c>
      <c r="B23" s="120" t="s">
        <v>54</v>
      </c>
      <c r="C23" s="110" t="s">
        <v>323</v>
      </c>
      <c r="D23" s="119">
        <f>+'[5]UI Planner Inputs'!$Z$30</f>
        <v>0</v>
      </c>
      <c r="E23" s="119">
        <f>+'[5]UI Planner Inputs'!$Z$30</f>
        <v>0</v>
      </c>
      <c r="F23" s="152">
        <v>0.28704000000000002</v>
      </c>
      <c r="G23" s="152">
        <v>0.28833999999999999</v>
      </c>
      <c r="H23" s="152">
        <v>0.28392000000000001</v>
      </c>
      <c r="I23" s="118"/>
      <c r="J23" s="114" t="s">
        <v>310</v>
      </c>
    </row>
    <row r="24" spans="1:10" x14ac:dyDescent="0.3">
      <c r="A24" s="115" t="s">
        <v>314</v>
      </c>
      <c r="B24" s="120" t="s">
        <v>54</v>
      </c>
      <c r="C24" s="110" t="s">
        <v>323</v>
      </c>
      <c r="D24" s="119">
        <f>+'[5]UI Planner Inputs'!$Z$36</f>
        <v>0</v>
      </c>
      <c r="E24" s="119">
        <f>+'[5]UI Planner Inputs'!$Z$36</f>
        <v>0</v>
      </c>
      <c r="F24" s="152">
        <v>3.4299999999999999E-3</v>
      </c>
      <c r="G24" s="152">
        <v>3.48E-3</v>
      </c>
      <c r="H24" s="152">
        <v>3.3999999999999998E-3</v>
      </c>
      <c r="I24" s="118"/>
      <c r="J24" s="114" t="s">
        <v>310</v>
      </c>
    </row>
    <row r="25" spans="1:10" x14ac:dyDescent="0.3">
      <c r="A25" s="115" t="s">
        <v>315</v>
      </c>
      <c r="B25" s="120" t="s">
        <v>54</v>
      </c>
      <c r="C25" s="110" t="s">
        <v>323</v>
      </c>
      <c r="D25" s="119">
        <f>+'[5]UI Planner Inputs'!$Z$47</f>
        <v>0</v>
      </c>
      <c r="E25" s="119">
        <f>+'[5]UI Planner Inputs'!$Z$47</f>
        <v>0</v>
      </c>
      <c r="F25" s="152">
        <v>4.6300000000000001E-2</v>
      </c>
      <c r="G25" s="152">
        <v>4.6870000000000002E-2</v>
      </c>
      <c r="H25" s="152">
        <v>4.5990000000000003E-2</v>
      </c>
      <c r="I25" s="118"/>
      <c r="J25" s="114" t="s">
        <v>310</v>
      </c>
    </row>
    <row r="26" spans="1:10" x14ac:dyDescent="0.3">
      <c r="A26" s="115" t="s">
        <v>316</v>
      </c>
      <c r="B26" s="120" t="s">
        <v>54</v>
      </c>
      <c r="C26" s="110" t="s">
        <v>323</v>
      </c>
      <c r="D26" s="119">
        <f>+'[5]UI Planner Inputs'!$Z$49</f>
        <v>0</v>
      </c>
      <c r="E26" s="119">
        <f>+'[5]UI Planner Inputs'!$Z$49</f>
        <v>0</v>
      </c>
      <c r="F26" s="152">
        <v>2.3700000000000001E-3</v>
      </c>
      <c r="G26" s="152">
        <v>2.3700000000000001E-3</v>
      </c>
      <c r="H26" s="152">
        <v>2.3500000000000001E-3</v>
      </c>
      <c r="I26" s="118"/>
      <c r="J26" s="114" t="s">
        <v>310</v>
      </c>
    </row>
    <row r="27" spans="1:10" x14ac:dyDescent="0.3">
      <c r="A27" s="115" t="s">
        <v>317</v>
      </c>
      <c r="B27" s="120" t="s">
        <v>54</v>
      </c>
      <c r="C27" s="110" t="s">
        <v>323</v>
      </c>
      <c r="D27" s="119"/>
      <c r="E27" s="119"/>
      <c r="F27" s="119"/>
      <c r="G27" s="119"/>
      <c r="H27" s="119"/>
      <c r="I27" s="118"/>
    </row>
    <row r="28" spans="1:10" ht="15" thickBot="1" x14ac:dyDescent="0.35">
      <c r="A28" s="113"/>
      <c r="B28" s="113"/>
      <c r="C28" s="110"/>
      <c r="D28" s="121">
        <f>SUM(D20:D27)</f>
        <v>99.999499999999998</v>
      </c>
      <c r="E28" s="121">
        <f>SUM(E20:E27)</f>
        <v>99.999499999999998</v>
      </c>
      <c r="F28" s="121">
        <v>1</v>
      </c>
      <c r="G28" s="121">
        <v>1.0000000000000002</v>
      </c>
      <c r="H28" s="121">
        <v>1</v>
      </c>
      <c r="I28" s="118"/>
    </row>
    <row r="29" spans="1:10" ht="15" thickTop="1" x14ac:dyDescent="0.3">
      <c r="A29" s="106"/>
      <c r="B29" s="106"/>
      <c r="C29" s="107"/>
      <c r="D29" s="107"/>
      <c r="E29" s="108"/>
      <c r="F29" s="108"/>
      <c r="G29" s="108"/>
      <c r="H29" s="108"/>
      <c r="I29" s="108"/>
      <c r="J29" s="108"/>
    </row>
    <row r="30" spans="1:10" x14ac:dyDescent="0.3">
      <c r="A30" s="112" t="s">
        <v>325</v>
      </c>
      <c r="B30" s="98" t="s">
        <v>35</v>
      </c>
      <c r="C30" s="110" t="s">
        <v>326</v>
      </c>
      <c r="D30" s="119">
        <f>IF('[5]Procedures &amp; Inputs'!E$57&gt;0,'[5]Procedures &amp; Inputs'!E$57,'[5]UI Planner Inputs'!$L$39)</f>
        <v>0.92637230841246065</v>
      </c>
      <c r="E30" s="119">
        <f>IF('[5]Procedures &amp; Inputs'!F$57&gt;0,'[5]Procedures &amp; Inputs'!F$57,'[5]UI Planner Inputs'!$L$39)</f>
        <v>0.92637230841246065</v>
      </c>
      <c r="F30" s="119">
        <v>0.95211950599353834</v>
      </c>
      <c r="G30" s="119">
        <v>0.95239804940919282</v>
      </c>
      <c r="H30" s="119">
        <v>0.9523980427854899</v>
      </c>
      <c r="I30" s="118"/>
      <c r="J30" s="114"/>
    </row>
    <row r="31" spans="1:10" x14ac:dyDescent="0.3">
      <c r="A31" s="112" t="s">
        <v>324</v>
      </c>
      <c r="C31" s="110"/>
      <c r="D31" s="119"/>
      <c r="E31" s="119"/>
      <c r="F31" s="119"/>
      <c r="G31" s="119"/>
      <c r="H31" s="119"/>
      <c r="I31" s="118"/>
    </row>
    <row r="32" spans="1:10" x14ac:dyDescent="0.3">
      <c r="A32" s="115" t="s">
        <v>309</v>
      </c>
      <c r="B32" s="120" t="s">
        <v>54</v>
      </c>
      <c r="C32" s="110" t="s">
        <v>326</v>
      </c>
      <c r="D32" s="119">
        <f>+'[5]UI Planner Inputs'!$Z$13</f>
        <v>99.999499999999998</v>
      </c>
      <c r="E32" s="119">
        <f>+'[5]UI Planner Inputs'!$Z$13</f>
        <v>99.999499999999998</v>
      </c>
      <c r="F32" s="119">
        <v>0.60254999999999992</v>
      </c>
      <c r="G32" s="119">
        <v>0.60040000000000004</v>
      </c>
      <c r="H32" s="119">
        <v>0.60672999999999999</v>
      </c>
      <c r="I32" s="118"/>
      <c r="J32" s="114" t="s">
        <v>310</v>
      </c>
    </row>
    <row r="33" spans="1:10" x14ac:dyDescent="0.3">
      <c r="A33" s="115" t="s">
        <v>311</v>
      </c>
      <c r="B33" s="120" t="s">
        <v>54</v>
      </c>
      <c r="C33" s="110" t="s">
        <v>326</v>
      </c>
      <c r="D33" s="119">
        <f>+'[5]UI Planner Inputs'!$Z$18</f>
        <v>0</v>
      </c>
      <c r="E33" s="119">
        <f>+'[5]UI Planner Inputs'!$Z$18</f>
        <v>0</v>
      </c>
      <c r="F33" s="119">
        <v>5.4480000000000001E-2</v>
      </c>
      <c r="G33" s="119">
        <v>5.4710000000000002E-2</v>
      </c>
      <c r="H33" s="119">
        <v>5.3839999999999999E-2</v>
      </c>
      <c r="I33" s="118"/>
      <c r="J33" s="114" t="s">
        <v>310</v>
      </c>
    </row>
    <row r="34" spans="1:10" x14ac:dyDescent="0.3">
      <c r="A34" s="115" t="s">
        <v>312</v>
      </c>
      <c r="B34" s="120" t="s">
        <v>54</v>
      </c>
      <c r="C34" s="110" t="s">
        <v>326</v>
      </c>
      <c r="D34" s="119">
        <f>+'[5]UI Planner Inputs'!$Z$20</f>
        <v>0</v>
      </c>
      <c r="E34" s="119">
        <f>+'[5]UI Planner Inputs'!$Z$20</f>
        <v>0</v>
      </c>
      <c r="F34" s="119">
        <v>3.8300000000000001E-3</v>
      </c>
      <c r="G34" s="119">
        <v>3.8300000000000001E-3</v>
      </c>
      <c r="H34" s="119">
        <v>3.7699999999999999E-3</v>
      </c>
      <c r="I34" s="118"/>
      <c r="J34" s="114" t="s">
        <v>310</v>
      </c>
    </row>
    <row r="35" spans="1:10" x14ac:dyDescent="0.3">
      <c r="A35" s="115" t="s">
        <v>313</v>
      </c>
      <c r="B35" s="120" t="s">
        <v>54</v>
      </c>
      <c r="C35" s="110" t="s">
        <v>326</v>
      </c>
      <c r="D35" s="119">
        <f>+'[5]UI Planner Inputs'!$Z$30</f>
        <v>0</v>
      </c>
      <c r="E35" s="119">
        <f>+'[5]UI Planner Inputs'!$Z$30</f>
        <v>0</v>
      </c>
      <c r="F35" s="119">
        <v>0.28704000000000002</v>
      </c>
      <c r="G35" s="119">
        <v>0.28833999999999999</v>
      </c>
      <c r="H35" s="119">
        <v>0.28392000000000001</v>
      </c>
      <c r="I35" s="118"/>
      <c r="J35" s="114" t="s">
        <v>310</v>
      </c>
    </row>
    <row r="36" spans="1:10" x14ac:dyDescent="0.3">
      <c r="A36" s="115" t="s">
        <v>314</v>
      </c>
      <c r="B36" s="120" t="s">
        <v>54</v>
      </c>
      <c r="C36" s="110" t="s">
        <v>326</v>
      </c>
      <c r="D36" s="119">
        <f>+'[5]UI Planner Inputs'!$Z$36</f>
        <v>0</v>
      </c>
      <c r="E36" s="119">
        <f>+'[5]UI Planner Inputs'!$Z$36</f>
        <v>0</v>
      </c>
      <c r="F36" s="119">
        <v>3.4299999999999999E-3</v>
      </c>
      <c r="G36" s="119">
        <v>3.48E-3</v>
      </c>
      <c r="H36" s="119">
        <v>3.3999999999999998E-3</v>
      </c>
      <c r="I36" s="118"/>
      <c r="J36" s="114" t="s">
        <v>310</v>
      </c>
    </row>
    <row r="37" spans="1:10" x14ac:dyDescent="0.3">
      <c r="A37" s="115" t="s">
        <v>315</v>
      </c>
      <c r="B37" s="120" t="s">
        <v>54</v>
      </c>
      <c r="C37" s="110" t="s">
        <v>326</v>
      </c>
      <c r="D37" s="119">
        <f>+'[5]UI Planner Inputs'!$Z$47</f>
        <v>0</v>
      </c>
      <c r="E37" s="119">
        <f>+'[5]UI Planner Inputs'!$Z$47</f>
        <v>0</v>
      </c>
      <c r="F37" s="119">
        <v>4.6300000000000001E-2</v>
      </c>
      <c r="G37" s="119">
        <v>4.6870000000000002E-2</v>
      </c>
      <c r="H37" s="119">
        <v>4.5990000000000003E-2</v>
      </c>
      <c r="I37" s="118"/>
      <c r="J37" s="114" t="s">
        <v>310</v>
      </c>
    </row>
    <row r="38" spans="1:10" x14ac:dyDescent="0.3">
      <c r="A38" s="115" t="s">
        <v>316</v>
      </c>
      <c r="B38" s="120" t="s">
        <v>54</v>
      </c>
      <c r="C38" s="110" t="s">
        <v>326</v>
      </c>
      <c r="D38" s="119">
        <f>+'[5]UI Planner Inputs'!$Z$49</f>
        <v>0</v>
      </c>
      <c r="E38" s="119">
        <f>+'[5]UI Planner Inputs'!$Z$49</f>
        <v>0</v>
      </c>
      <c r="F38" s="119">
        <v>2.3700000000000001E-3</v>
      </c>
      <c r="G38" s="119">
        <v>2.3700000000000001E-3</v>
      </c>
      <c r="H38" s="119">
        <v>2.3500000000000001E-3</v>
      </c>
      <c r="I38" s="118"/>
      <c r="J38" s="114" t="s">
        <v>310</v>
      </c>
    </row>
    <row r="39" spans="1:10" x14ac:dyDescent="0.3">
      <c r="A39" s="115" t="s">
        <v>317</v>
      </c>
      <c r="B39" s="120" t="s">
        <v>54</v>
      </c>
      <c r="C39" s="110" t="s">
        <v>326</v>
      </c>
      <c r="D39" s="119"/>
      <c r="E39" s="119"/>
      <c r="F39" s="119"/>
      <c r="G39" s="119"/>
      <c r="H39" s="119"/>
      <c r="I39" s="118"/>
    </row>
    <row r="40" spans="1:10" ht="15" thickBot="1" x14ac:dyDescent="0.35">
      <c r="A40" s="113"/>
      <c r="B40" s="113"/>
      <c r="C40" s="110"/>
      <c r="D40" s="121">
        <f>SUM(D32:D39)</f>
        <v>99.999499999999998</v>
      </c>
      <c r="E40" s="121">
        <f>SUM(E32:E39)</f>
        <v>99.999499999999998</v>
      </c>
      <c r="F40" s="121">
        <v>1</v>
      </c>
      <c r="G40" s="121">
        <v>1.0000000000000002</v>
      </c>
      <c r="H40" s="121">
        <v>1</v>
      </c>
      <c r="I40" s="118"/>
    </row>
    <row r="41" spans="1:10" ht="15" thickTop="1" x14ac:dyDescent="0.3">
      <c r="A41" s="106"/>
      <c r="B41" s="106"/>
      <c r="C41" s="107"/>
      <c r="D41" s="107"/>
      <c r="E41" s="108"/>
      <c r="F41" s="108"/>
      <c r="G41" s="108"/>
      <c r="H41" s="108"/>
      <c r="I41" s="108"/>
      <c r="J41" s="108"/>
    </row>
    <row r="42" spans="1:10" x14ac:dyDescent="0.3">
      <c r="A42" s="112" t="s">
        <v>327</v>
      </c>
      <c r="B42" s="98" t="s">
        <v>35</v>
      </c>
      <c r="C42" s="110" t="s">
        <v>328</v>
      </c>
      <c r="D42" s="119">
        <f>IF('[5]Procedures &amp; Inputs'!E$58&gt;0,'[5]Procedures &amp; Inputs'!E$58,'[5]UI Planner Inputs'!$N$39)</f>
        <v>0.95109934560116127</v>
      </c>
      <c r="E42" s="119">
        <f>IF('[5]Procedures &amp; Inputs'!F$58&gt;0,'[5]Procedures &amp; Inputs'!F$58,'[5]UI Planner Inputs'!$N$39)</f>
        <v>0.95109934560116127</v>
      </c>
      <c r="F42" s="119">
        <v>0.97631551540553974</v>
      </c>
      <c r="G42" s="119">
        <v>0.97645143728679495</v>
      </c>
      <c r="H42" s="119">
        <v>0.97792309806249189</v>
      </c>
      <c r="I42" s="118"/>
    </row>
    <row r="43" spans="1:10" x14ac:dyDescent="0.3">
      <c r="A43" s="112" t="s">
        <v>324</v>
      </c>
      <c r="C43" s="110"/>
      <c r="D43" s="119"/>
      <c r="E43" s="119"/>
      <c r="F43" s="119"/>
      <c r="G43" s="119"/>
      <c r="H43" s="119"/>
      <c r="I43" s="118"/>
    </row>
    <row r="44" spans="1:10" x14ac:dyDescent="0.3">
      <c r="A44" s="115" t="s">
        <v>309</v>
      </c>
      <c r="B44" s="120" t="s">
        <v>54</v>
      </c>
      <c r="C44" s="110" t="s">
        <v>328</v>
      </c>
      <c r="D44" s="119">
        <f>+'[5]UI Planner Inputs'!$Z$13</f>
        <v>99.999499999999998</v>
      </c>
      <c r="E44" s="119">
        <f>+'[5]UI Planner Inputs'!$Z$13</f>
        <v>99.999499999999998</v>
      </c>
      <c r="F44" s="119">
        <v>0.60254999999999992</v>
      </c>
      <c r="G44" s="119">
        <v>0.60040000000000004</v>
      </c>
      <c r="H44" s="119">
        <v>0.60672999999999999</v>
      </c>
      <c r="I44" s="118"/>
      <c r="J44" s="114" t="s">
        <v>310</v>
      </c>
    </row>
    <row r="45" spans="1:10" x14ac:dyDescent="0.3">
      <c r="A45" s="115" t="s">
        <v>311</v>
      </c>
      <c r="B45" s="120" t="s">
        <v>54</v>
      </c>
      <c r="C45" s="110" t="s">
        <v>328</v>
      </c>
      <c r="D45" s="119">
        <f>+'[5]UI Planner Inputs'!$Z$18</f>
        <v>0</v>
      </c>
      <c r="E45" s="119">
        <f>+'[5]UI Planner Inputs'!$Z$18</f>
        <v>0</v>
      </c>
      <c r="F45" s="119">
        <v>5.4480000000000001E-2</v>
      </c>
      <c r="G45" s="119">
        <v>5.4710000000000002E-2</v>
      </c>
      <c r="H45" s="119">
        <v>5.3839999999999999E-2</v>
      </c>
      <c r="I45" s="118"/>
      <c r="J45" s="114" t="s">
        <v>310</v>
      </c>
    </row>
    <row r="46" spans="1:10" x14ac:dyDescent="0.3">
      <c r="A46" s="115" t="s">
        <v>312</v>
      </c>
      <c r="B46" s="120" t="s">
        <v>54</v>
      </c>
      <c r="C46" s="110" t="s">
        <v>328</v>
      </c>
      <c r="D46" s="119">
        <f>+'[5]UI Planner Inputs'!$Z$20</f>
        <v>0</v>
      </c>
      <c r="E46" s="119">
        <f>+'[5]UI Planner Inputs'!$Z$20</f>
        <v>0</v>
      </c>
      <c r="F46" s="119">
        <v>3.8300000000000001E-3</v>
      </c>
      <c r="G46" s="119">
        <v>3.8300000000000001E-3</v>
      </c>
      <c r="H46" s="119">
        <v>3.7699999999999999E-3</v>
      </c>
      <c r="I46" s="118"/>
      <c r="J46" s="114" t="s">
        <v>310</v>
      </c>
    </row>
    <row r="47" spans="1:10" x14ac:dyDescent="0.3">
      <c r="A47" s="115" t="s">
        <v>313</v>
      </c>
      <c r="B47" s="120" t="s">
        <v>54</v>
      </c>
      <c r="C47" s="110" t="s">
        <v>328</v>
      </c>
      <c r="D47" s="119">
        <f>+'[5]UI Planner Inputs'!$Z$30</f>
        <v>0</v>
      </c>
      <c r="E47" s="119">
        <f>+'[5]UI Planner Inputs'!$Z$30</f>
        <v>0</v>
      </c>
      <c r="F47" s="119">
        <v>0.28704000000000002</v>
      </c>
      <c r="G47" s="119">
        <v>0.28833999999999999</v>
      </c>
      <c r="H47" s="119">
        <v>0.28392000000000001</v>
      </c>
      <c r="I47" s="118"/>
      <c r="J47" s="114" t="s">
        <v>310</v>
      </c>
    </row>
    <row r="48" spans="1:10" x14ac:dyDescent="0.3">
      <c r="A48" s="115" t="s">
        <v>314</v>
      </c>
      <c r="B48" s="120" t="s">
        <v>54</v>
      </c>
      <c r="C48" s="110" t="s">
        <v>328</v>
      </c>
      <c r="D48" s="119">
        <f>+'[5]UI Planner Inputs'!$Z$36</f>
        <v>0</v>
      </c>
      <c r="E48" s="119">
        <f>+'[5]UI Planner Inputs'!$Z$36</f>
        <v>0</v>
      </c>
      <c r="F48" s="119">
        <v>3.4299999999999999E-3</v>
      </c>
      <c r="G48" s="119">
        <v>3.48E-3</v>
      </c>
      <c r="H48" s="119">
        <v>3.3999999999999998E-3</v>
      </c>
      <c r="I48" s="118"/>
      <c r="J48" s="114" t="s">
        <v>310</v>
      </c>
    </row>
    <row r="49" spans="1:10" x14ac:dyDescent="0.3">
      <c r="A49" s="115" t="s">
        <v>315</v>
      </c>
      <c r="B49" s="120" t="s">
        <v>54</v>
      </c>
      <c r="C49" s="110" t="s">
        <v>328</v>
      </c>
      <c r="D49" s="119">
        <f>+'[5]UI Planner Inputs'!$Z$47</f>
        <v>0</v>
      </c>
      <c r="E49" s="119">
        <f>+'[5]UI Planner Inputs'!$Z$47</f>
        <v>0</v>
      </c>
      <c r="F49" s="119">
        <v>4.6300000000000001E-2</v>
      </c>
      <c r="G49" s="119">
        <v>4.6870000000000002E-2</v>
      </c>
      <c r="H49" s="119">
        <v>4.5990000000000003E-2</v>
      </c>
      <c r="I49" s="118"/>
      <c r="J49" s="114" t="s">
        <v>310</v>
      </c>
    </row>
    <row r="50" spans="1:10" x14ac:dyDescent="0.3">
      <c r="A50" s="115" t="s">
        <v>316</v>
      </c>
      <c r="B50" s="120" t="s">
        <v>54</v>
      </c>
      <c r="C50" s="110" t="s">
        <v>328</v>
      </c>
      <c r="D50" s="119">
        <f>+'[5]UI Planner Inputs'!$Z$49</f>
        <v>0</v>
      </c>
      <c r="E50" s="119">
        <f>+'[5]UI Planner Inputs'!$Z$49</f>
        <v>0</v>
      </c>
      <c r="F50" s="119">
        <v>2.3700000000000001E-3</v>
      </c>
      <c r="G50" s="119">
        <v>2.3700000000000001E-3</v>
      </c>
      <c r="H50" s="119">
        <v>2.3500000000000001E-3</v>
      </c>
      <c r="I50" s="118"/>
      <c r="J50" s="114" t="s">
        <v>310</v>
      </c>
    </row>
    <row r="51" spans="1:10" x14ac:dyDescent="0.3">
      <c r="A51" s="115" t="s">
        <v>317</v>
      </c>
      <c r="B51" s="120" t="s">
        <v>54</v>
      </c>
      <c r="C51" s="110" t="s">
        <v>328</v>
      </c>
      <c r="D51" s="119"/>
      <c r="E51" s="119"/>
      <c r="F51" s="119"/>
      <c r="G51" s="119"/>
      <c r="H51" s="119"/>
      <c r="I51" s="118"/>
    </row>
    <row r="52" spans="1:10" ht="15" thickBot="1" x14ac:dyDescent="0.35">
      <c r="A52" s="113"/>
      <c r="B52" s="113"/>
      <c r="C52" s="110"/>
      <c r="D52" s="121">
        <f>SUM(D44:D51)</f>
        <v>99.999499999999998</v>
      </c>
      <c r="E52" s="121">
        <f>SUM(E44:E51)</f>
        <v>99.999499999999998</v>
      </c>
      <c r="F52" s="121">
        <v>1</v>
      </c>
      <c r="G52" s="121">
        <v>1.0000000000000002</v>
      </c>
      <c r="H52" s="121">
        <v>1</v>
      </c>
      <c r="I52" s="118"/>
    </row>
    <row r="53" spans="1:10" ht="15" thickTop="1" x14ac:dyDescent="0.3">
      <c r="A53" s="106"/>
      <c r="B53" s="106"/>
      <c r="C53" s="107"/>
      <c r="D53" s="107"/>
      <c r="E53" s="108"/>
      <c r="F53" s="108"/>
      <c r="G53" s="108"/>
      <c r="H53" s="108"/>
      <c r="I53" s="108"/>
      <c r="J53" s="108"/>
    </row>
    <row r="54" spans="1:10" x14ac:dyDescent="0.3">
      <c r="A54" s="112" t="s">
        <v>329</v>
      </c>
      <c r="B54" s="98" t="s">
        <v>35</v>
      </c>
      <c r="C54" s="110" t="s">
        <v>330</v>
      </c>
      <c r="D54" s="119">
        <f>IF('[5]Procedures &amp; Inputs'!E$59&gt;0,'[5]Procedures &amp; Inputs'!E$59,'[5]UI Planner Inputs'!$P$39)</f>
        <v>0.9740313339256419</v>
      </c>
      <c r="E54" s="119">
        <f>IF('[5]Procedures &amp; Inputs'!F$59&gt;0,'[5]Procedures &amp; Inputs'!F$59,'[5]UI Planner Inputs'!$P$39)</f>
        <v>0.9740313339256419</v>
      </c>
      <c r="F54" s="119">
        <v>0.99999812342022842</v>
      </c>
      <c r="G54" s="119">
        <v>0.99999811851752396</v>
      </c>
      <c r="H54" s="119">
        <v>0.99999811156277385</v>
      </c>
      <c r="I54" s="118"/>
    </row>
    <row r="55" spans="1:10" x14ac:dyDescent="0.3">
      <c r="A55" s="112" t="s">
        <v>324</v>
      </c>
      <c r="C55" s="110"/>
      <c r="D55" s="119"/>
      <c r="E55" s="119"/>
      <c r="F55" s="119"/>
      <c r="G55" s="119"/>
      <c r="H55" s="119"/>
      <c r="I55" s="118"/>
    </row>
    <row r="56" spans="1:10" x14ac:dyDescent="0.3">
      <c r="A56" s="115" t="s">
        <v>309</v>
      </c>
      <c r="B56" s="120" t="s">
        <v>54</v>
      </c>
      <c r="C56" s="110" t="s">
        <v>330</v>
      </c>
      <c r="D56" s="119">
        <f>+'[5]UI Planner Inputs'!$Z$13</f>
        <v>99.999499999999998</v>
      </c>
      <c r="E56" s="119">
        <f>+'[5]UI Planner Inputs'!$Z$13</f>
        <v>99.999499999999998</v>
      </c>
      <c r="F56" s="119">
        <v>0.60254999999999992</v>
      </c>
      <c r="G56" s="119">
        <v>0.60040000000000004</v>
      </c>
      <c r="H56" s="119">
        <v>0.60672999999999999</v>
      </c>
      <c r="I56" s="118"/>
      <c r="J56" s="114" t="s">
        <v>310</v>
      </c>
    </row>
    <row r="57" spans="1:10" x14ac:dyDescent="0.3">
      <c r="A57" s="115" t="s">
        <v>311</v>
      </c>
      <c r="B57" s="120" t="s">
        <v>54</v>
      </c>
      <c r="C57" s="110" t="s">
        <v>330</v>
      </c>
      <c r="D57" s="119">
        <f>+'[5]UI Planner Inputs'!$Z$18</f>
        <v>0</v>
      </c>
      <c r="E57" s="119">
        <f>+'[5]UI Planner Inputs'!$Z$18</f>
        <v>0</v>
      </c>
      <c r="F57" s="119">
        <v>5.4480000000000001E-2</v>
      </c>
      <c r="G57" s="119">
        <v>5.4710000000000002E-2</v>
      </c>
      <c r="H57" s="119">
        <v>5.3839999999999999E-2</v>
      </c>
      <c r="I57" s="118"/>
      <c r="J57" s="114" t="s">
        <v>310</v>
      </c>
    </row>
    <row r="58" spans="1:10" x14ac:dyDescent="0.3">
      <c r="A58" s="115" t="s">
        <v>312</v>
      </c>
      <c r="B58" s="120" t="s">
        <v>54</v>
      </c>
      <c r="C58" s="110" t="s">
        <v>330</v>
      </c>
      <c r="D58" s="119">
        <f>+'[5]UI Planner Inputs'!$Z$20</f>
        <v>0</v>
      </c>
      <c r="E58" s="119">
        <f>+'[5]UI Planner Inputs'!$Z$20</f>
        <v>0</v>
      </c>
      <c r="F58" s="119">
        <v>3.8300000000000001E-3</v>
      </c>
      <c r="G58" s="119">
        <v>3.8300000000000001E-3</v>
      </c>
      <c r="H58" s="119">
        <v>3.7699999999999999E-3</v>
      </c>
      <c r="I58" s="118"/>
      <c r="J58" s="114" t="s">
        <v>310</v>
      </c>
    </row>
    <row r="59" spans="1:10" x14ac:dyDescent="0.3">
      <c r="A59" s="115" t="s">
        <v>313</v>
      </c>
      <c r="B59" s="120" t="s">
        <v>54</v>
      </c>
      <c r="C59" s="110" t="s">
        <v>330</v>
      </c>
      <c r="D59" s="119">
        <f>+'[5]UI Planner Inputs'!$Z$30</f>
        <v>0</v>
      </c>
      <c r="E59" s="119">
        <f>+'[5]UI Planner Inputs'!$Z$30</f>
        <v>0</v>
      </c>
      <c r="F59" s="119">
        <v>0.28704000000000002</v>
      </c>
      <c r="G59" s="119">
        <v>0.28833999999999999</v>
      </c>
      <c r="H59" s="119">
        <v>0.28392000000000001</v>
      </c>
      <c r="I59" s="118"/>
      <c r="J59" s="114" t="s">
        <v>310</v>
      </c>
    </row>
    <row r="60" spans="1:10" x14ac:dyDescent="0.3">
      <c r="A60" s="115" t="s">
        <v>314</v>
      </c>
      <c r="B60" s="120" t="s">
        <v>54</v>
      </c>
      <c r="C60" s="110" t="s">
        <v>330</v>
      </c>
      <c r="D60" s="119">
        <f>+'[5]UI Planner Inputs'!$Z$36</f>
        <v>0</v>
      </c>
      <c r="E60" s="119">
        <f>+'[5]UI Planner Inputs'!$Z$36</f>
        <v>0</v>
      </c>
      <c r="F60" s="119">
        <v>3.4299999999999999E-3</v>
      </c>
      <c r="G60" s="119">
        <v>3.48E-3</v>
      </c>
      <c r="H60" s="119">
        <v>3.3999999999999998E-3</v>
      </c>
      <c r="I60" s="118"/>
      <c r="J60" s="114" t="s">
        <v>310</v>
      </c>
    </row>
    <row r="61" spans="1:10" x14ac:dyDescent="0.3">
      <c r="A61" s="115" t="s">
        <v>315</v>
      </c>
      <c r="B61" s="120" t="s">
        <v>54</v>
      </c>
      <c r="C61" s="110" t="s">
        <v>330</v>
      </c>
      <c r="D61" s="119">
        <f>+'[5]UI Planner Inputs'!$Z$47</f>
        <v>0</v>
      </c>
      <c r="E61" s="119">
        <f>+'[5]UI Planner Inputs'!$Z$47</f>
        <v>0</v>
      </c>
      <c r="F61" s="119">
        <v>4.6300000000000001E-2</v>
      </c>
      <c r="G61" s="119">
        <v>4.6870000000000002E-2</v>
      </c>
      <c r="H61" s="119">
        <v>4.5990000000000003E-2</v>
      </c>
      <c r="I61" s="118"/>
      <c r="J61" s="114" t="s">
        <v>310</v>
      </c>
    </row>
    <row r="62" spans="1:10" x14ac:dyDescent="0.3">
      <c r="A62" s="115" t="s">
        <v>316</v>
      </c>
      <c r="B62" s="120" t="s">
        <v>54</v>
      </c>
      <c r="C62" s="110" t="s">
        <v>330</v>
      </c>
      <c r="D62" s="119">
        <f>+'[5]UI Planner Inputs'!$Z$49</f>
        <v>0</v>
      </c>
      <c r="E62" s="119">
        <f>+'[5]UI Planner Inputs'!$Z$49</f>
        <v>0</v>
      </c>
      <c r="F62" s="119">
        <v>2.3700000000000001E-3</v>
      </c>
      <c r="G62" s="119">
        <v>2.3700000000000001E-3</v>
      </c>
      <c r="H62" s="119">
        <v>2.3500000000000001E-3</v>
      </c>
      <c r="I62" s="118"/>
      <c r="J62" s="114" t="s">
        <v>310</v>
      </c>
    </row>
    <row r="63" spans="1:10" x14ac:dyDescent="0.3">
      <c r="A63" s="115" t="s">
        <v>317</v>
      </c>
      <c r="B63" s="120" t="s">
        <v>54</v>
      </c>
      <c r="C63" s="110" t="s">
        <v>330</v>
      </c>
      <c r="D63" s="119"/>
      <c r="E63" s="119"/>
      <c r="F63" s="119"/>
      <c r="G63" s="119"/>
      <c r="H63" s="119"/>
      <c r="I63" s="118"/>
    </row>
    <row r="64" spans="1:10" ht="15" thickBot="1" x14ac:dyDescent="0.35">
      <c r="A64" s="113"/>
      <c r="B64" s="113"/>
      <c r="C64" s="110"/>
      <c r="D64" s="121">
        <f>SUM(D56:D63)</f>
        <v>99.999499999999998</v>
      </c>
      <c r="E64" s="121">
        <f>SUM(E56:E63)</f>
        <v>99.999499999999998</v>
      </c>
      <c r="F64" s="121">
        <v>1</v>
      </c>
      <c r="G64" s="121">
        <v>1.0000000000000002</v>
      </c>
      <c r="H64" s="121">
        <v>1</v>
      </c>
      <c r="I64" s="118"/>
    </row>
    <row r="65" spans="1:10" ht="15" thickTop="1" x14ac:dyDescent="0.3">
      <c r="A65" s="107"/>
      <c r="B65" s="107"/>
      <c r="C65" s="122"/>
      <c r="D65" s="107"/>
      <c r="E65" s="107"/>
      <c r="F65" s="107"/>
      <c r="G65" s="107"/>
      <c r="H65" s="107"/>
      <c r="I65" s="107"/>
      <c r="J65" s="107"/>
    </row>
    <row r="66" spans="1:10" x14ac:dyDescent="0.3">
      <c r="A66" s="112" t="s">
        <v>331</v>
      </c>
      <c r="B66" s="98" t="s">
        <v>35</v>
      </c>
      <c r="C66" s="110" t="s">
        <v>332</v>
      </c>
      <c r="D66" s="119">
        <f>IF('[5]Procedures &amp; Inputs'!E$60&gt;0,'[5]Procedures &amp; Inputs'!E$60,'[5]UI Planner Inputs'!$F$34)</f>
        <v>0.98855217689263286</v>
      </c>
      <c r="E66" s="119">
        <f>IF('[5]Procedures &amp; Inputs'!F$60&gt;0,'[5]Procedures &amp; Inputs'!F$60,'[5]UI Planner Inputs'!$F$34)</f>
        <v>0.98855217689263286</v>
      </c>
      <c r="F66" s="119">
        <v>0.99999512928998335</v>
      </c>
      <c r="G66" s="119">
        <v>0.99999514492110075</v>
      </c>
      <c r="H66" s="119">
        <v>0.9999951487384775</v>
      </c>
      <c r="I66" s="118"/>
      <c r="J66" s="114"/>
    </row>
    <row r="67" spans="1:10" x14ac:dyDescent="0.3">
      <c r="A67" s="112" t="s">
        <v>324</v>
      </c>
      <c r="C67" s="110"/>
      <c r="D67" s="119"/>
      <c r="E67" s="119"/>
      <c r="F67" s="119"/>
      <c r="G67" s="119"/>
      <c r="H67" s="119"/>
      <c r="I67" s="119"/>
    </row>
    <row r="68" spans="1:10" x14ac:dyDescent="0.3">
      <c r="A68" s="115" t="s">
        <v>309</v>
      </c>
      <c r="B68" s="120" t="s">
        <v>54</v>
      </c>
      <c r="C68" s="110" t="s">
        <v>332</v>
      </c>
      <c r="D68" s="119">
        <f>+'[5]UI Planner Inputs'!$L$13</f>
        <v>99.999499999999998</v>
      </c>
      <c r="E68" s="119">
        <f>+'[5]UI Planner Inputs'!$L$13</f>
        <v>99.999499999999998</v>
      </c>
      <c r="F68" s="119">
        <v>0.5282659149156731</v>
      </c>
      <c r="G68" s="119">
        <v>0.52596234576602485</v>
      </c>
      <c r="H68" s="119">
        <v>0.53261137851016505</v>
      </c>
      <c r="I68" s="119"/>
      <c r="J68" s="114"/>
    </row>
    <row r="69" spans="1:10" x14ac:dyDescent="0.3">
      <c r="A69" s="115" t="s">
        <v>311</v>
      </c>
      <c r="B69" s="120" t="s">
        <v>54</v>
      </c>
      <c r="C69" s="110" t="s">
        <v>332</v>
      </c>
      <c r="D69" s="119">
        <f>+'[5]UI Planner Inputs'!$L$18</f>
        <v>0</v>
      </c>
      <c r="E69" s="119">
        <f>+'[5]UI Planner Inputs'!$L$18</f>
        <v>0</v>
      </c>
      <c r="F69" s="119">
        <v>5.5560609745546857E-2</v>
      </c>
      <c r="G69" s="119">
        <v>5.5743059887361751E-2</v>
      </c>
      <c r="H69" s="119">
        <v>5.4985762868791505E-2</v>
      </c>
      <c r="I69" s="119"/>
      <c r="J69" s="114"/>
    </row>
    <row r="70" spans="1:10" x14ac:dyDescent="0.3">
      <c r="A70" s="115" t="s">
        <v>312</v>
      </c>
      <c r="B70" s="120" t="s">
        <v>54</v>
      </c>
      <c r="C70" s="110" t="s">
        <v>332</v>
      </c>
      <c r="D70" s="119">
        <f>+'[5]UI Planner Inputs'!$L$20</f>
        <v>0</v>
      </c>
      <c r="E70" s="119">
        <f>+'[5]UI Planner Inputs'!$L$20</f>
        <v>0</v>
      </c>
      <c r="F70" s="119">
        <v>5.2708204294814077E-3</v>
      </c>
      <c r="G70" s="119">
        <v>5.2778698856757872E-3</v>
      </c>
      <c r="H70" s="119">
        <v>5.1981010198337381E-3</v>
      </c>
      <c r="I70" s="119"/>
      <c r="J70" s="114"/>
    </row>
    <row r="71" spans="1:10" x14ac:dyDescent="0.3">
      <c r="A71" s="115" t="s">
        <v>313</v>
      </c>
      <c r="B71" s="120" t="s">
        <v>54</v>
      </c>
      <c r="C71" s="110" t="s">
        <v>332</v>
      </c>
      <c r="D71" s="119">
        <f>+'[5]UI Planner Inputs'!$L$30</f>
        <v>0</v>
      </c>
      <c r="E71" s="119">
        <f>+'[5]UI Planner Inputs'!$L$30</f>
        <v>0</v>
      </c>
      <c r="F71" s="119">
        <v>0.33319156984725368</v>
      </c>
      <c r="G71" s="119">
        <v>0.33446416159588854</v>
      </c>
      <c r="H71" s="119">
        <v>0.32997235135893932</v>
      </c>
      <c r="I71" s="119"/>
      <c r="J71" s="114"/>
    </row>
    <row r="72" spans="1:10" x14ac:dyDescent="0.3">
      <c r="A72" s="115" t="s">
        <v>314</v>
      </c>
      <c r="B72" s="120" t="s">
        <v>54</v>
      </c>
      <c r="C72" s="110" t="s">
        <v>332</v>
      </c>
      <c r="D72" s="119">
        <f>+'[5]UI Planner Inputs'!$L$36</f>
        <v>0</v>
      </c>
      <c r="E72" s="119">
        <f>+'[5]UI Planner Inputs'!$L$36</f>
        <v>0</v>
      </c>
      <c r="F72" s="119">
        <v>5.122727595978609E-3</v>
      </c>
      <c r="G72" s="119">
        <v>5.1918660155729308E-3</v>
      </c>
      <c r="H72" s="119">
        <v>5.1047748234512242E-3</v>
      </c>
      <c r="I72" s="119"/>
      <c r="J72" s="114"/>
    </row>
    <row r="73" spans="1:10" x14ac:dyDescent="0.3">
      <c r="A73" s="115" t="s">
        <v>315</v>
      </c>
      <c r="B73" s="120" t="s">
        <v>54</v>
      </c>
      <c r="C73" s="110" t="s">
        <v>332</v>
      </c>
      <c r="D73" s="119">
        <f>+'[5]UI Planner Inputs'!$L$47</f>
        <v>0</v>
      </c>
      <c r="E73" s="119">
        <f>+'[5]UI Planner Inputs'!$L$47</f>
        <v>0</v>
      </c>
      <c r="F73" s="119">
        <v>6.4153678295298319E-2</v>
      </c>
      <c r="G73" s="119">
        <v>6.4920605998277758E-2</v>
      </c>
      <c r="H73" s="119">
        <v>6.377141865018042E-2</v>
      </c>
      <c r="I73" s="119"/>
      <c r="J73" s="114"/>
    </row>
    <row r="74" spans="1:10" x14ac:dyDescent="0.3">
      <c r="A74" s="115" t="s">
        <v>316</v>
      </c>
      <c r="B74" s="120" t="s">
        <v>54</v>
      </c>
      <c r="C74" s="110" t="s">
        <v>332</v>
      </c>
      <c r="D74" s="119">
        <f>+'[5]UI Planner Inputs'!$L$49</f>
        <v>0</v>
      </c>
      <c r="E74" s="119">
        <f>+'[5]UI Planner Inputs'!$L$49</f>
        <v>0</v>
      </c>
      <c r="F74" s="119">
        <v>8.4346791707681154E-3</v>
      </c>
      <c r="G74" s="119">
        <v>8.4400908511984268E-3</v>
      </c>
      <c r="H74" s="119">
        <v>8.3562127686390517E-3</v>
      </c>
      <c r="I74" s="119"/>
      <c r="J74" s="114"/>
    </row>
    <row r="75" spans="1:10" x14ac:dyDescent="0.3">
      <c r="A75" s="115" t="s">
        <v>317</v>
      </c>
      <c r="B75" s="120" t="s">
        <v>54</v>
      </c>
      <c r="C75" s="110" t="s">
        <v>332</v>
      </c>
      <c r="D75" s="119"/>
      <c r="E75" s="119"/>
      <c r="F75" s="119"/>
      <c r="G75" s="119"/>
      <c r="H75" s="119"/>
      <c r="I75" s="119"/>
    </row>
    <row r="76" spans="1:10" ht="15" thickBot="1" x14ac:dyDescent="0.35">
      <c r="A76" s="113"/>
      <c r="B76" s="113"/>
      <c r="C76" s="110"/>
      <c r="D76" s="121">
        <f>SUM(D68:D75)</f>
        <v>99.999499999999998</v>
      </c>
      <c r="E76" s="121">
        <f>SUM(E68:E75)</f>
        <v>99.999499999999998</v>
      </c>
      <c r="F76" s="121">
        <v>1.0000000000000002</v>
      </c>
      <c r="G76" s="121">
        <v>1</v>
      </c>
      <c r="H76" s="121">
        <v>1.0000000000000002</v>
      </c>
      <c r="I76" s="119"/>
    </row>
    <row r="77" spans="1:10" ht="15" thickTop="1" x14ac:dyDescent="0.3">
      <c r="A77" s="107"/>
      <c r="B77" s="107"/>
      <c r="C77" s="122"/>
      <c r="D77" s="107"/>
      <c r="E77" s="107"/>
      <c r="F77" s="107"/>
      <c r="G77" s="107"/>
      <c r="H77" s="107"/>
      <c r="I77" s="107"/>
      <c r="J77" s="107"/>
    </row>
    <row r="78" spans="1:10" x14ac:dyDescent="0.3">
      <c r="A78" s="112" t="s">
        <v>333</v>
      </c>
      <c r="B78" s="98" t="s">
        <v>35</v>
      </c>
      <c r="C78" s="110" t="s">
        <v>334</v>
      </c>
      <c r="D78" s="119">
        <f>IF('[5]Procedures &amp; Inputs'!E$62&gt;0,'[5]Procedures &amp; Inputs'!E$62,'[5]UI Planner Inputs'!$G$34)</f>
        <v>0.98855217689263286</v>
      </c>
      <c r="E78" s="119">
        <f>IF('[5]Procedures &amp; Inputs'!F$62&gt;0,'[5]Procedures &amp; Inputs'!F$62,'[5]UI Planner Inputs'!$G$34)</f>
        <v>0.98855217689263286</v>
      </c>
      <c r="F78" s="119">
        <v>0.99999512928998335</v>
      </c>
      <c r="G78" s="119">
        <v>0.99999514492110075</v>
      </c>
      <c r="H78" s="119">
        <v>0.9999951487384775</v>
      </c>
      <c r="I78" s="119"/>
      <c r="J78" s="114"/>
    </row>
    <row r="79" spans="1:10" x14ac:dyDescent="0.3">
      <c r="A79" s="112" t="s">
        <v>324</v>
      </c>
      <c r="C79" s="110"/>
      <c r="D79" s="119"/>
      <c r="E79" s="119"/>
      <c r="F79" s="119"/>
      <c r="G79" s="119"/>
      <c r="H79" s="119"/>
      <c r="I79" s="119"/>
    </row>
    <row r="80" spans="1:10" x14ac:dyDescent="0.3">
      <c r="A80" s="115" t="s">
        <v>309</v>
      </c>
      <c r="B80" s="120" t="s">
        <v>54</v>
      </c>
      <c r="C80" s="110" t="s">
        <v>334</v>
      </c>
      <c r="D80" s="119">
        <f>+'[5]UI Planner Inputs'!$L$13</f>
        <v>99.999499999999998</v>
      </c>
      <c r="E80" s="119">
        <f>+'[5]UI Planner Inputs'!$L$13</f>
        <v>99.999499999999998</v>
      </c>
      <c r="F80" s="119">
        <v>0.5282659149156731</v>
      </c>
      <c r="G80" s="119">
        <v>0.52596234576602485</v>
      </c>
      <c r="H80" s="119">
        <v>0.53261137851016505</v>
      </c>
      <c r="I80" s="119"/>
      <c r="J80" s="114"/>
    </row>
    <row r="81" spans="1:10" x14ac:dyDescent="0.3">
      <c r="A81" s="115" t="s">
        <v>311</v>
      </c>
      <c r="B81" s="120" t="s">
        <v>54</v>
      </c>
      <c r="C81" s="110" t="s">
        <v>334</v>
      </c>
      <c r="D81" s="119">
        <f>+'[5]UI Planner Inputs'!$L$18</f>
        <v>0</v>
      </c>
      <c r="E81" s="119">
        <f>+'[5]UI Planner Inputs'!$L$18</f>
        <v>0</v>
      </c>
      <c r="F81" s="119">
        <v>5.5560609745546857E-2</v>
      </c>
      <c r="G81" s="119">
        <v>5.5743059887361751E-2</v>
      </c>
      <c r="H81" s="119">
        <v>5.4985762868791505E-2</v>
      </c>
      <c r="I81" s="119"/>
      <c r="J81" s="114"/>
    </row>
    <row r="82" spans="1:10" x14ac:dyDescent="0.3">
      <c r="A82" s="115" t="s">
        <v>312</v>
      </c>
      <c r="B82" s="120" t="s">
        <v>54</v>
      </c>
      <c r="C82" s="110" t="s">
        <v>334</v>
      </c>
      <c r="D82" s="119">
        <f>+'[5]UI Planner Inputs'!$L$20</f>
        <v>0</v>
      </c>
      <c r="E82" s="119">
        <f>+'[5]UI Planner Inputs'!$L$20</f>
        <v>0</v>
      </c>
      <c r="F82" s="119">
        <v>5.2708204294814077E-3</v>
      </c>
      <c r="G82" s="119">
        <v>5.2778698856757872E-3</v>
      </c>
      <c r="H82" s="119">
        <v>5.1981010198337381E-3</v>
      </c>
      <c r="I82" s="119"/>
      <c r="J82" s="114"/>
    </row>
    <row r="83" spans="1:10" x14ac:dyDescent="0.3">
      <c r="A83" s="115" t="s">
        <v>313</v>
      </c>
      <c r="B83" s="120" t="s">
        <v>54</v>
      </c>
      <c r="C83" s="110" t="s">
        <v>334</v>
      </c>
      <c r="D83" s="119">
        <f>+'[5]UI Planner Inputs'!$L$30</f>
        <v>0</v>
      </c>
      <c r="E83" s="119">
        <f>+'[5]UI Planner Inputs'!$L$30</f>
        <v>0</v>
      </c>
      <c r="F83" s="119">
        <v>0.33319156984725368</v>
      </c>
      <c r="G83" s="119">
        <v>0.33446416159588854</v>
      </c>
      <c r="H83" s="119">
        <v>0.32997235135893932</v>
      </c>
      <c r="I83" s="119"/>
      <c r="J83" s="114"/>
    </row>
    <row r="84" spans="1:10" x14ac:dyDescent="0.3">
      <c r="A84" s="115" t="s">
        <v>314</v>
      </c>
      <c r="B84" s="120" t="s">
        <v>54</v>
      </c>
      <c r="C84" s="110" t="s">
        <v>334</v>
      </c>
      <c r="D84" s="119">
        <f>+'[5]UI Planner Inputs'!$L$36</f>
        <v>0</v>
      </c>
      <c r="E84" s="119">
        <f>+'[5]UI Planner Inputs'!$L$36</f>
        <v>0</v>
      </c>
      <c r="F84" s="119">
        <v>5.122727595978609E-3</v>
      </c>
      <c r="G84" s="119">
        <v>5.1918660155729308E-3</v>
      </c>
      <c r="H84" s="119">
        <v>5.1047748234512242E-3</v>
      </c>
      <c r="I84" s="119"/>
      <c r="J84" s="114"/>
    </row>
    <row r="85" spans="1:10" x14ac:dyDescent="0.3">
      <c r="A85" s="115" t="s">
        <v>315</v>
      </c>
      <c r="B85" s="120" t="s">
        <v>54</v>
      </c>
      <c r="C85" s="110" t="s">
        <v>334</v>
      </c>
      <c r="D85" s="119">
        <f>+'[5]UI Planner Inputs'!$L$47</f>
        <v>0</v>
      </c>
      <c r="E85" s="119">
        <f>+'[5]UI Planner Inputs'!$L$47</f>
        <v>0</v>
      </c>
      <c r="F85" s="119">
        <v>6.4153678295298319E-2</v>
      </c>
      <c r="G85" s="119">
        <v>6.4920605998277758E-2</v>
      </c>
      <c r="H85" s="119">
        <v>6.377141865018042E-2</v>
      </c>
      <c r="I85" s="119"/>
      <c r="J85" s="114"/>
    </row>
    <row r="86" spans="1:10" x14ac:dyDescent="0.3">
      <c r="A86" s="115" t="s">
        <v>316</v>
      </c>
      <c r="B86" s="120" t="s">
        <v>54</v>
      </c>
      <c r="C86" s="110" t="s">
        <v>334</v>
      </c>
      <c r="D86" s="119">
        <f>+'[5]UI Planner Inputs'!$L$49</f>
        <v>0</v>
      </c>
      <c r="E86" s="119">
        <f>+'[5]UI Planner Inputs'!$L$49</f>
        <v>0</v>
      </c>
      <c r="F86" s="119">
        <v>8.4346791707681154E-3</v>
      </c>
      <c r="G86" s="119">
        <v>8.4400908511984268E-3</v>
      </c>
      <c r="H86" s="119">
        <v>8.3562127686390517E-3</v>
      </c>
      <c r="I86" s="119"/>
      <c r="J86" s="114"/>
    </row>
    <row r="87" spans="1:10" x14ac:dyDescent="0.3">
      <c r="A87" s="115" t="s">
        <v>317</v>
      </c>
      <c r="B87" s="120" t="s">
        <v>54</v>
      </c>
      <c r="C87" s="110" t="s">
        <v>334</v>
      </c>
      <c r="D87" s="119"/>
      <c r="E87" s="119"/>
      <c r="F87" s="119"/>
      <c r="G87" s="119"/>
      <c r="H87" s="119"/>
      <c r="I87" s="119"/>
    </row>
    <row r="88" spans="1:10" ht="15" thickBot="1" x14ac:dyDescent="0.35">
      <c r="A88" s="113"/>
      <c r="B88" s="113"/>
      <c r="C88" s="110"/>
      <c r="D88" s="121">
        <f>SUM(D80:D87)</f>
        <v>99.999499999999998</v>
      </c>
      <c r="E88" s="121">
        <f>SUM(E80:E87)</f>
        <v>99.999499999999998</v>
      </c>
      <c r="F88" s="121">
        <v>1.0000000000000002</v>
      </c>
      <c r="G88" s="121">
        <v>1</v>
      </c>
      <c r="H88" s="121">
        <v>1.0000000000000002</v>
      </c>
      <c r="I88" s="119"/>
    </row>
    <row r="89" spans="1:10" ht="15" thickTop="1" x14ac:dyDescent="0.3">
      <c r="A89" s="107"/>
      <c r="B89" s="107"/>
      <c r="C89" s="122"/>
      <c r="D89" s="107"/>
      <c r="E89" s="107"/>
      <c r="F89" s="107"/>
      <c r="G89" s="107"/>
      <c r="H89" s="107"/>
      <c r="I89" s="107"/>
      <c r="J89" s="107"/>
    </row>
    <row r="90" spans="1:10" x14ac:dyDescent="0.3">
      <c r="A90" s="112" t="s">
        <v>335</v>
      </c>
      <c r="B90" s="98" t="s">
        <v>35</v>
      </c>
      <c r="C90" s="110" t="s">
        <v>336</v>
      </c>
      <c r="D90" s="119">
        <f>IF('[5]Procedures &amp; Inputs'!E$63&gt;0,'[5]Procedures &amp; Inputs'!E$63,'[5]UI Planner Inputs'!$H$34)</f>
        <v>0.94121267347791249</v>
      </c>
      <c r="E90" s="119">
        <f>IF('[5]Procedures &amp; Inputs'!F$63&gt;0,'[5]Procedures &amp; Inputs'!F$63,'[5]UI Planner Inputs'!$H$34)</f>
        <v>0.94121267347791249</v>
      </c>
      <c r="F90" s="123">
        <v>0.93990106943386054</v>
      </c>
      <c r="G90" s="119">
        <v>0.94005477022705852</v>
      </c>
      <c r="H90" s="119">
        <v>0.94434196576166485</v>
      </c>
      <c r="J90" s="114"/>
    </row>
    <row r="91" spans="1:10" x14ac:dyDescent="0.3">
      <c r="A91" s="112" t="s">
        <v>324</v>
      </c>
      <c r="C91" s="110"/>
      <c r="D91" s="119"/>
      <c r="E91" s="119"/>
      <c r="F91" s="119"/>
      <c r="G91" s="119"/>
      <c r="H91" s="119"/>
      <c r="I91" s="119"/>
    </row>
    <row r="92" spans="1:10" x14ac:dyDescent="0.3">
      <c r="A92" s="115" t="s">
        <v>309</v>
      </c>
      <c r="B92" s="120" t="s">
        <v>54</v>
      </c>
      <c r="C92" s="110" t="s">
        <v>336</v>
      </c>
      <c r="D92" s="119">
        <f>+'[5]UI Planner Inputs'!$L$13</f>
        <v>99.999499999999998</v>
      </c>
      <c r="E92" s="119">
        <f>+'[5]UI Planner Inputs'!$L$13</f>
        <v>99.999499999999998</v>
      </c>
      <c r="F92" s="119">
        <v>0.5282659149156731</v>
      </c>
      <c r="G92" s="119">
        <v>0.52596234576602485</v>
      </c>
      <c r="H92" s="119">
        <v>0.53261137851016505</v>
      </c>
      <c r="I92" s="119"/>
      <c r="J92" s="114"/>
    </row>
    <row r="93" spans="1:10" x14ac:dyDescent="0.3">
      <c r="A93" s="115" t="s">
        <v>311</v>
      </c>
      <c r="B93" s="120" t="s">
        <v>54</v>
      </c>
      <c r="C93" s="110" t="s">
        <v>336</v>
      </c>
      <c r="D93" s="119">
        <f>+'[5]UI Planner Inputs'!$L$18</f>
        <v>0</v>
      </c>
      <c r="E93" s="119">
        <f>+'[5]UI Planner Inputs'!$L$18</f>
        <v>0</v>
      </c>
      <c r="F93" s="119">
        <v>5.5560609745546857E-2</v>
      </c>
      <c r="G93" s="119">
        <v>5.5743059887361751E-2</v>
      </c>
      <c r="H93" s="119">
        <v>5.4985762868791505E-2</v>
      </c>
      <c r="I93" s="119"/>
      <c r="J93" s="114"/>
    </row>
    <row r="94" spans="1:10" x14ac:dyDescent="0.3">
      <c r="A94" s="115" t="s">
        <v>312</v>
      </c>
      <c r="B94" s="120" t="s">
        <v>54</v>
      </c>
      <c r="C94" s="110" t="s">
        <v>336</v>
      </c>
      <c r="D94" s="119">
        <f>+'[5]UI Planner Inputs'!$L$20</f>
        <v>0</v>
      </c>
      <c r="E94" s="119">
        <f>+'[5]UI Planner Inputs'!$L$20</f>
        <v>0</v>
      </c>
      <c r="F94" s="119">
        <v>5.2708204294814077E-3</v>
      </c>
      <c r="G94" s="119">
        <v>5.2778698856757872E-3</v>
      </c>
      <c r="H94" s="119">
        <v>5.1981010198337381E-3</v>
      </c>
      <c r="I94" s="119"/>
      <c r="J94" s="114"/>
    </row>
    <row r="95" spans="1:10" x14ac:dyDescent="0.3">
      <c r="A95" s="115" t="s">
        <v>313</v>
      </c>
      <c r="B95" s="120" t="s">
        <v>54</v>
      </c>
      <c r="C95" s="110" t="s">
        <v>336</v>
      </c>
      <c r="D95" s="119">
        <f>+'[5]UI Planner Inputs'!$L$30</f>
        <v>0</v>
      </c>
      <c r="E95" s="119">
        <f>+'[5]UI Planner Inputs'!$L$30</f>
        <v>0</v>
      </c>
      <c r="F95" s="119">
        <v>0.33319156984725368</v>
      </c>
      <c r="G95" s="119">
        <v>0.33446416159588854</v>
      </c>
      <c r="H95" s="119">
        <v>0.32997235135893932</v>
      </c>
      <c r="I95" s="119"/>
      <c r="J95" s="114"/>
    </row>
    <row r="96" spans="1:10" x14ac:dyDescent="0.3">
      <c r="A96" s="115" t="s">
        <v>314</v>
      </c>
      <c r="B96" s="120" t="s">
        <v>54</v>
      </c>
      <c r="C96" s="110" t="s">
        <v>336</v>
      </c>
      <c r="D96" s="119">
        <f>+'[5]UI Planner Inputs'!$L$36</f>
        <v>0</v>
      </c>
      <c r="E96" s="119">
        <f>+'[5]UI Planner Inputs'!$L$36</f>
        <v>0</v>
      </c>
      <c r="F96" s="119">
        <v>5.122727595978609E-3</v>
      </c>
      <c r="G96" s="119">
        <v>5.1918660155729308E-3</v>
      </c>
      <c r="H96" s="119">
        <v>5.1047748234512242E-3</v>
      </c>
      <c r="I96" s="119"/>
      <c r="J96" s="114"/>
    </row>
    <row r="97" spans="1:10" x14ac:dyDescent="0.3">
      <c r="A97" s="115" t="s">
        <v>315</v>
      </c>
      <c r="B97" s="120" t="s">
        <v>54</v>
      </c>
      <c r="C97" s="110" t="s">
        <v>336</v>
      </c>
      <c r="D97" s="119">
        <f>+'[5]UI Planner Inputs'!$L$47</f>
        <v>0</v>
      </c>
      <c r="E97" s="119">
        <f>+'[5]UI Planner Inputs'!$L$47</f>
        <v>0</v>
      </c>
      <c r="F97" s="119">
        <v>6.4153678295298319E-2</v>
      </c>
      <c r="G97" s="119">
        <v>6.4920605998277758E-2</v>
      </c>
      <c r="H97" s="119">
        <v>6.377141865018042E-2</v>
      </c>
      <c r="I97" s="119"/>
      <c r="J97" s="114"/>
    </row>
    <row r="98" spans="1:10" x14ac:dyDescent="0.3">
      <c r="A98" s="115" t="s">
        <v>316</v>
      </c>
      <c r="B98" s="120" t="s">
        <v>54</v>
      </c>
      <c r="C98" s="110" t="s">
        <v>336</v>
      </c>
      <c r="D98" s="119">
        <f>+'[5]UI Planner Inputs'!$L$49</f>
        <v>0</v>
      </c>
      <c r="E98" s="119">
        <f>+'[5]UI Planner Inputs'!$L$49</f>
        <v>0</v>
      </c>
      <c r="F98" s="119">
        <v>8.4346791707681154E-3</v>
      </c>
      <c r="G98" s="119">
        <v>8.4400908511984268E-3</v>
      </c>
      <c r="H98" s="119">
        <v>8.3562127686390517E-3</v>
      </c>
      <c r="I98" s="119"/>
      <c r="J98" s="114"/>
    </row>
    <row r="99" spans="1:10" x14ac:dyDescent="0.3">
      <c r="A99" s="115" t="s">
        <v>317</v>
      </c>
      <c r="B99" s="120" t="s">
        <v>54</v>
      </c>
      <c r="C99" s="110" t="s">
        <v>336</v>
      </c>
      <c r="D99" s="119"/>
      <c r="E99" s="119"/>
      <c r="F99" s="119"/>
      <c r="G99" s="119"/>
      <c r="H99" s="119"/>
      <c r="I99" s="119"/>
    </row>
    <row r="100" spans="1:10" ht="15" thickBot="1" x14ac:dyDescent="0.35">
      <c r="A100" s="113"/>
      <c r="B100" s="113"/>
      <c r="C100" s="110"/>
      <c r="D100" s="121">
        <f t="shared" ref="D100" si="0">SUM(D92:D99)</f>
        <v>99.999499999999998</v>
      </c>
      <c r="E100" s="121">
        <f>SUM(E92:E99)</f>
        <v>99.999499999999998</v>
      </c>
      <c r="F100" s="121">
        <v>1.0000000000000002</v>
      </c>
      <c r="G100" s="121">
        <v>1</v>
      </c>
      <c r="H100" s="121">
        <v>1.0000000000000002</v>
      </c>
      <c r="I100" s="119"/>
    </row>
    <row r="101" spans="1:10" ht="15" thickTop="1" x14ac:dyDescent="0.3">
      <c r="A101" s="107"/>
      <c r="B101" s="107"/>
      <c r="C101" s="122"/>
      <c r="D101" s="107"/>
      <c r="E101" s="107"/>
      <c r="F101" s="107"/>
      <c r="G101" s="107"/>
      <c r="H101" s="107"/>
      <c r="I101" s="107"/>
      <c r="J101" s="107"/>
    </row>
    <row r="102" spans="1:10" x14ac:dyDescent="0.3">
      <c r="A102" s="112" t="s">
        <v>337</v>
      </c>
      <c r="B102" s="98" t="s">
        <v>35</v>
      </c>
      <c r="C102" s="110" t="s">
        <v>338</v>
      </c>
      <c r="D102" s="119">
        <f>IF('[5]Procedures &amp; Inputs'!E$64&gt;0,'[5]Procedures &amp; Inputs'!E$64,'[5]UI Planner Inputs'!$I$34)</f>
        <v>0.97876128996601464</v>
      </c>
      <c r="E102" s="119">
        <f>IF('[5]Procedures &amp; Inputs'!F$64&gt;0,'[5]Procedures &amp; Inputs'!F$64,'[5]UI Planner Inputs'!$I$34)</f>
        <v>0.97876128996601464</v>
      </c>
      <c r="F102" s="119">
        <v>0.97934141602073355</v>
      </c>
      <c r="G102" s="119">
        <v>0.97043210113677913</v>
      </c>
      <c r="H102" s="119">
        <v>0.96402105805764682</v>
      </c>
      <c r="I102" s="119"/>
      <c r="J102" s="114"/>
    </row>
    <row r="103" spans="1:10" x14ac:dyDescent="0.3">
      <c r="A103" s="112" t="s">
        <v>324</v>
      </c>
      <c r="C103" s="110"/>
      <c r="D103" s="119"/>
      <c r="E103" s="119"/>
      <c r="F103" s="119"/>
      <c r="G103" s="119"/>
      <c r="H103" s="119"/>
      <c r="I103" s="119"/>
      <c r="J103" s="119"/>
    </row>
    <row r="104" spans="1:10" x14ac:dyDescent="0.3">
      <c r="A104" s="115" t="s">
        <v>309</v>
      </c>
      <c r="B104" s="120" t="s">
        <v>54</v>
      </c>
      <c r="C104" s="110" t="s">
        <v>338</v>
      </c>
      <c r="D104" s="119">
        <f>+'[5]UI Planner Inputs'!$L$13</f>
        <v>99.999499999999998</v>
      </c>
      <c r="E104" s="119">
        <f>+'[5]UI Planner Inputs'!$L$13</f>
        <v>99.999499999999998</v>
      </c>
      <c r="F104" s="119">
        <v>0.5282659149156731</v>
      </c>
      <c r="G104" s="119">
        <v>0.52596234576602485</v>
      </c>
      <c r="H104" s="119">
        <v>0.53261137851016505</v>
      </c>
      <c r="I104" s="119"/>
    </row>
    <row r="105" spans="1:10" x14ac:dyDescent="0.3">
      <c r="A105" s="115" t="s">
        <v>311</v>
      </c>
      <c r="B105" s="120" t="s">
        <v>54</v>
      </c>
      <c r="C105" s="110" t="s">
        <v>338</v>
      </c>
      <c r="D105" s="119">
        <f>+'[5]UI Planner Inputs'!$L$18</f>
        <v>0</v>
      </c>
      <c r="E105" s="119">
        <f>+'[5]UI Planner Inputs'!$L$18</f>
        <v>0</v>
      </c>
      <c r="F105" s="119">
        <v>5.5560609745546857E-2</v>
      </c>
      <c r="G105" s="119">
        <v>5.5743059887361751E-2</v>
      </c>
      <c r="H105" s="119">
        <v>5.4985762868791505E-2</v>
      </c>
      <c r="I105" s="119"/>
    </row>
    <row r="106" spans="1:10" x14ac:dyDescent="0.3">
      <c r="A106" s="115" t="s">
        <v>312</v>
      </c>
      <c r="B106" s="120" t="s">
        <v>54</v>
      </c>
      <c r="C106" s="110" t="s">
        <v>338</v>
      </c>
      <c r="D106" s="119">
        <f>+'[5]UI Planner Inputs'!$L$20</f>
        <v>0</v>
      </c>
      <c r="E106" s="119">
        <f>+'[5]UI Planner Inputs'!$L$20</f>
        <v>0</v>
      </c>
      <c r="F106" s="119">
        <v>5.2708204294814077E-3</v>
      </c>
      <c r="G106" s="119">
        <v>5.2778698856757872E-3</v>
      </c>
      <c r="H106" s="119">
        <v>5.1981010198337381E-3</v>
      </c>
      <c r="I106" s="119"/>
    </row>
    <row r="107" spans="1:10" x14ac:dyDescent="0.3">
      <c r="A107" s="115" t="s">
        <v>313</v>
      </c>
      <c r="B107" s="120" t="s">
        <v>54</v>
      </c>
      <c r="C107" s="110" t="s">
        <v>338</v>
      </c>
      <c r="D107" s="119">
        <f>+'[5]UI Planner Inputs'!$L$30</f>
        <v>0</v>
      </c>
      <c r="E107" s="119">
        <f>+'[5]UI Planner Inputs'!$L$30</f>
        <v>0</v>
      </c>
      <c r="F107" s="119">
        <v>0.33319156984725368</v>
      </c>
      <c r="G107" s="119">
        <v>0.33446416159588854</v>
      </c>
      <c r="H107" s="119">
        <v>0.32997235135893932</v>
      </c>
      <c r="I107" s="119"/>
    </row>
    <row r="108" spans="1:10" x14ac:dyDescent="0.3">
      <c r="A108" s="115" t="s">
        <v>314</v>
      </c>
      <c r="B108" s="120" t="s">
        <v>54</v>
      </c>
      <c r="C108" s="110" t="s">
        <v>338</v>
      </c>
      <c r="D108" s="119">
        <f>+'[5]UI Planner Inputs'!$L$36</f>
        <v>0</v>
      </c>
      <c r="E108" s="119">
        <f>+'[5]UI Planner Inputs'!$L$36</f>
        <v>0</v>
      </c>
      <c r="F108" s="119">
        <v>5.122727595978609E-3</v>
      </c>
      <c r="G108" s="119">
        <v>5.1918660155729308E-3</v>
      </c>
      <c r="H108" s="119">
        <v>5.1047748234512242E-3</v>
      </c>
      <c r="I108" s="119"/>
    </row>
    <row r="109" spans="1:10" x14ac:dyDescent="0.3">
      <c r="A109" s="115" t="s">
        <v>315</v>
      </c>
      <c r="B109" s="120" t="s">
        <v>54</v>
      </c>
      <c r="C109" s="110" t="s">
        <v>338</v>
      </c>
      <c r="D109" s="119">
        <f>+'[5]UI Planner Inputs'!$L$47</f>
        <v>0</v>
      </c>
      <c r="E109" s="119">
        <f>+'[5]UI Planner Inputs'!$L$47</f>
        <v>0</v>
      </c>
      <c r="F109" s="119">
        <v>6.4153678295298319E-2</v>
      </c>
      <c r="G109" s="119">
        <v>6.4920605998277758E-2</v>
      </c>
      <c r="H109" s="119">
        <v>6.377141865018042E-2</v>
      </c>
      <c r="I109" s="119"/>
      <c r="J109" s="114"/>
    </row>
    <row r="110" spans="1:10" x14ac:dyDescent="0.3">
      <c r="A110" s="115" t="s">
        <v>316</v>
      </c>
      <c r="B110" s="120" t="s">
        <v>54</v>
      </c>
      <c r="C110" s="110" t="s">
        <v>338</v>
      </c>
      <c r="D110" s="119">
        <f>+'[5]UI Planner Inputs'!$L$49</f>
        <v>0</v>
      </c>
      <c r="E110" s="119">
        <f>+'[5]UI Planner Inputs'!$L$49</f>
        <v>0</v>
      </c>
      <c r="F110" s="119">
        <v>8.4346791707681154E-3</v>
      </c>
      <c r="G110" s="119">
        <v>8.4400908511984268E-3</v>
      </c>
      <c r="H110" s="119">
        <v>8.3562127686390517E-3</v>
      </c>
      <c r="I110" s="119"/>
      <c r="J110" s="114"/>
    </row>
    <row r="111" spans="1:10" x14ac:dyDescent="0.3">
      <c r="A111" s="115" t="s">
        <v>317</v>
      </c>
      <c r="B111" s="120" t="s">
        <v>54</v>
      </c>
      <c r="C111" s="110" t="s">
        <v>338</v>
      </c>
      <c r="D111" s="119"/>
      <c r="E111" s="119"/>
      <c r="F111" s="119"/>
      <c r="G111" s="119"/>
      <c r="H111" s="119"/>
      <c r="I111" s="119"/>
    </row>
    <row r="112" spans="1:10" ht="15" thickBot="1" x14ac:dyDescent="0.35">
      <c r="A112" s="113"/>
      <c r="B112" s="113"/>
      <c r="C112" s="110"/>
      <c r="D112" s="121">
        <f t="shared" ref="D112" si="1">SUM(D104:D111)</f>
        <v>99.999499999999998</v>
      </c>
      <c r="E112" s="121">
        <f>SUM(E104:E111)</f>
        <v>99.999499999999998</v>
      </c>
      <c r="F112" s="121">
        <v>1.0000000000000002</v>
      </c>
      <c r="G112" s="121">
        <v>1</v>
      </c>
      <c r="H112" s="121">
        <v>1.0000000000000002</v>
      </c>
      <c r="I112" s="119"/>
    </row>
    <row r="113" spans="1:10" ht="15" thickTop="1" x14ac:dyDescent="0.3">
      <c r="A113" s="107"/>
      <c r="B113" s="107"/>
      <c r="C113" s="122"/>
      <c r="D113" s="107"/>
      <c r="E113" s="107"/>
      <c r="F113" s="107"/>
      <c r="G113" s="107"/>
      <c r="H113" s="107"/>
      <c r="I113" s="107"/>
      <c r="J113" s="107"/>
    </row>
    <row r="114" spans="1:10" x14ac:dyDescent="0.3">
      <c r="A114" s="112" t="s">
        <v>339</v>
      </c>
      <c r="B114" s="98" t="s">
        <v>35</v>
      </c>
      <c r="C114" s="110" t="s">
        <v>340</v>
      </c>
      <c r="D114" s="119">
        <f>IF('[5]Procedures &amp; Inputs'!E$65&gt;0,'[5]Procedures &amp; Inputs'!E$65,'[5]UI Planner Inputs'!$J$34)</f>
        <v>0.98855217689263286</v>
      </c>
      <c r="E114" s="119">
        <f>IF('[5]Procedures &amp; Inputs'!F$65&gt;0,'[5]Procedures &amp; Inputs'!F$65,'[5]UI Planner Inputs'!$J$34)</f>
        <v>0.98855217689263286</v>
      </c>
      <c r="F114" s="119">
        <v>0.99999512928998335</v>
      </c>
      <c r="G114" s="119">
        <v>0.99999514492110075</v>
      </c>
      <c r="H114" s="119">
        <v>0.9999951487384775</v>
      </c>
      <c r="I114" s="119"/>
      <c r="J114" s="114"/>
    </row>
    <row r="115" spans="1:10" x14ac:dyDescent="0.3">
      <c r="A115" s="112" t="s">
        <v>324</v>
      </c>
      <c r="C115" s="110"/>
      <c r="D115" s="110"/>
      <c r="E115" s="110"/>
      <c r="F115" s="110"/>
      <c r="G115" s="110"/>
      <c r="H115" s="110"/>
      <c r="I115" s="110"/>
      <c r="J115" s="110"/>
    </row>
    <row r="116" spans="1:10" x14ac:dyDescent="0.3">
      <c r="A116" s="115" t="s">
        <v>309</v>
      </c>
      <c r="B116" s="120" t="s">
        <v>54</v>
      </c>
      <c r="C116" s="110" t="s">
        <v>340</v>
      </c>
      <c r="D116" s="119">
        <f>+'[5]UI Planner Inputs'!$L$13</f>
        <v>99.999499999999998</v>
      </c>
      <c r="E116" s="119">
        <f>+'[5]UI Planner Inputs'!$L$13</f>
        <v>99.999499999999998</v>
      </c>
      <c r="F116" s="119">
        <v>0.5282659149156731</v>
      </c>
      <c r="G116" s="119">
        <v>0.52596234576602485</v>
      </c>
      <c r="H116" s="119">
        <v>0.53261137851016505</v>
      </c>
      <c r="I116" s="119"/>
      <c r="J116" s="114"/>
    </row>
    <row r="117" spans="1:10" x14ac:dyDescent="0.3">
      <c r="A117" s="115" t="s">
        <v>311</v>
      </c>
      <c r="B117" s="120" t="s">
        <v>54</v>
      </c>
      <c r="C117" s="110" t="s">
        <v>340</v>
      </c>
      <c r="D117" s="119">
        <f>+'[5]UI Planner Inputs'!$L$18</f>
        <v>0</v>
      </c>
      <c r="E117" s="119">
        <f>+'[5]UI Planner Inputs'!$L$18</f>
        <v>0</v>
      </c>
      <c r="F117" s="119">
        <v>5.5560609745546857E-2</v>
      </c>
      <c r="G117" s="119">
        <v>5.5743059887361751E-2</v>
      </c>
      <c r="H117" s="119">
        <v>5.4985762868791505E-2</v>
      </c>
      <c r="I117" s="119"/>
      <c r="J117" s="114"/>
    </row>
    <row r="118" spans="1:10" x14ac:dyDescent="0.3">
      <c r="A118" s="115" t="s">
        <v>312</v>
      </c>
      <c r="B118" s="120" t="s">
        <v>54</v>
      </c>
      <c r="C118" s="110" t="s">
        <v>340</v>
      </c>
      <c r="D118" s="119">
        <f>+'[5]UI Planner Inputs'!$L$20</f>
        <v>0</v>
      </c>
      <c r="E118" s="119">
        <f>+'[5]UI Planner Inputs'!$L$20</f>
        <v>0</v>
      </c>
      <c r="F118" s="119">
        <v>5.2708204294814077E-3</v>
      </c>
      <c r="G118" s="119">
        <v>5.2778698856757872E-3</v>
      </c>
      <c r="H118" s="119">
        <v>5.1981010198337381E-3</v>
      </c>
      <c r="I118" s="119"/>
      <c r="J118" s="114"/>
    </row>
    <row r="119" spans="1:10" x14ac:dyDescent="0.3">
      <c r="A119" s="115" t="s">
        <v>313</v>
      </c>
      <c r="B119" s="120" t="s">
        <v>54</v>
      </c>
      <c r="C119" s="110" t="s">
        <v>340</v>
      </c>
      <c r="D119" s="119">
        <f>+'[5]UI Planner Inputs'!$L$30</f>
        <v>0</v>
      </c>
      <c r="E119" s="119">
        <f>+'[5]UI Planner Inputs'!$L$30</f>
        <v>0</v>
      </c>
      <c r="F119" s="119">
        <v>0.33319156984725368</v>
      </c>
      <c r="G119" s="119">
        <v>0.33446416159588854</v>
      </c>
      <c r="H119" s="119">
        <v>0.32997235135893932</v>
      </c>
      <c r="I119" s="119"/>
      <c r="J119" s="114"/>
    </row>
    <row r="120" spans="1:10" x14ac:dyDescent="0.3">
      <c r="A120" s="115" t="s">
        <v>314</v>
      </c>
      <c r="B120" s="120" t="s">
        <v>54</v>
      </c>
      <c r="C120" s="110" t="s">
        <v>340</v>
      </c>
      <c r="D120" s="119">
        <f>+'[5]UI Planner Inputs'!$L$36</f>
        <v>0</v>
      </c>
      <c r="E120" s="119">
        <f>+'[5]UI Planner Inputs'!$L$36</f>
        <v>0</v>
      </c>
      <c r="F120" s="119">
        <v>5.122727595978609E-3</v>
      </c>
      <c r="G120" s="119">
        <v>5.1918660155729308E-3</v>
      </c>
      <c r="H120" s="119">
        <v>5.1047748234512242E-3</v>
      </c>
      <c r="I120" s="119"/>
      <c r="J120" s="114"/>
    </row>
    <row r="121" spans="1:10" x14ac:dyDescent="0.3">
      <c r="A121" s="115" t="s">
        <v>315</v>
      </c>
      <c r="B121" s="120" t="s">
        <v>54</v>
      </c>
      <c r="C121" s="110" t="s">
        <v>340</v>
      </c>
      <c r="D121" s="119">
        <f>+'[5]UI Planner Inputs'!$L$47</f>
        <v>0</v>
      </c>
      <c r="E121" s="119">
        <f>+'[5]UI Planner Inputs'!$L$47</f>
        <v>0</v>
      </c>
      <c r="F121" s="119">
        <v>6.4153678295298319E-2</v>
      </c>
      <c r="G121" s="119">
        <v>6.4920605998277758E-2</v>
      </c>
      <c r="H121" s="119">
        <v>6.377141865018042E-2</v>
      </c>
      <c r="I121" s="119"/>
      <c r="J121" s="114"/>
    </row>
    <row r="122" spans="1:10" x14ac:dyDescent="0.3">
      <c r="A122" s="115" t="s">
        <v>316</v>
      </c>
      <c r="B122" s="120" t="s">
        <v>54</v>
      </c>
      <c r="C122" s="110" t="s">
        <v>340</v>
      </c>
      <c r="D122" s="119">
        <f>+'[5]UI Planner Inputs'!$L$49</f>
        <v>0</v>
      </c>
      <c r="E122" s="119">
        <f>+'[5]UI Planner Inputs'!$L$49</f>
        <v>0</v>
      </c>
      <c r="F122" s="119">
        <v>8.4346791707681154E-3</v>
      </c>
      <c r="G122" s="119">
        <v>8.4400908511984268E-3</v>
      </c>
      <c r="H122" s="119">
        <v>8.3562127686390517E-3</v>
      </c>
      <c r="I122" s="119"/>
      <c r="J122" s="114"/>
    </row>
    <row r="123" spans="1:10" x14ac:dyDescent="0.3">
      <c r="A123" s="115" t="s">
        <v>317</v>
      </c>
      <c r="B123" s="120" t="s">
        <v>54</v>
      </c>
      <c r="C123" s="110" t="s">
        <v>340</v>
      </c>
      <c r="D123" s="119"/>
      <c r="E123" s="119"/>
      <c r="F123" s="119"/>
      <c r="G123" s="119"/>
      <c r="H123" s="119"/>
      <c r="I123" s="119"/>
    </row>
    <row r="124" spans="1:10" ht="15" thickBot="1" x14ac:dyDescent="0.35">
      <c r="A124" s="113"/>
      <c r="B124" s="113"/>
      <c r="C124" s="110"/>
      <c r="D124" s="121">
        <f t="shared" ref="D124" si="2">SUM(D116:D123)</f>
        <v>99.999499999999998</v>
      </c>
      <c r="E124" s="121">
        <f>SUM(E116:E123)</f>
        <v>99.999499999999998</v>
      </c>
      <c r="F124" s="121">
        <v>1.0000000000000002</v>
      </c>
      <c r="G124" s="121">
        <v>1</v>
      </c>
      <c r="H124" s="121">
        <v>1.0000000000000002</v>
      </c>
      <c r="I124" s="119"/>
    </row>
    <row r="125" spans="1:10" ht="15" thickTop="1" x14ac:dyDescent="0.3">
      <c r="A125" s="107"/>
      <c r="B125" s="107"/>
      <c r="C125" s="122"/>
      <c r="D125" s="107"/>
      <c r="E125" s="107"/>
      <c r="F125" s="107"/>
      <c r="G125" s="107"/>
      <c r="H125" s="107"/>
      <c r="I125" s="107"/>
      <c r="J125" s="107"/>
    </row>
    <row r="126" spans="1:10" x14ac:dyDescent="0.3">
      <c r="A126" s="112" t="s">
        <v>23</v>
      </c>
      <c r="B126" s="98" t="s">
        <v>35</v>
      </c>
      <c r="C126" s="110" t="s">
        <v>341</v>
      </c>
      <c r="D126" s="119">
        <f>IF('[5]Procedures &amp; Inputs'!E$66&gt;0,'[5]Procedures &amp; Inputs'!E$66,'[5]UI Planner Inputs'!$L$44)</f>
        <v>0.72041766170058519</v>
      </c>
      <c r="E126" s="119">
        <f>IF('[5]Procedures &amp; Inputs'!F$66&gt;0,'[5]Procedures &amp; Inputs'!F$66,'[5]UI Planner Inputs'!$L$44)</f>
        <v>0.72041766170058519</v>
      </c>
      <c r="F126" s="119">
        <v>0.70369249762178421</v>
      </c>
      <c r="G126" s="119">
        <v>0.70174730003074737</v>
      </c>
      <c r="H126" s="119">
        <v>0.69923804581756366</v>
      </c>
      <c r="I126" s="119"/>
    </row>
    <row r="127" spans="1:10" x14ac:dyDescent="0.3">
      <c r="A127" s="112" t="s">
        <v>324</v>
      </c>
      <c r="C127" s="110"/>
      <c r="D127" s="119"/>
      <c r="E127" s="119"/>
      <c r="F127" s="119"/>
      <c r="G127" s="119"/>
      <c r="H127" s="119"/>
      <c r="I127" s="119"/>
    </row>
    <row r="128" spans="1:10" x14ac:dyDescent="0.3">
      <c r="A128" s="115" t="s">
        <v>309</v>
      </c>
      <c r="B128" s="120" t="s">
        <v>54</v>
      </c>
      <c r="C128" s="110" t="s">
        <v>341</v>
      </c>
      <c r="D128" s="119">
        <f>+'[5]UI Planner Inputs'!$M$13</f>
        <v>99.999499999999998</v>
      </c>
      <c r="E128" s="119">
        <f>+'[5]UI Planner Inputs'!$M$13</f>
        <v>99.999499999999998</v>
      </c>
      <c r="F128" s="119">
        <v>0.62731465917189999</v>
      </c>
      <c r="G128" s="119">
        <v>0.6252151231580082</v>
      </c>
      <c r="H128" s="119">
        <v>0.63142184644111032</v>
      </c>
      <c r="I128" s="119"/>
      <c r="J128" s="114" t="s">
        <v>310</v>
      </c>
    </row>
    <row r="129" spans="1:10" x14ac:dyDescent="0.3">
      <c r="A129" s="115" t="s">
        <v>311</v>
      </c>
      <c r="B129" s="120" t="s">
        <v>54</v>
      </c>
      <c r="C129" s="110" t="s">
        <v>341</v>
      </c>
      <c r="D129" s="119">
        <f>+'[5]UI Planner Inputs'!$M$18</f>
        <v>0</v>
      </c>
      <c r="E129" s="119">
        <f>+'[5]UI Planner Inputs'!$M$18</f>
        <v>0</v>
      </c>
      <c r="F129" s="119">
        <v>5.4112932506757389E-2</v>
      </c>
      <c r="G129" s="119">
        <v>5.4358932989136299E-2</v>
      </c>
      <c r="H129" s="119">
        <v>5.3465528803797555E-2</v>
      </c>
      <c r="I129" s="119"/>
      <c r="J129" s="114" t="s">
        <v>310</v>
      </c>
    </row>
    <row r="130" spans="1:10" x14ac:dyDescent="0.3">
      <c r="A130" s="115" t="s">
        <v>312</v>
      </c>
      <c r="B130" s="120" t="s">
        <v>54</v>
      </c>
      <c r="C130" s="110" t="s">
        <v>341</v>
      </c>
      <c r="D130" s="119">
        <f>+'[5]UI Planner Inputs'!$M$20</f>
        <v>0</v>
      </c>
      <c r="E130" s="119">
        <f>+'[5]UI Planner Inputs'!$M$20</f>
        <v>0</v>
      </c>
      <c r="F130" s="119">
        <v>3.3484394120732084E-3</v>
      </c>
      <c r="G130" s="119">
        <v>3.3478541464988716E-3</v>
      </c>
      <c r="H130" s="119">
        <v>3.3005036226643352E-3</v>
      </c>
      <c r="I130" s="119"/>
      <c r="J130" s="114" t="s">
        <v>310</v>
      </c>
    </row>
    <row r="131" spans="1:10" x14ac:dyDescent="0.3">
      <c r="A131" s="115" t="s">
        <v>313</v>
      </c>
      <c r="B131" s="120" t="s">
        <v>54</v>
      </c>
      <c r="C131" s="110" t="s">
        <v>341</v>
      </c>
      <c r="D131" s="119">
        <f>+'[5]UI Planner Inputs'!$M$30</f>
        <v>0</v>
      </c>
      <c r="E131" s="119">
        <f>+'[5]UI Planner Inputs'!$M$30</f>
        <v>0</v>
      </c>
      <c r="F131" s="119">
        <v>0.27165391390879873</v>
      </c>
      <c r="G131" s="119">
        <v>0.27296439711734977</v>
      </c>
      <c r="H131" s="119">
        <v>0.26856368920038398</v>
      </c>
      <c r="I131" s="119"/>
      <c r="J131" s="114" t="s">
        <v>310</v>
      </c>
    </row>
    <row r="132" spans="1:10" x14ac:dyDescent="0.3">
      <c r="A132" s="115" t="s">
        <v>314</v>
      </c>
      <c r="B132" s="120" t="s">
        <v>54</v>
      </c>
      <c r="C132" s="110" t="s">
        <v>341</v>
      </c>
      <c r="D132" s="119">
        <f>+'[5]UI Planner Inputs'!$M$36</f>
        <v>0</v>
      </c>
      <c r="E132" s="119">
        <f>+'[5]UI Planner Inputs'!$M$36</f>
        <v>0</v>
      </c>
      <c r="F132" s="119">
        <v>2.8643276898457568E-3</v>
      </c>
      <c r="G132" s="119">
        <v>2.904162633107455E-3</v>
      </c>
      <c r="H132" s="119">
        <v>2.8402740338465994E-3</v>
      </c>
      <c r="I132" s="119"/>
      <c r="J132" s="114" t="s">
        <v>310</v>
      </c>
    </row>
    <row r="133" spans="1:10" x14ac:dyDescent="0.3">
      <c r="A133" s="115" t="s">
        <v>315</v>
      </c>
      <c r="B133" s="120" t="s">
        <v>54</v>
      </c>
      <c r="C133" s="110" t="s">
        <v>341</v>
      </c>
      <c r="D133" s="119">
        <f>+'[5]UI Planner Inputs'!$M$47</f>
        <v>0</v>
      </c>
      <c r="E133" s="119">
        <f>+'[5]UI Planner Inputs'!$M$47</f>
        <v>0</v>
      </c>
      <c r="F133" s="119">
        <v>4.035609106679397E-2</v>
      </c>
      <c r="G133" s="119">
        <v>4.0859954824136839E-2</v>
      </c>
      <c r="H133" s="119">
        <v>4.0053123643966397E-2</v>
      </c>
      <c r="I133" s="119"/>
      <c r="J133" s="114" t="s">
        <v>310</v>
      </c>
    </row>
    <row r="134" spans="1:10" x14ac:dyDescent="0.3">
      <c r="A134" s="115" t="s">
        <v>316</v>
      </c>
      <c r="B134" s="120" t="s">
        <v>54</v>
      </c>
      <c r="C134" s="110" t="s">
        <v>341</v>
      </c>
      <c r="D134" s="119">
        <f>+'[5]UI Planner Inputs'!$M$49</f>
        <v>0</v>
      </c>
      <c r="E134" s="119">
        <f>+'[5]UI Planner Inputs'!$M$49</f>
        <v>0</v>
      </c>
      <c r="F134" s="119">
        <v>3.4963624383093744E-4</v>
      </c>
      <c r="G134" s="119">
        <v>3.4957513176293441E-4</v>
      </c>
      <c r="H134" s="119">
        <v>3.5503425423082493E-4</v>
      </c>
      <c r="I134" s="119"/>
      <c r="J134" s="114" t="s">
        <v>310</v>
      </c>
    </row>
    <row r="135" spans="1:10" x14ac:dyDescent="0.3">
      <c r="A135" s="115" t="s">
        <v>317</v>
      </c>
      <c r="B135" s="120" t="s">
        <v>54</v>
      </c>
      <c r="C135" s="110" t="s">
        <v>341</v>
      </c>
      <c r="D135" s="119"/>
      <c r="E135" s="119"/>
      <c r="F135" s="119"/>
      <c r="G135" s="119"/>
      <c r="H135" s="119"/>
      <c r="I135" s="119"/>
      <c r="J135" s="114" t="s">
        <v>310</v>
      </c>
    </row>
    <row r="136" spans="1:10" ht="15" thickBot="1" x14ac:dyDescent="0.35">
      <c r="A136" s="115"/>
      <c r="B136" s="113"/>
      <c r="C136" s="110"/>
      <c r="D136" s="121">
        <f t="shared" ref="D136" si="3">SUM(D128:D135)</f>
        <v>99.999499999999998</v>
      </c>
      <c r="E136" s="121">
        <f>SUM(E128:E135)</f>
        <v>99.999499999999998</v>
      </c>
      <c r="F136" s="121">
        <v>0.99999999999999989</v>
      </c>
      <c r="G136" s="121">
        <v>1.0000000000000004</v>
      </c>
      <c r="H136" s="121">
        <v>0.99999999999999989</v>
      </c>
      <c r="I136" s="119"/>
      <c r="J136" s="114"/>
    </row>
    <row r="137" spans="1:10" ht="15" thickTop="1" x14ac:dyDescent="0.3">
      <c r="A137" s="107"/>
      <c r="B137" s="107"/>
      <c r="C137" s="122"/>
      <c r="D137" s="107"/>
      <c r="E137" s="107"/>
      <c r="F137" s="107"/>
      <c r="G137" s="107"/>
      <c r="H137" s="107"/>
      <c r="I137" s="107"/>
      <c r="J137" s="107"/>
    </row>
    <row r="138" spans="1:10" x14ac:dyDescent="0.3">
      <c r="A138" s="112" t="s">
        <v>23</v>
      </c>
      <c r="B138" s="98" t="s">
        <v>35</v>
      </c>
      <c r="C138" s="110" t="s">
        <v>341</v>
      </c>
      <c r="D138" s="119">
        <f>IF('[5]Procedures &amp; Inputs'!E$66&gt;0,'[5]Procedures &amp; Inputs'!E$66,'[5]UI Planner Inputs'!$L$44)</f>
        <v>0.72041766170058519</v>
      </c>
      <c r="E138" s="119">
        <f>IF('[5]Procedures &amp; Inputs'!F$66&gt;0,'[5]Procedures &amp; Inputs'!F$66,'[5]UI Planner Inputs'!$L$44)</f>
        <v>0.72041766170058519</v>
      </c>
      <c r="F138" s="135">
        <v>0.99711690475872761</v>
      </c>
      <c r="G138" s="135">
        <v>0.99712613066305755</v>
      </c>
      <c r="H138" s="135">
        <v>0.99713726669916181</v>
      </c>
      <c r="I138" s="119"/>
    </row>
    <row r="139" spans="1:10" x14ac:dyDescent="0.3">
      <c r="A139" s="112" t="s">
        <v>324</v>
      </c>
      <c r="C139" s="110"/>
      <c r="D139" s="119"/>
      <c r="E139" s="119"/>
      <c r="F139" s="135"/>
      <c r="G139" s="135"/>
      <c r="H139" s="135"/>
      <c r="I139" s="119"/>
    </row>
    <row r="140" spans="1:10" x14ac:dyDescent="0.3">
      <c r="A140" s="115" t="s">
        <v>309</v>
      </c>
      <c r="B140" s="120" t="s">
        <v>54</v>
      </c>
      <c r="C140" s="110" t="s">
        <v>341</v>
      </c>
      <c r="D140" s="119">
        <f>+'[5]UI Planner Inputs'!$M$13</f>
        <v>99.999499999999998</v>
      </c>
      <c r="E140" s="119">
        <f>+'[5]UI Planner Inputs'!$M$13</f>
        <v>99.999499999999998</v>
      </c>
      <c r="F140" s="135">
        <v>0.5282659149156731</v>
      </c>
      <c r="G140" s="135">
        <v>0.52596234576602485</v>
      </c>
      <c r="H140" s="135">
        <v>0.53261137851016505</v>
      </c>
      <c r="I140" s="119"/>
      <c r="J140" s="114" t="s">
        <v>310</v>
      </c>
    </row>
    <row r="141" spans="1:10" x14ac:dyDescent="0.3">
      <c r="A141" s="115" t="s">
        <v>311</v>
      </c>
      <c r="B141" s="120" t="s">
        <v>54</v>
      </c>
      <c r="C141" s="110" t="s">
        <v>341</v>
      </c>
      <c r="D141" s="119">
        <f>+'[5]UI Planner Inputs'!$M$18</f>
        <v>0</v>
      </c>
      <c r="E141" s="119">
        <f>+'[5]UI Planner Inputs'!$M$18</f>
        <v>0</v>
      </c>
      <c r="F141" s="135">
        <v>5.5560609745546857E-2</v>
      </c>
      <c r="G141" s="135">
        <v>5.5743059887361751E-2</v>
      </c>
      <c r="H141" s="135">
        <v>5.4985762868791505E-2</v>
      </c>
      <c r="I141" s="119"/>
      <c r="J141" s="114" t="s">
        <v>310</v>
      </c>
    </row>
    <row r="142" spans="1:10" x14ac:dyDescent="0.3">
      <c r="A142" s="115" t="s">
        <v>312</v>
      </c>
      <c r="B142" s="120" t="s">
        <v>54</v>
      </c>
      <c r="C142" s="110" t="s">
        <v>341</v>
      </c>
      <c r="D142" s="119">
        <f>+'[5]UI Planner Inputs'!$M$20</f>
        <v>0</v>
      </c>
      <c r="E142" s="119">
        <f>+'[5]UI Planner Inputs'!$M$20</f>
        <v>0</v>
      </c>
      <c r="F142" s="135">
        <v>5.2708204294814077E-3</v>
      </c>
      <c r="G142" s="135">
        <v>5.2778698856757872E-3</v>
      </c>
      <c r="H142" s="135">
        <v>5.1981010198337381E-3</v>
      </c>
      <c r="I142" s="119"/>
      <c r="J142" s="114" t="s">
        <v>310</v>
      </c>
    </row>
    <row r="143" spans="1:10" x14ac:dyDescent="0.3">
      <c r="A143" s="115" t="s">
        <v>313</v>
      </c>
      <c r="B143" s="120" t="s">
        <v>54</v>
      </c>
      <c r="C143" s="110" t="s">
        <v>341</v>
      </c>
      <c r="D143" s="119">
        <f>+'[5]UI Planner Inputs'!$M$30</f>
        <v>0</v>
      </c>
      <c r="E143" s="119">
        <f>+'[5]UI Planner Inputs'!$M$30</f>
        <v>0</v>
      </c>
      <c r="F143" s="135">
        <v>0.33319156984725368</v>
      </c>
      <c r="G143" s="135">
        <v>0.33446416159588854</v>
      </c>
      <c r="H143" s="135">
        <v>0.32997235135893932</v>
      </c>
      <c r="I143" s="119"/>
      <c r="J143" s="114" t="s">
        <v>310</v>
      </c>
    </row>
    <row r="144" spans="1:10" x14ac:dyDescent="0.3">
      <c r="A144" s="115" t="s">
        <v>314</v>
      </c>
      <c r="B144" s="120" t="s">
        <v>54</v>
      </c>
      <c r="C144" s="110" t="s">
        <v>341</v>
      </c>
      <c r="D144" s="119">
        <f>+'[5]UI Planner Inputs'!$M$36</f>
        <v>0</v>
      </c>
      <c r="E144" s="119">
        <f>+'[5]UI Planner Inputs'!$M$36</f>
        <v>0</v>
      </c>
      <c r="F144" s="135">
        <v>5.122727595978609E-3</v>
      </c>
      <c r="G144" s="135">
        <v>5.1918660155729308E-3</v>
      </c>
      <c r="H144" s="135">
        <v>5.1047748234512242E-3</v>
      </c>
      <c r="I144" s="119"/>
      <c r="J144" s="114" t="s">
        <v>310</v>
      </c>
    </row>
    <row r="145" spans="1:10" x14ac:dyDescent="0.3">
      <c r="A145" s="115" t="s">
        <v>315</v>
      </c>
      <c r="B145" s="120" t="s">
        <v>54</v>
      </c>
      <c r="C145" s="110" t="s">
        <v>341</v>
      </c>
      <c r="D145" s="119">
        <f>+'[5]UI Planner Inputs'!$M$47</f>
        <v>0</v>
      </c>
      <c r="E145" s="119">
        <f>+'[5]UI Planner Inputs'!$M$47</f>
        <v>0</v>
      </c>
      <c r="F145" s="135">
        <v>6.4153678295298319E-2</v>
      </c>
      <c r="G145" s="135">
        <v>6.4920605998277758E-2</v>
      </c>
      <c r="H145" s="135">
        <v>6.377141865018042E-2</v>
      </c>
      <c r="I145" s="119"/>
      <c r="J145" s="114" t="s">
        <v>310</v>
      </c>
    </row>
    <row r="146" spans="1:10" x14ac:dyDescent="0.3">
      <c r="A146" s="115" t="s">
        <v>316</v>
      </c>
      <c r="B146" s="120" t="s">
        <v>54</v>
      </c>
      <c r="C146" s="110" t="s">
        <v>341</v>
      </c>
      <c r="D146" s="119">
        <f>+'[5]UI Planner Inputs'!$M$49</f>
        <v>0</v>
      </c>
      <c r="E146" s="119">
        <f>+'[5]UI Planner Inputs'!$M$49</f>
        <v>0</v>
      </c>
      <c r="F146" s="135">
        <v>8.4346791707681154E-3</v>
      </c>
      <c r="G146" s="135">
        <v>8.4400908511984268E-3</v>
      </c>
      <c r="H146" s="135">
        <v>8.3562127686390517E-3</v>
      </c>
      <c r="I146" s="119"/>
      <c r="J146" s="114" t="s">
        <v>310</v>
      </c>
    </row>
    <row r="147" spans="1:10" x14ac:dyDescent="0.3">
      <c r="A147" s="115" t="s">
        <v>317</v>
      </c>
      <c r="B147" s="120" t="s">
        <v>54</v>
      </c>
      <c r="C147" s="110" t="s">
        <v>341</v>
      </c>
      <c r="D147" s="119"/>
      <c r="E147" s="119"/>
      <c r="F147" s="135"/>
      <c r="G147" s="135"/>
      <c r="H147" s="135"/>
      <c r="I147" s="119"/>
      <c r="J147" s="114" t="s">
        <v>310</v>
      </c>
    </row>
    <row r="148" spans="1:10" ht="15" thickBot="1" x14ac:dyDescent="0.35">
      <c r="A148" s="115"/>
      <c r="B148" s="113"/>
      <c r="C148" s="110"/>
      <c r="D148" s="121">
        <f t="shared" ref="D148" si="4">SUM(D140:D147)</f>
        <v>99.999499999999998</v>
      </c>
      <c r="E148" s="121">
        <f>SUM(E140:E147)</f>
        <v>99.999499999999998</v>
      </c>
      <c r="F148" s="117">
        <v>1.0000000000000002</v>
      </c>
      <c r="G148" s="117">
        <v>1</v>
      </c>
      <c r="H148" s="117">
        <v>1.0000000000000002</v>
      </c>
      <c r="I148" s="119"/>
      <c r="J148" s="114"/>
    </row>
    <row r="149" spans="1:10" ht="15" thickTop="1" x14ac:dyDescent="0.3">
      <c r="A149" s="107"/>
      <c r="B149" s="107"/>
      <c r="C149" s="122"/>
      <c r="D149" s="107"/>
      <c r="E149" s="107"/>
      <c r="F149" s="107"/>
      <c r="G149" s="107"/>
      <c r="H149" s="107"/>
      <c r="I149" s="107"/>
      <c r="J149" s="107"/>
    </row>
    <row r="150" spans="1:10" x14ac:dyDescent="0.3">
      <c r="A150" s="112" t="s">
        <v>342</v>
      </c>
      <c r="B150" s="98" t="s">
        <v>35</v>
      </c>
      <c r="C150" s="110" t="s">
        <v>24</v>
      </c>
      <c r="D150" s="119">
        <f>IF('[5]Procedures &amp; Inputs'!E$67&gt;0,'[5]Procedures &amp; Inputs'!E$67,'[5]UI Planner Inputs'!$L$49)</f>
        <v>1</v>
      </c>
      <c r="E150" s="119">
        <f>IF('[5]Procedures &amp; Inputs'!F$67&gt;0,'[5]Procedures &amp; Inputs'!F$67,'[5]UI Planner Inputs'!$L$49)</f>
        <v>1</v>
      </c>
      <c r="F150" s="119">
        <v>1</v>
      </c>
      <c r="G150" s="119">
        <v>1</v>
      </c>
      <c r="H150" s="119">
        <v>1</v>
      </c>
      <c r="I150" s="119"/>
      <c r="J150" s="124"/>
    </row>
    <row r="151" spans="1:10" x14ac:dyDescent="0.3">
      <c r="A151" s="112" t="s">
        <v>324</v>
      </c>
      <c r="C151" s="110"/>
      <c r="D151" s="119"/>
      <c r="E151" s="119"/>
      <c r="F151" s="119"/>
      <c r="G151" s="119"/>
      <c r="H151" s="119"/>
      <c r="I151" s="119"/>
      <c r="J151" s="124"/>
    </row>
    <row r="152" spans="1:10" x14ac:dyDescent="0.3">
      <c r="A152" s="115" t="s">
        <v>309</v>
      </c>
      <c r="B152" s="120" t="s">
        <v>54</v>
      </c>
      <c r="C152" s="110" t="s">
        <v>24</v>
      </c>
      <c r="D152" s="119">
        <f>+'[5]UI Planner Inputs'!$AQ$13</f>
        <v>0</v>
      </c>
      <c r="E152" s="119">
        <f>+'[5]UI Planner Inputs'!$AQ$13</f>
        <v>0</v>
      </c>
      <c r="F152" s="119">
        <v>0.64063094914332341</v>
      </c>
      <c r="G152" s="119">
        <v>0.63846170578382944</v>
      </c>
      <c r="H152" s="119">
        <v>0.6447046561589348</v>
      </c>
      <c r="I152" s="119"/>
      <c r="J152" s="114" t="s">
        <v>310</v>
      </c>
    </row>
    <row r="153" spans="1:10" x14ac:dyDescent="0.3">
      <c r="A153" s="115" t="s">
        <v>311</v>
      </c>
      <c r="B153" s="120" t="s">
        <v>54</v>
      </c>
      <c r="C153" s="110" t="s">
        <v>24</v>
      </c>
      <c r="D153" s="119">
        <f>+'[5]UI Planner Inputs'!$AQ$18</f>
        <v>0</v>
      </c>
      <c r="E153" s="119">
        <f>+'[5]UI Planner Inputs'!$AQ$18</f>
        <v>0</v>
      </c>
      <c r="F153" s="119">
        <v>5.8928474299700849E-2</v>
      </c>
      <c r="G153" s="119">
        <v>5.9176038109325028E-2</v>
      </c>
      <c r="H153" s="119">
        <v>5.8217939718801202E-2</v>
      </c>
      <c r="I153" s="119"/>
      <c r="J153" s="114" t="s">
        <v>310</v>
      </c>
    </row>
    <row r="154" spans="1:10" x14ac:dyDescent="0.3">
      <c r="A154" s="115" t="s">
        <v>312</v>
      </c>
      <c r="B154" s="120" t="s">
        <v>54</v>
      </c>
      <c r="C154" s="110" t="s">
        <v>24</v>
      </c>
      <c r="D154" s="119">
        <f>+'[5]UI Planner Inputs'!$AQ$20</f>
        <v>0</v>
      </c>
      <c r="E154" s="119">
        <f>+'[5]UI Planner Inputs'!$AQ$20</f>
        <v>0</v>
      </c>
      <c r="F154" s="119">
        <v>2.7087299428882241E-3</v>
      </c>
      <c r="G154" s="119">
        <v>2.7081112827094158E-3</v>
      </c>
      <c r="H154" s="119">
        <v>2.6694744006976801E-3</v>
      </c>
      <c r="I154" s="119"/>
      <c r="J154" s="114" t="s">
        <v>310</v>
      </c>
    </row>
    <row r="155" spans="1:10" x14ac:dyDescent="0.3">
      <c r="A155" s="115" t="s">
        <v>313</v>
      </c>
      <c r="B155" s="120" t="s">
        <v>54</v>
      </c>
      <c r="C155" s="110" t="s">
        <v>24</v>
      </c>
      <c r="D155" s="119">
        <f>+'[5]UI Planner Inputs'!$AQ$30</f>
        <v>0</v>
      </c>
      <c r="E155" s="119">
        <f>+'[5]UI Planner Inputs'!$AQ$30</f>
        <v>0</v>
      </c>
      <c r="F155" s="119">
        <v>0.26074517269513187</v>
      </c>
      <c r="G155" s="119">
        <v>0.2622843843125312</v>
      </c>
      <c r="H155" s="119">
        <v>0.25773722161955209</v>
      </c>
      <c r="I155" s="119"/>
      <c r="J155" s="114" t="s">
        <v>310</v>
      </c>
    </row>
    <row r="156" spans="1:10" x14ac:dyDescent="0.3">
      <c r="A156" s="115" t="s">
        <v>314</v>
      </c>
      <c r="B156" s="120" t="s">
        <v>54</v>
      </c>
      <c r="C156" s="110" t="s">
        <v>24</v>
      </c>
      <c r="D156" s="119">
        <f>+'[5]UI Planner Inputs'!$AQ$36</f>
        <v>0</v>
      </c>
      <c r="E156" s="119">
        <f>+'[5]UI Planner Inputs'!$AQ$36</f>
        <v>0</v>
      </c>
      <c r="F156" s="119">
        <v>4.1773184661408752E-3</v>
      </c>
      <c r="G156" s="119">
        <v>4.2416200813520967E-3</v>
      </c>
      <c r="H156" s="119">
        <v>4.1477889094505786E-3</v>
      </c>
      <c r="I156" s="119"/>
      <c r="J156" s="114" t="s">
        <v>310</v>
      </c>
    </row>
    <row r="157" spans="1:10" x14ac:dyDescent="0.3">
      <c r="A157" s="115" t="s">
        <v>315</v>
      </c>
      <c r="B157" s="120" t="s">
        <v>54</v>
      </c>
      <c r="C157" s="110" t="s">
        <v>24</v>
      </c>
      <c r="D157" s="119">
        <f>+'[5]UI Planner Inputs'!$AQ$47</f>
        <v>0</v>
      </c>
      <c r="E157" s="119">
        <f>+'[5]UI Planner Inputs'!$AQ$47</f>
        <v>0</v>
      </c>
      <c r="F157" s="119">
        <v>2.3769377209681808E-2</v>
      </c>
      <c r="G157" s="119">
        <v>2.4079350923368062E-2</v>
      </c>
      <c r="H157" s="119">
        <v>2.3589220002977904E-2</v>
      </c>
      <c r="I157" s="119"/>
      <c r="J157" s="114" t="s">
        <v>310</v>
      </c>
    </row>
    <row r="158" spans="1:10" x14ac:dyDescent="0.3">
      <c r="A158" s="115" t="s">
        <v>316</v>
      </c>
      <c r="B158" s="120" t="s">
        <v>54</v>
      </c>
      <c r="C158" s="110" t="s">
        <v>24</v>
      </c>
      <c r="D158" s="119">
        <f>+'[5]UI Planner Inputs'!$AQ$48</f>
        <v>0</v>
      </c>
      <c r="E158" s="119">
        <f>+'[5]UI Planner Inputs'!$AQ$48</f>
        <v>0</v>
      </c>
      <c r="F158" s="119">
        <v>9.0399782431329883E-3</v>
      </c>
      <c r="G158" s="119">
        <v>9.0487895068844734E-3</v>
      </c>
      <c r="H158" s="119">
        <v>8.9336991895858607E-3</v>
      </c>
      <c r="I158" s="119"/>
      <c r="J158" s="114" t="s">
        <v>310</v>
      </c>
    </row>
    <row r="159" spans="1:10" x14ac:dyDescent="0.3">
      <c r="A159" s="115" t="s">
        <v>317</v>
      </c>
      <c r="B159" s="120" t="s">
        <v>54</v>
      </c>
      <c r="C159" s="110" t="s">
        <v>24</v>
      </c>
      <c r="D159" s="119"/>
      <c r="E159" s="119"/>
      <c r="F159" s="119"/>
      <c r="G159" s="119"/>
      <c r="H159" s="119"/>
      <c r="I159" s="119"/>
      <c r="J159" s="114" t="s">
        <v>310</v>
      </c>
    </row>
    <row r="160" spans="1:10" ht="15" thickBot="1" x14ac:dyDescent="0.35">
      <c r="A160" s="113"/>
      <c r="B160" s="113"/>
      <c r="C160" s="110"/>
      <c r="D160" s="121">
        <f t="shared" ref="D160" si="5">SUM(D152:D159)</f>
        <v>0</v>
      </c>
      <c r="E160" s="121">
        <f>SUM(E152:E159)</f>
        <v>0</v>
      </c>
      <c r="F160" s="121">
        <v>1</v>
      </c>
      <c r="G160" s="121">
        <v>0.99999999999999978</v>
      </c>
      <c r="H160" s="121">
        <v>1</v>
      </c>
      <c r="I160" s="119"/>
    </row>
    <row r="161" spans="1:10" ht="15" thickTop="1" x14ac:dyDescent="0.3">
      <c r="A161" s="107"/>
      <c r="B161" s="107"/>
      <c r="C161" s="122"/>
      <c r="D161" s="107"/>
      <c r="E161" s="107"/>
      <c r="F161" s="107"/>
      <c r="G161" s="107"/>
      <c r="H161" s="107"/>
      <c r="I161" s="107"/>
      <c r="J161" s="107"/>
    </row>
    <row r="162" spans="1:10" x14ac:dyDescent="0.3">
      <c r="A162" s="112" t="s">
        <v>342</v>
      </c>
      <c r="B162" s="98" t="s">
        <v>35</v>
      </c>
      <c r="C162" s="110" t="s">
        <v>343</v>
      </c>
      <c r="D162" s="119">
        <f>IF('[5]Procedures &amp; Inputs'!E$67&gt;0,'[5]Procedures &amp; Inputs'!E$67,'[5]UI Planner Inputs'!$L$49)</f>
        <v>1</v>
      </c>
      <c r="E162" s="119">
        <f>IF('[5]Procedures &amp; Inputs'!F$67&gt;0,'[5]Procedures &amp; Inputs'!F$67,'[5]UI Planner Inputs'!$L$49)</f>
        <v>1</v>
      </c>
      <c r="F162" s="119">
        <v>1</v>
      </c>
      <c r="G162" s="119">
        <v>1</v>
      </c>
      <c r="H162" s="119">
        <v>1</v>
      </c>
      <c r="I162" s="119"/>
      <c r="J162" s="124"/>
    </row>
    <row r="163" spans="1:10" x14ac:dyDescent="0.3">
      <c r="A163" s="112" t="s">
        <v>324</v>
      </c>
      <c r="C163" s="110"/>
      <c r="D163" s="119"/>
      <c r="E163" s="119"/>
      <c r="F163" s="119"/>
      <c r="G163" s="119"/>
      <c r="H163" s="119"/>
      <c r="I163" s="119"/>
      <c r="J163" s="124"/>
    </row>
    <row r="164" spans="1:10" x14ac:dyDescent="0.3">
      <c r="A164" s="115" t="s">
        <v>309</v>
      </c>
      <c r="B164" s="120" t="s">
        <v>54</v>
      </c>
      <c r="C164" s="110" t="s">
        <v>343</v>
      </c>
      <c r="D164" s="119">
        <f>'[5]UI Planner Inputs'!$CB13</f>
        <v>0</v>
      </c>
      <c r="E164" s="119">
        <f>'[5]UI Planner Inputs'!$CB13</f>
        <v>0</v>
      </c>
      <c r="F164" s="119">
        <v>0.87299127100354357</v>
      </c>
      <c r="G164" s="119">
        <v>0.87354966368504761</v>
      </c>
      <c r="H164" s="119">
        <v>0.87406259133978914</v>
      </c>
      <c r="I164" s="119"/>
      <c r="J164" s="114" t="s">
        <v>310</v>
      </c>
    </row>
    <row r="165" spans="1:10" x14ac:dyDescent="0.3">
      <c r="A165" s="115" t="s">
        <v>311</v>
      </c>
      <c r="B165" s="120" t="s">
        <v>54</v>
      </c>
      <c r="C165" s="110" t="s">
        <v>343</v>
      </c>
      <c r="D165" s="119">
        <f>'[5]UI Planner Inputs'!$CB14</f>
        <v>0</v>
      </c>
      <c r="E165" s="119">
        <f>'[5]UI Planner Inputs'!$CB14</f>
        <v>0</v>
      </c>
      <c r="F165" s="119">
        <v>6.4187404352719801E-2</v>
      </c>
      <c r="G165" s="119">
        <v>6.3878416666630633E-2</v>
      </c>
      <c r="H165" s="119">
        <v>6.3594320456970957E-2</v>
      </c>
      <c r="I165" s="119"/>
      <c r="J165" s="114" t="s">
        <v>310</v>
      </c>
    </row>
    <row r="166" spans="1:10" x14ac:dyDescent="0.3">
      <c r="A166" s="115" t="s">
        <v>312</v>
      </c>
      <c r="B166" s="120" t="s">
        <v>54</v>
      </c>
      <c r="C166" s="110" t="s">
        <v>343</v>
      </c>
      <c r="D166" s="119">
        <f>'[5]UI Planner Inputs'!$CB15</f>
        <v>0</v>
      </c>
      <c r="E166" s="119">
        <f>'[5]UI Planner Inputs'!$CB15</f>
        <v>0</v>
      </c>
      <c r="F166" s="119">
        <v>7.2613846447806248E-3</v>
      </c>
      <c r="G166" s="119">
        <v>7.2115016204043524E-3</v>
      </c>
      <c r="H166" s="119">
        <v>7.1648098907737658E-3</v>
      </c>
      <c r="I166" s="119"/>
      <c r="J166" s="114" t="s">
        <v>310</v>
      </c>
    </row>
    <row r="167" spans="1:10" x14ac:dyDescent="0.3">
      <c r="A167" s="115" t="s">
        <v>313</v>
      </c>
      <c r="B167" s="120" t="s">
        <v>54</v>
      </c>
      <c r="C167" s="110" t="s">
        <v>343</v>
      </c>
      <c r="D167" s="119">
        <f>'[5]UI Planner Inputs'!$CB16</f>
        <v>0</v>
      </c>
      <c r="E167" s="119">
        <f>'[5]UI Planner Inputs'!$CB16</f>
        <v>0</v>
      </c>
      <c r="F167" s="119">
        <v>2.3854992205777581E-2</v>
      </c>
      <c r="G167" s="119">
        <v>2.3734766857199583E-2</v>
      </c>
      <c r="H167" s="119">
        <v>2.3626472597698067E-2</v>
      </c>
      <c r="I167" s="119"/>
      <c r="J167" s="114" t="s">
        <v>310</v>
      </c>
    </row>
    <row r="168" spans="1:10" x14ac:dyDescent="0.3">
      <c r="A168" s="115" t="s">
        <v>314</v>
      </c>
      <c r="B168" s="120" t="s">
        <v>54</v>
      </c>
      <c r="C168" s="110" t="s">
        <v>343</v>
      </c>
      <c r="D168" s="119">
        <f>'[5]UI Planner Inputs'!$CB17</f>
        <v>0</v>
      </c>
      <c r="E168" s="119">
        <f>'[5]UI Planner Inputs'!$CB17</f>
        <v>0</v>
      </c>
      <c r="F168" s="119">
        <v>3.362823090975881E-6</v>
      </c>
      <c r="G168" s="119">
        <v>3.3190458602564018E-6</v>
      </c>
      <c r="H168" s="119">
        <v>3.2845622433417344E-6</v>
      </c>
      <c r="I168" s="119"/>
      <c r="J168" s="114" t="s">
        <v>310</v>
      </c>
    </row>
    <row r="169" spans="1:10" x14ac:dyDescent="0.3">
      <c r="A169" s="115" t="s">
        <v>315</v>
      </c>
      <c r="B169" s="120" t="s">
        <v>54</v>
      </c>
      <c r="C169" s="110" t="s">
        <v>343</v>
      </c>
      <c r="D169" s="119">
        <f>'[5]UI Planner Inputs'!$CB18</f>
        <v>0</v>
      </c>
      <c r="E169" s="119">
        <f>'[5]UI Planner Inputs'!$CB18</f>
        <v>0</v>
      </c>
      <c r="F169" s="119">
        <v>6.7300305449966382E-5</v>
      </c>
      <c r="G169" s="119">
        <v>6.625581861359192E-5</v>
      </c>
      <c r="H169" s="119">
        <v>6.5501244074220831E-5</v>
      </c>
      <c r="I169" s="119"/>
      <c r="J169" s="114" t="s">
        <v>310</v>
      </c>
    </row>
    <row r="170" spans="1:10" x14ac:dyDescent="0.3">
      <c r="A170" s="115" t="s">
        <v>316</v>
      </c>
      <c r="B170" s="120" t="s">
        <v>54</v>
      </c>
      <c r="C170" s="110" t="s">
        <v>343</v>
      </c>
      <c r="D170" s="119">
        <f>'[5]UI Planner Inputs'!$CB19</f>
        <v>0</v>
      </c>
      <c r="E170" s="119">
        <f>'[5]UI Planner Inputs'!$CB19</f>
        <v>0</v>
      </c>
      <c r="F170" s="119">
        <v>3.1634284664637663E-2</v>
      </c>
      <c r="G170" s="119">
        <v>3.1556076306243949E-2</v>
      </c>
      <c r="H170" s="119">
        <v>3.1483019908450476E-2</v>
      </c>
      <c r="I170" s="119"/>
      <c r="J170" s="114" t="s">
        <v>310</v>
      </c>
    </row>
    <row r="171" spans="1:10" x14ac:dyDescent="0.3">
      <c r="A171" s="115" t="s">
        <v>317</v>
      </c>
      <c r="B171" s="120" t="s">
        <v>54</v>
      </c>
      <c r="C171" s="110" t="s">
        <v>343</v>
      </c>
      <c r="D171" s="118"/>
      <c r="E171" s="118"/>
      <c r="F171" s="118"/>
      <c r="G171" s="118"/>
      <c r="H171" s="118"/>
      <c r="I171" s="119"/>
      <c r="J171" s="114" t="s">
        <v>310</v>
      </c>
    </row>
    <row r="172" spans="1:10" ht="15" thickBot="1" x14ac:dyDescent="0.35">
      <c r="A172" s="113"/>
      <c r="B172" s="113"/>
      <c r="C172" s="110"/>
      <c r="D172" s="121">
        <f t="shared" ref="D172" si="6">SUM(D164:D171)</f>
        <v>0</v>
      </c>
      <c r="E172" s="121">
        <f>SUM(E164:E171)</f>
        <v>0</v>
      </c>
      <c r="F172" s="121">
        <v>1.0000000000000002</v>
      </c>
      <c r="G172" s="121">
        <v>1</v>
      </c>
      <c r="H172" s="121">
        <v>0.99999999999999989</v>
      </c>
      <c r="I172" s="119"/>
    </row>
    <row r="173" spans="1:10" ht="15" thickTop="1" x14ac:dyDescent="0.3">
      <c r="A173" s="107"/>
      <c r="B173" s="107"/>
      <c r="C173" s="122"/>
      <c r="D173" s="107"/>
      <c r="E173" s="107"/>
      <c r="F173" s="107"/>
      <c r="G173" s="107"/>
      <c r="H173" s="107"/>
      <c r="I173" s="107"/>
      <c r="J173" s="107"/>
    </row>
    <row r="174" spans="1:10" x14ac:dyDescent="0.3">
      <c r="A174" s="112" t="s">
        <v>344</v>
      </c>
      <c r="B174" s="98" t="s">
        <v>35</v>
      </c>
      <c r="C174" s="110" t="s">
        <v>25</v>
      </c>
      <c r="D174" s="119">
        <f>IF('[5]Procedures &amp; Inputs'!E$68&gt;0,'[5]Procedures &amp; Inputs'!E$68,"error")</f>
        <v>1</v>
      </c>
      <c r="E174" s="119">
        <f>IF('[5]Procedures &amp; Inputs'!F$68&gt;0,'[5]Procedures &amp; Inputs'!F$68,"error")</f>
        <v>1</v>
      </c>
      <c r="F174" s="119">
        <v>1</v>
      </c>
      <c r="G174" s="119">
        <v>1</v>
      </c>
      <c r="H174" s="119">
        <v>1</v>
      </c>
      <c r="I174" s="119"/>
    </row>
    <row r="175" spans="1:10" x14ac:dyDescent="0.3">
      <c r="A175" s="112" t="s">
        <v>324</v>
      </c>
      <c r="C175" s="110"/>
      <c r="D175" s="119"/>
      <c r="E175" s="119"/>
      <c r="F175" s="119"/>
      <c r="G175" s="119"/>
      <c r="H175" s="119"/>
      <c r="I175" s="119"/>
    </row>
    <row r="176" spans="1:10" x14ac:dyDescent="0.3">
      <c r="A176" s="115" t="s">
        <v>309</v>
      </c>
      <c r="B176" s="120" t="s">
        <v>54</v>
      </c>
      <c r="C176" s="110" t="s">
        <v>25</v>
      </c>
      <c r="D176" s="119">
        <f>+'[5]UI Planner Inputs'!$BE$13</f>
        <v>0</v>
      </c>
      <c r="E176" s="119">
        <f>+'[5]UI Planner Inputs'!$BE$13</f>
        <v>0</v>
      </c>
      <c r="F176" s="119">
        <v>0.77743959718934363</v>
      </c>
      <c r="G176" s="119">
        <v>0.77607431219291934</v>
      </c>
      <c r="H176" s="119">
        <v>0.78056378734410525</v>
      </c>
      <c r="I176" s="119"/>
      <c r="J176" s="114" t="s">
        <v>310</v>
      </c>
    </row>
    <row r="177" spans="1:10" x14ac:dyDescent="0.3">
      <c r="A177" s="115" t="s">
        <v>311</v>
      </c>
      <c r="B177" s="120" t="s">
        <v>54</v>
      </c>
      <c r="C177" s="110" t="s">
        <v>25</v>
      </c>
      <c r="D177" s="119">
        <f>+'[5]UI Planner Inputs'!$BE$18</f>
        <v>0</v>
      </c>
      <c r="E177" s="119">
        <f>+'[5]UI Planner Inputs'!$BE$18</f>
        <v>0</v>
      </c>
      <c r="F177" s="119">
        <v>6.5757336639987979E-2</v>
      </c>
      <c r="G177" s="119">
        <v>6.6141292077451549E-2</v>
      </c>
      <c r="H177" s="119">
        <v>6.4803082819355609E-2</v>
      </c>
      <c r="I177" s="119"/>
      <c r="J177" s="114" t="s">
        <v>310</v>
      </c>
    </row>
    <row r="178" spans="1:10" x14ac:dyDescent="0.3">
      <c r="A178" s="115" t="s">
        <v>312</v>
      </c>
      <c r="B178" s="120" t="s">
        <v>54</v>
      </c>
      <c r="C178" s="110" t="s">
        <v>25</v>
      </c>
      <c r="D178" s="119">
        <f>+'[5]UI Planner Inputs'!$BE$20</f>
        <v>0</v>
      </c>
      <c r="E178" s="119">
        <f>+'[5]UI Planner Inputs'!$BE$20</f>
        <v>0</v>
      </c>
      <c r="F178" s="119">
        <v>1.3366185161924086E-3</v>
      </c>
      <c r="G178" s="119">
        <v>1.3385225721135755E-3</v>
      </c>
      <c r="H178" s="119">
        <v>1.3141774087144103E-3</v>
      </c>
      <c r="I178" s="119"/>
      <c r="J178" s="114" t="s">
        <v>310</v>
      </c>
    </row>
    <row r="179" spans="1:10" x14ac:dyDescent="0.3">
      <c r="A179" s="115" t="s">
        <v>313</v>
      </c>
      <c r="B179" s="120" t="s">
        <v>54</v>
      </c>
      <c r="C179" s="110" t="s">
        <v>25</v>
      </c>
      <c r="D179" s="119">
        <f>+'[5]UI Planner Inputs'!$BE$30</f>
        <v>0</v>
      </c>
      <c r="E179" s="119">
        <f>+'[5]UI Planner Inputs'!$BE$30</f>
        <v>0</v>
      </c>
      <c r="F179" s="119">
        <v>0.14655028960067851</v>
      </c>
      <c r="G179" s="119">
        <v>0.14745788223151604</v>
      </c>
      <c r="H179" s="119">
        <v>0.14451239305946786</v>
      </c>
      <c r="I179" s="119"/>
      <c r="J179" s="114" t="s">
        <v>310</v>
      </c>
    </row>
    <row r="180" spans="1:10" x14ac:dyDescent="0.3">
      <c r="A180" s="115" t="s">
        <v>314</v>
      </c>
      <c r="B180" s="120" t="s">
        <v>54</v>
      </c>
      <c r="C180" s="110" t="s">
        <v>25</v>
      </c>
      <c r="D180" s="119">
        <f>+'[5]UI Planner Inputs'!$BE$36</f>
        <v>0</v>
      </c>
      <c r="E180" s="119">
        <f>+'[5]UI Planner Inputs'!$BE$36</f>
        <v>0</v>
      </c>
      <c r="F180" s="119">
        <v>0</v>
      </c>
      <c r="G180" s="119">
        <v>0</v>
      </c>
      <c r="H180" s="119">
        <v>0</v>
      </c>
      <c r="I180" s="119"/>
      <c r="J180" s="114" t="s">
        <v>310</v>
      </c>
    </row>
    <row r="181" spans="1:10" x14ac:dyDescent="0.3">
      <c r="A181" s="115" t="s">
        <v>315</v>
      </c>
      <c r="B181" s="120" t="s">
        <v>54</v>
      </c>
      <c r="C181" s="110" t="s">
        <v>25</v>
      </c>
      <c r="D181" s="119">
        <f>+'[5]UI Planner Inputs'!$BE$47</f>
        <v>0</v>
      </c>
      <c r="E181" s="119">
        <f>+'[5]UI Planner Inputs'!$BE$47</f>
        <v>0</v>
      </c>
      <c r="F181" s="119">
        <v>4.4553950539746963E-3</v>
      </c>
      <c r="G181" s="119">
        <v>4.5154978336361586E-3</v>
      </c>
      <c r="H181" s="119">
        <v>4.4085154507471453E-3</v>
      </c>
      <c r="I181" s="119"/>
      <c r="J181" s="114" t="s">
        <v>310</v>
      </c>
    </row>
    <row r="182" spans="1:10" x14ac:dyDescent="0.3">
      <c r="A182" s="115" t="s">
        <v>316</v>
      </c>
      <c r="B182" s="120" t="s">
        <v>54</v>
      </c>
      <c r="C182" s="110" t="s">
        <v>25</v>
      </c>
      <c r="D182" s="119">
        <f>+'[5]UI Planner Inputs'!$BE$48</f>
        <v>0</v>
      </c>
      <c r="E182" s="119">
        <f>+'[5]UI Planner Inputs'!$BE$48</f>
        <v>0</v>
      </c>
      <c r="F182" s="119">
        <v>4.4607629998228582E-3</v>
      </c>
      <c r="G182" s="119">
        <v>4.4724930923634339E-3</v>
      </c>
      <c r="H182" s="119">
        <v>4.3980439176099784E-3</v>
      </c>
      <c r="I182" s="119"/>
      <c r="J182" s="114" t="s">
        <v>310</v>
      </c>
    </row>
    <row r="183" spans="1:10" x14ac:dyDescent="0.3">
      <c r="A183" s="115" t="s">
        <v>317</v>
      </c>
      <c r="B183" s="120" t="s">
        <v>54</v>
      </c>
      <c r="C183" s="110" t="s">
        <v>25</v>
      </c>
      <c r="D183" s="119"/>
      <c r="E183" s="119"/>
      <c r="F183" s="119"/>
      <c r="G183" s="119"/>
      <c r="H183" s="119"/>
      <c r="I183" s="119"/>
      <c r="J183" s="114" t="s">
        <v>310</v>
      </c>
    </row>
    <row r="184" spans="1:10" ht="15" thickBot="1" x14ac:dyDescent="0.35">
      <c r="A184" s="116"/>
      <c r="B184" s="116"/>
      <c r="C184" s="110"/>
      <c r="D184" s="121">
        <f t="shared" ref="D184" si="7">SUM(D176:D183)</f>
        <v>0</v>
      </c>
      <c r="E184" s="121">
        <f>SUM(E176:E183)</f>
        <v>0</v>
      </c>
      <c r="F184" s="121">
        <v>1</v>
      </c>
      <c r="G184" s="121">
        <v>1</v>
      </c>
      <c r="H184" s="121">
        <v>1.0000000000000002</v>
      </c>
      <c r="I184" s="119"/>
      <c r="J184" s="114"/>
    </row>
    <row r="185" spans="1:10" ht="15" thickTop="1" x14ac:dyDescent="0.3">
      <c r="A185" s="107"/>
      <c r="B185" s="107"/>
      <c r="C185" s="122"/>
      <c r="D185" s="107"/>
      <c r="E185" s="107"/>
      <c r="F185" s="107"/>
      <c r="G185" s="107"/>
      <c r="H185" s="107"/>
      <c r="I185" s="107"/>
      <c r="J185" s="107"/>
    </row>
    <row r="186" spans="1:10" x14ac:dyDescent="0.3">
      <c r="A186" s="112" t="s">
        <v>344</v>
      </c>
      <c r="B186" s="98" t="s">
        <v>35</v>
      </c>
      <c r="C186" s="110" t="s">
        <v>345</v>
      </c>
      <c r="D186" s="119">
        <f>IF('[5]Procedures &amp; Inputs'!E$68&gt;0,'[5]Procedures &amp; Inputs'!E$68,"error")</f>
        <v>1</v>
      </c>
      <c r="E186" s="119">
        <f>IF('[5]Procedures &amp; Inputs'!F$68&gt;0,'[5]Procedures &amp; Inputs'!F$68,"error")</f>
        <v>1</v>
      </c>
      <c r="F186" s="119">
        <v>1</v>
      </c>
      <c r="G186" s="119">
        <v>1</v>
      </c>
      <c r="H186" s="119">
        <v>1</v>
      </c>
      <c r="I186" s="119"/>
    </row>
    <row r="187" spans="1:10" x14ac:dyDescent="0.3">
      <c r="A187" s="112" t="s">
        <v>324</v>
      </c>
      <c r="C187" s="110"/>
      <c r="D187" s="119"/>
      <c r="E187" s="119"/>
      <c r="F187" s="119"/>
      <c r="G187" s="119"/>
      <c r="H187" s="119"/>
      <c r="I187" s="119"/>
    </row>
    <row r="188" spans="1:10" x14ac:dyDescent="0.3">
      <c r="A188" s="115" t="s">
        <v>309</v>
      </c>
      <c r="B188" s="120" t="s">
        <v>54</v>
      </c>
      <c r="C188" s="110" t="s">
        <v>345</v>
      </c>
      <c r="D188" s="119">
        <f>'[5]UI Planner Inputs'!$CE13</f>
        <v>0</v>
      </c>
      <c r="E188" s="119">
        <f>'[5]UI Planner Inputs'!$CE13</f>
        <v>0</v>
      </c>
      <c r="F188" s="119">
        <v>0.87325022782578055</v>
      </c>
      <c r="G188" s="119">
        <v>0.8738071484368376</v>
      </c>
      <c r="H188" s="119">
        <v>0.87431883360354612</v>
      </c>
      <c r="I188" s="119"/>
      <c r="J188" s="114" t="s">
        <v>310</v>
      </c>
    </row>
    <row r="189" spans="1:10" x14ac:dyDescent="0.3">
      <c r="A189" s="115" t="s">
        <v>311</v>
      </c>
      <c r="B189" s="120" t="s">
        <v>54</v>
      </c>
      <c r="C189" s="110" t="s">
        <v>345</v>
      </c>
      <c r="D189" s="119">
        <f>'[5]UI Planner Inputs'!$CE14</f>
        <v>0</v>
      </c>
      <c r="E189" s="119">
        <f>'[5]UI Planner Inputs'!$CE14</f>
        <v>0</v>
      </c>
      <c r="F189" s="119">
        <v>6.4133056082732842E-2</v>
      </c>
      <c r="G189" s="119">
        <v>6.3824210399691814E-2</v>
      </c>
      <c r="H189" s="119">
        <v>6.3540253985725673E-2</v>
      </c>
      <c r="I189" s="119"/>
      <c r="J189" s="114" t="s">
        <v>310</v>
      </c>
    </row>
    <row r="190" spans="1:10" x14ac:dyDescent="0.3">
      <c r="A190" s="115" t="s">
        <v>312</v>
      </c>
      <c r="B190" s="120" t="s">
        <v>54</v>
      </c>
      <c r="C190" s="110" t="s">
        <v>345</v>
      </c>
      <c r="D190" s="119">
        <f>'[5]UI Planner Inputs'!$CE15</f>
        <v>0</v>
      </c>
      <c r="E190" s="119">
        <f>'[5]UI Planner Inputs'!$CE15</f>
        <v>0</v>
      </c>
      <c r="F190" s="119">
        <v>7.2635386011317467E-3</v>
      </c>
      <c r="G190" s="119">
        <v>7.2136272599437577E-3</v>
      </c>
      <c r="H190" s="119">
        <v>7.1669103434461381E-3</v>
      </c>
      <c r="I190" s="119"/>
      <c r="J190" s="114" t="s">
        <v>310</v>
      </c>
    </row>
    <row r="191" spans="1:10" x14ac:dyDescent="0.3">
      <c r="A191" s="115" t="s">
        <v>313</v>
      </c>
      <c r="B191" s="120" t="s">
        <v>54</v>
      </c>
      <c r="C191" s="110" t="s">
        <v>345</v>
      </c>
      <c r="D191" s="119">
        <f>'[5]UI Planner Inputs'!$CE16</f>
        <v>0</v>
      </c>
      <c r="E191" s="119">
        <f>'[5]UI Planner Inputs'!$CE16</f>
        <v>0</v>
      </c>
      <c r="F191" s="119">
        <v>2.3675868101326915E-2</v>
      </c>
      <c r="G191" s="119">
        <v>2.3556514369795417E-2</v>
      </c>
      <c r="H191" s="119">
        <v>2.3449006444798418E-2</v>
      </c>
      <c r="I191" s="119"/>
      <c r="J191" s="114" t="s">
        <v>310</v>
      </c>
    </row>
    <row r="192" spans="1:10" x14ac:dyDescent="0.3">
      <c r="A192" s="115" t="s">
        <v>314</v>
      </c>
      <c r="B192" s="120" t="s">
        <v>54</v>
      </c>
      <c r="C192" s="110" t="s">
        <v>345</v>
      </c>
      <c r="D192" s="119">
        <f>'[5]UI Planner Inputs'!$CE17</f>
        <v>0</v>
      </c>
      <c r="E192" s="119">
        <f>'[5]UI Planner Inputs'!$CE17</f>
        <v>0</v>
      </c>
      <c r="F192" s="119">
        <v>2.7439727113960709E-7</v>
      </c>
      <c r="G192" s="119">
        <v>2.714234994052146E-7</v>
      </c>
      <c r="H192" s="119">
        <v>2.6893340946549235E-7</v>
      </c>
      <c r="I192" s="119"/>
      <c r="J192" s="114" t="s">
        <v>310</v>
      </c>
    </row>
    <row r="193" spans="1:10" x14ac:dyDescent="0.3">
      <c r="A193" s="115" t="s">
        <v>315</v>
      </c>
      <c r="B193" s="120" t="s">
        <v>54</v>
      </c>
      <c r="C193" s="110" t="s">
        <v>345</v>
      </c>
      <c r="D193" s="119">
        <f>'[5]UI Planner Inputs'!$CE18</f>
        <v>0</v>
      </c>
      <c r="E193" s="119">
        <f>'[5]UI Planner Inputs'!$CE18</f>
        <v>0</v>
      </c>
      <c r="F193" s="119">
        <v>3.3366597748082503E-5</v>
      </c>
      <c r="G193" s="119">
        <v>3.2850434171394724E-5</v>
      </c>
      <c r="H193" s="119">
        <v>3.2477143786239209E-5</v>
      </c>
      <c r="I193" s="119"/>
      <c r="J193" s="114" t="s">
        <v>310</v>
      </c>
    </row>
    <row r="194" spans="1:10" x14ac:dyDescent="0.3">
      <c r="A194" s="115" t="s">
        <v>316</v>
      </c>
      <c r="B194" s="120" t="s">
        <v>54</v>
      </c>
      <c r="C194" s="110" t="s">
        <v>345</v>
      </c>
      <c r="D194" s="119">
        <f>'[5]UI Planner Inputs'!$CE19</f>
        <v>0</v>
      </c>
      <c r="E194" s="119">
        <f>'[5]UI Planner Inputs'!$CE19</f>
        <v>0</v>
      </c>
      <c r="F194" s="119">
        <v>3.1643668394008839E-2</v>
      </c>
      <c r="G194" s="119">
        <v>3.1565377676060637E-2</v>
      </c>
      <c r="H194" s="119">
        <v>3.1492249545287898E-2</v>
      </c>
      <c r="I194" s="119"/>
      <c r="J194" s="114" t="s">
        <v>310</v>
      </c>
    </row>
    <row r="195" spans="1:10" x14ac:dyDescent="0.3">
      <c r="A195" s="115" t="s">
        <v>317</v>
      </c>
      <c r="B195" s="120" t="s">
        <v>54</v>
      </c>
      <c r="C195" s="110" t="s">
        <v>345</v>
      </c>
      <c r="D195" s="119"/>
      <c r="E195" s="119"/>
      <c r="F195" s="119"/>
      <c r="G195" s="119"/>
      <c r="H195" s="119"/>
      <c r="I195" s="119"/>
      <c r="J195" s="114" t="s">
        <v>310</v>
      </c>
    </row>
    <row r="196" spans="1:10" ht="15" thickBot="1" x14ac:dyDescent="0.35">
      <c r="A196" s="116"/>
      <c r="B196" s="116"/>
      <c r="C196" s="110"/>
      <c r="D196" s="121">
        <f t="shared" ref="D196" si="8">SUM(D188:D195)</f>
        <v>0</v>
      </c>
      <c r="E196" s="121">
        <f>SUM(E188:E195)</f>
        <v>0</v>
      </c>
      <c r="F196" s="121">
        <v>1.0000000000000002</v>
      </c>
      <c r="G196" s="121">
        <v>1.0000000000000002</v>
      </c>
      <c r="H196" s="121">
        <v>1</v>
      </c>
      <c r="I196" s="119"/>
      <c r="J196" s="114"/>
    </row>
    <row r="197" spans="1:10" ht="15" thickTop="1" x14ac:dyDescent="0.3">
      <c r="A197" s="107"/>
      <c r="B197" s="107"/>
      <c r="C197" s="122"/>
      <c r="D197" s="107"/>
      <c r="E197" s="107"/>
      <c r="F197" s="107"/>
      <c r="G197" s="107"/>
      <c r="H197" s="107"/>
      <c r="I197" s="107"/>
      <c r="J197" s="107"/>
    </row>
    <row r="198" spans="1:10" x14ac:dyDescent="0.3">
      <c r="A198" s="112" t="s">
        <v>346</v>
      </c>
      <c r="B198" s="98" t="s">
        <v>35</v>
      </c>
      <c r="C198" s="110" t="s">
        <v>347</v>
      </c>
      <c r="D198" s="119">
        <f>IF('[5]Procedures &amp; Inputs'!E$69&gt;0,'[5]Procedures &amp; Inputs'!E$69,"error")</f>
        <v>1</v>
      </c>
      <c r="E198" s="119">
        <f>IF('[5]Procedures &amp; Inputs'!F$69&gt;0,'[5]Procedures &amp; Inputs'!F$69,"error")</f>
        <v>1</v>
      </c>
      <c r="F198" s="119">
        <v>1</v>
      </c>
      <c r="G198" s="119">
        <v>1</v>
      </c>
      <c r="H198" s="119">
        <v>1</v>
      </c>
      <c r="I198" s="119"/>
    </row>
    <row r="199" spans="1:10" x14ac:dyDescent="0.3">
      <c r="A199" s="112" t="s">
        <v>324</v>
      </c>
      <c r="C199" s="110"/>
      <c r="D199" s="119"/>
      <c r="E199" s="119"/>
      <c r="F199" s="119"/>
      <c r="G199" s="119"/>
      <c r="H199" s="119"/>
      <c r="I199" s="119"/>
    </row>
    <row r="200" spans="1:10" x14ac:dyDescent="0.3">
      <c r="A200" s="115" t="s">
        <v>309</v>
      </c>
      <c r="B200" s="120" t="s">
        <v>54</v>
      </c>
      <c r="C200" s="110" t="s">
        <v>347</v>
      </c>
      <c r="D200" s="119">
        <f>'[5]UI Planner Inputs'!$CE13</f>
        <v>0</v>
      </c>
      <c r="E200" s="119">
        <f>'[5]UI Planner Inputs'!$CE13</f>
        <v>0</v>
      </c>
      <c r="F200" s="119">
        <v>0.87325022782578055</v>
      </c>
      <c r="G200" s="119">
        <v>0.8738071484368376</v>
      </c>
      <c r="H200" s="119">
        <v>0.87431883360354612</v>
      </c>
      <c r="I200" s="119"/>
      <c r="J200" s="114" t="s">
        <v>310</v>
      </c>
    </row>
    <row r="201" spans="1:10" x14ac:dyDescent="0.3">
      <c r="A201" s="115" t="s">
        <v>311</v>
      </c>
      <c r="B201" s="120" t="s">
        <v>54</v>
      </c>
      <c r="C201" s="110" t="s">
        <v>347</v>
      </c>
      <c r="D201" s="119">
        <f>'[5]UI Planner Inputs'!$CE14</f>
        <v>0</v>
      </c>
      <c r="E201" s="119">
        <f>'[5]UI Planner Inputs'!$CE14</f>
        <v>0</v>
      </c>
      <c r="F201" s="119">
        <v>6.4133056082732842E-2</v>
      </c>
      <c r="G201" s="119">
        <v>6.3824210399691814E-2</v>
      </c>
      <c r="H201" s="119">
        <v>6.3540253985725673E-2</v>
      </c>
      <c r="I201" s="119"/>
      <c r="J201" s="114" t="s">
        <v>310</v>
      </c>
    </row>
    <row r="202" spans="1:10" x14ac:dyDescent="0.3">
      <c r="A202" s="115" t="s">
        <v>312</v>
      </c>
      <c r="B202" s="120" t="s">
        <v>54</v>
      </c>
      <c r="C202" s="110" t="s">
        <v>347</v>
      </c>
      <c r="D202" s="119">
        <f>'[5]UI Planner Inputs'!$CE15</f>
        <v>0</v>
      </c>
      <c r="E202" s="119">
        <f>'[5]UI Planner Inputs'!$CE15</f>
        <v>0</v>
      </c>
      <c r="F202" s="119">
        <v>7.2635386011317467E-3</v>
      </c>
      <c r="G202" s="119">
        <v>7.2136272599437577E-3</v>
      </c>
      <c r="H202" s="119">
        <v>7.1669103434461381E-3</v>
      </c>
      <c r="I202" s="119"/>
      <c r="J202" s="114" t="s">
        <v>310</v>
      </c>
    </row>
    <row r="203" spans="1:10" x14ac:dyDescent="0.3">
      <c r="A203" s="115" t="s">
        <v>313</v>
      </c>
      <c r="B203" s="120" t="s">
        <v>54</v>
      </c>
      <c r="C203" s="110" t="s">
        <v>347</v>
      </c>
      <c r="D203" s="119">
        <f>'[5]UI Planner Inputs'!$CE16</f>
        <v>0</v>
      </c>
      <c r="E203" s="119">
        <f>'[5]UI Planner Inputs'!$CE16</f>
        <v>0</v>
      </c>
      <c r="F203" s="119">
        <v>2.3675868101326915E-2</v>
      </c>
      <c r="G203" s="119">
        <v>2.3556514369795417E-2</v>
      </c>
      <c r="H203" s="119">
        <v>2.3449006444798418E-2</v>
      </c>
      <c r="I203" s="119"/>
      <c r="J203" s="114" t="s">
        <v>310</v>
      </c>
    </row>
    <row r="204" spans="1:10" x14ac:dyDescent="0.3">
      <c r="A204" s="115" t="s">
        <v>314</v>
      </c>
      <c r="B204" s="120" t="s">
        <v>54</v>
      </c>
      <c r="C204" s="110" t="s">
        <v>347</v>
      </c>
      <c r="D204" s="119">
        <f>'[5]UI Planner Inputs'!$CE17</f>
        <v>0</v>
      </c>
      <c r="E204" s="119">
        <f>'[5]UI Planner Inputs'!$CE17</f>
        <v>0</v>
      </c>
      <c r="F204" s="119">
        <v>2.7439727113960709E-7</v>
      </c>
      <c r="G204" s="119">
        <v>2.714234994052146E-7</v>
      </c>
      <c r="H204" s="119">
        <v>2.6893340946549235E-7</v>
      </c>
      <c r="I204" s="119"/>
      <c r="J204" s="114" t="s">
        <v>310</v>
      </c>
    </row>
    <row r="205" spans="1:10" x14ac:dyDescent="0.3">
      <c r="A205" s="115" t="s">
        <v>315</v>
      </c>
      <c r="B205" s="120" t="s">
        <v>54</v>
      </c>
      <c r="C205" s="110" t="s">
        <v>347</v>
      </c>
      <c r="D205" s="119">
        <f>'[5]UI Planner Inputs'!$CE18</f>
        <v>0</v>
      </c>
      <c r="E205" s="119">
        <f>'[5]UI Planner Inputs'!$CE18</f>
        <v>0</v>
      </c>
      <c r="F205" s="119">
        <v>3.3366597748082503E-5</v>
      </c>
      <c r="G205" s="119">
        <v>3.2850434171394724E-5</v>
      </c>
      <c r="H205" s="119">
        <v>3.2477143786239209E-5</v>
      </c>
      <c r="I205" s="119"/>
      <c r="J205" s="114" t="s">
        <v>310</v>
      </c>
    </row>
    <row r="206" spans="1:10" x14ac:dyDescent="0.3">
      <c r="A206" s="115" t="s">
        <v>316</v>
      </c>
      <c r="B206" s="120" t="s">
        <v>54</v>
      </c>
      <c r="C206" s="110" t="s">
        <v>347</v>
      </c>
      <c r="D206" s="119">
        <f>'[5]UI Planner Inputs'!$CE19</f>
        <v>0</v>
      </c>
      <c r="E206" s="119">
        <f>'[5]UI Planner Inputs'!$CE19</f>
        <v>0</v>
      </c>
      <c r="F206" s="119">
        <v>3.1643668394008839E-2</v>
      </c>
      <c r="G206" s="119">
        <v>3.1565377676060637E-2</v>
      </c>
      <c r="H206" s="119">
        <v>3.1492249545287898E-2</v>
      </c>
      <c r="I206" s="119"/>
      <c r="J206" s="114" t="s">
        <v>310</v>
      </c>
    </row>
    <row r="207" spans="1:10" x14ac:dyDescent="0.3">
      <c r="A207" s="115" t="s">
        <v>317</v>
      </c>
      <c r="B207" s="120" t="s">
        <v>54</v>
      </c>
      <c r="C207" s="110" t="s">
        <v>347</v>
      </c>
      <c r="D207" s="119"/>
      <c r="E207" s="119"/>
      <c r="F207" s="119"/>
      <c r="G207" s="119"/>
      <c r="H207" s="119"/>
      <c r="I207" s="119"/>
      <c r="J207" s="114" t="s">
        <v>310</v>
      </c>
    </row>
    <row r="208" spans="1:10" ht="15" thickBot="1" x14ac:dyDescent="0.35">
      <c r="A208" s="116"/>
      <c r="B208" s="116"/>
      <c r="C208" s="110"/>
      <c r="D208" s="121">
        <f t="shared" ref="D208" si="9">SUM(D200:D207)</f>
        <v>0</v>
      </c>
      <c r="E208" s="121">
        <f>SUM(E200:E207)</f>
        <v>0</v>
      </c>
      <c r="F208" s="121">
        <v>1.0000000000000002</v>
      </c>
      <c r="G208" s="121">
        <v>1.0000000000000002</v>
      </c>
      <c r="H208" s="121">
        <v>1</v>
      </c>
      <c r="I208" s="119"/>
      <c r="J208" s="114"/>
    </row>
    <row r="209" spans="1:10" ht="15" thickTop="1" x14ac:dyDescent="0.3">
      <c r="A209" s="107"/>
      <c r="B209" s="107"/>
      <c r="C209" s="122"/>
      <c r="D209" s="107"/>
      <c r="E209" s="107"/>
      <c r="F209" s="107"/>
      <c r="G209" s="107"/>
      <c r="H209" s="107"/>
      <c r="I209" s="107"/>
      <c r="J209" s="107"/>
    </row>
    <row r="210" spans="1:10" x14ac:dyDescent="0.3">
      <c r="A210" s="112" t="s">
        <v>348</v>
      </c>
      <c r="B210" s="98" t="s">
        <v>35</v>
      </c>
      <c r="C210" s="110" t="s">
        <v>349</v>
      </c>
      <c r="D210" s="119">
        <f>IF('[5]Procedures &amp; Inputs'!E$70&gt;0,'[5]Procedures &amp; Inputs'!E$70,'[5]UI Planner Inputs'!$K$44)</f>
        <v>0.98769661956091881</v>
      </c>
      <c r="E210" s="119">
        <f>IF('[5]Procedures &amp; Inputs'!F$70&gt;0,'[5]Procedures &amp; Inputs'!F$70,'[5]UI Planner Inputs'!$K$44)</f>
        <v>0.98769661956091881</v>
      </c>
      <c r="F210" s="119">
        <v>1</v>
      </c>
      <c r="G210" s="119">
        <v>1</v>
      </c>
      <c r="H210" s="119">
        <v>1</v>
      </c>
      <c r="I210" s="118"/>
    </row>
    <row r="211" spans="1:10" x14ac:dyDescent="0.3">
      <c r="A211" s="112" t="s">
        <v>324</v>
      </c>
      <c r="C211" s="110"/>
      <c r="D211" s="119"/>
      <c r="E211" s="119"/>
      <c r="F211" s="119"/>
      <c r="G211" s="119"/>
      <c r="H211" s="119"/>
      <c r="I211" s="118"/>
    </row>
    <row r="212" spans="1:10" x14ac:dyDescent="0.3">
      <c r="A212" s="115" t="s">
        <v>309</v>
      </c>
      <c r="B212" s="120" t="s">
        <v>54</v>
      </c>
      <c r="C212" s="110" t="s">
        <v>349</v>
      </c>
      <c r="D212" s="118">
        <f>+'[5]UI Planner Inputs'!$M15</f>
        <v>100</v>
      </c>
      <c r="E212" s="118">
        <f>+'[5]UI Planner Inputs'!$M15</f>
        <v>100</v>
      </c>
      <c r="F212" s="118">
        <v>0.80577169074107102</v>
      </c>
      <c r="G212" s="118">
        <v>0.80660909042087736</v>
      </c>
      <c r="H212" s="118">
        <v>0.80737018090078916</v>
      </c>
      <c r="I212" s="119"/>
      <c r="J212" s="114"/>
    </row>
    <row r="213" spans="1:10" x14ac:dyDescent="0.3">
      <c r="A213" s="115" t="s">
        <v>311</v>
      </c>
      <c r="B213" s="120" t="s">
        <v>54</v>
      </c>
      <c r="C213" s="110" t="s">
        <v>349</v>
      </c>
      <c r="D213" s="118">
        <f>+'[5]UI Planner Inputs'!$M20</f>
        <v>0</v>
      </c>
      <c r="E213" s="118">
        <f>+'[5]UI Planner Inputs'!$M20</f>
        <v>0</v>
      </c>
      <c r="F213" s="118">
        <v>8.2696830343526456E-2</v>
      </c>
      <c r="G213" s="118">
        <v>8.2331608530368014E-2</v>
      </c>
      <c r="H213" s="118">
        <v>8.1994637287294003E-2</v>
      </c>
      <c r="I213" s="119"/>
      <c r="J213" s="114"/>
    </row>
    <row r="214" spans="1:10" x14ac:dyDescent="0.3">
      <c r="A214" s="115" t="s">
        <v>312</v>
      </c>
      <c r="B214" s="120" t="s">
        <v>54</v>
      </c>
      <c r="C214" s="110" t="s">
        <v>349</v>
      </c>
      <c r="D214" s="118">
        <f>+'[5]UI Planner Inputs'!$M25</f>
        <v>0</v>
      </c>
      <c r="E214" s="118">
        <f>+'[5]UI Planner Inputs'!$M25</f>
        <v>0</v>
      </c>
      <c r="F214" s="118">
        <v>7.0631389690762924E-3</v>
      </c>
      <c r="G214" s="118">
        <v>7.0174192111979936E-3</v>
      </c>
      <c r="H214" s="118">
        <v>6.9744673901004596E-3</v>
      </c>
      <c r="I214" s="119"/>
      <c r="J214" s="114"/>
    </row>
    <row r="215" spans="1:10" x14ac:dyDescent="0.3">
      <c r="A215" s="115" t="s">
        <v>313</v>
      </c>
      <c r="B215" s="120" t="s">
        <v>54</v>
      </c>
      <c r="C215" s="110" t="s">
        <v>349</v>
      </c>
      <c r="D215" s="118">
        <f>+'[5]UI Planner Inputs'!$M30</f>
        <v>0</v>
      </c>
      <c r="E215" s="118">
        <f>+'[5]UI Planner Inputs'!$M30</f>
        <v>0</v>
      </c>
      <c r="F215" s="118">
        <v>6.9458660608448089E-2</v>
      </c>
      <c r="G215" s="118">
        <v>6.9133492026195703E-2</v>
      </c>
      <c r="H215" s="118">
        <v>6.8840403803729258E-2</v>
      </c>
      <c r="I215" s="119"/>
      <c r="J215" s="114"/>
    </row>
    <row r="216" spans="1:10" x14ac:dyDescent="0.3">
      <c r="A216" s="115" t="s">
        <v>314</v>
      </c>
      <c r="B216" s="120" t="s">
        <v>54</v>
      </c>
      <c r="C216" s="110" t="s">
        <v>349</v>
      </c>
      <c r="D216" s="118">
        <f>+'[5]UI Planner Inputs'!$M35</f>
        <v>0</v>
      </c>
      <c r="E216" s="118">
        <f>+'[5]UI Planner Inputs'!$M35</f>
        <v>0</v>
      </c>
      <c r="F216" s="118">
        <v>2.4936136207413898E-4</v>
      </c>
      <c r="G216" s="118">
        <v>2.4616572630451188E-4</v>
      </c>
      <c r="H216" s="118">
        <v>2.4366858471919122E-4</v>
      </c>
      <c r="I216" s="119"/>
      <c r="J216" s="114"/>
    </row>
    <row r="217" spans="1:10" x14ac:dyDescent="0.3">
      <c r="A217" s="115" t="s">
        <v>315</v>
      </c>
      <c r="B217" s="120" t="s">
        <v>54</v>
      </c>
      <c r="C217" s="110" t="s">
        <v>349</v>
      </c>
      <c r="D217" s="118">
        <f>+'[5]UI Planner Inputs'!$M40</f>
        <v>0</v>
      </c>
      <c r="E217" s="118">
        <f>+'[5]UI Planner Inputs'!$M40</f>
        <v>0</v>
      </c>
      <c r="F217" s="118">
        <v>1.9261410776379299E-3</v>
      </c>
      <c r="G217" s="118">
        <v>1.8961415985746237E-3</v>
      </c>
      <c r="H217" s="118">
        <v>1.8747735792982055E-3</v>
      </c>
      <c r="I217" s="119"/>
      <c r="J217" s="114"/>
    </row>
    <row r="218" spans="1:10" x14ac:dyDescent="0.3">
      <c r="A218" s="115" t="s">
        <v>316</v>
      </c>
      <c r="B218" s="120" t="s">
        <v>54</v>
      </c>
      <c r="C218" s="110" t="s">
        <v>349</v>
      </c>
      <c r="D218" s="118">
        <f>+'[5]UI Planner Inputs'!$M43</f>
        <v>0</v>
      </c>
      <c r="E218" s="118">
        <f>+'[5]UI Planner Inputs'!$M43</f>
        <v>0</v>
      </c>
      <c r="F218" s="118">
        <v>3.2834176898166222E-2</v>
      </c>
      <c r="G218" s="118">
        <v>3.2766082486481822E-2</v>
      </c>
      <c r="H218" s="118">
        <v>3.2701868454069728E-2</v>
      </c>
      <c r="I218" s="119"/>
      <c r="J218" s="114"/>
    </row>
    <row r="219" spans="1:10" x14ac:dyDescent="0.3">
      <c r="A219" s="115" t="s">
        <v>317</v>
      </c>
      <c r="B219" s="120" t="s">
        <v>54</v>
      </c>
      <c r="C219" s="110" t="s">
        <v>349</v>
      </c>
      <c r="D219" s="119"/>
      <c r="E219" s="119"/>
      <c r="F219" s="119"/>
      <c r="G219" s="119"/>
      <c r="H219" s="119"/>
      <c r="I219" s="119"/>
      <c r="J219" s="114"/>
    </row>
    <row r="220" spans="1:10" ht="15" thickBot="1" x14ac:dyDescent="0.35">
      <c r="A220" s="116"/>
      <c r="B220" s="116"/>
      <c r="C220" s="110"/>
      <c r="D220" s="121">
        <f t="shared" ref="D220" si="10">SUM(D212:D219)</f>
        <v>100</v>
      </c>
      <c r="E220" s="121">
        <f>SUM(E212:E219)</f>
        <v>100</v>
      </c>
      <c r="F220" s="121">
        <v>1</v>
      </c>
      <c r="G220" s="121">
        <v>1</v>
      </c>
      <c r="H220" s="121">
        <v>0.99999999999999989</v>
      </c>
      <c r="I220" s="119"/>
      <c r="J220" s="114"/>
    </row>
    <row r="221" spans="1:10" ht="15" thickTop="1" x14ac:dyDescent="0.3">
      <c r="A221" s="107"/>
      <c r="B221" s="107"/>
      <c r="C221" s="122"/>
      <c r="D221" s="107"/>
      <c r="E221" s="107"/>
      <c r="F221" s="107"/>
      <c r="G221" s="107"/>
      <c r="H221" s="107"/>
      <c r="I221" s="107"/>
      <c r="J221" s="107"/>
    </row>
    <row r="222" spans="1:10" x14ac:dyDescent="0.3">
      <c r="A222" s="112" t="s">
        <v>350</v>
      </c>
      <c r="B222" s="98" t="s">
        <v>35</v>
      </c>
      <c r="C222" s="110" t="s">
        <v>351</v>
      </c>
      <c r="D222" s="119">
        <f>IF('[5]Procedures &amp; Inputs'!E$71&gt;0,'[5]Procedures &amp; Inputs'!E$71,"error")</f>
        <v>1</v>
      </c>
      <c r="E222" s="119">
        <f>IF('[5]Procedures &amp; Inputs'!F$71&gt;0,'[5]Procedures &amp; Inputs'!F$71,"error")</f>
        <v>1</v>
      </c>
      <c r="F222" s="119">
        <v>1</v>
      </c>
      <c r="G222" s="119">
        <v>1</v>
      </c>
      <c r="H222" s="119">
        <v>1</v>
      </c>
      <c r="I222" s="118"/>
    </row>
    <row r="223" spans="1:10" x14ac:dyDescent="0.3">
      <c r="A223" s="112" t="s">
        <v>324</v>
      </c>
      <c r="C223" s="110"/>
      <c r="D223" s="119"/>
      <c r="E223" s="119"/>
      <c r="F223" s="119"/>
      <c r="G223" s="119"/>
      <c r="H223" s="119"/>
      <c r="I223" s="118"/>
    </row>
    <row r="224" spans="1:10" x14ac:dyDescent="0.3">
      <c r="A224" s="115" t="s">
        <v>309</v>
      </c>
      <c r="B224" s="120" t="s">
        <v>54</v>
      </c>
      <c r="C224" s="110" t="s">
        <v>351</v>
      </c>
      <c r="D224" s="119"/>
      <c r="E224" s="119"/>
      <c r="F224" s="119"/>
      <c r="G224" s="119"/>
      <c r="H224" s="119"/>
      <c r="I224" s="119"/>
      <c r="J224" s="114"/>
    </row>
    <row r="225" spans="1:10" x14ac:dyDescent="0.3">
      <c r="A225" s="115" t="s">
        <v>311</v>
      </c>
      <c r="B225" s="120" t="s">
        <v>54</v>
      </c>
      <c r="C225" s="110" t="s">
        <v>351</v>
      </c>
      <c r="D225" s="119"/>
      <c r="E225" s="119"/>
      <c r="F225" s="119"/>
      <c r="G225" s="119"/>
      <c r="H225" s="119"/>
      <c r="I225" s="119"/>
      <c r="J225" s="114"/>
    </row>
    <row r="226" spans="1:10" x14ac:dyDescent="0.3">
      <c r="A226" s="115" t="s">
        <v>312</v>
      </c>
      <c r="B226" s="120" t="s">
        <v>54</v>
      </c>
      <c r="C226" s="110" t="s">
        <v>351</v>
      </c>
      <c r="D226" s="119"/>
      <c r="E226" s="119"/>
      <c r="F226" s="119"/>
      <c r="G226" s="119"/>
      <c r="H226" s="119"/>
      <c r="I226" s="119"/>
      <c r="J226" s="114"/>
    </row>
    <row r="227" spans="1:10" x14ac:dyDescent="0.3">
      <c r="A227" s="115" t="s">
        <v>313</v>
      </c>
      <c r="B227" s="120" t="s">
        <v>54</v>
      </c>
      <c r="C227" s="110" t="s">
        <v>351</v>
      </c>
      <c r="D227" s="119"/>
      <c r="E227" s="119"/>
      <c r="F227" s="119"/>
      <c r="G227" s="119"/>
      <c r="H227" s="119"/>
      <c r="I227" s="119"/>
      <c r="J227" s="114"/>
    </row>
    <row r="228" spans="1:10" x14ac:dyDescent="0.3">
      <c r="A228" s="115" t="s">
        <v>314</v>
      </c>
      <c r="B228" s="120" t="s">
        <v>54</v>
      </c>
      <c r="C228" s="110" t="s">
        <v>351</v>
      </c>
      <c r="D228" s="119"/>
      <c r="E228" s="119"/>
      <c r="F228" s="119"/>
      <c r="G228" s="119"/>
      <c r="H228" s="119"/>
      <c r="I228" s="119"/>
      <c r="J228" s="114"/>
    </row>
    <row r="229" spans="1:10" x14ac:dyDescent="0.3">
      <c r="A229" s="115" t="s">
        <v>315</v>
      </c>
      <c r="B229" s="120" t="s">
        <v>54</v>
      </c>
      <c r="C229" s="110" t="s">
        <v>351</v>
      </c>
      <c r="D229" s="118">
        <v>1</v>
      </c>
      <c r="E229" s="118">
        <v>1</v>
      </c>
      <c r="F229" s="118">
        <v>1</v>
      </c>
      <c r="G229" s="118">
        <v>1</v>
      </c>
      <c r="H229" s="118">
        <v>1</v>
      </c>
      <c r="I229" s="119"/>
      <c r="J229" s="114"/>
    </row>
    <row r="230" spans="1:10" x14ac:dyDescent="0.3">
      <c r="A230" s="115" t="s">
        <v>316</v>
      </c>
      <c r="B230" s="120" t="s">
        <v>54</v>
      </c>
      <c r="C230" s="110" t="s">
        <v>351</v>
      </c>
      <c r="D230" s="119"/>
      <c r="E230" s="119"/>
      <c r="F230" s="119"/>
      <c r="G230" s="119"/>
      <c r="H230" s="119"/>
      <c r="I230" s="119"/>
      <c r="J230" s="114"/>
    </row>
    <row r="231" spans="1:10" x14ac:dyDescent="0.3">
      <c r="A231" s="115" t="s">
        <v>317</v>
      </c>
      <c r="B231" s="120" t="s">
        <v>54</v>
      </c>
      <c r="C231" s="110" t="s">
        <v>351</v>
      </c>
      <c r="D231" s="119"/>
      <c r="E231" s="119"/>
      <c r="F231" s="119"/>
      <c r="G231" s="119"/>
      <c r="H231" s="119"/>
      <c r="I231" s="119"/>
      <c r="J231" s="114"/>
    </row>
    <row r="232" spans="1:10" ht="15" thickBot="1" x14ac:dyDescent="0.35">
      <c r="A232" s="116"/>
      <c r="B232" s="116"/>
      <c r="C232" s="110"/>
      <c r="D232" s="121">
        <f t="shared" ref="D232" si="11">SUM(D224:D231)</f>
        <v>1</v>
      </c>
      <c r="E232" s="121">
        <f>SUM(E224:E231)</f>
        <v>1</v>
      </c>
      <c r="F232" s="121">
        <v>1</v>
      </c>
      <c r="G232" s="121">
        <v>1</v>
      </c>
      <c r="H232" s="121">
        <v>1</v>
      </c>
      <c r="I232" s="119"/>
      <c r="J232" s="114"/>
    </row>
    <row r="233" spans="1:10" ht="15" thickTop="1" x14ac:dyDescent="0.3">
      <c r="A233" s="107"/>
      <c r="B233" s="107"/>
      <c r="C233" s="122"/>
      <c r="D233" s="125"/>
      <c r="E233" s="125"/>
      <c r="F233" s="125"/>
      <c r="G233" s="125"/>
      <c r="H233" s="125"/>
      <c r="I233" s="126"/>
      <c r="J233" s="107"/>
    </row>
    <row r="234" spans="1:10" x14ac:dyDescent="0.3">
      <c r="A234" s="112" t="s">
        <v>352</v>
      </c>
      <c r="B234" s="112" t="s">
        <v>35</v>
      </c>
      <c r="C234" s="110" t="s">
        <v>353</v>
      </c>
      <c r="D234" s="119">
        <v>1</v>
      </c>
      <c r="E234" s="119">
        <v>1</v>
      </c>
      <c r="F234" s="119">
        <v>1</v>
      </c>
      <c r="G234" s="119">
        <v>1</v>
      </c>
      <c r="H234" s="119">
        <v>1</v>
      </c>
      <c r="I234" s="118"/>
    </row>
    <row r="235" spans="1:10" x14ac:dyDescent="0.3">
      <c r="A235" s="112" t="s">
        <v>324</v>
      </c>
      <c r="C235" s="110"/>
      <c r="D235" s="119"/>
      <c r="E235" s="119"/>
      <c r="F235" s="119"/>
      <c r="G235" s="119"/>
      <c r="H235" s="119"/>
      <c r="I235" s="119"/>
    </row>
    <row r="236" spans="1:10" x14ac:dyDescent="0.3">
      <c r="A236" s="115" t="s">
        <v>309</v>
      </c>
      <c r="B236" s="120" t="s">
        <v>54</v>
      </c>
      <c r="C236" s="110" t="s">
        <v>353</v>
      </c>
      <c r="D236" s="119">
        <f>'[5]UI Planner Inputs'!$CH13</f>
        <v>0</v>
      </c>
      <c r="E236" s="119">
        <f>'[5]UI Planner Inputs'!$CH13</f>
        <v>0</v>
      </c>
      <c r="F236" s="119">
        <v>0.87298140121149426</v>
      </c>
      <c r="G236" s="119">
        <v>0.8735399093623909</v>
      </c>
      <c r="H236" s="119">
        <v>0.87405292414084901</v>
      </c>
      <c r="I236" s="119"/>
      <c r="J236" s="114"/>
    </row>
    <row r="237" spans="1:10" x14ac:dyDescent="0.3">
      <c r="A237" s="115" t="s">
        <v>311</v>
      </c>
      <c r="B237" s="120" t="s">
        <v>54</v>
      </c>
      <c r="C237" s="110" t="s">
        <v>353</v>
      </c>
      <c r="D237" s="119">
        <f>'[5]UI Planner Inputs'!$CH14</f>
        <v>0</v>
      </c>
      <c r="E237" s="119">
        <f>'[5]UI Planner Inputs'!$CH14</f>
        <v>0</v>
      </c>
      <c r="F237" s="119">
        <v>6.418763198516482E-2</v>
      </c>
      <c r="G237" s="119">
        <v>6.3878652108775691E-2</v>
      </c>
      <c r="H237" s="119">
        <v>6.3594561607690892E-2</v>
      </c>
      <c r="I237" s="119"/>
      <c r="J237" s="114"/>
    </row>
    <row r="238" spans="1:10" x14ac:dyDescent="0.3">
      <c r="A238" s="115" t="s">
        <v>312</v>
      </c>
      <c r="B238" s="120" t="s">
        <v>54</v>
      </c>
      <c r="C238" s="110" t="s">
        <v>353</v>
      </c>
      <c r="D238" s="119">
        <f>'[5]UI Planner Inputs'!$CH15</f>
        <v>0</v>
      </c>
      <c r="E238" s="119">
        <f>'[5]UI Planner Inputs'!$CH15</f>
        <v>0</v>
      </c>
      <c r="F238" s="119">
        <v>7.2613025496225002E-3</v>
      </c>
      <c r="G238" s="119">
        <v>7.2114210945721426E-3</v>
      </c>
      <c r="H238" s="119">
        <v>7.1647306474297897E-3</v>
      </c>
      <c r="I238" s="119"/>
      <c r="J238" s="114"/>
    </row>
    <row r="239" spans="1:10" x14ac:dyDescent="0.3">
      <c r="A239" s="115" t="s">
        <v>313</v>
      </c>
      <c r="B239" s="120" t="s">
        <v>54</v>
      </c>
      <c r="C239" s="110" t="s">
        <v>353</v>
      </c>
      <c r="D239" s="119">
        <f>'[5]UI Planner Inputs'!$CH16</f>
        <v>0</v>
      </c>
      <c r="E239" s="119">
        <f>'[5]UI Planner Inputs'!$CH16</f>
        <v>0</v>
      </c>
      <c r="F239" s="119">
        <v>2.3859782063427801E-2</v>
      </c>
      <c r="G239" s="119">
        <v>2.3739515157262102E-2</v>
      </c>
      <c r="H239" s="119">
        <v>2.3631185170332161E-2</v>
      </c>
      <c r="I239" s="119"/>
      <c r="J239" s="114"/>
    </row>
    <row r="240" spans="1:10" x14ac:dyDescent="0.3">
      <c r="A240" s="115" t="s">
        <v>314</v>
      </c>
      <c r="B240" s="120" t="s">
        <v>54</v>
      </c>
      <c r="C240" s="110" t="s">
        <v>353</v>
      </c>
      <c r="D240" s="119">
        <f>'[5]UI Planner Inputs'!$CH17</f>
        <v>0</v>
      </c>
      <c r="E240" s="119">
        <f>'[5]UI Planner Inputs'!$CH17</f>
        <v>0</v>
      </c>
      <c r="F240" s="119">
        <v>3.3627850718504799E-6</v>
      </c>
      <c r="G240" s="119">
        <v>3.3190087987754361E-6</v>
      </c>
      <c r="H240" s="119">
        <v>3.2845259158327525E-6</v>
      </c>
      <c r="I240" s="119"/>
      <c r="J240" s="114"/>
    </row>
    <row r="241" spans="1:10" x14ac:dyDescent="0.3">
      <c r="A241" s="115" t="s">
        <v>315</v>
      </c>
      <c r="B241" s="120" t="s">
        <v>54</v>
      </c>
      <c r="C241" s="110" t="s">
        <v>353</v>
      </c>
      <c r="D241" s="119">
        <f>'[5]UI Planner Inputs'!$CH18</f>
        <v>0</v>
      </c>
      <c r="E241" s="119">
        <f>'[5]UI Planner Inputs'!$CH18</f>
        <v>0</v>
      </c>
      <c r="F241" s="119">
        <v>7.2592388843749624E-5</v>
      </c>
      <c r="G241" s="119">
        <v>7.1459326753565213E-5</v>
      </c>
      <c r="H241" s="119">
        <v>7.0642203933596971E-5</v>
      </c>
      <c r="I241" s="119"/>
      <c r="J241" s="114"/>
    </row>
    <row r="242" spans="1:10" x14ac:dyDescent="0.3">
      <c r="A242" s="115" t="s">
        <v>316</v>
      </c>
      <c r="B242" s="120" t="s">
        <v>54</v>
      </c>
      <c r="C242" s="110" t="s">
        <v>353</v>
      </c>
      <c r="D242" s="119">
        <f>'[5]UI Planner Inputs'!$CH19</f>
        <v>0</v>
      </c>
      <c r="E242" s="119">
        <f>'[5]UI Planner Inputs'!$CH19</f>
        <v>0</v>
      </c>
      <c r="F242" s="119">
        <v>3.1633927016375143E-2</v>
      </c>
      <c r="G242" s="119">
        <v>3.1555723941446769E-2</v>
      </c>
      <c r="H242" s="119">
        <v>3.1482671703848532E-2</v>
      </c>
      <c r="I242" s="119"/>
      <c r="J242" s="114"/>
    </row>
    <row r="243" spans="1:10" x14ac:dyDescent="0.3">
      <c r="A243" s="115" t="s">
        <v>317</v>
      </c>
      <c r="B243" s="120" t="s">
        <v>54</v>
      </c>
      <c r="C243" s="110" t="s">
        <v>353</v>
      </c>
      <c r="D243" s="119"/>
      <c r="E243" s="119"/>
      <c r="F243" s="119"/>
      <c r="G243" s="119"/>
      <c r="H243" s="119"/>
      <c r="I243" s="119"/>
      <c r="J243" s="114"/>
    </row>
    <row r="244" spans="1:10" ht="15" thickBot="1" x14ac:dyDescent="0.35">
      <c r="A244" s="116"/>
      <c r="B244" s="116"/>
      <c r="C244" s="110"/>
      <c r="D244" s="121">
        <f t="shared" ref="D244" si="12">SUM(D236:D243)</f>
        <v>0</v>
      </c>
      <c r="E244" s="121">
        <f>SUM(E236:E243)</f>
        <v>0</v>
      </c>
      <c r="F244" s="121">
        <v>1.0000000000000002</v>
      </c>
      <c r="G244" s="121">
        <v>1</v>
      </c>
      <c r="H244" s="121">
        <v>0.99999999999999989</v>
      </c>
      <c r="I244" s="119"/>
      <c r="J244" s="114"/>
    </row>
    <row r="245" spans="1:10" ht="15" thickTop="1" x14ac:dyDescent="0.3">
      <c r="A245" s="127"/>
      <c r="B245" s="127"/>
      <c r="C245" s="122"/>
      <c r="D245" s="128"/>
      <c r="E245" s="107"/>
      <c r="F245" s="107"/>
      <c r="G245" s="107"/>
      <c r="H245" s="107"/>
      <c r="I245" s="107"/>
      <c r="J245" s="107"/>
    </row>
    <row r="246" spans="1:10" x14ac:dyDescent="0.3">
      <c r="A246" s="109" t="s">
        <v>354</v>
      </c>
      <c r="B246" s="109"/>
      <c r="C246" s="110"/>
    </row>
    <row r="247" spans="1:10" x14ac:dyDescent="0.3">
      <c r="A247" s="112" t="s">
        <v>355</v>
      </c>
      <c r="C247" s="110"/>
    </row>
    <row r="248" spans="1:10" x14ac:dyDescent="0.3">
      <c r="A248" s="115" t="s">
        <v>309</v>
      </c>
      <c r="B248" s="116"/>
      <c r="C248" s="110"/>
      <c r="D248" s="129">
        <f>'[1]E13c Summary - All Years'!H7</f>
        <v>1771210418.8514395</v>
      </c>
      <c r="E248" s="129">
        <f>'[1]E13c Summary - All Years'!I7</f>
        <v>1857253735.7847483</v>
      </c>
      <c r="F248" s="129">
        <v>1861510748.9648607</v>
      </c>
      <c r="G248" s="129">
        <v>1860153228.9648607</v>
      </c>
      <c r="H248" s="129">
        <v>1914528736.9648607</v>
      </c>
      <c r="J248" s="114" t="s">
        <v>356</v>
      </c>
    </row>
    <row r="249" spans="1:10" x14ac:dyDescent="0.3">
      <c r="A249" s="115" t="s">
        <v>311</v>
      </c>
      <c r="B249" s="116"/>
      <c r="C249" s="110"/>
      <c r="D249" s="129">
        <f>'[1]E13c Summary - All Years'!H8</f>
        <v>185376358.1729131</v>
      </c>
      <c r="E249" s="129">
        <f>'[1]E13c Summary - All Years'!I8</f>
        <v>193938247.13360634</v>
      </c>
      <c r="F249" s="129">
        <v>195244963.40672258</v>
      </c>
      <c r="G249" s="129">
        <v>196269887.40672258</v>
      </c>
      <c r="H249" s="129">
        <v>197525136.40672258</v>
      </c>
      <c r="J249" s="114" t="s">
        <v>356</v>
      </c>
    </row>
    <row r="250" spans="1:10" x14ac:dyDescent="0.3">
      <c r="A250" s="115" t="s">
        <v>312</v>
      </c>
      <c r="B250" s="116"/>
      <c r="C250" s="110"/>
      <c r="D250" s="129">
        <f>'[1]E13c Summary - All Years'!H9</f>
        <v>8508235.4865275938</v>
      </c>
      <c r="E250" s="129">
        <f>'[1]E13c Summary - All Years'!I9</f>
        <v>8930507.7698366903</v>
      </c>
      <c r="F250" s="129">
        <v>8991926.1227559876</v>
      </c>
      <c r="G250" s="129">
        <v>9035037.1227559876</v>
      </c>
      <c r="H250" s="129">
        <v>9088755.1227559876</v>
      </c>
      <c r="J250" s="114" t="s">
        <v>356</v>
      </c>
    </row>
    <row r="251" spans="1:10" x14ac:dyDescent="0.3">
      <c r="A251" s="115" t="s">
        <v>313</v>
      </c>
      <c r="B251" s="116"/>
      <c r="C251" s="110"/>
      <c r="D251" s="129">
        <f>'[1]E13c Summary - All Years'!H10+'[1]E13c Summary - All Years'!H14</f>
        <v>608603504.51368952</v>
      </c>
      <c r="E251" s="129">
        <f>'[1]E13c Summary - All Years'!I10+'[1]E13c Summary - All Years'!I14</f>
        <v>640552668.63182652</v>
      </c>
      <c r="F251" s="129">
        <v>645906580.14063954</v>
      </c>
      <c r="G251" s="129">
        <v>649051083.64110136</v>
      </c>
      <c r="H251" s="129">
        <v>652799049.12080014</v>
      </c>
      <c r="J251" s="114" t="s">
        <v>356</v>
      </c>
    </row>
    <row r="252" spans="1:10" x14ac:dyDescent="0.3">
      <c r="A252" s="115" t="s">
        <v>314</v>
      </c>
      <c r="B252" s="116"/>
      <c r="C252" s="110"/>
      <c r="D252" s="129">
        <f>'[1]E13c Summary - All Years'!H11+'[1]E13c Summary - All Years'!H15</f>
        <v>4876176.0000162274</v>
      </c>
      <c r="E252" s="129">
        <f>'[1]E13c Summary - All Years'!I11+'[1]E13c Summary - All Years'!I15</f>
        <v>5087513.6346494015</v>
      </c>
      <c r="F252" s="129">
        <v>4400909.2308066804</v>
      </c>
      <c r="G252" s="129">
        <v>4455541.2308066804</v>
      </c>
      <c r="H252" s="129">
        <v>4470882.2308066804</v>
      </c>
      <c r="J252" s="114" t="s">
        <v>356</v>
      </c>
    </row>
    <row r="253" spans="1:10" x14ac:dyDescent="0.3">
      <c r="A253" s="115" t="s">
        <v>315</v>
      </c>
      <c r="B253" s="116"/>
      <c r="C253" s="110"/>
      <c r="D253" s="129">
        <f>'[1]E13c Summary - All Years'!H12+'[1]E13c Summary - All Years'!H16</f>
        <v>72993228.236381754</v>
      </c>
      <c r="E253" s="129">
        <f>'[1]E13c Summary - All Years'!I12+'[1]E13c Summary - All Years'!I16</f>
        <v>76741383.341646388</v>
      </c>
      <c r="F253" s="129">
        <v>80686966.853188679</v>
      </c>
      <c r="G253" s="129">
        <v>81706311.853188679</v>
      </c>
      <c r="H253" s="129">
        <v>81831798.853188679</v>
      </c>
      <c r="J253" s="114" t="s">
        <v>356</v>
      </c>
    </row>
    <row r="254" spans="1:10" x14ac:dyDescent="0.3">
      <c r="A254" s="115" t="s">
        <v>316</v>
      </c>
      <c r="B254" s="116"/>
      <c r="C254" s="110"/>
      <c r="D254" s="130">
        <f>'[1]E13c Summary - All Years'!H13</f>
        <v>10834578.443544131</v>
      </c>
      <c r="E254" s="130">
        <f>'[1]E13c Summary - All Years'!I13</f>
        <v>11267864.468198273</v>
      </c>
      <c r="F254" s="130">
        <v>11335822.9466403</v>
      </c>
      <c r="G254" s="130">
        <v>11373002.9466403</v>
      </c>
      <c r="H254" s="130">
        <v>11486416.9466403</v>
      </c>
      <c r="J254" s="114" t="s">
        <v>356</v>
      </c>
    </row>
    <row r="255" spans="1:10" x14ac:dyDescent="0.3">
      <c r="A255" s="131" t="s">
        <v>357</v>
      </c>
      <c r="B255" s="116"/>
      <c r="C255" s="110"/>
      <c r="D255" s="132">
        <f>SUM(D248:D254)</f>
        <v>2662402499.7045112</v>
      </c>
      <c r="E255" s="132">
        <f>SUM(E248:E254)</f>
        <v>2793771920.7645116</v>
      </c>
      <c r="F255" s="132">
        <v>2808077917.6656146</v>
      </c>
      <c r="G255" s="132">
        <v>2812044093.1660767</v>
      </c>
      <c r="H255" s="132">
        <v>2871730775.6457753</v>
      </c>
      <c r="J255" s="114"/>
    </row>
    <row r="256" spans="1:10" x14ac:dyDescent="0.3">
      <c r="C256" s="110"/>
    </row>
    <row r="257" spans="1:10" x14ac:dyDescent="0.3">
      <c r="A257" s="98" t="s">
        <v>358</v>
      </c>
      <c r="B257" s="98" t="s">
        <v>35</v>
      </c>
      <c r="C257" s="110" t="s">
        <v>359</v>
      </c>
      <c r="D257" s="133">
        <v>1</v>
      </c>
      <c r="E257" s="133">
        <v>1</v>
      </c>
      <c r="F257" s="133">
        <v>1</v>
      </c>
      <c r="G257" s="133">
        <v>1</v>
      </c>
      <c r="H257" s="133">
        <v>1</v>
      </c>
    </row>
    <row r="258" spans="1:10" x14ac:dyDescent="0.3">
      <c r="C258" s="110"/>
      <c r="D258" s="119"/>
      <c r="E258" s="119"/>
      <c r="F258" s="119"/>
      <c r="G258" s="119"/>
      <c r="H258" s="119"/>
    </row>
    <row r="259" spans="1:10" x14ac:dyDescent="0.3">
      <c r="A259" s="115" t="s">
        <v>309</v>
      </c>
      <c r="B259" s="134" t="s">
        <v>54</v>
      </c>
      <c r="C259" s="110" t="s">
        <v>359</v>
      </c>
      <c r="D259" s="135">
        <f t="shared" ref="D259:E265" si="13">+D248/D$255</f>
        <v>0.66526771179339661</v>
      </c>
      <c r="E259" s="135">
        <f t="shared" si="13"/>
        <v>0.66478359309893609</v>
      </c>
      <c r="F259" s="135">
        <v>0.66291278359980643</v>
      </c>
      <c r="G259" s="135">
        <v>0.66149504322690644</v>
      </c>
      <c r="H259" s="136">
        <v>0.66149504322690644</v>
      </c>
    </row>
    <row r="260" spans="1:10" x14ac:dyDescent="0.3">
      <c r="A260" s="115" t="s">
        <v>311</v>
      </c>
      <c r="B260" s="134" t="s">
        <v>54</v>
      </c>
      <c r="C260" s="110" t="s">
        <v>359</v>
      </c>
      <c r="D260" s="135">
        <f t="shared" si="13"/>
        <v>6.9627473003607554E-2</v>
      </c>
      <c r="E260" s="135">
        <f t="shared" si="13"/>
        <v>6.9418067270335879E-2</v>
      </c>
      <c r="F260" s="135">
        <v>6.952975278158656E-2</v>
      </c>
      <c r="G260" s="135">
        <v>6.9796162828208913E-2</v>
      </c>
      <c r="H260" s="136">
        <v>6.9796162828208913E-2</v>
      </c>
    </row>
    <row r="261" spans="1:10" x14ac:dyDescent="0.3">
      <c r="A261" s="115" t="s">
        <v>312</v>
      </c>
      <c r="B261" s="134" t="s">
        <v>54</v>
      </c>
      <c r="C261" s="110" t="s">
        <v>359</v>
      </c>
      <c r="D261" s="135">
        <f t="shared" si="13"/>
        <v>3.1956984293215946E-3</v>
      </c>
      <c r="E261" s="135">
        <f t="shared" si="13"/>
        <v>3.1965772522306937E-3</v>
      </c>
      <c r="F261" s="135">
        <v>3.2021640376101359E-3</v>
      </c>
      <c r="G261" s="135">
        <v>3.2129784681233257E-3</v>
      </c>
      <c r="H261" s="136">
        <v>3.2129784681233257E-3</v>
      </c>
    </row>
    <row r="262" spans="1:10" x14ac:dyDescent="0.3">
      <c r="A262" s="115" t="s">
        <v>313</v>
      </c>
      <c r="B262" s="134" t="s">
        <v>54</v>
      </c>
      <c r="C262" s="110" t="s">
        <v>359</v>
      </c>
      <c r="D262" s="135">
        <f t="shared" si="13"/>
        <v>0.22859184686809597</v>
      </c>
      <c r="E262" s="135">
        <f t="shared" si="13"/>
        <v>0.22927879826945222</v>
      </c>
      <c r="F262" s="135">
        <v>0.23001732825048837</v>
      </c>
      <c r="G262" s="135">
        <v>0.23081113316055282</v>
      </c>
      <c r="H262" s="136">
        <v>0.23081113316055282</v>
      </c>
    </row>
    <row r="263" spans="1:10" x14ac:dyDescent="0.3">
      <c r="A263" s="115" t="s">
        <v>314</v>
      </c>
      <c r="B263" s="134" t="s">
        <v>54</v>
      </c>
      <c r="C263" s="110" t="s">
        <v>359</v>
      </c>
      <c r="D263" s="135">
        <f t="shared" si="13"/>
        <v>1.8314946746622322E-3</v>
      </c>
      <c r="E263" s="135">
        <f t="shared" si="13"/>
        <v>1.8210196748119692E-3</v>
      </c>
      <c r="F263" s="135">
        <v>1.5672318788309135E-3</v>
      </c>
      <c r="G263" s="135">
        <v>1.5844492771769423E-3</v>
      </c>
      <c r="H263" s="136">
        <v>1.5844492771769423E-3</v>
      </c>
    </row>
    <row r="264" spans="1:10" x14ac:dyDescent="0.3">
      <c r="A264" s="115" t="s">
        <v>315</v>
      </c>
      <c r="B264" s="134" t="s">
        <v>54</v>
      </c>
      <c r="C264" s="110" t="s">
        <v>359</v>
      </c>
      <c r="D264" s="135">
        <f t="shared" si="13"/>
        <v>2.7416300970451675E-2</v>
      </c>
      <c r="E264" s="135">
        <f t="shared" si="13"/>
        <v>2.7468736002130848E-2</v>
      </c>
      <c r="F264" s="135">
        <v>2.8733877484519596E-2</v>
      </c>
      <c r="G264" s="135">
        <v>2.9055843061548743E-2</v>
      </c>
      <c r="H264" s="136">
        <v>2.9055843061548743E-2</v>
      </c>
    </row>
    <row r="265" spans="1:10" x14ac:dyDescent="0.3">
      <c r="A265" s="115" t="s">
        <v>316</v>
      </c>
      <c r="B265" s="134" t="s">
        <v>54</v>
      </c>
      <c r="C265" s="110" t="s">
        <v>359</v>
      </c>
      <c r="D265" s="135">
        <f t="shared" si="13"/>
        <v>4.0694742604646048E-3</v>
      </c>
      <c r="E265" s="135">
        <f t="shared" si="13"/>
        <v>4.0332084321023738E-3</v>
      </c>
      <c r="F265" s="135">
        <v>4.0368619671579094E-3</v>
      </c>
      <c r="G265" s="135">
        <v>4.044389977482697E-3</v>
      </c>
      <c r="H265" s="136">
        <v>4.044389977482697E-3</v>
      </c>
    </row>
    <row r="266" spans="1:10" ht="15" thickBot="1" x14ac:dyDescent="0.35">
      <c r="C266" s="110"/>
      <c r="D266" s="137">
        <f>SUM(D259:D265)</f>
        <v>1.0000000000000002</v>
      </c>
      <c r="E266" s="137">
        <f>SUM(E259:E265)</f>
        <v>1</v>
      </c>
      <c r="F266" s="137">
        <v>0.99999999999999989</v>
      </c>
      <c r="G266" s="137">
        <v>0.99999999999999978</v>
      </c>
      <c r="H266" s="138">
        <v>0.99999999999999978</v>
      </c>
    </row>
    <row r="267" spans="1:10" ht="15" thickTop="1" x14ac:dyDescent="0.3">
      <c r="A267" s="107"/>
      <c r="B267" s="107"/>
      <c r="C267" s="107"/>
      <c r="D267" s="107"/>
      <c r="E267" s="107"/>
      <c r="F267" s="107"/>
      <c r="G267" s="107"/>
      <c r="H267" s="107"/>
      <c r="I267" s="107"/>
      <c r="J267" s="107"/>
    </row>
    <row r="268" spans="1:10" x14ac:dyDescent="0.3">
      <c r="A268" s="109" t="s">
        <v>360</v>
      </c>
    </row>
    <row r="269" spans="1:10" x14ac:dyDescent="0.3">
      <c r="A269" s="113" t="s">
        <v>361</v>
      </c>
      <c r="B269" s="98" t="s">
        <v>35</v>
      </c>
      <c r="C269" s="110" t="s">
        <v>362</v>
      </c>
      <c r="D269" s="119">
        <v>0</v>
      </c>
      <c r="E269" s="119"/>
      <c r="F269" s="119"/>
      <c r="G269" s="119"/>
      <c r="H269" s="119"/>
    </row>
    <row r="270" spans="1:10" x14ac:dyDescent="0.3">
      <c r="A270" s="113" t="s">
        <v>363</v>
      </c>
      <c r="B270" s="98" t="s">
        <v>35</v>
      </c>
      <c r="C270" s="110" t="s">
        <v>363</v>
      </c>
      <c r="D270" s="119">
        <v>1</v>
      </c>
      <c r="E270" s="119">
        <v>1</v>
      </c>
      <c r="F270" s="119">
        <v>1</v>
      </c>
      <c r="G270" s="119">
        <v>1</v>
      </c>
      <c r="H270" s="119">
        <v>1</v>
      </c>
    </row>
    <row r="271" spans="1:10" x14ac:dyDescent="0.3">
      <c r="A271" s="115" t="s">
        <v>317</v>
      </c>
      <c r="B271" s="98" t="s">
        <v>54</v>
      </c>
      <c r="C271" s="110" t="s">
        <v>363</v>
      </c>
      <c r="D271" s="119">
        <v>1</v>
      </c>
      <c r="E271" s="119">
        <v>1</v>
      </c>
      <c r="F271" s="119">
        <v>1</v>
      </c>
      <c r="G271" s="119">
        <v>1</v>
      </c>
      <c r="H271" s="119">
        <v>1</v>
      </c>
    </row>
    <row r="272" spans="1:10" x14ac:dyDescent="0.3">
      <c r="D272" s="119"/>
      <c r="E272" s="119"/>
      <c r="F272" s="119"/>
      <c r="G272" s="119"/>
      <c r="H272" s="119"/>
    </row>
    <row r="273" spans="1:10" x14ac:dyDescent="0.3">
      <c r="A273" s="106"/>
      <c r="B273" s="106"/>
      <c r="C273" s="107"/>
      <c r="D273" s="107"/>
      <c r="E273" s="108"/>
      <c r="F273" s="108"/>
      <c r="G273" s="108"/>
      <c r="H273" s="108"/>
      <c r="I273" s="108"/>
      <c r="J273" s="108"/>
    </row>
    <row r="274" spans="1:10" x14ac:dyDescent="0.3">
      <c r="A274" s="113"/>
    </row>
    <row r="275" spans="1:10" x14ac:dyDescent="0.3">
      <c r="A275" s="113"/>
    </row>
  </sheetData>
  <printOptions horizontalCentered="1"/>
  <pageMargins left="0.5" right="0.5" top="0.75" bottom="0.5" header="0.5" footer="0.5"/>
  <pageSetup scale="85" fitToHeight="0" orientation="landscape" r:id="rId1"/>
  <headerFooter alignWithMargins="0">
    <oddHeader xml:space="preserve">&amp;RDEF’s Response to OPC POD 1 (1-26)
Q7
Page &amp;P of &amp;N
</oddHeader>
    <oddFooter>&amp;R20240025-OPCPOD1-00004287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9b4577-d510-4d0a-9b77-58a7ce050573">
      <Terms xmlns="http://schemas.microsoft.com/office/infopath/2007/PartnerControls"/>
    </lcf76f155ced4ddcb4097134ff3c332f>
    <TaxCatchAll xmlns="fb449c68-7da9-4414-a7d8-785e223757ce" xsi:nil="true"/>
    <Comments xmlns="1f9b4577-d510-4d0a-9b77-58a7ce05057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4EAD043515EE408A808D1623B876BF" ma:contentTypeVersion="16" ma:contentTypeDescription="Create a new document." ma:contentTypeScope="" ma:versionID="4c362b19ee3327833c3f56f132cf66b6">
  <xsd:schema xmlns:xsd="http://www.w3.org/2001/XMLSchema" xmlns:xs="http://www.w3.org/2001/XMLSchema" xmlns:p="http://schemas.microsoft.com/office/2006/metadata/properties" xmlns:ns2="1f9b4577-d510-4d0a-9b77-58a7ce050573" xmlns:ns3="cb0cb807-e4cb-4197-a0a9-ff4221d065c9" xmlns:ns4="fb449c68-7da9-4414-a7d8-785e223757ce" targetNamespace="http://schemas.microsoft.com/office/2006/metadata/properties" ma:root="true" ma:fieldsID="19f4afdcdad0360863ada656c772d039" ns2:_="" ns3:_="" ns4:_="">
    <xsd:import namespace="1f9b4577-d510-4d0a-9b77-58a7ce050573"/>
    <xsd:import namespace="cb0cb807-e4cb-4197-a0a9-ff4221d065c9"/>
    <xsd:import namespace="fb449c68-7da9-4414-a7d8-785e22375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ment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b4577-d510-4d0a-9b77-58a7ce050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f6a659c-b33e-46f9-a878-2211c7a73f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22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cb807-e4cb-4197-a0a9-ff4221d065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49c68-7da9-4414-a7d8-785e223757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6767940-a93d-42dc-ba06-3854c77682a6}" ma:internalName="TaxCatchAll" ma:showField="CatchAllData" ma:web="cb0cb807-e4cb-4197-a0a9-ff4221d06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EA02CF-D884-4C8F-B1D9-74FAA7759933}">
  <ds:schemaRefs>
    <ds:schemaRef ds:uri="http://schemas.microsoft.com/office/2006/metadata/properties"/>
    <ds:schemaRef ds:uri="http://schemas.microsoft.com/office/infopath/2007/PartnerControls"/>
    <ds:schemaRef ds:uri="1f9b4577-d510-4d0a-9b77-58a7ce050573"/>
    <ds:schemaRef ds:uri="fb449c68-7da9-4414-a7d8-785e223757ce"/>
  </ds:schemaRefs>
</ds:datastoreItem>
</file>

<file path=customXml/itemProps2.xml><?xml version="1.0" encoding="utf-8"?>
<ds:datastoreItem xmlns:ds="http://schemas.openxmlformats.org/officeDocument/2006/customXml" ds:itemID="{76A1E089-3B91-4AC4-B819-DCD8728937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D0DB15-718D-4734-937D-23F8512721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9b4577-d510-4d0a-9b77-58a7ce050573"/>
    <ds:schemaRef ds:uri="cb0cb807-e4cb-4197-a0a9-ff4221d065c9"/>
    <ds:schemaRef ds:uri="fb449c68-7da9-4414-a7d8-785e223757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24</vt:i4>
      </vt:variant>
    </vt:vector>
  </HeadingPairs>
  <TitlesOfParts>
    <vt:vector size="31" baseType="lpstr">
      <vt:lpstr>E-5 Yr3</vt:lpstr>
      <vt:lpstr>E-5 Yr4</vt:lpstr>
      <vt:lpstr>E-5 Yr5</vt:lpstr>
      <vt:lpstr>Support &gt;&gt;</vt:lpstr>
      <vt:lpstr>REG FL  Revenue - 6 System Adj </vt:lpstr>
      <vt:lpstr>E-10 Allocators from COS</vt:lpstr>
      <vt:lpstr>E-10 Allocators to COS</vt:lpstr>
      <vt:lpstr>Alloc_Demand_Base</vt:lpstr>
      <vt:lpstr>Alloc_Demand_Inter</vt:lpstr>
      <vt:lpstr>Alloc_Demand_Peak</vt:lpstr>
      <vt:lpstr>Alloc_Demand_Solar</vt:lpstr>
      <vt:lpstr>Alloc_Dist_IS</vt:lpstr>
      <vt:lpstr>Alloc_Dist_Meters</vt:lpstr>
      <vt:lpstr>Alloc_Dist_Prim</vt:lpstr>
      <vt:lpstr>Alloc_Dist_Sec</vt:lpstr>
      <vt:lpstr>Alloc_Dist_Serv</vt:lpstr>
      <vt:lpstr>Alloc_Energy</vt:lpstr>
      <vt:lpstr>Alloc_Energy_Base</vt:lpstr>
      <vt:lpstr>Alloc_Energy_Inter</vt:lpstr>
      <vt:lpstr>Alloc_Energy_Peak</vt:lpstr>
      <vt:lpstr>Alloc_Energy_Solar</vt:lpstr>
      <vt:lpstr>Alloc_Retail</vt:lpstr>
      <vt:lpstr>Alloc_Trans</vt:lpstr>
      <vt:lpstr>'E-10 Allocators from COS'!Print_Area</vt:lpstr>
      <vt:lpstr>'E-10 Allocators to COS'!Print_Area</vt:lpstr>
      <vt:lpstr>'E-5 Yr3'!Print_Area</vt:lpstr>
      <vt:lpstr>'E-5 Yr4'!Print_Area</vt:lpstr>
      <vt:lpstr>'E-5 Yr5'!Print_Area</vt:lpstr>
      <vt:lpstr>'REG FL  Revenue - 6 System Adj '!Print_Area</vt:lpstr>
      <vt:lpstr>'E-10 Allocators from COS'!Print_Titles</vt:lpstr>
      <vt:lpstr>'E-10 Allocators to COS'!Print_Titles</vt:lpstr>
    </vt:vector>
  </TitlesOfParts>
  <Manager/>
  <Company>Duke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Yager, Kourtni M.</dc:creator>
  <cp:keywords/>
  <dc:description/>
  <cp:lastModifiedBy>Hampton, Monique</cp:lastModifiedBy>
  <cp:revision/>
  <cp:lastPrinted>2024-04-14T21:06:35Z</cp:lastPrinted>
  <dcterms:created xsi:type="dcterms:W3CDTF">2023-07-11T19:32:44Z</dcterms:created>
  <dcterms:modified xsi:type="dcterms:W3CDTF">2024-04-14T21:06:40Z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0x0101000F4EAD043515EE408A808D1623B876BF</vt:lpwstr>
  </property>
  <property fmtid="{D5CDD505-2E9C-101B-9397-08002B2CF9AE}" pid="3" name="MediaServiceImageTags">
    <vt:lpwstr/>
  </property>
</Properties>
</file>